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.O\Desktop\"/>
    </mc:Choice>
  </mc:AlternateContent>
  <bookViews>
    <workbookView xWindow="0" yWindow="0" windowWidth="16380" windowHeight="8190" tabRatio="567" activeTab="3"/>
  </bookViews>
  <sheets>
    <sheet name="検証org（$Y）" sheetId="22" r:id="rId1"/>
    <sheet name="検証org（$Y）建決" sheetId="29" r:id="rId2"/>
    <sheet name="画像1" sheetId="6" r:id="rId3"/>
    <sheet name="気づき" sheetId="3" r:id="rId4"/>
    <sheet name="検証終了通貨" sheetId="4" r:id="rId5"/>
    <sheet name="テンプレ" sheetId="5" r:id="rId6"/>
  </sheets>
  <calcPr calcId="152511"/>
</workbook>
</file>

<file path=xl/calcChain.xml><?xml version="1.0" encoding="utf-8"?>
<calcChain xmlns="http://schemas.openxmlformats.org/spreadsheetml/2006/main">
  <c r="AO7" i="29" l="1"/>
  <c r="AO26" i="29"/>
  <c r="K16" i="4"/>
  <c r="L16" i="4"/>
  <c r="K15" i="4"/>
  <c r="L15" i="4"/>
  <c r="L14" i="4"/>
  <c r="L13" i="4"/>
  <c r="K14" i="4"/>
  <c r="K13" i="4"/>
  <c r="D4" i="22" l="1"/>
  <c r="AK80" i="29"/>
  <c r="AL7" i="29"/>
  <c r="AP60" i="29"/>
  <c r="AQ60" i="29"/>
  <c r="AR60" i="29"/>
  <c r="AS60" i="29"/>
  <c r="AT60" i="29"/>
  <c r="AU60" i="29"/>
  <c r="AV60" i="29"/>
  <c r="AW60" i="29"/>
  <c r="AX60" i="29"/>
  <c r="AY60" i="29"/>
  <c r="AP61" i="29"/>
  <c r="AQ61" i="29"/>
  <c r="AR61" i="29"/>
  <c r="AS61" i="29"/>
  <c r="AT61" i="29"/>
  <c r="AU61" i="29"/>
  <c r="AV61" i="29"/>
  <c r="AW61" i="29"/>
  <c r="AX61" i="29"/>
  <c r="AY61" i="29"/>
  <c r="AP62" i="29"/>
  <c r="AQ62" i="29"/>
  <c r="AR62" i="29"/>
  <c r="AS62" i="29"/>
  <c r="AT62" i="29"/>
  <c r="AU62" i="29"/>
  <c r="AV62" i="29"/>
  <c r="AW62" i="29"/>
  <c r="AX62" i="29"/>
  <c r="AY62" i="29"/>
  <c r="AP63" i="29"/>
  <c r="AQ63" i="29"/>
  <c r="AR63" i="29"/>
  <c r="AS63" i="29"/>
  <c r="AT63" i="29"/>
  <c r="AU63" i="29"/>
  <c r="AV63" i="29"/>
  <c r="AW63" i="29"/>
  <c r="AX63" i="29"/>
  <c r="AY63" i="29"/>
  <c r="AP64" i="29"/>
  <c r="AQ64" i="29"/>
  <c r="AR64" i="29"/>
  <c r="AS64" i="29"/>
  <c r="AT64" i="29"/>
  <c r="AU64" i="29"/>
  <c r="AV64" i="29"/>
  <c r="AW64" i="29"/>
  <c r="AX64" i="29"/>
  <c r="AY64" i="29"/>
  <c r="AP65" i="29"/>
  <c r="AQ65" i="29"/>
  <c r="AR65" i="29"/>
  <c r="AS65" i="29"/>
  <c r="AT65" i="29"/>
  <c r="AU65" i="29"/>
  <c r="AV65" i="29"/>
  <c r="AW65" i="29"/>
  <c r="AX65" i="29"/>
  <c r="AY65" i="29"/>
  <c r="AP66" i="29"/>
  <c r="AQ66" i="29"/>
  <c r="AR66" i="29"/>
  <c r="AS66" i="29"/>
  <c r="AT66" i="29"/>
  <c r="AU66" i="29"/>
  <c r="AV66" i="29"/>
  <c r="AW66" i="29"/>
  <c r="AX66" i="29"/>
  <c r="AY66" i="29"/>
  <c r="AP67" i="29"/>
  <c r="AQ67" i="29"/>
  <c r="AR67" i="29"/>
  <c r="AS67" i="29"/>
  <c r="AT67" i="29"/>
  <c r="AU67" i="29"/>
  <c r="AV67" i="29"/>
  <c r="AW67" i="29"/>
  <c r="AX67" i="29"/>
  <c r="AY67" i="29"/>
  <c r="AP68" i="29"/>
  <c r="AQ68" i="29"/>
  <c r="AR68" i="29"/>
  <c r="AS68" i="29"/>
  <c r="AT68" i="29"/>
  <c r="AU68" i="29"/>
  <c r="AV68" i="29"/>
  <c r="AW68" i="29"/>
  <c r="AX68" i="29"/>
  <c r="AY68" i="29"/>
  <c r="AP69" i="29"/>
  <c r="AQ69" i="29"/>
  <c r="AR69" i="29"/>
  <c r="AS69" i="29"/>
  <c r="AT69" i="29"/>
  <c r="AU69" i="29"/>
  <c r="AV69" i="29"/>
  <c r="AW69" i="29"/>
  <c r="AX69" i="29"/>
  <c r="AY69" i="29"/>
  <c r="AP70" i="29"/>
  <c r="AQ70" i="29"/>
  <c r="AR70" i="29"/>
  <c r="AS70" i="29"/>
  <c r="AT70" i="29"/>
  <c r="AU70" i="29"/>
  <c r="AV70" i="29"/>
  <c r="AW70" i="29"/>
  <c r="AX70" i="29"/>
  <c r="AY70" i="29"/>
  <c r="AP71" i="29"/>
  <c r="AQ71" i="29"/>
  <c r="AR71" i="29"/>
  <c r="AS71" i="29"/>
  <c r="AT71" i="29"/>
  <c r="AU71" i="29"/>
  <c r="AV71" i="29"/>
  <c r="AW71" i="29"/>
  <c r="AX71" i="29"/>
  <c r="AY71" i="29"/>
  <c r="AP72" i="29"/>
  <c r="AQ72" i="29"/>
  <c r="AR72" i="29"/>
  <c r="AS72" i="29"/>
  <c r="AT72" i="29"/>
  <c r="AU72" i="29"/>
  <c r="AV72" i="29"/>
  <c r="AW72" i="29"/>
  <c r="AX72" i="29"/>
  <c r="AY72" i="29"/>
  <c r="AP73" i="29"/>
  <c r="AQ73" i="29"/>
  <c r="AR73" i="29"/>
  <c r="AS73" i="29"/>
  <c r="AT73" i="29"/>
  <c r="AU73" i="29"/>
  <c r="AV73" i="29"/>
  <c r="AW73" i="29"/>
  <c r="AX73" i="29"/>
  <c r="AY73" i="29"/>
  <c r="AP74" i="29"/>
  <c r="AQ74" i="29"/>
  <c r="AR74" i="29"/>
  <c r="AS74" i="29"/>
  <c r="AT74" i="29"/>
  <c r="AU74" i="29"/>
  <c r="AV74" i="29"/>
  <c r="AW74" i="29"/>
  <c r="AX74" i="29"/>
  <c r="AY74" i="29"/>
  <c r="AP75" i="29"/>
  <c r="AQ75" i="29"/>
  <c r="AR75" i="29"/>
  <c r="AS75" i="29"/>
  <c r="AT75" i="29"/>
  <c r="AU75" i="29"/>
  <c r="AV75" i="29"/>
  <c r="AW75" i="29"/>
  <c r="AX75" i="29"/>
  <c r="AY75" i="29"/>
  <c r="AP76" i="29"/>
  <c r="AQ76" i="29"/>
  <c r="AR76" i="29"/>
  <c r="AS76" i="29"/>
  <c r="AT76" i="29"/>
  <c r="AU76" i="29"/>
  <c r="AV76" i="29"/>
  <c r="AW76" i="29"/>
  <c r="AX76" i="29"/>
  <c r="AY76" i="29"/>
  <c r="AP77" i="29"/>
  <c r="AQ77" i="29"/>
  <c r="AR77" i="29"/>
  <c r="AS77" i="29"/>
  <c r="AT77" i="29"/>
  <c r="AU77" i="29"/>
  <c r="AV77" i="29"/>
  <c r="AW77" i="29"/>
  <c r="AX77" i="29"/>
  <c r="AY77" i="29"/>
  <c r="AP78" i="29"/>
  <c r="AQ78" i="29"/>
  <c r="AR78" i="29"/>
  <c r="AS78" i="29"/>
  <c r="AT78" i="29"/>
  <c r="AU78" i="29"/>
  <c r="AV78" i="29"/>
  <c r="AW78" i="29"/>
  <c r="AX78" i="29"/>
  <c r="AY78" i="29"/>
  <c r="AP79" i="29"/>
  <c r="AQ79" i="29"/>
  <c r="AR79" i="29"/>
  <c r="AS79" i="29"/>
  <c r="AT79" i="29"/>
  <c r="AU79" i="29"/>
  <c r="AV79" i="29"/>
  <c r="AW79" i="29"/>
  <c r="AX79" i="29"/>
  <c r="AY79" i="29"/>
  <c r="AP80" i="29"/>
  <c r="AP3" i="29" s="1"/>
  <c r="AS80" i="29"/>
  <c r="AT80" i="29"/>
  <c r="AW80" i="29"/>
  <c r="AX80" i="29"/>
  <c r="AL60" i="29"/>
  <c r="AL61" i="29"/>
  <c r="AL62" i="29"/>
  <c r="AL63" i="29"/>
  <c r="AL64" i="29"/>
  <c r="AL65" i="29"/>
  <c r="AL66" i="29"/>
  <c r="AL67" i="29"/>
  <c r="AL68" i="29"/>
  <c r="AL69" i="29"/>
  <c r="AL70" i="29"/>
  <c r="AL71" i="29"/>
  <c r="AL72" i="29"/>
  <c r="AL73" i="29"/>
  <c r="AL74" i="29"/>
  <c r="AL75" i="29"/>
  <c r="AL76" i="29"/>
  <c r="AL77" i="29"/>
  <c r="AL78" i="29"/>
  <c r="AL79" i="29"/>
  <c r="AL80" i="29"/>
  <c r="AQ80" i="29" s="1"/>
  <c r="AL81" i="29"/>
  <c r="AL82" i="29"/>
  <c r="AL83" i="29"/>
  <c r="AL84" i="29"/>
  <c r="AL85" i="29"/>
  <c r="AL86" i="29"/>
  <c r="AL87" i="29"/>
  <c r="AL88" i="29"/>
  <c r="AL89" i="29"/>
  <c r="AL90" i="29"/>
  <c r="AL91" i="29"/>
  <c r="AL92" i="29"/>
  <c r="AL93" i="29"/>
  <c r="AL94" i="29"/>
  <c r="AL95" i="29"/>
  <c r="AL96" i="29"/>
  <c r="AL97" i="29"/>
  <c r="AL98" i="29"/>
  <c r="AL99" i="29"/>
  <c r="AL100" i="29"/>
  <c r="AL101" i="29"/>
  <c r="AL102" i="29"/>
  <c r="AL103" i="29"/>
  <c r="AL104" i="29"/>
  <c r="AL105" i="29"/>
  <c r="AL106" i="29"/>
  <c r="AL107" i="29"/>
  <c r="AL108" i="29"/>
  <c r="AL60" i="22"/>
  <c r="AL61" i="22"/>
  <c r="AL62" i="22"/>
  <c r="AR62" i="22" s="1"/>
  <c r="AL63" i="22"/>
  <c r="AP63" i="22" s="1"/>
  <c r="AL64" i="22"/>
  <c r="AL65" i="22"/>
  <c r="AL66" i="22"/>
  <c r="AR66" i="22" s="1"/>
  <c r="AL67" i="22"/>
  <c r="AP67" i="22" s="1"/>
  <c r="AL68" i="22"/>
  <c r="AL69" i="22"/>
  <c r="AL70" i="22"/>
  <c r="AR70" i="22" s="1"/>
  <c r="AL71" i="22"/>
  <c r="AP71" i="22" s="1"/>
  <c r="AL72" i="22"/>
  <c r="AL73" i="22"/>
  <c r="AL74" i="22"/>
  <c r="AR74" i="22" s="1"/>
  <c r="AL75" i="22"/>
  <c r="AP75" i="22" s="1"/>
  <c r="AL76" i="22"/>
  <c r="AL77" i="22"/>
  <c r="AL78" i="22"/>
  <c r="AR78" i="22" s="1"/>
  <c r="AL79" i="22"/>
  <c r="AP79" i="22" s="1"/>
  <c r="AL81" i="22"/>
  <c r="AL82" i="22"/>
  <c r="AL83" i="22"/>
  <c r="AL84" i="22"/>
  <c r="AL85" i="22"/>
  <c r="AL86" i="22"/>
  <c r="AL87" i="22"/>
  <c r="AL88" i="22"/>
  <c r="AL89" i="22"/>
  <c r="AL90" i="22"/>
  <c r="AL91" i="22"/>
  <c r="AL92" i="22"/>
  <c r="AL93" i="22"/>
  <c r="AL94" i="22"/>
  <c r="AL95" i="22"/>
  <c r="AL96" i="22"/>
  <c r="AL97" i="22"/>
  <c r="AL98" i="22"/>
  <c r="AL99" i="22"/>
  <c r="AL100" i="22"/>
  <c r="AL101" i="22"/>
  <c r="AL102" i="22"/>
  <c r="AL103" i="22"/>
  <c r="AL104" i="22"/>
  <c r="AL105" i="22"/>
  <c r="AL106" i="22"/>
  <c r="AL107" i="22"/>
  <c r="AL108" i="22"/>
  <c r="AP60" i="22"/>
  <c r="AP59" i="22"/>
  <c r="AQ60" i="22"/>
  <c r="AR60" i="22"/>
  <c r="AS60" i="22"/>
  <c r="AT60" i="22"/>
  <c r="AU60" i="22"/>
  <c r="AV60" i="22"/>
  <c r="AW60" i="22"/>
  <c r="AX60" i="22"/>
  <c r="AY60" i="22"/>
  <c r="AP61" i="22"/>
  <c r="AQ61" i="22"/>
  <c r="AR61" i="22"/>
  <c r="AS61" i="22"/>
  <c r="AT61" i="22"/>
  <c r="AU61" i="22"/>
  <c r="AV61" i="22"/>
  <c r="AW61" i="22"/>
  <c r="AX61" i="22"/>
  <c r="AY61" i="22"/>
  <c r="AP62" i="22"/>
  <c r="AQ62" i="22"/>
  <c r="AT62" i="22"/>
  <c r="AU62" i="22"/>
  <c r="AX62" i="22"/>
  <c r="AY62" i="22"/>
  <c r="AS63" i="22"/>
  <c r="AW63" i="22"/>
  <c r="AP64" i="22"/>
  <c r="AQ64" i="22"/>
  <c r="AR64" i="22"/>
  <c r="AS64" i="22"/>
  <c r="AT64" i="22"/>
  <c r="AU64" i="22"/>
  <c r="AV64" i="22"/>
  <c r="AW64" i="22"/>
  <c r="AX64" i="22"/>
  <c r="AY64" i="22"/>
  <c r="AP65" i="22"/>
  <c r="AQ65" i="22"/>
  <c r="AR65" i="22"/>
  <c r="AS65" i="22"/>
  <c r="AT65" i="22"/>
  <c r="AU65" i="22"/>
  <c r="AV65" i="22"/>
  <c r="AW65" i="22"/>
  <c r="AX65" i="22"/>
  <c r="AY65" i="22"/>
  <c r="AP66" i="22"/>
  <c r="AQ66" i="22"/>
  <c r="AT66" i="22"/>
  <c r="AU66" i="22"/>
  <c r="AX66" i="22"/>
  <c r="AY66" i="22"/>
  <c r="AS67" i="22"/>
  <c r="AW67" i="22"/>
  <c r="AP68" i="22"/>
  <c r="AQ68" i="22"/>
  <c r="AR68" i="22"/>
  <c r="AS68" i="22"/>
  <c r="AT68" i="22"/>
  <c r="AU68" i="22"/>
  <c r="AV68" i="22"/>
  <c r="AW68" i="22"/>
  <c r="AX68" i="22"/>
  <c r="AY68" i="22"/>
  <c r="AP69" i="22"/>
  <c r="AQ69" i="22"/>
  <c r="AR69" i="22"/>
  <c r="AS69" i="22"/>
  <c r="AT69" i="22"/>
  <c r="AU69" i="22"/>
  <c r="AV69" i="22"/>
  <c r="AW69" i="22"/>
  <c r="AX69" i="22"/>
  <c r="AY69" i="22"/>
  <c r="AP70" i="22"/>
  <c r="AQ70" i="22"/>
  <c r="AT70" i="22"/>
  <c r="AU70" i="22"/>
  <c r="AX70" i="22"/>
  <c r="AY70" i="22"/>
  <c r="AS71" i="22"/>
  <c r="AW71" i="22"/>
  <c r="AP72" i="22"/>
  <c r="AQ72" i="22"/>
  <c r="AR72" i="22"/>
  <c r="AS72" i="22"/>
  <c r="AT72" i="22"/>
  <c r="AU72" i="22"/>
  <c r="AV72" i="22"/>
  <c r="AW72" i="22"/>
  <c r="AX72" i="22"/>
  <c r="AY72" i="22"/>
  <c r="AP73" i="22"/>
  <c r="AQ73" i="22"/>
  <c r="AR73" i="22"/>
  <c r="AS73" i="22"/>
  <c r="AT73" i="22"/>
  <c r="AU73" i="22"/>
  <c r="AV73" i="22"/>
  <c r="AW73" i="22"/>
  <c r="AX73" i="22"/>
  <c r="AY73" i="22"/>
  <c r="AP74" i="22"/>
  <c r="AQ74" i="22"/>
  <c r="AT74" i="22"/>
  <c r="AU74" i="22"/>
  <c r="AX74" i="22"/>
  <c r="AY74" i="22"/>
  <c r="AS75" i="22"/>
  <c r="AW75" i="22"/>
  <c r="AP76" i="22"/>
  <c r="AQ76" i="22"/>
  <c r="AR76" i="22"/>
  <c r="AS76" i="22"/>
  <c r="AT76" i="22"/>
  <c r="AU76" i="22"/>
  <c r="AV76" i="22"/>
  <c r="AW76" i="22"/>
  <c r="AX76" i="22"/>
  <c r="AY76" i="22"/>
  <c r="AP77" i="22"/>
  <c r="AQ77" i="22"/>
  <c r="AR77" i="22"/>
  <c r="AS77" i="22"/>
  <c r="AT77" i="22"/>
  <c r="AU77" i="22"/>
  <c r="AV77" i="22"/>
  <c r="AW77" i="22"/>
  <c r="AX77" i="22"/>
  <c r="AY77" i="22"/>
  <c r="AP78" i="22"/>
  <c r="AQ78" i="22"/>
  <c r="AT78" i="22"/>
  <c r="AU78" i="22"/>
  <c r="AX78" i="22"/>
  <c r="AY78" i="22"/>
  <c r="AS79" i="22"/>
  <c r="AW79" i="22"/>
  <c r="AV80" i="29" l="1"/>
  <c r="AR80" i="29"/>
  <c r="AY80" i="29"/>
  <c r="AU80" i="29"/>
  <c r="AV79" i="22"/>
  <c r="AV75" i="22"/>
  <c r="AR75" i="22"/>
  <c r="AV71" i="22"/>
  <c r="AY79" i="22"/>
  <c r="AU79" i="22"/>
  <c r="AQ79" i="22"/>
  <c r="AW78" i="22"/>
  <c r="AS78" i="22"/>
  <c r="AY75" i="22"/>
  <c r="AU75" i="22"/>
  <c r="AQ75" i="22"/>
  <c r="AW74" i="22"/>
  <c r="AS74" i="22"/>
  <c r="AY71" i="22"/>
  <c r="AU71" i="22"/>
  <c r="AQ71" i="22"/>
  <c r="AW70" i="22"/>
  <c r="AS70" i="22"/>
  <c r="AY67" i="22"/>
  <c r="AU67" i="22"/>
  <c r="AQ67" i="22"/>
  <c r="AW66" i="22"/>
  <c r="AS66" i="22"/>
  <c r="AY63" i="22"/>
  <c r="AU63" i="22"/>
  <c r="AQ63" i="22"/>
  <c r="AW62" i="22"/>
  <c r="AS62" i="22"/>
  <c r="AR79" i="22"/>
  <c r="AR71" i="22"/>
  <c r="AV67" i="22"/>
  <c r="AR67" i="22"/>
  <c r="AV63" i="22"/>
  <c r="AR63" i="22"/>
  <c r="AX79" i="22"/>
  <c r="AT79" i="22"/>
  <c r="AV78" i="22"/>
  <c r="AX75" i="22"/>
  <c r="AT75" i="22"/>
  <c r="AV74" i="22"/>
  <c r="AX71" i="22"/>
  <c r="AT71" i="22"/>
  <c r="AV70" i="22"/>
  <c r="AX67" i="22"/>
  <c r="AT67" i="22"/>
  <c r="AV66" i="22"/>
  <c r="AX63" i="22"/>
  <c r="AT63" i="22"/>
  <c r="AV62" i="22"/>
  <c r="S12" i="29"/>
  <c r="S13" i="29"/>
  <c r="S14" i="29"/>
  <c r="S15" i="29"/>
  <c r="AM108" i="29"/>
  <c r="AD108" i="29"/>
  <c r="AB108" i="29"/>
  <c r="AA108" i="29"/>
  <c r="U108" i="29"/>
  <c r="S108" i="29"/>
  <c r="T108" i="29" s="1"/>
  <c r="Q108" i="29"/>
  <c r="AK108" i="29" s="1"/>
  <c r="L108" i="29"/>
  <c r="M108" i="29" s="1"/>
  <c r="K108" i="29"/>
  <c r="J108" i="29"/>
  <c r="AN107" i="29"/>
  <c r="AM107" i="29"/>
  <c r="AD107" i="29"/>
  <c r="AB107" i="29"/>
  <c r="C108" i="29" s="1"/>
  <c r="AA107" i="29"/>
  <c r="U107" i="29"/>
  <c r="S107" i="29"/>
  <c r="T107" i="29" s="1"/>
  <c r="Q107" i="29"/>
  <c r="AK107" i="29" s="1"/>
  <c r="M107" i="29"/>
  <c r="L107" i="29"/>
  <c r="K107" i="29"/>
  <c r="J107" i="29"/>
  <c r="AM106" i="29"/>
  <c r="AD106" i="29"/>
  <c r="AB106" i="29"/>
  <c r="AO106" i="29" s="1"/>
  <c r="AA106" i="29"/>
  <c r="AN106" i="29" s="1"/>
  <c r="U106" i="29"/>
  <c r="S106" i="29"/>
  <c r="T106" i="29" s="1"/>
  <c r="Q106" i="29"/>
  <c r="AK106" i="29" s="1"/>
  <c r="L106" i="29"/>
  <c r="M106" i="29" s="1"/>
  <c r="K106" i="29"/>
  <c r="J106" i="29"/>
  <c r="AN105" i="29"/>
  <c r="AM105" i="29"/>
  <c r="AD105" i="29"/>
  <c r="AB105" i="29"/>
  <c r="C106" i="29" s="1"/>
  <c r="AA105" i="29"/>
  <c r="U105" i="29"/>
  <c r="S105" i="29"/>
  <c r="T105" i="29" s="1"/>
  <c r="Q105" i="29"/>
  <c r="AK105" i="29" s="1"/>
  <c r="M105" i="29"/>
  <c r="L105" i="29"/>
  <c r="K105" i="29"/>
  <c r="J105" i="29"/>
  <c r="AM104" i="29"/>
  <c r="AD104" i="29"/>
  <c r="AB104" i="29"/>
  <c r="C105" i="29" s="1"/>
  <c r="AA104" i="29"/>
  <c r="AN104" i="29" s="1"/>
  <c r="U104" i="29"/>
  <c r="S104" i="29"/>
  <c r="T104" i="29" s="1"/>
  <c r="Q104" i="29"/>
  <c r="AK104" i="29" s="1"/>
  <c r="L104" i="29"/>
  <c r="M104" i="29" s="1"/>
  <c r="K104" i="29"/>
  <c r="J104" i="29"/>
  <c r="AN103" i="29"/>
  <c r="AM103" i="29"/>
  <c r="AD103" i="29"/>
  <c r="AB103" i="29"/>
  <c r="C104" i="29" s="1"/>
  <c r="AA103" i="29"/>
  <c r="U103" i="29"/>
  <c r="S103" i="29"/>
  <c r="T103" i="29" s="1"/>
  <c r="Q103" i="29"/>
  <c r="AK103" i="29" s="1"/>
  <c r="M103" i="29"/>
  <c r="L103" i="29"/>
  <c r="K103" i="29"/>
  <c r="J103" i="29"/>
  <c r="AM102" i="29"/>
  <c r="AD102" i="29"/>
  <c r="AB102" i="29"/>
  <c r="C103" i="29" s="1"/>
  <c r="AA102" i="29"/>
  <c r="AN102" i="29" s="1"/>
  <c r="U102" i="29"/>
  <c r="S102" i="29"/>
  <c r="T102" i="29" s="1"/>
  <c r="Q102" i="29"/>
  <c r="AK102" i="29" s="1"/>
  <c r="L102" i="29"/>
  <c r="M102" i="29" s="1"/>
  <c r="K102" i="29"/>
  <c r="J102" i="29"/>
  <c r="AN101" i="29"/>
  <c r="AM101" i="29"/>
  <c r="AD101" i="29"/>
  <c r="AB101" i="29"/>
  <c r="C102" i="29" s="1"/>
  <c r="AA101" i="29"/>
  <c r="U101" i="29"/>
  <c r="S101" i="29"/>
  <c r="T101" i="29" s="1"/>
  <c r="Q101" i="29"/>
  <c r="AK101" i="29" s="1"/>
  <c r="M101" i="29"/>
  <c r="L101" i="29"/>
  <c r="K101" i="29"/>
  <c r="J101" i="29"/>
  <c r="AM100" i="29"/>
  <c r="AD100" i="29"/>
  <c r="AB100" i="29"/>
  <c r="AO100" i="29" s="1"/>
  <c r="AA100" i="29"/>
  <c r="AN100" i="29" s="1"/>
  <c r="U100" i="29"/>
  <c r="S100" i="29"/>
  <c r="T100" i="29" s="1"/>
  <c r="Q100" i="29"/>
  <c r="AK100" i="29" s="1"/>
  <c r="L100" i="29"/>
  <c r="M100" i="29" s="1"/>
  <c r="K100" i="29"/>
  <c r="J100" i="29"/>
  <c r="AN99" i="29"/>
  <c r="AM99" i="29"/>
  <c r="AD99" i="29"/>
  <c r="AB99" i="29"/>
  <c r="C100" i="29" s="1"/>
  <c r="AA99" i="29"/>
  <c r="U99" i="29"/>
  <c r="S99" i="29"/>
  <c r="T99" i="29" s="1"/>
  <c r="Q99" i="29"/>
  <c r="AK99" i="29" s="1"/>
  <c r="M99" i="29"/>
  <c r="L99" i="29"/>
  <c r="K99" i="29"/>
  <c r="J99" i="29"/>
  <c r="AM98" i="29"/>
  <c r="AD98" i="29"/>
  <c r="AB98" i="29"/>
  <c r="C99" i="29" s="1"/>
  <c r="AA98" i="29"/>
  <c r="AN98" i="29" s="1"/>
  <c r="U98" i="29"/>
  <c r="S98" i="29"/>
  <c r="T98" i="29" s="1"/>
  <c r="Q98" i="29"/>
  <c r="AK98" i="29" s="1"/>
  <c r="L98" i="29"/>
  <c r="M98" i="29" s="1"/>
  <c r="K98" i="29"/>
  <c r="J98" i="29"/>
  <c r="AN97" i="29"/>
  <c r="AM97" i="29"/>
  <c r="AD97" i="29"/>
  <c r="AB97" i="29"/>
  <c r="C98" i="29" s="1"/>
  <c r="AA97" i="29"/>
  <c r="U97" i="29"/>
  <c r="S97" i="29"/>
  <c r="T97" i="29" s="1"/>
  <c r="Q97" i="29"/>
  <c r="AK97" i="29" s="1"/>
  <c r="M97" i="29"/>
  <c r="L97" i="29"/>
  <c r="K97" i="29"/>
  <c r="J97" i="29"/>
  <c r="AM96" i="29"/>
  <c r="AD96" i="29"/>
  <c r="AB96" i="29"/>
  <c r="AA96" i="29"/>
  <c r="AN96" i="29" s="1"/>
  <c r="U96" i="29"/>
  <c r="S96" i="29"/>
  <c r="T96" i="29" s="1"/>
  <c r="Q96" i="29"/>
  <c r="AK96" i="29" s="1"/>
  <c r="L96" i="29"/>
  <c r="M96" i="29" s="1"/>
  <c r="K96" i="29"/>
  <c r="J96" i="29"/>
  <c r="AN95" i="29"/>
  <c r="AM95" i="29"/>
  <c r="AD95" i="29"/>
  <c r="AB95" i="29"/>
  <c r="C96" i="29" s="1"/>
  <c r="AA95" i="29"/>
  <c r="U95" i="29"/>
  <c r="S95" i="29"/>
  <c r="T95" i="29" s="1"/>
  <c r="Q95" i="29"/>
  <c r="AK95" i="29" s="1"/>
  <c r="M95" i="29"/>
  <c r="L95" i="29"/>
  <c r="K95" i="29"/>
  <c r="J95" i="29"/>
  <c r="AM94" i="29"/>
  <c r="AD94" i="29"/>
  <c r="AB94" i="29"/>
  <c r="C95" i="29" s="1"/>
  <c r="AA94" i="29"/>
  <c r="AN94" i="29" s="1"/>
  <c r="U94" i="29"/>
  <c r="S94" i="29"/>
  <c r="T94" i="29" s="1"/>
  <c r="Q94" i="29"/>
  <c r="AK94" i="29" s="1"/>
  <c r="L94" i="29"/>
  <c r="M94" i="29" s="1"/>
  <c r="K94" i="29"/>
  <c r="J94" i="29"/>
  <c r="AN93" i="29"/>
  <c r="AM93" i="29"/>
  <c r="AD93" i="29"/>
  <c r="AB93" i="29"/>
  <c r="C94" i="29" s="1"/>
  <c r="AA93" i="29"/>
  <c r="U93" i="29"/>
  <c r="S93" i="29"/>
  <c r="T93" i="29" s="1"/>
  <c r="Q93" i="29"/>
  <c r="AK93" i="29" s="1"/>
  <c r="M93" i="29"/>
  <c r="L93" i="29"/>
  <c r="K93" i="29"/>
  <c r="J93" i="29"/>
  <c r="AM92" i="29"/>
  <c r="AD92" i="29"/>
  <c r="AB92" i="29"/>
  <c r="AO92" i="29" s="1"/>
  <c r="AA92" i="29"/>
  <c r="AN92" i="29" s="1"/>
  <c r="U92" i="29"/>
  <c r="S92" i="29"/>
  <c r="T92" i="29" s="1"/>
  <c r="Q92" i="29"/>
  <c r="AK92" i="29" s="1"/>
  <c r="L92" i="29"/>
  <c r="M92" i="29" s="1"/>
  <c r="K92" i="29"/>
  <c r="J92" i="29"/>
  <c r="AN91" i="29"/>
  <c r="AM91" i="29"/>
  <c r="AD91" i="29"/>
  <c r="AB91" i="29"/>
  <c r="C92" i="29" s="1"/>
  <c r="AA91" i="29"/>
  <c r="U91" i="29"/>
  <c r="S91" i="29"/>
  <c r="T91" i="29" s="1"/>
  <c r="Q91" i="29"/>
  <c r="AK91" i="29" s="1"/>
  <c r="M91" i="29"/>
  <c r="L91" i="29"/>
  <c r="K91" i="29"/>
  <c r="J91" i="29"/>
  <c r="AM90" i="29"/>
  <c r="AD90" i="29"/>
  <c r="AB90" i="29"/>
  <c r="AA90" i="29"/>
  <c r="AN90" i="29" s="1"/>
  <c r="U90" i="29"/>
  <c r="T90" i="29"/>
  <c r="S90" i="29"/>
  <c r="Q90" i="29"/>
  <c r="AK90" i="29" s="1"/>
  <c r="L90" i="29"/>
  <c r="M90" i="29" s="1"/>
  <c r="K90" i="29"/>
  <c r="J90" i="29"/>
  <c r="AN89" i="29"/>
  <c r="AM89" i="29"/>
  <c r="AK89" i="29"/>
  <c r="AD89" i="29"/>
  <c r="AB89" i="29"/>
  <c r="C90" i="29" s="1"/>
  <c r="AA89" i="29"/>
  <c r="U89" i="29"/>
  <c r="S89" i="29"/>
  <c r="T89" i="29" s="1"/>
  <c r="Q89" i="29"/>
  <c r="M89" i="29"/>
  <c r="L89" i="29"/>
  <c r="K89" i="29"/>
  <c r="J89" i="29"/>
  <c r="AM88" i="29"/>
  <c r="AD88" i="29"/>
  <c r="AB88" i="29"/>
  <c r="AA88" i="29"/>
  <c r="AN88" i="29" s="1"/>
  <c r="U88" i="29"/>
  <c r="S88" i="29"/>
  <c r="T88" i="29" s="1"/>
  <c r="Q88" i="29"/>
  <c r="AK88" i="29" s="1"/>
  <c r="L88" i="29"/>
  <c r="M88" i="29" s="1"/>
  <c r="K88" i="29"/>
  <c r="J88" i="29"/>
  <c r="AM87" i="29"/>
  <c r="AK87" i="29"/>
  <c r="AD87" i="29"/>
  <c r="AB87" i="29"/>
  <c r="C88" i="29" s="1"/>
  <c r="AA87" i="29"/>
  <c r="U87" i="29"/>
  <c r="S87" i="29"/>
  <c r="Q87" i="29"/>
  <c r="AN87" i="29" s="1"/>
  <c r="M87" i="29"/>
  <c r="L87" i="29"/>
  <c r="K87" i="29"/>
  <c r="J87" i="29"/>
  <c r="AM86" i="29"/>
  <c r="AD86" i="29"/>
  <c r="AB86" i="29"/>
  <c r="AA86" i="29"/>
  <c r="AN86" i="29" s="1"/>
  <c r="U86" i="29"/>
  <c r="S86" i="29"/>
  <c r="T86" i="29" s="1"/>
  <c r="Q86" i="29"/>
  <c r="AK86" i="29" s="1"/>
  <c r="L86" i="29"/>
  <c r="M86" i="29" s="1"/>
  <c r="K86" i="29"/>
  <c r="J86" i="29"/>
  <c r="AM85" i="29"/>
  <c r="AK85" i="29"/>
  <c r="AD85" i="29"/>
  <c r="AB85" i="29"/>
  <c r="C86" i="29" s="1"/>
  <c r="AA85" i="29"/>
  <c r="U85" i="29"/>
  <c r="S85" i="29"/>
  <c r="Q85" i="29"/>
  <c r="AN85" i="29" s="1"/>
  <c r="M85" i="29"/>
  <c r="L85" i="29"/>
  <c r="K85" i="29"/>
  <c r="J85" i="29"/>
  <c r="AM84" i="29"/>
  <c r="AD84" i="29"/>
  <c r="AB84" i="29"/>
  <c r="C85" i="29" s="1"/>
  <c r="AA84" i="29"/>
  <c r="AN84" i="29" s="1"/>
  <c r="U84" i="29"/>
  <c r="S84" i="29"/>
  <c r="T84" i="29" s="1"/>
  <c r="Q84" i="29"/>
  <c r="AK84" i="29" s="1"/>
  <c r="L84" i="29"/>
  <c r="M84" i="29" s="1"/>
  <c r="K84" i="29"/>
  <c r="J84" i="29"/>
  <c r="AM83" i="29"/>
  <c r="AD83" i="29"/>
  <c r="AB83" i="29"/>
  <c r="C84" i="29" s="1"/>
  <c r="AA83" i="29"/>
  <c r="U83" i="29"/>
  <c r="S83" i="29"/>
  <c r="Q83" i="29"/>
  <c r="L83" i="29"/>
  <c r="K83" i="29"/>
  <c r="J83" i="29"/>
  <c r="M83" i="29" s="1"/>
  <c r="AM82" i="29"/>
  <c r="AD82" i="29"/>
  <c r="AB82" i="29"/>
  <c r="AA82" i="29"/>
  <c r="AN82" i="29" s="1"/>
  <c r="U82" i="29"/>
  <c r="T82" i="29"/>
  <c r="S82" i="29"/>
  <c r="Q82" i="29"/>
  <c r="AK82" i="29" s="1"/>
  <c r="L82" i="29"/>
  <c r="M82" i="29" s="1"/>
  <c r="K82" i="29"/>
  <c r="J82" i="29"/>
  <c r="AN81" i="29"/>
  <c r="AM81" i="29"/>
  <c r="AK81" i="29"/>
  <c r="AD81" i="29"/>
  <c r="AB81" i="29"/>
  <c r="C82" i="29" s="1"/>
  <c r="AA81" i="29"/>
  <c r="U81" i="29"/>
  <c r="S81" i="29"/>
  <c r="T81" i="29" s="1"/>
  <c r="Q81" i="29"/>
  <c r="M81" i="29"/>
  <c r="L81" i="29"/>
  <c r="K81" i="29"/>
  <c r="J81" i="29"/>
  <c r="AM80" i="29"/>
  <c r="Q80" i="29"/>
  <c r="L80" i="29"/>
  <c r="K80" i="29"/>
  <c r="J80" i="29"/>
  <c r="AN79" i="29"/>
  <c r="AM79" i="29"/>
  <c r="AK79" i="29"/>
  <c r="T79" i="29"/>
  <c r="Q79" i="29"/>
  <c r="L79" i="29"/>
  <c r="M79" i="29" s="1"/>
  <c r="K79" i="29"/>
  <c r="J79" i="29"/>
  <c r="AM78" i="29"/>
  <c r="AA78" i="29"/>
  <c r="S78" i="29"/>
  <c r="Q78" i="29"/>
  <c r="AK78" i="29" s="1"/>
  <c r="L78" i="29"/>
  <c r="K78" i="29"/>
  <c r="J78" i="29"/>
  <c r="M78" i="29" s="1"/>
  <c r="AM77" i="29"/>
  <c r="Q77" i="29"/>
  <c r="L77" i="29"/>
  <c r="M77" i="29" s="1"/>
  <c r="K77" i="29"/>
  <c r="J77" i="29"/>
  <c r="AN76" i="29"/>
  <c r="AM76" i="29"/>
  <c r="AA76" i="29"/>
  <c r="T76" i="29"/>
  <c r="S76" i="29"/>
  <c r="Q76" i="29"/>
  <c r="AK76" i="29" s="1"/>
  <c r="M76" i="29"/>
  <c r="L76" i="29"/>
  <c r="K76" i="29"/>
  <c r="J76" i="29"/>
  <c r="AM75" i="29"/>
  <c r="AK75" i="29"/>
  <c r="AA75" i="29"/>
  <c r="Q75" i="29"/>
  <c r="AN75" i="29" s="1"/>
  <c r="L75" i="29"/>
  <c r="K75" i="29"/>
  <c r="J75" i="29"/>
  <c r="AN74" i="29"/>
  <c r="AM74" i="29"/>
  <c r="AA74" i="29"/>
  <c r="T74" i="29"/>
  <c r="S74" i="29"/>
  <c r="Q74" i="29"/>
  <c r="AK74" i="29" s="1"/>
  <c r="L74" i="29"/>
  <c r="M74" i="29" s="1"/>
  <c r="K74" i="29"/>
  <c r="J74" i="29"/>
  <c r="AM73" i="29"/>
  <c r="AA73" i="29"/>
  <c r="T73" i="29"/>
  <c r="Q73" i="29"/>
  <c r="L73" i="29"/>
  <c r="K73" i="29"/>
  <c r="J73" i="29"/>
  <c r="AM72" i="29"/>
  <c r="AA72" i="29"/>
  <c r="T72" i="29"/>
  <c r="Q72" i="29"/>
  <c r="AK72" i="29" s="1"/>
  <c r="L72" i="29"/>
  <c r="M72" i="29" s="1"/>
  <c r="K72" i="29"/>
  <c r="J72" i="29"/>
  <c r="AM71" i="29"/>
  <c r="AA71" i="29"/>
  <c r="T71" i="29"/>
  <c r="S71" i="29"/>
  <c r="Q71" i="29"/>
  <c r="AN71" i="29" s="1"/>
  <c r="L71" i="29"/>
  <c r="M71" i="29" s="1"/>
  <c r="K71" i="29"/>
  <c r="J71" i="29"/>
  <c r="AM70" i="29"/>
  <c r="AK70" i="29"/>
  <c r="AA70" i="29"/>
  <c r="Q70" i="29"/>
  <c r="L70" i="29"/>
  <c r="K70" i="29"/>
  <c r="J70" i="29"/>
  <c r="AN69" i="29"/>
  <c r="AM69" i="29"/>
  <c r="AK69" i="29"/>
  <c r="S69" i="29"/>
  <c r="T69" i="29" s="1"/>
  <c r="Q69" i="29"/>
  <c r="M69" i="29"/>
  <c r="L69" i="29"/>
  <c r="K69" i="29"/>
  <c r="J69" i="29"/>
  <c r="AN68" i="29"/>
  <c r="AM68" i="29"/>
  <c r="AA68" i="29"/>
  <c r="T68" i="29"/>
  <c r="Q68" i="29"/>
  <c r="AK68" i="29" s="1"/>
  <c r="M68" i="29"/>
  <c r="L68" i="29"/>
  <c r="K68" i="29"/>
  <c r="J68" i="29"/>
  <c r="AM67" i="29"/>
  <c r="AA67" i="29"/>
  <c r="T67" i="29"/>
  <c r="Q67" i="29"/>
  <c r="AK67" i="29" s="1"/>
  <c r="M67" i="29"/>
  <c r="L67" i="29"/>
  <c r="K67" i="29"/>
  <c r="J67" i="29"/>
  <c r="AN66" i="29"/>
  <c r="AM66" i="29"/>
  <c r="AA66" i="29"/>
  <c r="T66" i="29"/>
  <c r="Q66" i="29"/>
  <c r="AK66" i="29" s="1"/>
  <c r="M66" i="29"/>
  <c r="L66" i="29"/>
  <c r="K66" i="29"/>
  <c r="J66" i="29"/>
  <c r="AM65" i="29"/>
  <c r="AA65" i="29"/>
  <c r="S65" i="29"/>
  <c r="T65" i="29" s="1"/>
  <c r="Q65" i="29"/>
  <c r="AK65" i="29" s="1"/>
  <c r="M65" i="29"/>
  <c r="L65" i="29"/>
  <c r="K65" i="29"/>
  <c r="J65" i="29"/>
  <c r="AN64" i="29"/>
  <c r="AM64" i="29"/>
  <c r="T64" i="29"/>
  <c r="S64" i="29"/>
  <c r="Q64" i="29"/>
  <c r="L64" i="29"/>
  <c r="M64" i="29" s="1"/>
  <c r="K64" i="29"/>
  <c r="J64" i="29"/>
  <c r="AM63" i="29"/>
  <c r="AA63" i="29"/>
  <c r="Q63" i="29"/>
  <c r="L63" i="29"/>
  <c r="M63" i="29" s="1"/>
  <c r="K63" i="29"/>
  <c r="J63" i="29"/>
  <c r="AM62" i="29"/>
  <c r="AA62" i="29"/>
  <c r="T62" i="29"/>
  <c r="Q62" i="29"/>
  <c r="AK62" i="29" s="1"/>
  <c r="L62" i="29"/>
  <c r="M62" i="29" s="1"/>
  <c r="K62" i="29"/>
  <c r="J62" i="29"/>
  <c r="AM61" i="29"/>
  <c r="AA61" i="29"/>
  <c r="Q61" i="29"/>
  <c r="L61" i="29"/>
  <c r="M61" i="29" s="1"/>
  <c r="K61" i="29"/>
  <c r="J61" i="29"/>
  <c r="AM60" i="29"/>
  <c r="AK60" i="29"/>
  <c r="T60" i="29"/>
  <c r="Q60" i="29"/>
  <c r="AN60" i="29" s="1"/>
  <c r="M60" i="29"/>
  <c r="L60" i="29"/>
  <c r="K60" i="29"/>
  <c r="J60" i="29"/>
  <c r="AM59" i="29"/>
  <c r="AL59" i="29"/>
  <c r="AA59" i="29"/>
  <c r="S59" i="29"/>
  <c r="T59" i="29" s="1"/>
  <c r="Q59" i="29"/>
  <c r="AK59" i="29" s="1"/>
  <c r="M59" i="29"/>
  <c r="L59" i="29"/>
  <c r="K59" i="29"/>
  <c r="J59" i="29"/>
  <c r="AM58" i="29"/>
  <c r="Q58" i="29"/>
  <c r="L58" i="29"/>
  <c r="M58" i="29" s="1"/>
  <c r="K58" i="29"/>
  <c r="J58" i="29"/>
  <c r="AM57" i="29"/>
  <c r="AK57" i="29"/>
  <c r="AL57" i="29" s="1"/>
  <c r="S57" i="29"/>
  <c r="T57" i="29" s="1"/>
  <c r="Q57" i="29"/>
  <c r="AN57" i="29" s="1"/>
  <c r="M57" i="29"/>
  <c r="L57" i="29"/>
  <c r="K57" i="29"/>
  <c r="J57" i="29"/>
  <c r="AM56" i="29"/>
  <c r="AL56" i="29"/>
  <c r="AA56" i="29"/>
  <c r="S56" i="29"/>
  <c r="T56" i="29" s="1"/>
  <c r="Q56" i="29"/>
  <c r="AK56" i="29" s="1"/>
  <c r="M56" i="29"/>
  <c r="L56" i="29"/>
  <c r="K56" i="29"/>
  <c r="J56" i="29"/>
  <c r="AM55" i="29"/>
  <c r="AA55" i="29"/>
  <c r="S55" i="29"/>
  <c r="T55" i="29" s="1"/>
  <c r="Q55" i="29"/>
  <c r="AK55" i="29" s="1"/>
  <c r="AL55" i="29" s="1"/>
  <c r="M55" i="29"/>
  <c r="L55" i="29"/>
  <c r="K55" i="29"/>
  <c r="J55" i="29"/>
  <c r="AM54" i="29"/>
  <c r="AL54" i="29"/>
  <c r="AA54" i="29"/>
  <c r="T54" i="29"/>
  <c r="Q54" i="29"/>
  <c r="AK54" i="29" s="1"/>
  <c r="L54" i="29"/>
  <c r="M54" i="29" s="1"/>
  <c r="K54" i="29"/>
  <c r="J54" i="29"/>
  <c r="AN53" i="29"/>
  <c r="AM53" i="29"/>
  <c r="AA53" i="29"/>
  <c r="T53" i="29"/>
  <c r="Q53" i="29"/>
  <c r="AK53" i="29" s="1"/>
  <c r="AL53" i="29" s="1"/>
  <c r="L53" i="29"/>
  <c r="M53" i="29" s="1"/>
  <c r="K53" i="29"/>
  <c r="J53" i="29"/>
  <c r="AN52" i="29"/>
  <c r="AM52" i="29"/>
  <c r="AA52" i="29"/>
  <c r="T52" i="29"/>
  <c r="Q52" i="29"/>
  <c r="AK52" i="29" s="1"/>
  <c r="AL52" i="29" s="1"/>
  <c r="M52" i="29"/>
  <c r="L52" i="29"/>
  <c r="K52" i="29"/>
  <c r="J52" i="29"/>
  <c r="AN51" i="29"/>
  <c r="AM51" i="29"/>
  <c r="AA51" i="29"/>
  <c r="T51" i="29"/>
  <c r="Q51" i="29"/>
  <c r="AK51" i="29" s="1"/>
  <c r="L51" i="29"/>
  <c r="M51" i="29" s="1"/>
  <c r="K51" i="29"/>
  <c r="J51" i="29"/>
  <c r="AN50" i="29"/>
  <c r="AM50" i="29"/>
  <c r="AA50" i="29"/>
  <c r="T50" i="29"/>
  <c r="Q50" i="29"/>
  <c r="AK50" i="29" s="1"/>
  <c r="L50" i="29"/>
  <c r="M50" i="29" s="1"/>
  <c r="K50" i="29"/>
  <c r="J50" i="29"/>
  <c r="AN49" i="29"/>
  <c r="AM49" i="29"/>
  <c r="AL49" i="29"/>
  <c r="AA49" i="29"/>
  <c r="T49" i="29"/>
  <c r="Q49" i="29"/>
  <c r="AK49" i="29" s="1"/>
  <c r="L49" i="29"/>
  <c r="M49" i="29" s="1"/>
  <c r="K49" i="29"/>
  <c r="J49" i="29"/>
  <c r="AM48" i="29"/>
  <c r="AA48" i="29"/>
  <c r="T48" i="29"/>
  <c r="Q48" i="29"/>
  <c r="AK48" i="29" s="1"/>
  <c r="L48" i="29"/>
  <c r="M48" i="29" s="1"/>
  <c r="K48" i="29"/>
  <c r="J48" i="29"/>
  <c r="AM47" i="29"/>
  <c r="AL47" i="29"/>
  <c r="AA47" i="29"/>
  <c r="AN47" i="29" s="1"/>
  <c r="T47" i="29"/>
  <c r="Q47" i="29"/>
  <c r="AK47" i="29" s="1"/>
  <c r="L47" i="29"/>
  <c r="K47" i="29"/>
  <c r="J47" i="29"/>
  <c r="AM46" i="29"/>
  <c r="AA46" i="29"/>
  <c r="S46" i="29"/>
  <c r="Q46" i="29"/>
  <c r="L46" i="29"/>
  <c r="K46" i="29"/>
  <c r="J46" i="29"/>
  <c r="AM45" i="29"/>
  <c r="AK45" i="29"/>
  <c r="AL45" i="29" s="1"/>
  <c r="AA45" i="29"/>
  <c r="S45" i="29"/>
  <c r="T45" i="29" s="1"/>
  <c r="Q45" i="29"/>
  <c r="AN45" i="29" s="1"/>
  <c r="L45" i="29"/>
  <c r="K45" i="29"/>
  <c r="J45" i="29"/>
  <c r="AM44" i="29"/>
  <c r="AK44" i="29"/>
  <c r="AL44" i="29" s="1"/>
  <c r="AA44" i="29"/>
  <c r="T44" i="29"/>
  <c r="Q44" i="29"/>
  <c r="AN44" i="29" s="1"/>
  <c r="L44" i="29"/>
  <c r="M44" i="29" s="1"/>
  <c r="K44" i="29"/>
  <c r="J44" i="29"/>
  <c r="AN43" i="29"/>
  <c r="AM43" i="29"/>
  <c r="AA43" i="29"/>
  <c r="T43" i="29"/>
  <c r="S43" i="29"/>
  <c r="Q43" i="29"/>
  <c r="AK43" i="29" s="1"/>
  <c r="L43" i="29"/>
  <c r="M43" i="29" s="1"/>
  <c r="K43" i="29"/>
  <c r="J43" i="29"/>
  <c r="AN42" i="29"/>
  <c r="AM42" i="29"/>
  <c r="AA42" i="29"/>
  <c r="T42" i="29"/>
  <c r="Q42" i="29"/>
  <c r="AK42" i="29" s="1"/>
  <c r="AL42" i="29" s="1"/>
  <c r="L42" i="29"/>
  <c r="M42" i="29" s="1"/>
  <c r="K42" i="29"/>
  <c r="J42" i="29"/>
  <c r="AN41" i="29"/>
  <c r="AM41" i="29"/>
  <c r="T41" i="29"/>
  <c r="Q41" i="29"/>
  <c r="AK41" i="29" s="1"/>
  <c r="L41" i="29"/>
  <c r="M41" i="29" s="1"/>
  <c r="K41" i="29"/>
  <c r="J41" i="29"/>
  <c r="AM40" i="29"/>
  <c r="AA40" i="29"/>
  <c r="T40" i="29"/>
  <c r="Q40" i="29"/>
  <c r="AK40" i="29" s="1"/>
  <c r="AL40" i="29" s="1"/>
  <c r="L40" i="29"/>
  <c r="K40" i="29"/>
  <c r="J40" i="29"/>
  <c r="AM39" i="29"/>
  <c r="AK39" i="29"/>
  <c r="AL39" i="29" s="1"/>
  <c r="S39" i="29"/>
  <c r="T39" i="29" s="1"/>
  <c r="Q39" i="29"/>
  <c r="AN39" i="29" s="1"/>
  <c r="L39" i="29"/>
  <c r="K39" i="29"/>
  <c r="J39" i="29"/>
  <c r="AN38" i="29"/>
  <c r="AM38" i="29"/>
  <c r="AA38" i="29"/>
  <c r="T38" i="29"/>
  <c r="S38" i="29"/>
  <c r="Q38" i="29"/>
  <c r="AK38" i="29" s="1"/>
  <c r="AL38" i="29" s="1"/>
  <c r="L38" i="29"/>
  <c r="M38" i="29" s="1"/>
  <c r="K38" i="29"/>
  <c r="J38" i="29"/>
  <c r="AN37" i="29"/>
  <c r="AM37" i="29"/>
  <c r="AA37" i="29"/>
  <c r="T37" i="29"/>
  <c r="S37" i="29"/>
  <c r="Q37" i="29"/>
  <c r="AK37" i="29" s="1"/>
  <c r="L37" i="29"/>
  <c r="K37" i="29"/>
  <c r="J37" i="29"/>
  <c r="AM36" i="29"/>
  <c r="S36" i="29"/>
  <c r="Q36" i="29"/>
  <c r="L36" i="29"/>
  <c r="K36" i="29"/>
  <c r="J36" i="29"/>
  <c r="AM35" i="29"/>
  <c r="AA35" i="29"/>
  <c r="Q35" i="29"/>
  <c r="L35" i="29"/>
  <c r="K35" i="29"/>
  <c r="J35" i="29"/>
  <c r="AM34" i="29"/>
  <c r="AA34" i="29"/>
  <c r="S34" i="29"/>
  <c r="Q34" i="29"/>
  <c r="AN34" i="29" s="1"/>
  <c r="L34" i="29"/>
  <c r="K34" i="29"/>
  <c r="J34" i="29"/>
  <c r="AM33" i="29"/>
  <c r="AK33" i="29"/>
  <c r="AL33" i="29" s="1"/>
  <c r="S33" i="29"/>
  <c r="T33" i="29" s="1"/>
  <c r="Q33" i="29"/>
  <c r="AN33" i="29" s="1"/>
  <c r="L33" i="29"/>
  <c r="K33" i="29"/>
  <c r="J33" i="29"/>
  <c r="AN32" i="29"/>
  <c r="AM32" i="29"/>
  <c r="AA32" i="29"/>
  <c r="T32" i="29"/>
  <c r="Q32" i="29"/>
  <c r="AK32" i="29" s="1"/>
  <c r="AL32" i="29" s="1"/>
  <c r="L32" i="29"/>
  <c r="K32" i="29"/>
  <c r="J32" i="29"/>
  <c r="AM31" i="29"/>
  <c r="Q31" i="29"/>
  <c r="L31" i="29"/>
  <c r="M31" i="29" s="1"/>
  <c r="K31" i="29"/>
  <c r="J31" i="29"/>
  <c r="AM30" i="29"/>
  <c r="AA30" i="29"/>
  <c r="S30" i="29"/>
  <c r="Q30" i="29"/>
  <c r="L30" i="29"/>
  <c r="K30" i="29"/>
  <c r="J30" i="29"/>
  <c r="AN29" i="29"/>
  <c r="AM29" i="29"/>
  <c r="AA29" i="29"/>
  <c r="T29" i="29"/>
  <c r="Q29" i="29"/>
  <c r="M29" i="29"/>
  <c r="L29" i="29"/>
  <c r="K29" i="29"/>
  <c r="J29" i="29"/>
  <c r="AN28" i="29"/>
  <c r="AM28" i="29"/>
  <c r="AA28" i="29"/>
  <c r="T28" i="29"/>
  <c r="Q28" i="29"/>
  <c r="AK28" i="29" s="1"/>
  <c r="AL28" i="29" s="1"/>
  <c r="M28" i="29"/>
  <c r="L28" i="29"/>
  <c r="K28" i="29"/>
  <c r="J28" i="29"/>
  <c r="AN27" i="29"/>
  <c r="AM27" i="29"/>
  <c r="AA27" i="29"/>
  <c r="T27" i="29"/>
  <c r="Q27" i="29"/>
  <c r="M27" i="29"/>
  <c r="L27" i="29"/>
  <c r="K27" i="29"/>
  <c r="J27" i="29"/>
  <c r="AN26" i="29"/>
  <c r="AM26" i="29"/>
  <c r="AA26" i="29"/>
  <c r="T26" i="29"/>
  <c r="Q26" i="29"/>
  <c r="AK26" i="29" s="1"/>
  <c r="AL26" i="29" s="1"/>
  <c r="L26" i="29"/>
  <c r="K26" i="29"/>
  <c r="J26" i="29"/>
  <c r="AN25" i="29"/>
  <c r="AM25" i="29"/>
  <c r="AA25" i="29"/>
  <c r="T25" i="29"/>
  <c r="Q25" i="29"/>
  <c r="AK25" i="29" s="1"/>
  <c r="L25" i="29"/>
  <c r="M25" i="29" s="1"/>
  <c r="K25" i="29"/>
  <c r="J25" i="29"/>
  <c r="AN24" i="29"/>
  <c r="AM24" i="29"/>
  <c r="AK24" i="29"/>
  <c r="AL24" i="29" s="1"/>
  <c r="S24" i="29"/>
  <c r="T24" i="29" s="1"/>
  <c r="Q24" i="29"/>
  <c r="L24" i="29"/>
  <c r="K24" i="29"/>
  <c r="AM23" i="29"/>
  <c r="AA23" i="29"/>
  <c r="T23" i="29"/>
  <c r="Q23" i="29"/>
  <c r="AK23" i="29" s="1"/>
  <c r="AL23" i="29" s="1"/>
  <c r="L23" i="29"/>
  <c r="M23" i="29" s="1"/>
  <c r="K23" i="29"/>
  <c r="J23" i="29"/>
  <c r="AM22" i="29"/>
  <c r="AA22" i="29"/>
  <c r="S22" i="29"/>
  <c r="T22" i="29" s="1"/>
  <c r="Q22" i="29"/>
  <c r="AK22" i="29" s="1"/>
  <c r="AL22" i="29" s="1"/>
  <c r="L22" i="29"/>
  <c r="M22" i="29" s="1"/>
  <c r="K22" i="29"/>
  <c r="J22" i="29"/>
  <c r="AM21" i="29"/>
  <c r="AA21" i="29"/>
  <c r="S21" i="29"/>
  <c r="T21" i="29" s="1"/>
  <c r="Q21" i="29"/>
  <c r="AK21" i="29" s="1"/>
  <c r="AL21" i="29" s="1"/>
  <c r="L21" i="29"/>
  <c r="M21" i="29" s="1"/>
  <c r="K21" i="29"/>
  <c r="J21" i="29"/>
  <c r="AM20" i="29"/>
  <c r="AA20" i="29"/>
  <c r="T20" i="29"/>
  <c r="Q20" i="29"/>
  <c r="AK20" i="29" s="1"/>
  <c r="AL20" i="29" s="1"/>
  <c r="L20" i="29"/>
  <c r="K20" i="29"/>
  <c r="J20" i="29"/>
  <c r="AM19" i="29"/>
  <c r="AA19" i="29"/>
  <c r="T19" i="29"/>
  <c r="Q19" i="29"/>
  <c r="AN19" i="29" s="1"/>
  <c r="L19" i="29"/>
  <c r="K19" i="29"/>
  <c r="J19" i="29"/>
  <c r="AN18" i="29"/>
  <c r="AM18" i="29"/>
  <c r="AA18" i="29"/>
  <c r="T18" i="29"/>
  <c r="Q18" i="29"/>
  <c r="AK18" i="29" s="1"/>
  <c r="AL18" i="29" s="1"/>
  <c r="L18" i="29"/>
  <c r="M18" i="29" s="1"/>
  <c r="K18" i="29"/>
  <c r="J18" i="29"/>
  <c r="AN17" i="29"/>
  <c r="AM17" i="29"/>
  <c r="AA17" i="29"/>
  <c r="T17" i="29"/>
  <c r="S17" i="29"/>
  <c r="Q17" i="29"/>
  <c r="AK17" i="29" s="1"/>
  <c r="AL17" i="29" s="1"/>
  <c r="L17" i="29"/>
  <c r="M17" i="29" s="1"/>
  <c r="K17" i="29"/>
  <c r="J17" i="29"/>
  <c r="AN16" i="29"/>
  <c r="AM16" i="29"/>
  <c r="AA16" i="29"/>
  <c r="T16" i="29"/>
  <c r="Q16" i="29"/>
  <c r="AK16" i="29" s="1"/>
  <c r="AL16" i="29" s="1"/>
  <c r="L16" i="29"/>
  <c r="M16" i="29" s="1"/>
  <c r="K16" i="29"/>
  <c r="J16" i="29"/>
  <c r="AN15" i="29"/>
  <c r="AM15" i="29"/>
  <c r="AA15" i="29"/>
  <c r="T15" i="29"/>
  <c r="Q15" i="29"/>
  <c r="AK15" i="29" s="1"/>
  <c r="AL15" i="29" s="1"/>
  <c r="L15" i="29"/>
  <c r="M15" i="29" s="1"/>
  <c r="K15" i="29"/>
  <c r="J15" i="29"/>
  <c r="AN14" i="29"/>
  <c r="AM14" i="29"/>
  <c r="AK14" i="29"/>
  <c r="AL14" i="29" s="1"/>
  <c r="T14" i="29"/>
  <c r="Q14" i="29"/>
  <c r="L14" i="29"/>
  <c r="M14" i="29" s="1"/>
  <c r="K14" i="29"/>
  <c r="J14" i="29"/>
  <c r="AM13" i="29"/>
  <c r="AA13" i="29"/>
  <c r="AN13" i="29" s="1"/>
  <c r="T13" i="29"/>
  <c r="Q13" i="29"/>
  <c r="AK13" i="29" s="1"/>
  <c r="AL13" i="29" s="1"/>
  <c r="L13" i="29"/>
  <c r="K13" i="29"/>
  <c r="J13" i="29"/>
  <c r="AM12" i="29"/>
  <c r="AA12" i="29"/>
  <c r="T12" i="29"/>
  <c r="Q12" i="29"/>
  <c r="AN12" i="29" s="1"/>
  <c r="L12" i="29"/>
  <c r="M12" i="29" s="1"/>
  <c r="K12" i="29"/>
  <c r="J12" i="29"/>
  <c r="AM11" i="29"/>
  <c r="AK11" i="29"/>
  <c r="AL11" i="29" s="1"/>
  <c r="T11" i="29"/>
  <c r="Q11" i="29"/>
  <c r="AN11" i="29" s="1"/>
  <c r="M11" i="29"/>
  <c r="L11" i="29"/>
  <c r="K11" i="29"/>
  <c r="J11" i="29"/>
  <c r="AN10" i="29"/>
  <c r="AM10" i="29"/>
  <c r="AK10" i="29"/>
  <c r="AL10" i="29" s="1"/>
  <c r="T10" i="29"/>
  <c r="Q10" i="29"/>
  <c r="L10" i="29"/>
  <c r="M10" i="29" s="1"/>
  <c r="K10" i="29"/>
  <c r="J10" i="29"/>
  <c r="AN9" i="29"/>
  <c r="AM9" i="29"/>
  <c r="AK9" i="29"/>
  <c r="AL9" i="29" s="1"/>
  <c r="U9" i="29"/>
  <c r="T9" i="29"/>
  <c r="W9" i="29" s="1"/>
  <c r="AB9" i="29" s="1"/>
  <c r="Q9" i="29"/>
  <c r="L9" i="29"/>
  <c r="M9" i="29" s="1"/>
  <c r="K9" i="29"/>
  <c r="J9" i="29"/>
  <c r="V2" i="29"/>
  <c r="Q45" i="22"/>
  <c r="AA37" i="22"/>
  <c r="AA12" i="22"/>
  <c r="AA13" i="22"/>
  <c r="AA15" i="22"/>
  <c r="AA16" i="22"/>
  <c r="AA17" i="22"/>
  <c r="AA18" i="22"/>
  <c r="AA19" i="22"/>
  <c r="AA20" i="22"/>
  <c r="AA21" i="22"/>
  <c r="AA22" i="22"/>
  <c r="AA23" i="22"/>
  <c r="AA25" i="22"/>
  <c r="AA26" i="22"/>
  <c r="AA27" i="22"/>
  <c r="AA28" i="22"/>
  <c r="AA29" i="22"/>
  <c r="AA30" i="22"/>
  <c r="AA32" i="22"/>
  <c r="AA34" i="22"/>
  <c r="AA35" i="22"/>
  <c r="AA38" i="22"/>
  <c r="AA40" i="22"/>
  <c r="AA42" i="22"/>
  <c r="AA43" i="22"/>
  <c r="AA44" i="22"/>
  <c r="AA45" i="22"/>
  <c r="AA46" i="22"/>
  <c r="AA47" i="22"/>
  <c r="AA48" i="22"/>
  <c r="AA49" i="22"/>
  <c r="AA50" i="22"/>
  <c r="AA51" i="22"/>
  <c r="AA52" i="22"/>
  <c r="AA53" i="22"/>
  <c r="AA54" i="22"/>
  <c r="AA55" i="22"/>
  <c r="AA56" i="22"/>
  <c r="AA59" i="22"/>
  <c r="AA61" i="22"/>
  <c r="AA62" i="22"/>
  <c r="AA63" i="22"/>
  <c r="AA65" i="22"/>
  <c r="AA66" i="22"/>
  <c r="AA67" i="22"/>
  <c r="AA68" i="22"/>
  <c r="AA70" i="22"/>
  <c r="AA71" i="22"/>
  <c r="AA72" i="22"/>
  <c r="AA73" i="22"/>
  <c r="AA74" i="22"/>
  <c r="AA75" i="22"/>
  <c r="AA76" i="22"/>
  <c r="AA78" i="22"/>
  <c r="AA81" i="22"/>
  <c r="AA82" i="22"/>
  <c r="AA83" i="22"/>
  <c r="AA84" i="22"/>
  <c r="AA85" i="22"/>
  <c r="AA86" i="22"/>
  <c r="AA87" i="22"/>
  <c r="AA88" i="22"/>
  <c r="AA89" i="22"/>
  <c r="AA90" i="22"/>
  <c r="AA91" i="22"/>
  <c r="AA92" i="22"/>
  <c r="AA93" i="22"/>
  <c r="AA94" i="22"/>
  <c r="AA95" i="22"/>
  <c r="AA96" i="22"/>
  <c r="AA97" i="22"/>
  <c r="AA98" i="22"/>
  <c r="AA99" i="22"/>
  <c r="AA100" i="22"/>
  <c r="AA101" i="22"/>
  <c r="J24" i="29"/>
  <c r="AO87" i="29" l="1"/>
  <c r="W108" i="29"/>
  <c r="AA2" i="29"/>
  <c r="AO85" i="29"/>
  <c r="W89" i="29"/>
  <c r="W92" i="29"/>
  <c r="W93" i="29"/>
  <c r="AO99" i="29"/>
  <c r="W90" i="29"/>
  <c r="C93" i="29"/>
  <c r="AO93" i="29"/>
  <c r="W99" i="29"/>
  <c r="W84" i="29"/>
  <c r="W88" i="29"/>
  <c r="W96" i="29"/>
  <c r="AO103" i="29"/>
  <c r="W86" i="29"/>
  <c r="W102" i="29"/>
  <c r="W81" i="29"/>
  <c r="W91" i="29"/>
  <c r="AO95" i="29"/>
  <c r="C101" i="29"/>
  <c r="AO101" i="29"/>
  <c r="W104" i="29"/>
  <c r="W105" i="29"/>
  <c r="AO107" i="29"/>
  <c r="AO91" i="29"/>
  <c r="W94" i="29"/>
  <c r="AO97" i="29"/>
  <c r="W100" i="29"/>
  <c r="W101" i="29"/>
  <c r="W107" i="29"/>
  <c r="C97" i="29"/>
  <c r="W106" i="29"/>
  <c r="AO81" i="29"/>
  <c r="C107" i="29"/>
  <c r="W82" i="29"/>
  <c r="AO89" i="29"/>
  <c r="W97" i="29"/>
  <c r="W98" i="29"/>
  <c r="AO105" i="29"/>
  <c r="AO9" i="29"/>
  <c r="C10" i="29"/>
  <c r="AD9" i="29"/>
  <c r="AX9" i="29"/>
  <c r="AT9" i="29"/>
  <c r="AP9" i="29"/>
  <c r="AU9" i="29"/>
  <c r="AW9" i="29"/>
  <c r="AS9" i="29"/>
  <c r="AV9" i="29"/>
  <c r="AR9" i="29"/>
  <c r="AY9" i="29"/>
  <c r="AQ9" i="29"/>
  <c r="AK36" i="29"/>
  <c r="AL36" i="29" s="1"/>
  <c r="AN36" i="29"/>
  <c r="AK19" i="29"/>
  <c r="AL19" i="29" s="1"/>
  <c r="AN30" i="29"/>
  <c r="AK30" i="29"/>
  <c r="AL30" i="29" s="1"/>
  <c r="AK31" i="29"/>
  <c r="AL31" i="29" s="1"/>
  <c r="AN31" i="29"/>
  <c r="T34" i="29"/>
  <c r="T35" i="29"/>
  <c r="T36" i="29"/>
  <c r="AK12" i="29"/>
  <c r="AL12" i="29" s="1"/>
  <c r="AK34" i="29"/>
  <c r="AL34" i="29" s="1"/>
  <c r="AN48" i="29"/>
  <c r="AL25" i="29"/>
  <c r="T30" i="29"/>
  <c r="T31" i="29"/>
  <c r="AN46" i="29"/>
  <c r="AK46" i="29"/>
  <c r="AL46" i="29" s="1"/>
  <c r="AL48" i="29"/>
  <c r="AN35" i="29"/>
  <c r="AK35" i="29"/>
  <c r="AL35" i="29" s="1"/>
  <c r="M19" i="29"/>
  <c r="M24" i="29"/>
  <c r="M34" i="29"/>
  <c r="M35" i="29"/>
  <c r="M36" i="29"/>
  <c r="AL37" i="29"/>
  <c r="AL41" i="29"/>
  <c r="AL43" i="29"/>
  <c r="T46" i="29"/>
  <c r="AK27" i="29"/>
  <c r="AL27" i="29" s="1"/>
  <c r="AK29" i="29"/>
  <c r="AL29" i="29" s="1"/>
  <c r="AN67" i="29"/>
  <c r="AN70" i="29"/>
  <c r="T70" i="29"/>
  <c r="AN20" i="29"/>
  <c r="AN21" i="29"/>
  <c r="AN22" i="29"/>
  <c r="AN23" i="29"/>
  <c r="AN40" i="29"/>
  <c r="M45" i="29"/>
  <c r="AL51" i="29"/>
  <c r="M46" i="29"/>
  <c r="AL50" i="29"/>
  <c r="AN59" i="29"/>
  <c r="AN54" i="29"/>
  <c r="AN56" i="29"/>
  <c r="AN63" i="29"/>
  <c r="T63" i="29"/>
  <c r="AK63" i="29"/>
  <c r="AN78" i="29"/>
  <c r="AK58" i="29"/>
  <c r="AL58" i="29" s="1"/>
  <c r="AN58" i="29"/>
  <c r="T58" i="29"/>
  <c r="AN61" i="29"/>
  <c r="T61" i="29"/>
  <c r="AK61" i="29"/>
  <c r="AN80" i="29"/>
  <c r="AO84" i="29"/>
  <c r="AN55" i="29"/>
  <c r="AN65" i="29"/>
  <c r="M70" i="29"/>
  <c r="AK83" i="29"/>
  <c r="AN83" i="29"/>
  <c r="AO83" i="29" s="1"/>
  <c r="AN62" i="29"/>
  <c r="AK64" i="29"/>
  <c r="AK71" i="29"/>
  <c r="T75" i="29"/>
  <c r="AK77" i="29"/>
  <c r="AN77" i="29"/>
  <c r="T78" i="29"/>
  <c r="T80" i="29"/>
  <c r="T83" i="29"/>
  <c r="W83" i="29" s="1"/>
  <c r="AO86" i="29"/>
  <c r="C87" i="29"/>
  <c r="AO94" i="29"/>
  <c r="AO102" i="29"/>
  <c r="M73" i="29"/>
  <c r="T77" i="29"/>
  <c r="T85" i="29"/>
  <c r="W85" i="29" s="1"/>
  <c r="AO88" i="29"/>
  <c r="C89" i="29"/>
  <c r="AO96" i="29"/>
  <c r="AO104" i="29"/>
  <c r="AN72" i="29"/>
  <c r="AN73" i="29"/>
  <c r="AK73" i="29"/>
  <c r="M75" i="29"/>
  <c r="M80" i="29"/>
  <c r="AO82" i="29"/>
  <c r="C83" i="29"/>
  <c r="T87" i="29"/>
  <c r="W87" i="29" s="1"/>
  <c r="AO90" i="29"/>
  <c r="C91" i="29"/>
  <c r="W95" i="29"/>
  <c r="AO98" i="29"/>
  <c r="W103" i="29"/>
  <c r="AN108" i="29"/>
  <c r="AO108" i="29" s="1"/>
  <c r="L35" i="22"/>
  <c r="L27" i="22"/>
  <c r="L23" i="22"/>
  <c r="J24" i="22"/>
  <c r="U10" i="29" l="1"/>
  <c r="W10" i="29" s="1"/>
  <c r="AB10" i="29" s="1"/>
  <c r="L12" i="4"/>
  <c r="K12" i="4"/>
  <c r="K11" i="4"/>
  <c r="L11" i="4"/>
  <c r="L10" i="4"/>
  <c r="L9" i="4"/>
  <c r="K7" i="4"/>
  <c r="AO10" i="29" l="1"/>
  <c r="C11" i="29"/>
  <c r="AD10" i="29"/>
  <c r="AQ10" i="29"/>
  <c r="AV10" i="29"/>
  <c r="AX10" i="29"/>
  <c r="AW10" i="29"/>
  <c r="AY10" i="29"/>
  <c r="AT10" i="29"/>
  <c r="AS10" i="29"/>
  <c r="AU10" i="29"/>
  <c r="AP10" i="29"/>
  <c r="AR10" i="29"/>
  <c r="AD108" i="22"/>
  <c r="AB108" i="22"/>
  <c r="AA108" i="22"/>
  <c r="U108" i="22"/>
  <c r="K108" i="22"/>
  <c r="S108" i="22"/>
  <c r="AD107" i="22"/>
  <c r="AB107" i="22"/>
  <c r="C108" i="22" s="1"/>
  <c r="AA107" i="22"/>
  <c r="U107" i="22"/>
  <c r="K107" i="22"/>
  <c r="S107" i="22"/>
  <c r="AD106" i="22"/>
  <c r="AB106" i="22"/>
  <c r="C107" i="22" s="1"/>
  <c r="AA106" i="22"/>
  <c r="U106" i="22"/>
  <c r="S106" i="22"/>
  <c r="AD105" i="22"/>
  <c r="AB105" i="22"/>
  <c r="C106" i="22" s="1"/>
  <c r="AA105" i="22"/>
  <c r="U105" i="22"/>
  <c r="Q105" i="22"/>
  <c r="AK105" i="22" s="1"/>
  <c r="S105" i="22"/>
  <c r="AD104" i="22"/>
  <c r="AB104" i="22"/>
  <c r="C105" i="22" s="1"/>
  <c r="AA104" i="22"/>
  <c r="U104" i="22"/>
  <c r="S104" i="22"/>
  <c r="AD103" i="22"/>
  <c r="AB103" i="22"/>
  <c r="C104" i="22" s="1"/>
  <c r="AA103" i="22"/>
  <c r="U103" i="22"/>
  <c r="K103" i="22"/>
  <c r="S103" i="22"/>
  <c r="Q103" i="22"/>
  <c r="AK103" i="22" s="1"/>
  <c r="AD102" i="22"/>
  <c r="AB102" i="22"/>
  <c r="C103" i="22" s="1"/>
  <c r="AA102" i="22"/>
  <c r="U102" i="22"/>
  <c r="AD101" i="22"/>
  <c r="AB101" i="22"/>
  <c r="C102" i="22" s="1"/>
  <c r="U101" i="22"/>
  <c r="Q101" i="22"/>
  <c r="AK101" i="22" s="1"/>
  <c r="S101" i="22"/>
  <c r="L101" i="22"/>
  <c r="AD100" i="22"/>
  <c r="AB100" i="22"/>
  <c r="C101" i="22" s="1"/>
  <c r="U100" i="22"/>
  <c r="S100" i="22"/>
  <c r="AD99" i="22"/>
  <c r="AB99" i="22"/>
  <c r="C100" i="22" s="1"/>
  <c r="U99" i="22"/>
  <c r="S99" i="22"/>
  <c r="Q99" i="22"/>
  <c r="AK99" i="22" s="1"/>
  <c r="AD98" i="22"/>
  <c r="AB98" i="22"/>
  <c r="C99" i="22" s="1"/>
  <c r="U98" i="22"/>
  <c r="AD97" i="22"/>
  <c r="AB97" i="22"/>
  <c r="C98" i="22" s="1"/>
  <c r="U97" i="22"/>
  <c r="S97" i="22"/>
  <c r="Q97" i="22"/>
  <c r="AK97" i="22" s="1"/>
  <c r="AD96" i="22"/>
  <c r="AB96" i="22"/>
  <c r="C97" i="22" s="1"/>
  <c r="U96" i="22"/>
  <c r="S96" i="22"/>
  <c r="AD95" i="22"/>
  <c r="AB95" i="22"/>
  <c r="C96" i="22" s="1"/>
  <c r="U95" i="22"/>
  <c r="Q95" i="22"/>
  <c r="AK95" i="22" s="1"/>
  <c r="AD94" i="22"/>
  <c r="AB94" i="22"/>
  <c r="C95" i="22" s="1"/>
  <c r="U94" i="22"/>
  <c r="Q94" i="22"/>
  <c r="AD93" i="22"/>
  <c r="AB93" i="22"/>
  <c r="C94" i="22" s="1"/>
  <c r="U93" i="22"/>
  <c r="S93" i="22"/>
  <c r="Q93" i="22"/>
  <c r="AD92" i="22"/>
  <c r="AB92" i="22"/>
  <c r="C93" i="22" s="1"/>
  <c r="U92" i="22"/>
  <c r="S92" i="22"/>
  <c r="AD91" i="22"/>
  <c r="AB91" i="22"/>
  <c r="C92" i="22" s="1"/>
  <c r="U91" i="22"/>
  <c r="K91" i="22"/>
  <c r="Q91" i="22"/>
  <c r="AD90" i="22"/>
  <c r="AB90" i="22"/>
  <c r="C91" i="22" s="1"/>
  <c r="U90" i="22"/>
  <c r="K90" i="22"/>
  <c r="Q90" i="22"/>
  <c r="AD89" i="22"/>
  <c r="AB89" i="22"/>
  <c r="C90" i="22" s="1"/>
  <c r="U89" i="22"/>
  <c r="Q89" i="22"/>
  <c r="AK89" i="22" s="1"/>
  <c r="AD88" i="22"/>
  <c r="AB88" i="22"/>
  <c r="C89" i="22" s="1"/>
  <c r="U88" i="22"/>
  <c r="Q88" i="22"/>
  <c r="S88" i="22"/>
  <c r="AD87" i="22"/>
  <c r="AB87" i="22"/>
  <c r="C88" i="22" s="1"/>
  <c r="U87" i="22"/>
  <c r="S87" i="22"/>
  <c r="AD86" i="22"/>
  <c r="AB86" i="22"/>
  <c r="U86" i="22"/>
  <c r="Q86" i="22"/>
  <c r="AK86" i="22" s="1"/>
  <c r="AD85" i="22"/>
  <c r="AB85" i="22"/>
  <c r="C86" i="22" s="1"/>
  <c r="U85" i="22"/>
  <c r="Q85" i="22"/>
  <c r="L85" i="22"/>
  <c r="AD84" i="22"/>
  <c r="AB84" i="22"/>
  <c r="U84" i="22"/>
  <c r="S84" i="22"/>
  <c r="Q84" i="22"/>
  <c r="AK84" i="22" s="1"/>
  <c r="AD83" i="22"/>
  <c r="AB83" i="22"/>
  <c r="C84" i="22" s="1"/>
  <c r="U83" i="22"/>
  <c r="Q83" i="22"/>
  <c r="L83" i="22"/>
  <c r="AD82" i="22"/>
  <c r="AB82" i="22"/>
  <c r="U82" i="22"/>
  <c r="Q82" i="22"/>
  <c r="AD81" i="22"/>
  <c r="AB81" i="22"/>
  <c r="C82" i="22" s="1"/>
  <c r="U81" i="22"/>
  <c r="S81" i="22"/>
  <c r="AB80" i="22"/>
  <c r="AD80" i="22" s="1"/>
  <c r="U80" i="22"/>
  <c r="Q80" i="22"/>
  <c r="S80" i="22"/>
  <c r="AB79" i="22"/>
  <c r="C80" i="22" s="1"/>
  <c r="U79" i="22"/>
  <c r="Q79" i="22"/>
  <c r="L79" i="22"/>
  <c r="AD78" i="22"/>
  <c r="AB78" i="22"/>
  <c r="U78" i="22"/>
  <c r="S78" i="22"/>
  <c r="Q78" i="22"/>
  <c r="AK78" i="22" s="1"/>
  <c r="AM77" i="22"/>
  <c r="Q77" i="22"/>
  <c r="Q76" i="22"/>
  <c r="AK76" i="22" s="1"/>
  <c r="K75" i="22"/>
  <c r="Q75" i="22"/>
  <c r="Q74" i="22"/>
  <c r="AK74" i="22" s="1"/>
  <c r="Q73" i="22"/>
  <c r="AN73" i="22" s="1"/>
  <c r="L73" i="22"/>
  <c r="S72" i="22"/>
  <c r="Q72" i="22"/>
  <c r="S71" i="22"/>
  <c r="Q71" i="22"/>
  <c r="S70" i="22"/>
  <c r="S69" i="22"/>
  <c r="S68" i="22"/>
  <c r="Q67" i="22"/>
  <c r="S67" i="22"/>
  <c r="Q66" i="22"/>
  <c r="Q65" i="22"/>
  <c r="S64" i="22"/>
  <c r="Q64" i="22"/>
  <c r="Q63" i="22"/>
  <c r="Q62" i="22"/>
  <c r="S62" i="22"/>
  <c r="S61" i="22"/>
  <c r="Q61" i="22"/>
  <c r="S60" i="22"/>
  <c r="Q60" i="22"/>
  <c r="AM59" i="22"/>
  <c r="S59" i="22"/>
  <c r="Q59" i="22"/>
  <c r="L59" i="22"/>
  <c r="AM58" i="22"/>
  <c r="S58" i="22"/>
  <c r="Q58" i="22"/>
  <c r="AK58" i="22" s="1"/>
  <c r="L58" i="22"/>
  <c r="AM57" i="22"/>
  <c r="S57" i="22"/>
  <c r="Q57" i="22"/>
  <c r="L57" i="22"/>
  <c r="AM56" i="22"/>
  <c r="S56" i="22"/>
  <c r="Q56" i="22"/>
  <c r="AK56" i="22" s="1"/>
  <c r="L56" i="22"/>
  <c r="AM55" i="22"/>
  <c r="S55" i="22"/>
  <c r="Q55" i="22"/>
  <c r="L55" i="22"/>
  <c r="AM54" i="22"/>
  <c r="S54" i="22"/>
  <c r="Q54" i="22"/>
  <c r="AK54" i="22" s="1"/>
  <c r="L54" i="22"/>
  <c r="AM53" i="22"/>
  <c r="S53" i="22"/>
  <c r="Q53" i="22"/>
  <c r="AK53" i="22" s="1"/>
  <c r="AM52" i="22"/>
  <c r="S52" i="22"/>
  <c r="Q52" i="22"/>
  <c r="AK52" i="22" s="1"/>
  <c r="L52" i="22"/>
  <c r="AM51" i="22"/>
  <c r="S51" i="22"/>
  <c r="Q51" i="22"/>
  <c r="AM50" i="22"/>
  <c r="S50" i="22"/>
  <c r="Q50" i="22"/>
  <c r="AK50" i="22" s="1"/>
  <c r="AM49" i="22"/>
  <c r="S49" i="22"/>
  <c r="Q49" i="22"/>
  <c r="AK49" i="22" s="1"/>
  <c r="AM48" i="22"/>
  <c r="S48" i="22"/>
  <c r="Q48" i="22"/>
  <c r="L48" i="22"/>
  <c r="AM47" i="22"/>
  <c r="S47" i="22"/>
  <c r="Q47" i="22"/>
  <c r="L47" i="22"/>
  <c r="AM46" i="22"/>
  <c r="S46" i="22"/>
  <c r="Q46" i="22"/>
  <c r="AK46" i="22" s="1"/>
  <c r="L46" i="22"/>
  <c r="AM45" i="22"/>
  <c r="S45" i="22"/>
  <c r="AK45" i="22"/>
  <c r="L45" i="22"/>
  <c r="AM44" i="22"/>
  <c r="S44" i="22"/>
  <c r="Q44" i="22"/>
  <c r="AK44" i="22" s="1"/>
  <c r="AM43" i="22"/>
  <c r="S43" i="22"/>
  <c r="Q43" i="22"/>
  <c r="AK43" i="22" s="1"/>
  <c r="AM42" i="22"/>
  <c r="S42" i="22"/>
  <c r="Q42" i="22"/>
  <c r="AK42" i="22" s="1"/>
  <c r="AM41" i="22"/>
  <c r="S41" i="22"/>
  <c r="Q41" i="22"/>
  <c r="AK41" i="22" s="1"/>
  <c r="AM40" i="22"/>
  <c r="S40" i="22"/>
  <c r="Q40" i="22"/>
  <c r="L40" i="22"/>
  <c r="AM39" i="22"/>
  <c r="S39" i="22"/>
  <c r="Q39" i="22"/>
  <c r="AM38" i="22"/>
  <c r="S38" i="22"/>
  <c r="Q38" i="22"/>
  <c r="AK38" i="22" s="1"/>
  <c r="K38" i="22"/>
  <c r="L38" i="22"/>
  <c r="AM37" i="22"/>
  <c r="S37" i="22"/>
  <c r="Q37" i="22"/>
  <c r="L37" i="22"/>
  <c r="AM36" i="22"/>
  <c r="S36" i="22"/>
  <c r="Q36" i="22"/>
  <c r="AK36" i="22" s="1"/>
  <c r="L36" i="22"/>
  <c r="AM35" i="22"/>
  <c r="S35" i="22"/>
  <c r="Q35" i="22"/>
  <c r="AM34" i="22"/>
  <c r="S34" i="22"/>
  <c r="Q34" i="22"/>
  <c r="AK34" i="22" s="1"/>
  <c r="J34" i="22"/>
  <c r="AM33" i="22"/>
  <c r="S33" i="22"/>
  <c r="Q33" i="22"/>
  <c r="AK33" i="22" s="1"/>
  <c r="AM32" i="22"/>
  <c r="S32" i="22"/>
  <c r="Q32" i="22"/>
  <c r="AK32" i="22" s="1"/>
  <c r="L32" i="22"/>
  <c r="AM31" i="22"/>
  <c r="S31" i="22"/>
  <c r="Q31" i="22"/>
  <c r="L31" i="22"/>
  <c r="AM30" i="22"/>
  <c r="S30" i="22"/>
  <c r="Q30" i="22"/>
  <c r="AN30" i="22" s="1"/>
  <c r="L30" i="22"/>
  <c r="AM29" i="22"/>
  <c r="S29" i="22"/>
  <c r="Q29" i="22"/>
  <c r="L29" i="22"/>
  <c r="AM28" i="22"/>
  <c r="S28" i="22"/>
  <c r="Q28" i="22"/>
  <c r="L28" i="22"/>
  <c r="AM27" i="22"/>
  <c r="S27" i="22"/>
  <c r="Q27" i="22"/>
  <c r="AM26" i="22"/>
  <c r="S26" i="22"/>
  <c r="Q26" i="22"/>
  <c r="AK26" i="22" s="1"/>
  <c r="AM25" i="22"/>
  <c r="S25" i="22"/>
  <c r="Q25" i="22"/>
  <c r="L25" i="22"/>
  <c r="AM24" i="22"/>
  <c r="S24" i="22"/>
  <c r="Q24" i="22"/>
  <c r="AK24" i="22" s="1"/>
  <c r="AM23" i="22"/>
  <c r="S23" i="22"/>
  <c r="Q23" i="22"/>
  <c r="AK23" i="22" s="1"/>
  <c r="AM22" i="22"/>
  <c r="S22" i="22"/>
  <c r="Q22" i="22"/>
  <c r="L22" i="22"/>
  <c r="AM21" i="22"/>
  <c r="S21" i="22"/>
  <c r="Q21" i="22"/>
  <c r="AK21" i="22" s="1"/>
  <c r="L21" i="22"/>
  <c r="AM20" i="22"/>
  <c r="S20" i="22"/>
  <c r="Q20" i="22"/>
  <c r="AK20" i="22" s="1"/>
  <c r="AM19" i="22"/>
  <c r="S19" i="22"/>
  <c r="Q19" i="22"/>
  <c r="L19" i="22"/>
  <c r="AM18" i="22"/>
  <c r="S18" i="22"/>
  <c r="Q18" i="22"/>
  <c r="J18" i="22"/>
  <c r="L18" i="22"/>
  <c r="AM17" i="22"/>
  <c r="S17" i="22"/>
  <c r="Q17" i="22"/>
  <c r="L17" i="22"/>
  <c r="AM16" i="22"/>
  <c r="S16" i="22"/>
  <c r="Q16" i="22"/>
  <c r="AN16" i="22" s="1"/>
  <c r="AM15" i="22"/>
  <c r="S15" i="22"/>
  <c r="Q15" i="22"/>
  <c r="AK15" i="22" s="1"/>
  <c r="L15" i="22"/>
  <c r="AM14" i="22"/>
  <c r="S14" i="22"/>
  <c r="Q14" i="22"/>
  <c r="AK14" i="22" s="1"/>
  <c r="L14" i="22"/>
  <c r="AM13" i="22"/>
  <c r="S13" i="22"/>
  <c r="Q13" i="22"/>
  <c r="AN13" i="22" s="1"/>
  <c r="L13" i="22"/>
  <c r="AM12" i="22"/>
  <c r="S12" i="22"/>
  <c r="Q12" i="22"/>
  <c r="L12" i="22"/>
  <c r="AM11" i="22"/>
  <c r="S11" i="22"/>
  <c r="Q11" i="22"/>
  <c r="AK11" i="22" s="1"/>
  <c r="AM10" i="22"/>
  <c r="S10" i="22"/>
  <c r="Q10" i="22"/>
  <c r="AK10" i="22" s="1"/>
  <c r="AM9" i="22"/>
  <c r="U9" i="22"/>
  <c r="S9" i="22"/>
  <c r="Q9" i="22"/>
  <c r="L9" i="22"/>
  <c r="K9" i="22"/>
  <c r="J9" i="22"/>
  <c r="V2" i="22"/>
  <c r="U11" i="29" l="1"/>
  <c r="AD79" i="22"/>
  <c r="AK35" i="22"/>
  <c r="T34" i="22"/>
  <c r="K82" i="22"/>
  <c r="AL45" i="22"/>
  <c r="AL49" i="22"/>
  <c r="T71" i="22"/>
  <c r="L98" i="22"/>
  <c r="AL20" i="22"/>
  <c r="K32" i="22"/>
  <c r="AL38" i="22"/>
  <c r="AL42" i="22"/>
  <c r="J44" i="22"/>
  <c r="AM75" i="22"/>
  <c r="K99" i="22"/>
  <c r="K10" i="22"/>
  <c r="K17" i="22"/>
  <c r="K19" i="22"/>
  <c r="K47" i="22"/>
  <c r="K58" i="22"/>
  <c r="AM65" i="22"/>
  <c r="J94" i="22"/>
  <c r="J96" i="22"/>
  <c r="M96" i="22" s="1"/>
  <c r="K97" i="22"/>
  <c r="J104" i="22"/>
  <c r="K105" i="22"/>
  <c r="AK16" i="22"/>
  <c r="AL16" i="22" s="1"/>
  <c r="J17" i="22"/>
  <c r="J19" i="22"/>
  <c r="K30" i="22"/>
  <c r="T32" i="22"/>
  <c r="AN35" i="22"/>
  <c r="AL36" i="22"/>
  <c r="K48" i="22"/>
  <c r="J62" i="22"/>
  <c r="L97" i="22"/>
  <c r="L105" i="22"/>
  <c r="K16" i="22"/>
  <c r="K18" i="22"/>
  <c r="K20" i="22"/>
  <c r="AL23" i="22"/>
  <c r="K27" i="22"/>
  <c r="AL34" i="22"/>
  <c r="J42" i="22"/>
  <c r="J48" i="22"/>
  <c r="K52" i="22"/>
  <c r="K56" i="22"/>
  <c r="K66" i="22"/>
  <c r="J100" i="22"/>
  <c r="K101" i="22"/>
  <c r="L102" i="22"/>
  <c r="M102" i="22" s="1"/>
  <c r="T38" i="22"/>
  <c r="T52" i="22"/>
  <c r="AN51" i="22"/>
  <c r="AL52" i="22"/>
  <c r="T11" i="22"/>
  <c r="T42" i="22"/>
  <c r="T44" i="22"/>
  <c r="T25" i="22"/>
  <c r="AL33" i="22"/>
  <c r="T36" i="22"/>
  <c r="T45" i="22"/>
  <c r="T49" i="22"/>
  <c r="T51" i="22"/>
  <c r="AL54" i="22"/>
  <c r="AL56" i="22"/>
  <c r="AL58" i="22"/>
  <c r="AL21" i="22"/>
  <c r="AK30" i="22"/>
  <c r="T33" i="22"/>
  <c r="AL35" i="22"/>
  <c r="AL46" i="22"/>
  <c r="AN53" i="22"/>
  <c r="T10" i="22"/>
  <c r="T20" i="22"/>
  <c r="AN10" i="22"/>
  <c r="AN20" i="22"/>
  <c r="T35" i="22"/>
  <c r="AN36" i="22"/>
  <c r="T37" i="22"/>
  <c r="AL44" i="22"/>
  <c r="AN45" i="22"/>
  <c r="T9" i="22"/>
  <c r="AL11" i="22"/>
  <c r="K14" i="22"/>
  <c r="J20" i="22"/>
  <c r="K22" i="22"/>
  <c r="T23" i="22"/>
  <c r="AN24" i="22"/>
  <c r="AL32" i="22"/>
  <c r="J47" i="22"/>
  <c r="AL50" i="22"/>
  <c r="J52" i="22"/>
  <c r="AL53" i="22"/>
  <c r="K59" i="22"/>
  <c r="K61" i="22"/>
  <c r="J67" i="22"/>
  <c r="T72" i="22"/>
  <c r="K76" i="22"/>
  <c r="K77" i="22"/>
  <c r="T93" i="22"/>
  <c r="W93" i="22" s="1"/>
  <c r="AN12" i="22"/>
  <c r="AN14" i="22"/>
  <c r="J22" i="22"/>
  <c r="J40" i="22"/>
  <c r="K45" i="22"/>
  <c r="T50" i="22"/>
  <c r="T53" i="22"/>
  <c r="L63" i="22"/>
  <c r="T67" i="22"/>
  <c r="L71" i="22"/>
  <c r="J92" i="22"/>
  <c r="K93" i="22"/>
  <c r="K95" i="22"/>
  <c r="L96" i="22"/>
  <c r="J98" i="22"/>
  <c r="S98" i="22"/>
  <c r="L100" i="22"/>
  <c r="M100" i="22" s="1"/>
  <c r="J102" i="22"/>
  <c r="S102" i="22"/>
  <c r="L104" i="22"/>
  <c r="M104" i="22" s="1"/>
  <c r="J106" i="22"/>
  <c r="K15" i="22"/>
  <c r="AL26" i="22"/>
  <c r="J53" i="22"/>
  <c r="T62" i="22"/>
  <c r="J64" i="22"/>
  <c r="L64" i="22"/>
  <c r="K65" i="22"/>
  <c r="AN71" i="22"/>
  <c r="AM89" i="22"/>
  <c r="L99" i="22"/>
  <c r="L103" i="22"/>
  <c r="AN63" i="22"/>
  <c r="AK63" i="22"/>
  <c r="M9" i="22"/>
  <c r="AN11" i="22"/>
  <c r="J14" i="22"/>
  <c r="M14" i="22" s="1"/>
  <c r="J15" i="22"/>
  <c r="AN18" i="22"/>
  <c r="M19" i="22"/>
  <c r="AL24" i="22"/>
  <c r="J28" i="22"/>
  <c r="J29" i="22"/>
  <c r="J32" i="22"/>
  <c r="K35" i="22"/>
  <c r="AL41" i="22"/>
  <c r="AL43" i="22"/>
  <c r="S66" i="22"/>
  <c r="T66" i="22" s="1"/>
  <c r="L66" i="22"/>
  <c r="M66" i="22" s="1"/>
  <c r="T78" i="22"/>
  <c r="W78" i="22" s="1"/>
  <c r="S82" i="22"/>
  <c r="T82" i="22" s="1"/>
  <c r="W82" i="22" s="1"/>
  <c r="L82" i="22"/>
  <c r="AN85" i="22"/>
  <c r="AO85" i="22" s="1"/>
  <c r="AK85" i="22"/>
  <c r="AK91" i="22"/>
  <c r="AN91" i="22"/>
  <c r="K94" i="22"/>
  <c r="J50" i="22"/>
  <c r="L50" i="22"/>
  <c r="AK9" i="22"/>
  <c r="AL9" i="22" s="1"/>
  <c r="AL10" i="22"/>
  <c r="J11" i="22"/>
  <c r="J16" i="22"/>
  <c r="T16" i="22"/>
  <c r="T17" i="22"/>
  <c r="T18" i="22"/>
  <c r="K21" i="22"/>
  <c r="M22" i="22"/>
  <c r="T24" i="22"/>
  <c r="K25" i="22"/>
  <c r="J27" i="22"/>
  <c r="M27" i="22" s="1"/>
  <c r="K28" i="22"/>
  <c r="K29" i="22"/>
  <c r="J30" i="22"/>
  <c r="T30" i="22"/>
  <c r="J49" i="22"/>
  <c r="L49" i="22"/>
  <c r="J51" i="22"/>
  <c r="L51" i="22"/>
  <c r="AN75" i="22"/>
  <c r="AK75" i="22"/>
  <c r="AM81" i="22"/>
  <c r="Q81" i="22"/>
  <c r="AN89" i="22"/>
  <c r="AO89" i="22" s="1"/>
  <c r="AK93" i="22"/>
  <c r="AN93" i="22"/>
  <c r="AK25" i="22"/>
  <c r="AL25" i="22" s="1"/>
  <c r="AN25" i="22"/>
  <c r="W9" i="22"/>
  <c r="AB9" i="22" s="1"/>
  <c r="J10" i="22"/>
  <c r="M15" i="22"/>
  <c r="AL30" i="22"/>
  <c r="J60" i="22"/>
  <c r="L60" i="22"/>
  <c r="K60" i="22"/>
  <c r="L67" i="22"/>
  <c r="M67" i="22" s="1"/>
  <c r="AK73" i="22"/>
  <c r="K92" i="22"/>
  <c r="K36" i="22"/>
  <c r="K46" i="22"/>
  <c r="K55" i="22"/>
  <c r="T64" i="22"/>
  <c r="L65" i="22"/>
  <c r="AN67" i="22"/>
  <c r="AM68" i="22"/>
  <c r="AM69" i="22"/>
  <c r="AM70" i="22"/>
  <c r="AN72" i="22"/>
  <c r="AM73" i="22"/>
  <c r="K74" i="22"/>
  <c r="L77" i="22"/>
  <c r="K80" i="22"/>
  <c r="L80" i="22"/>
  <c r="K84" i="22"/>
  <c r="L84" i="22"/>
  <c r="AM87" i="22"/>
  <c r="J90" i="22"/>
  <c r="L106" i="22"/>
  <c r="L107" i="22"/>
  <c r="J108" i="22"/>
  <c r="AA2" i="22"/>
  <c r="T26" i="22"/>
  <c r="T28" i="22"/>
  <c r="T29" i="22"/>
  <c r="AN33" i="22"/>
  <c r="AN34" i="22"/>
  <c r="K37" i="22"/>
  <c r="J38" i="22"/>
  <c r="M38" i="22" s="1"/>
  <c r="AN38" i="22"/>
  <c r="K40" i="22"/>
  <c r="T41" i="22"/>
  <c r="T43" i="22"/>
  <c r="AN44" i="22"/>
  <c r="T48" i="22"/>
  <c r="K54" i="22"/>
  <c r="K57" i="22"/>
  <c r="T60" i="22"/>
  <c r="L61" i="22"/>
  <c r="AM63" i="22"/>
  <c r="J66" i="22"/>
  <c r="AM67" i="22"/>
  <c r="K71" i="22"/>
  <c r="K73" i="22"/>
  <c r="L75" i="22"/>
  <c r="K78" i="22"/>
  <c r="L78" i="22"/>
  <c r="AM79" i="22"/>
  <c r="T80" i="22"/>
  <c r="W80" i="22" s="1"/>
  <c r="L81" i="22"/>
  <c r="AM83" i="22"/>
  <c r="AM85" i="22"/>
  <c r="K86" i="22"/>
  <c r="K87" i="22"/>
  <c r="J88" i="22"/>
  <c r="K89" i="22"/>
  <c r="L92" i="22"/>
  <c r="L93" i="22"/>
  <c r="AM95" i="22"/>
  <c r="AN95" i="22"/>
  <c r="AO95" i="22" s="1"/>
  <c r="AM97" i="22"/>
  <c r="AN97" i="22"/>
  <c r="AO97" i="22" s="1"/>
  <c r="AM99" i="22"/>
  <c r="AN99" i="22"/>
  <c r="AM101" i="22"/>
  <c r="AN101" i="22"/>
  <c r="AO101" i="22" s="1"/>
  <c r="AM103" i="22"/>
  <c r="AN103" i="22"/>
  <c r="AO103" i="22" s="1"/>
  <c r="AM105" i="22"/>
  <c r="AN105" i="22"/>
  <c r="AM107" i="22"/>
  <c r="J39" i="22"/>
  <c r="J41" i="22"/>
  <c r="J43" i="22"/>
  <c r="AK51" i="22"/>
  <c r="AL51" i="22" s="1"/>
  <c r="AM61" i="22"/>
  <c r="K62" i="22"/>
  <c r="K64" i="22"/>
  <c r="L69" i="22"/>
  <c r="T81" i="22"/>
  <c r="W81" i="22" s="1"/>
  <c r="T84" i="22"/>
  <c r="W84" i="22" s="1"/>
  <c r="AM84" i="22"/>
  <c r="L87" i="22"/>
  <c r="Q87" i="22"/>
  <c r="T87" i="22" s="1"/>
  <c r="W87" i="22" s="1"/>
  <c r="AM88" i="22"/>
  <c r="AM91" i="22"/>
  <c r="AM93" i="22"/>
  <c r="AO93" i="22" s="1"/>
  <c r="K96" i="22"/>
  <c r="T97" i="22"/>
  <c r="W97" i="22" s="1"/>
  <c r="K98" i="22"/>
  <c r="T99" i="22"/>
  <c r="W99" i="22" s="1"/>
  <c r="K100" i="22"/>
  <c r="T101" i="22"/>
  <c r="W101" i="22" s="1"/>
  <c r="K102" i="22"/>
  <c r="T103" i="22"/>
  <c r="W103" i="22" s="1"/>
  <c r="K104" i="22"/>
  <c r="T105" i="22"/>
  <c r="W105" i="22" s="1"/>
  <c r="K106" i="22"/>
  <c r="AL15" i="22"/>
  <c r="AN15" i="22"/>
  <c r="L24" i="22"/>
  <c r="K24" i="22"/>
  <c r="J33" i="22"/>
  <c r="L33" i="22"/>
  <c r="K33" i="22"/>
  <c r="K11" i="22"/>
  <c r="J13" i="22"/>
  <c r="K13" i="22"/>
  <c r="AL14" i="22"/>
  <c r="T15" i="22"/>
  <c r="J23" i="22"/>
  <c r="K23" i="22"/>
  <c r="L11" i="22"/>
  <c r="M11" i="22" s="1"/>
  <c r="AK13" i="22"/>
  <c r="AL13" i="22" s="1"/>
  <c r="T14" i="22"/>
  <c r="K31" i="22"/>
  <c r="J31" i="22"/>
  <c r="M31" i="22" s="1"/>
  <c r="AN21" i="22"/>
  <c r="AK19" i="22"/>
  <c r="AL19" i="22" s="1"/>
  <c r="AN19" i="22"/>
  <c r="J26" i="22"/>
  <c r="L26" i="22"/>
  <c r="K12" i="22"/>
  <c r="J12" i="22"/>
  <c r="M12" i="22" s="1"/>
  <c r="T13" i="22"/>
  <c r="AN39" i="22"/>
  <c r="AN46" i="22"/>
  <c r="S74" i="22"/>
  <c r="T74" i="22" s="1"/>
  <c r="L74" i="22"/>
  <c r="AM90" i="22"/>
  <c r="L90" i="22"/>
  <c r="L10" i="22"/>
  <c r="M10" i="22" s="1"/>
  <c r="T19" i="22"/>
  <c r="T21" i="22"/>
  <c r="AK22" i="22"/>
  <c r="AL22" i="22" s="1"/>
  <c r="AN22" i="22"/>
  <c r="AN27" i="22"/>
  <c r="AK27" i="22"/>
  <c r="AL27" i="22" s="1"/>
  <c r="T46" i="22"/>
  <c r="AN47" i="22"/>
  <c r="AK60" i="22"/>
  <c r="AN60" i="22"/>
  <c r="AN61" i="22"/>
  <c r="AK61" i="22"/>
  <c r="AN65" i="22"/>
  <c r="AK65" i="22"/>
  <c r="J89" i="22"/>
  <c r="AN9" i="22"/>
  <c r="M17" i="22"/>
  <c r="AN17" i="22"/>
  <c r="AK17" i="22"/>
  <c r="AL17" i="22" s="1"/>
  <c r="L20" i="22"/>
  <c r="J21" i="22"/>
  <c r="M21" i="22" s="1"/>
  <c r="T22" i="22"/>
  <c r="T27" i="22"/>
  <c r="M28" i="22"/>
  <c r="AN28" i="22"/>
  <c r="AK28" i="22"/>
  <c r="AL28" i="22" s="1"/>
  <c r="K34" i="22"/>
  <c r="J35" i="22"/>
  <c r="M35" i="22" s="1"/>
  <c r="J37" i="22"/>
  <c r="K39" i="22"/>
  <c r="AK39" i="22"/>
  <c r="AL39" i="22" s="1"/>
  <c r="T40" i="22"/>
  <c r="K41" i="22"/>
  <c r="K42" i="22"/>
  <c r="K43" i="22"/>
  <c r="K44" i="22"/>
  <c r="J46" i="22"/>
  <c r="M46" i="22" s="1"/>
  <c r="T47" i="22"/>
  <c r="M48" i="22"/>
  <c r="AK48" i="22"/>
  <c r="AL48" i="22" s="1"/>
  <c r="AN48" i="22"/>
  <c r="M52" i="22"/>
  <c r="K53" i="22"/>
  <c r="J54" i="22"/>
  <c r="M54" i="22" s="1"/>
  <c r="T55" i="22"/>
  <c r="AK55" i="22"/>
  <c r="AL55" i="22" s="1"/>
  <c r="J56" i="22"/>
  <c r="M56" i="22" s="1"/>
  <c r="T57" i="22"/>
  <c r="AK57" i="22"/>
  <c r="AL57" i="22" s="1"/>
  <c r="J58" i="22"/>
  <c r="M58" i="22" s="1"/>
  <c r="T59" i="22"/>
  <c r="AK59" i="22"/>
  <c r="AL59" i="22" s="1"/>
  <c r="J63" i="22"/>
  <c r="C79" i="22"/>
  <c r="J69" i="22"/>
  <c r="AM74" i="22"/>
  <c r="C83" i="22"/>
  <c r="S90" i="22"/>
  <c r="T90" i="22" s="1"/>
  <c r="W90" i="22" s="1"/>
  <c r="Q98" i="22"/>
  <c r="T98" i="22" s="1"/>
  <c r="W98" i="22" s="1"/>
  <c r="AM98" i="22"/>
  <c r="AK12" i="22"/>
  <c r="AL12" i="22" s="1"/>
  <c r="L16" i="22"/>
  <c r="M16" i="22" s="1"/>
  <c r="K26" i="22"/>
  <c r="T39" i="22"/>
  <c r="AK40" i="22"/>
  <c r="AL40" i="22" s="1"/>
  <c r="AN40" i="22"/>
  <c r="AK47" i="22"/>
  <c r="AL47" i="22" s="1"/>
  <c r="AK64" i="22"/>
  <c r="AN64" i="22"/>
  <c r="C81" i="22"/>
  <c r="AK88" i="22"/>
  <c r="AN88" i="22"/>
  <c r="T12" i="22"/>
  <c r="M18" i="22"/>
  <c r="AK18" i="22"/>
  <c r="AL18" i="22" s="1"/>
  <c r="J25" i="22"/>
  <c r="M25" i="22" s="1"/>
  <c r="AN26" i="22"/>
  <c r="M29" i="22"/>
  <c r="AK29" i="22"/>
  <c r="AL29" i="22" s="1"/>
  <c r="AN29" i="22"/>
  <c r="AN31" i="22"/>
  <c r="T31" i="22"/>
  <c r="AK31" i="22"/>
  <c r="AL31" i="22" s="1"/>
  <c r="L34" i="22"/>
  <c r="M34" i="22" s="1"/>
  <c r="J36" i="22"/>
  <c r="M36" i="22" s="1"/>
  <c r="AK37" i="22"/>
  <c r="AL37" i="22" s="1"/>
  <c r="AN37" i="22"/>
  <c r="L39" i="22"/>
  <c r="L41" i="22"/>
  <c r="L42" i="22"/>
  <c r="M42" i="22" s="1"/>
  <c r="L43" i="22"/>
  <c r="L44" i="22"/>
  <c r="M44" i="22" s="1"/>
  <c r="J45" i="22"/>
  <c r="M45" i="22" s="1"/>
  <c r="K49" i="22"/>
  <c r="K50" i="22"/>
  <c r="K51" i="22"/>
  <c r="L53" i="22"/>
  <c r="AN55" i="22"/>
  <c r="AN57" i="22"/>
  <c r="AN59" i="22"/>
  <c r="AM60" i="22"/>
  <c r="T61" i="22"/>
  <c r="AM64" i="22"/>
  <c r="K68" i="22"/>
  <c r="L68" i="22"/>
  <c r="J68" i="22"/>
  <c r="J85" i="22"/>
  <c r="M85" i="22" s="1"/>
  <c r="AN23" i="22"/>
  <c r="AN32" i="22"/>
  <c r="AN41" i="22"/>
  <c r="AN42" i="22"/>
  <c r="AN43" i="22"/>
  <c r="AN49" i="22"/>
  <c r="AN50" i="22"/>
  <c r="J61" i="22"/>
  <c r="M61" i="22" s="1"/>
  <c r="L62" i="22"/>
  <c r="AM62" i="22"/>
  <c r="J65" i="22"/>
  <c r="AN66" i="22"/>
  <c r="AK66" i="22"/>
  <c r="AM66" i="22"/>
  <c r="J71" i="22"/>
  <c r="K72" i="22"/>
  <c r="L72" i="22"/>
  <c r="J72" i="22"/>
  <c r="J73" i="22"/>
  <c r="M73" i="22" s="1"/>
  <c r="J79" i="22"/>
  <c r="M79" i="22" s="1"/>
  <c r="J81" i="22"/>
  <c r="J83" i="22"/>
  <c r="M83" i="22" s="1"/>
  <c r="AN52" i="22"/>
  <c r="T54" i="22"/>
  <c r="AN54" i="22"/>
  <c r="J55" i="22"/>
  <c r="M55" i="22" s="1"/>
  <c r="T56" i="22"/>
  <c r="AN56" i="22"/>
  <c r="J57" i="22"/>
  <c r="M57" i="22" s="1"/>
  <c r="T58" i="22"/>
  <c r="AN58" i="22"/>
  <c r="J59" i="22"/>
  <c r="M59" i="22" s="1"/>
  <c r="AK62" i="22"/>
  <c r="AN62" i="22"/>
  <c r="K63" i="22"/>
  <c r="K69" i="22"/>
  <c r="K70" i="22"/>
  <c r="L70" i="22"/>
  <c r="J70" i="22"/>
  <c r="S76" i="22"/>
  <c r="T76" i="22" s="1"/>
  <c r="L76" i="22"/>
  <c r="AM76" i="22"/>
  <c r="AN77" i="22"/>
  <c r="AK77" i="22"/>
  <c r="AN79" i="22"/>
  <c r="AK79" i="22"/>
  <c r="AN81" i="22"/>
  <c r="AO81" i="22" s="1"/>
  <c r="AK81" i="22"/>
  <c r="AN83" i="22"/>
  <c r="AO83" i="22" s="1"/>
  <c r="AK83" i="22"/>
  <c r="K85" i="22"/>
  <c r="S86" i="22"/>
  <c r="T86" i="22" s="1"/>
  <c r="W86" i="22" s="1"/>
  <c r="L86" i="22"/>
  <c r="AM86" i="22"/>
  <c r="S63" i="22"/>
  <c r="T63" i="22" s="1"/>
  <c r="S65" i="22"/>
  <c r="T65" i="22" s="1"/>
  <c r="AK67" i="22"/>
  <c r="AK71" i="22"/>
  <c r="AK72" i="22"/>
  <c r="J75" i="22"/>
  <c r="C85" i="22"/>
  <c r="J87" i="22"/>
  <c r="K67" i="22"/>
  <c r="Q68" i="22"/>
  <c r="Q69" i="22"/>
  <c r="Q70" i="22"/>
  <c r="AM71" i="22"/>
  <c r="AM72" i="22"/>
  <c r="J77" i="22"/>
  <c r="AM78" i="22"/>
  <c r="K79" i="22"/>
  <c r="AK80" i="22"/>
  <c r="AL80" i="22" s="1"/>
  <c r="AN80" i="22"/>
  <c r="AM80" i="22"/>
  <c r="K81" i="22"/>
  <c r="AK82" i="22"/>
  <c r="AN82" i="22"/>
  <c r="AM82" i="22"/>
  <c r="K83" i="22"/>
  <c r="C87" i="22"/>
  <c r="T88" i="22"/>
  <c r="W88" i="22" s="1"/>
  <c r="Q106" i="22"/>
  <c r="AM106" i="22"/>
  <c r="S73" i="22"/>
  <c r="T73" i="22" s="1"/>
  <c r="AN74" i="22"/>
  <c r="S75" i="22"/>
  <c r="T75" i="22" s="1"/>
  <c r="AN76" i="22"/>
  <c r="S77" i="22"/>
  <c r="T77" i="22" s="1"/>
  <c r="AN78" i="22"/>
  <c r="S79" i="22"/>
  <c r="T79" i="22" s="1"/>
  <c r="W79" i="22" s="1"/>
  <c r="S83" i="22"/>
  <c r="T83" i="22" s="1"/>
  <c r="W83" i="22" s="1"/>
  <c r="AN84" i="22"/>
  <c r="S85" i="22"/>
  <c r="T85" i="22" s="1"/>
  <c r="W85" i="22" s="1"/>
  <c r="AN86" i="22"/>
  <c r="AK90" i="22"/>
  <c r="AN90" i="22"/>
  <c r="AO90" i="22" s="1"/>
  <c r="J95" i="22"/>
  <c r="Q96" i="22"/>
  <c r="T96" i="22" s="1"/>
  <c r="W96" i="22" s="1"/>
  <c r="AM96" i="22"/>
  <c r="M98" i="22"/>
  <c r="AO99" i="22"/>
  <c r="Q104" i="22"/>
  <c r="T104" i="22" s="1"/>
  <c r="W104" i="22" s="1"/>
  <c r="AM104" i="22"/>
  <c r="J74" i="22"/>
  <c r="J76" i="22"/>
  <c r="J78" i="22"/>
  <c r="M78" i="22" s="1"/>
  <c r="J80" i="22"/>
  <c r="J82" i="22"/>
  <c r="J84" i="22"/>
  <c r="M84" i="22" s="1"/>
  <c r="J86" i="22"/>
  <c r="K88" i="22"/>
  <c r="AM94" i="22"/>
  <c r="L94" i="22"/>
  <c r="M94" i="22" s="1"/>
  <c r="S94" i="22"/>
  <c r="T94" i="22" s="1"/>
  <c r="W94" i="22" s="1"/>
  <c r="Q102" i="22"/>
  <c r="T102" i="22" s="1"/>
  <c r="W102" i="22" s="1"/>
  <c r="AM102" i="22"/>
  <c r="Q108" i="22"/>
  <c r="T108" i="22" s="1"/>
  <c r="W108" i="22" s="1"/>
  <c r="AM108" i="22"/>
  <c r="L88" i="22"/>
  <c r="M88" i="22" s="1"/>
  <c r="J91" i="22"/>
  <c r="Q92" i="22"/>
  <c r="T92" i="22" s="1"/>
  <c r="W92" i="22" s="1"/>
  <c r="AM92" i="22"/>
  <c r="AK94" i="22"/>
  <c r="AN94" i="22"/>
  <c r="Q100" i="22"/>
  <c r="T100" i="22" s="1"/>
  <c r="W100" i="22" s="1"/>
  <c r="AM100" i="22"/>
  <c r="J93" i="22"/>
  <c r="J97" i="22"/>
  <c r="M97" i="22" s="1"/>
  <c r="J99" i="22"/>
  <c r="M99" i="22" s="1"/>
  <c r="J101" i="22"/>
  <c r="M101" i="22" s="1"/>
  <c r="J103" i="22"/>
  <c r="J105" i="22"/>
  <c r="M105" i="22" s="1"/>
  <c r="J107" i="22"/>
  <c r="M107" i="22" s="1"/>
  <c r="Q107" i="22"/>
  <c r="T107" i="22" s="1"/>
  <c r="W107" i="22" s="1"/>
  <c r="L108" i="22"/>
  <c r="S89" i="22"/>
  <c r="T89" i="22" s="1"/>
  <c r="W89" i="22" s="1"/>
  <c r="S91" i="22"/>
  <c r="T91" i="22" s="1"/>
  <c r="W91" i="22" s="1"/>
  <c r="S95" i="22"/>
  <c r="T95" i="22" s="1"/>
  <c r="W95" i="22" s="1"/>
  <c r="L89" i="22"/>
  <c r="M89" i="22" s="1"/>
  <c r="L91" i="22"/>
  <c r="L95" i="22"/>
  <c r="AP80" i="22" l="1"/>
  <c r="AT80" i="22"/>
  <c r="AX80" i="22"/>
  <c r="AS80" i="22"/>
  <c r="AQ80" i="22"/>
  <c r="AU80" i="22"/>
  <c r="AY80" i="22"/>
  <c r="AR80" i="22"/>
  <c r="AW80" i="22"/>
  <c r="AV80" i="22"/>
  <c r="W11" i="29"/>
  <c r="AB11" i="29" s="1"/>
  <c r="AQ11" i="29"/>
  <c r="AR11" i="29"/>
  <c r="AP11" i="29"/>
  <c r="M71" i="22"/>
  <c r="M69" i="22"/>
  <c r="M68" i="22"/>
  <c r="AO91" i="22"/>
  <c r="AO79" i="22"/>
  <c r="M93" i="22"/>
  <c r="M77" i="22"/>
  <c r="M65" i="22"/>
  <c r="M95" i="22"/>
  <c r="M87" i="22"/>
  <c r="M63" i="22"/>
  <c r="M92" i="22"/>
  <c r="M80" i="22"/>
  <c r="M90" i="22"/>
  <c r="M72" i="22"/>
  <c r="M62" i="22"/>
  <c r="AY9" i="22"/>
  <c r="AV9" i="22"/>
  <c r="AW9" i="22"/>
  <c r="AP9" i="22"/>
  <c r="AS9" i="22"/>
  <c r="AQ9" i="22"/>
  <c r="AU9" i="22"/>
  <c r="AX9" i="22"/>
  <c r="AR9" i="22"/>
  <c r="AT9" i="22"/>
  <c r="M53" i="22"/>
  <c r="M64" i="22"/>
  <c r="AO84" i="22"/>
  <c r="M74" i="22"/>
  <c r="M103" i="22"/>
  <c r="AO86" i="22"/>
  <c r="M81" i="22"/>
  <c r="M43" i="22"/>
  <c r="M106" i="22"/>
  <c r="M49" i="22"/>
  <c r="AO9" i="22"/>
  <c r="AD9" i="22"/>
  <c r="C10" i="22"/>
  <c r="U10" i="22" s="1"/>
  <c r="AL7" i="22"/>
  <c r="AO94" i="22"/>
  <c r="AO78" i="22"/>
  <c r="AO82" i="22"/>
  <c r="AO80" i="22"/>
  <c r="M70" i="22"/>
  <c r="M41" i="22"/>
  <c r="M24" i="22"/>
  <c r="AN87" i="22"/>
  <c r="AO87" i="22" s="1"/>
  <c r="AK87" i="22"/>
  <c r="M60" i="22"/>
  <c r="M82" i="22"/>
  <c r="AO88" i="22"/>
  <c r="M51" i="22"/>
  <c r="M108" i="22"/>
  <c r="M75" i="22"/>
  <c r="AO105" i="22"/>
  <c r="M50" i="22"/>
  <c r="M91" i="22"/>
  <c r="AK92" i="22"/>
  <c r="AN92" i="22"/>
  <c r="AO92" i="22" s="1"/>
  <c r="AK96" i="22"/>
  <c r="AN96" i="22"/>
  <c r="AO96" i="22" s="1"/>
  <c r="AN68" i="22"/>
  <c r="AK68" i="22"/>
  <c r="T68" i="22"/>
  <c r="M23" i="22"/>
  <c r="AK106" i="22"/>
  <c r="AN106" i="22"/>
  <c r="AO106" i="22" s="1"/>
  <c r="AN69" i="22"/>
  <c r="AK69" i="22"/>
  <c r="T69" i="22"/>
  <c r="AK107" i="22"/>
  <c r="AN107" i="22"/>
  <c r="AO107" i="22" s="1"/>
  <c r="AK100" i="22"/>
  <c r="AN100" i="22"/>
  <c r="AO100" i="22" s="1"/>
  <c r="T106" i="22"/>
  <c r="W106" i="22" s="1"/>
  <c r="M86" i="22"/>
  <c r="M76" i="22"/>
  <c r="AK98" i="22"/>
  <c r="AN98" i="22"/>
  <c r="AO98" i="22" s="1"/>
  <c r="AK108" i="22"/>
  <c r="AN108" i="22"/>
  <c r="AO108" i="22" s="1"/>
  <c r="AK102" i="22"/>
  <c r="AN102" i="22"/>
  <c r="AO102" i="22" s="1"/>
  <c r="AK104" i="22"/>
  <c r="AN104" i="22"/>
  <c r="AO104" i="22" s="1"/>
  <c r="AN70" i="22"/>
  <c r="AK70" i="22"/>
  <c r="T70" i="22"/>
  <c r="C12" i="29" l="1"/>
  <c r="AD11" i="29"/>
  <c r="AO11" i="29"/>
  <c r="AV11" i="29"/>
  <c r="AT11" i="29"/>
  <c r="AW11" i="29"/>
  <c r="AY11" i="29"/>
  <c r="AS11" i="29"/>
  <c r="AU11" i="29"/>
  <c r="AX11" i="29"/>
  <c r="W10" i="22"/>
  <c r="AB10" i="22" s="1"/>
  <c r="AO10" i="22" s="1"/>
  <c r="U12" i="29" l="1"/>
  <c r="AT10" i="22"/>
  <c r="AR10" i="22"/>
  <c r="AY10" i="22"/>
  <c r="AQ10" i="22"/>
  <c r="AW10" i="22"/>
  <c r="AV10" i="22"/>
  <c r="AU10" i="22"/>
  <c r="AX10" i="22"/>
  <c r="C11" i="22"/>
  <c r="U11" i="22" s="1"/>
  <c r="AP10" i="22"/>
  <c r="AS10" i="22"/>
  <c r="AD10" i="22"/>
  <c r="W12" i="29" l="1"/>
  <c r="AB12" i="29" s="1"/>
  <c r="AT12" i="29"/>
  <c r="AR12" i="29"/>
  <c r="AU12" i="29"/>
  <c r="AP12" i="29"/>
  <c r="AQ12" i="29"/>
  <c r="AS12" i="29"/>
  <c r="W11" i="22"/>
  <c r="AB11" i="22" s="1"/>
  <c r="C12" i="22" s="1"/>
  <c r="C13" i="29" l="1"/>
  <c r="AD12" i="29"/>
  <c r="AO12" i="29"/>
  <c r="AV12" i="29"/>
  <c r="AY12" i="29"/>
  <c r="AW12" i="29"/>
  <c r="AX12" i="29"/>
  <c r="AP11" i="22"/>
  <c r="AW11" i="22"/>
  <c r="AS11" i="22"/>
  <c r="AY11" i="22"/>
  <c r="AR11" i="22"/>
  <c r="AQ11" i="22"/>
  <c r="AV11" i="22"/>
  <c r="AX11" i="22"/>
  <c r="AT11" i="22"/>
  <c r="AU11" i="22"/>
  <c r="AD11" i="22"/>
  <c r="AO11" i="22"/>
  <c r="U12" i="22"/>
  <c r="L2" i="5"/>
  <c r="P2" i="5"/>
  <c r="D4" i="5"/>
  <c r="H4" i="5"/>
  <c r="L4" i="5"/>
  <c r="P4" i="5"/>
  <c r="C5" i="5"/>
  <c r="E5" i="5"/>
  <c r="G5" i="5"/>
  <c r="I5" i="5"/>
  <c r="K9" i="5"/>
  <c r="M9" i="5"/>
  <c r="R9" i="5"/>
  <c r="T9" i="5"/>
  <c r="C10" i="5"/>
  <c r="K10" i="5"/>
  <c r="M10" i="5"/>
  <c r="R10" i="5"/>
  <c r="T10" i="5"/>
  <c r="C11" i="5"/>
  <c r="K11" i="5"/>
  <c r="M11" i="5"/>
  <c r="R11" i="5"/>
  <c r="T11" i="5"/>
  <c r="C12" i="5"/>
  <c r="K12" i="5"/>
  <c r="M12" i="5"/>
  <c r="R12" i="5"/>
  <c r="T12" i="5"/>
  <c r="C13" i="5"/>
  <c r="K13" i="5"/>
  <c r="M13" i="5"/>
  <c r="R13" i="5"/>
  <c r="T13" i="5"/>
  <c r="C14" i="5"/>
  <c r="K14" i="5"/>
  <c r="M14" i="5"/>
  <c r="R14" i="5"/>
  <c r="T14" i="5"/>
  <c r="C15" i="5"/>
  <c r="K15" i="5"/>
  <c r="M15" i="5"/>
  <c r="R15" i="5"/>
  <c r="T15" i="5"/>
  <c r="C16" i="5"/>
  <c r="K16" i="5"/>
  <c r="M16" i="5"/>
  <c r="R16" i="5"/>
  <c r="T16" i="5"/>
  <c r="C17" i="5"/>
  <c r="K17" i="5"/>
  <c r="M17" i="5"/>
  <c r="R17" i="5"/>
  <c r="T17" i="5"/>
  <c r="C18" i="5"/>
  <c r="K18" i="5"/>
  <c r="M18" i="5"/>
  <c r="R18" i="5"/>
  <c r="T18" i="5"/>
  <c r="C19" i="5"/>
  <c r="K19" i="5"/>
  <c r="M19" i="5"/>
  <c r="R19" i="5"/>
  <c r="T19" i="5"/>
  <c r="C20" i="5"/>
  <c r="K20" i="5"/>
  <c r="M20" i="5"/>
  <c r="R20" i="5"/>
  <c r="T20" i="5"/>
  <c r="C21" i="5"/>
  <c r="K21" i="5"/>
  <c r="M21" i="5"/>
  <c r="R21" i="5"/>
  <c r="T21" i="5"/>
  <c r="C22" i="5"/>
  <c r="K22" i="5"/>
  <c r="M22" i="5"/>
  <c r="R22" i="5"/>
  <c r="T22" i="5"/>
  <c r="C23" i="5"/>
  <c r="K23" i="5"/>
  <c r="M23" i="5"/>
  <c r="R23" i="5"/>
  <c r="T23" i="5"/>
  <c r="C24" i="5"/>
  <c r="K24" i="5"/>
  <c r="M24" i="5"/>
  <c r="R24" i="5"/>
  <c r="T24" i="5"/>
  <c r="C25" i="5"/>
  <c r="K25" i="5"/>
  <c r="M25" i="5"/>
  <c r="R25" i="5"/>
  <c r="T25" i="5"/>
  <c r="C26" i="5"/>
  <c r="K26" i="5"/>
  <c r="M26" i="5"/>
  <c r="R26" i="5"/>
  <c r="T26" i="5"/>
  <c r="C27" i="5"/>
  <c r="K27" i="5"/>
  <c r="M27" i="5"/>
  <c r="R27" i="5"/>
  <c r="T27" i="5"/>
  <c r="C28" i="5"/>
  <c r="K28" i="5"/>
  <c r="M28" i="5"/>
  <c r="R28" i="5"/>
  <c r="T28" i="5"/>
  <c r="C29" i="5"/>
  <c r="K29" i="5"/>
  <c r="M29" i="5"/>
  <c r="R29" i="5"/>
  <c r="T29" i="5"/>
  <c r="C30" i="5"/>
  <c r="K30" i="5"/>
  <c r="M30" i="5"/>
  <c r="R30" i="5"/>
  <c r="T30" i="5"/>
  <c r="C31" i="5"/>
  <c r="K31" i="5"/>
  <c r="M31" i="5"/>
  <c r="R31" i="5"/>
  <c r="T31" i="5"/>
  <c r="C32" i="5"/>
  <c r="K32" i="5"/>
  <c r="M32" i="5"/>
  <c r="R32" i="5"/>
  <c r="T32" i="5"/>
  <c r="C33" i="5"/>
  <c r="K33" i="5"/>
  <c r="M33" i="5"/>
  <c r="R33" i="5"/>
  <c r="T33" i="5"/>
  <c r="C34" i="5"/>
  <c r="K34" i="5"/>
  <c r="M34" i="5"/>
  <c r="R34" i="5"/>
  <c r="T34" i="5"/>
  <c r="C35" i="5"/>
  <c r="K35" i="5"/>
  <c r="M35" i="5"/>
  <c r="R35" i="5"/>
  <c r="T35" i="5"/>
  <c r="C36" i="5"/>
  <c r="K36" i="5"/>
  <c r="M36" i="5"/>
  <c r="R36" i="5"/>
  <c r="T36" i="5"/>
  <c r="C37" i="5"/>
  <c r="K37" i="5"/>
  <c r="M37" i="5"/>
  <c r="R37" i="5"/>
  <c r="T37" i="5"/>
  <c r="C38" i="5"/>
  <c r="K38" i="5"/>
  <c r="M38" i="5"/>
  <c r="R38" i="5"/>
  <c r="T38" i="5"/>
  <c r="C39" i="5"/>
  <c r="K39" i="5"/>
  <c r="M39" i="5"/>
  <c r="R39" i="5"/>
  <c r="T39" i="5"/>
  <c r="C40" i="5"/>
  <c r="K40" i="5"/>
  <c r="M40" i="5"/>
  <c r="R40" i="5"/>
  <c r="T40" i="5"/>
  <c r="C41" i="5"/>
  <c r="K41" i="5"/>
  <c r="M41" i="5"/>
  <c r="R41" i="5"/>
  <c r="T41" i="5"/>
  <c r="C42" i="5"/>
  <c r="K42" i="5"/>
  <c r="M42" i="5"/>
  <c r="R42" i="5"/>
  <c r="T42" i="5"/>
  <c r="C43" i="5"/>
  <c r="K43" i="5"/>
  <c r="M43" i="5"/>
  <c r="R43" i="5"/>
  <c r="T43" i="5"/>
  <c r="C44" i="5"/>
  <c r="K44" i="5"/>
  <c r="M44" i="5"/>
  <c r="R44" i="5"/>
  <c r="T44" i="5"/>
  <c r="C45" i="5"/>
  <c r="K45" i="5"/>
  <c r="M45" i="5"/>
  <c r="R45" i="5"/>
  <c r="T45" i="5"/>
  <c r="C46" i="5"/>
  <c r="K46" i="5"/>
  <c r="M46" i="5"/>
  <c r="R46" i="5"/>
  <c r="T46" i="5"/>
  <c r="C47" i="5"/>
  <c r="K47" i="5"/>
  <c r="M47" i="5"/>
  <c r="R47" i="5"/>
  <c r="T47" i="5"/>
  <c r="C48" i="5"/>
  <c r="K48" i="5"/>
  <c r="M48" i="5"/>
  <c r="R48" i="5"/>
  <c r="T48" i="5"/>
  <c r="C49" i="5"/>
  <c r="K49" i="5"/>
  <c r="M49" i="5"/>
  <c r="R49" i="5"/>
  <c r="T49" i="5"/>
  <c r="C50" i="5"/>
  <c r="K50" i="5"/>
  <c r="M50" i="5"/>
  <c r="R50" i="5"/>
  <c r="T50" i="5"/>
  <c r="C51" i="5"/>
  <c r="K51" i="5"/>
  <c r="M51" i="5"/>
  <c r="R51" i="5"/>
  <c r="T51" i="5"/>
  <c r="C52" i="5"/>
  <c r="K52" i="5"/>
  <c r="M52" i="5"/>
  <c r="R52" i="5"/>
  <c r="C53" i="5"/>
  <c r="K53" i="5"/>
  <c r="M53" i="5"/>
  <c r="R53" i="5"/>
  <c r="C54" i="5"/>
  <c r="K54" i="5"/>
  <c r="M54" i="5"/>
  <c r="R54" i="5"/>
  <c r="C55" i="5"/>
  <c r="K55" i="5"/>
  <c r="M55" i="5"/>
  <c r="R55" i="5"/>
  <c r="C56" i="5"/>
  <c r="K56" i="5"/>
  <c r="M56" i="5"/>
  <c r="R56" i="5"/>
  <c r="T56" i="5"/>
  <c r="C57" i="5"/>
  <c r="K57" i="5"/>
  <c r="M57" i="5"/>
  <c r="R57" i="5"/>
  <c r="T57" i="5"/>
  <c r="C58" i="5"/>
  <c r="K58" i="5"/>
  <c r="M58" i="5"/>
  <c r="R58" i="5"/>
  <c r="T58" i="5"/>
  <c r="C59" i="5"/>
  <c r="K59" i="5"/>
  <c r="M59" i="5"/>
  <c r="R59" i="5"/>
  <c r="T59" i="5"/>
  <c r="C60" i="5"/>
  <c r="K60" i="5"/>
  <c r="M60" i="5"/>
  <c r="R60" i="5"/>
  <c r="T60" i="5"/>
  <c r="C61" i="5"/>
  <c r="K61" i="5"/>
  <c r="M61" i="5"/>
  <c r="R61" i="5"/>
  <c r="T61" i="5"/>
  <c r="C62" i="5"/>
  <c r="K62" i="5"/>
  <c r="M62" i="5"/>
  <c r="R62" i="5"/>
  <c r="T62" i="5"/>
  <c r="C63" i="5"/>
  <c r="K63" i="5"/>
  <c r="M63" i="5"/>
  <c r="R63" i="5"/>
  <c r="T63" i="5"/>
  <c r="C64" i="5"/>
  <c r="K64" i="5"/>
  <c r="M64" i="5"/>
  <c r="R64" i="5"/>
  <c r="T64" i="5"/>
  <c r="C65" i="5"/>
  <c r="K65" i="5"/>
  <c r="M65" i="5"/>
  <c r="R65" i="5"/>
  <c r="T65" i="5"/>
  <c r="C66" i="5"/>
  <c r="K66" i="5"/>
  <c r="M66" i="5"/>
  <c r="R66" i="5"/>
  <c r="T66" i="5"/>
  <c r="C67" i="5"/>
  <c r="K67" i="5"/>
  <c r="M67" i="5"/>
  <c r="R67" i="5"/>
  <c r="T67" i="5"/>
  <c r="C68" i="5"/>
  <c r="K68" i="5"/>
  <c r="M68" i="5"/>
  <c r="R68" i="5"/>
  <c r="T68" i="5"/>
  <c r="C69" i="5"/>
  <c r="K69" i="5"/>
  <c r="M69" i="5"/>
  <c r="R69" i="5"/>
  <c r="T69" i="5"/>
  <c r="C70" i="5"/>
  <c r="K70" i="5"/>
  <c r="M70" i="5"/>
  <c r="R70" i="5"/>
  <c r="T70" i="5"/>
  <c r="C71" i="5"/>
  <c r="K71" i="5"/>
  <c r="M71" i="5"/>
  <c r="R71" i="5"/>
  <c r="T71" i="5"/>
  <c r="C72" i="5"/>
  <c r="K72" i="5"/>
  <c r="M72" i="5"/>
  <c r="R72" i="5"/>
  <c r="T72" i="5"/>
  <c r="C73" i="5"/>
  <c r="K73" i="5"/>
  <c r="M73" i="5"/>
  <c r="R73" i="5"/>
  <c r="T73" i="5"/>
  <c r="C74" i="5"/>
  <c r="K74" i="5"/>
  <c r="M74" i="5"/>
  <c r="R74" i="5"/>
  <c r="T74" i="5"/>
  <c r="C75" i="5"/>
  <c r="K75" i="5"/>
  <c r="M75" i="5"/>
  <c r="R75" i="5"/>
  <c r="T75" i="5"/>
  <c r="C76" i="5"/>
  <c r="K76" i="5"/>
  <c r="M76" i="5"/>
  <c r="R76" i="5"/>
  <c r="T76" i="5"/>
  <c r="C77" i="5"/>
  <c r="K77" i="5"/>
  <c r="M77" i="5"/>
  <c r="R77" i="5"/>
  <c r="T77" i="5"/>
  <c r="C78" i="5"/>
  <c r="K78" i="5"/>
  <c r="M78" i="5"/>
  <c r="R78" i="5"/>
  <c r="T78" i="5"/>
  <c r="C79" i="5"/>
  <c r="K79" i="5"/>
  <c r="M79" i="5"/>
  <c r="R79" i="5"/>
  <c r="T79" i="5"/>
  <c r="C80" i="5"/>
  <c r="K80" i="5"/>
  <c r="M80" i="5"/>
  <c r="R80" i="5"/>
  <c r="T80" i="5"/>
  <c r="C81" i="5"/>
  <c r="K81" i="5"/>
  <c r="M81" i="5"/>
  <c r="R81" i="5"/>
  <c r="T81" i="5"/>
  <c r="C82" i="5"/>
  <c r="K82" i="5"/>
  <c r="M82" i="5"/>
  <c r="R82" i="5"/>
  <c r="T82" i="5"/>
  <c r="C83" i="5"/>
  <c r="K83" i="5"/>
  <c r="M83" i="5"/>
  <c r="R83" i="5"/>
  <c r="T83" i="5"/>
  <c r="C84" i="5"/>
  <c r="K84" i="5"/>
  <c r="M84" i="5"/>
  <c r="R84" i="5"/>
  <c r="T84" i="5"/>
  <c r="C85" i="5"/>
  <c r="K85" i="5"/>
  <c r="M85" i="5"/>
  <c r="R85" i="5"/>
  <c r="T85" i="5"/>
  <c r="C86" i="5"/>
  <c r="K86" i="5"/>
  <c r="M86" i="5"/>
  <c r="R86" i="5"/>
  <c r="T86" i="5"/>
  <c r="C87" i="5"/>
  <c r="K87" i="5"/>
  <c r="M87" i="5"/>
  <c r="R87" i="5"/>
  <c r="T87" i="5"/>
  <c r="C88" i="5"/>
  <c r="K88" i="5"/>
  <c r="M88" i="5"/>
  <c r="R88" i="5"/>
  <c r="T88" i="5"/>
  <c r="C89" i="5"/>
  <c r="K89" i="5"/>
  <c r="M89" i="5"/>
  <c r="R89" i="5"/>
  <c r="T89" i="5"/>
  <c r="C90" i="5"/>
  <c r="K90" i="5"/>
  <c r="M90" i="5"/>
  <c r="R90" i="5"/>
  <c r="T90" i="5"/>
  <c r="C91" i="5"/>
  <c r="K91" i="5"/>
  <c r="M91" i="5"/>
  <c r="R91" i="5"/>
  <c r="T91" i="5"/>
  <c r="C92" i="5"/>
  <c r="K92" i="5"/>
  <c r="M92" i="5"/>
  <c r="R92" i="5"/>
  <c r="T92" i="5"/>
  <c r="C93" i="5"/>
  <c r="K93" i="5"/>
  <c r="M93" i="5"/>
  <c r="R93" i="5"/>
  <c r="T93" i="5"/>
  <c r="C94" i="5"/>
  <c r="K94" i="5"/>
  <c r="M94" i="5"/>
  <c r="R94" i="5"/>
  <c r="T94" i="5"/>
  <c r="C95" i="5"/>
  <c r="K95" i="5"/>
  <c r="M95" i="5"/>
  <c r="R95" i="5"/>
  <c r="T95" i="5"/>
  <c r="C96" i="5"/>
  <c r="K96" i="5"/>
  <c r="M96" i="5"/>
  <c r="R96" i="5"/>
  <c r="T96" i="5"/>
  <c r="C97" i="5"/>
  <c r="K97" i="5"/>
  <c r="M97" i="5"/>
  <c r="R97" i="5"/>
  <c r="T97" i="5"/>
  <c r="C98" i="5"/>
  <c r="K98" i="5"/>
  <c r="M98" i="5"/>
  <c r="R98" i="5"/>
  <c r="T98" i="5"/>
  <c r="C99" i="5"/>
  <c r="K99" i="5"/>
  <c r="M99" i="5"/>
  <c r="R99" i="5"/>
  <c r="T99" i="5"/>
  <c r="C100" i="5"/>
  <c r="K100" i="5"/>
  <c r="M100" i="5"/>
  <c r="R100" i="5"/>
  <c r="T100" i="5"/>
  <c r="C101" i="5"/>
  <c r="K101" i="5"/>
  <c r="M101" i="5"/>
  <c r="R101" i="5"/>
  <c r="T101" i="5"/>
  <c r="C102" i="5"/>
  <c r="K102" i="5"/>
  <c r="M102" i="5"/>
  <c r="R102" i="5"/>
  <c r="T102" i="5"/>
  <c r="C103" i="5"/>
  <c r="K103" i="5"/>
  <c r="M103" i="5"/>
  <c r="R103" i="5"/>
  <c r="T103" i="5"/>
  <c r="C104" i="5"/>
  <c r="K104" i="5"/>
  <c r="M104" i="5"/>
  <c r="R104" i="5"/>
  <c r="T104" i="5"/>
  <c r="C105" i="5"/>
  <c r="K105" i="5"/>
  <c r="M105" i="5"/>
  <c r="R105" i="5"/>
  <c r="T105" i="5"/>
  <c r="C106" i="5"/>
  <c r="K106" i="5"/>
  <c r="M106" i="5"/>
  <c r="R106" i="5"/>
  <c r="T106" i="5"/>
  <c r="C107" i="5"/>
  <c r="K107" i="5"/>
  <c r="M107" i="5"/>
  <c r="R107" i="5"/>
  <c r="T107" i="5"/>
  <c r="C108" i="5"/>
  <c r="K108" i="5"/>
  <c r="M108" i="5"/>
  <c r="R108" i="5"/>
  <c r="T108" i="5"/>
  <c r="U13" i="29" l="1"/>
  <c r="W13" i="29" s="1"/>
  <c r="AB13" i="29" s="1"/>
  <c r="W12" i="22"/>
  <c r="AB12" i="22" s="1"/>
  <c r="C13" i="22" s="1"/>
  <c r="AO13" i="29" l="1"/>
  <c r="C14" i="29"/>
  <c r="AD13" i="29"/>
  <c r="AX13" i="29"/>
  <c r="AY13" i="29"/>
  <c r="AV13" i="29"/>
  <c r="AU13" i="29"/>
  <c r="AW13" i="29"/>
  <c r="AR13" i="29"/>
  <c r="AQ13" i="29"/>
  <c r="AS13" i="29"/>
  <c r="AP13" i="29"/>
  <c r="AT13" i="29"/>
  <c r="AX12" i="22"/>
  <c r="AY12" i="22"/>
  <c r="AR12" i="22"/>
  <c r="AP12" i="22"/>
  <c r="AU12" i="22"/>
  <c r="AS12" i="22"/>
  <c r="AQ12" i="22"/>
  <c r="AV12" i="22"/>
  <c r="AT12" i="22"/>
  <c r="AW12" i="22"/>
  <c r="AD12" i="22"/>
  <c r="AO12" i="22"/>
  <c r="U13" i="22"/>
  <c r="U14" i="29" l="1"/>
  <c r="W14" i="29" s="1"/>
  <c r="AB14" i="29" s="1"/>
  <c r="W13" i="22"/>
  <c r="AB13" i="22" s="1"/>
  <c r="AD13" i="22" s="1"/>
  <c r="AO14" i="29" l="1"/>
  <c r="C15" i="29"/>
  <c r="U15" i="29" s="1"/>
  <c r="AD14" i="29"/>
  <c r="AX14" i="29"/>
  <c r="AW14" i="29"/>
  <c r="AR14" i="29"/>
  <c r="AT14" i="29"/>
  <c r="AS14" i="29"/>
  <c r="AQ14" i="29"/>
  <c r="AP14" i="29"/>
  <c r="AY14" i="29"/>
  <c r="AU14" i="29"/>
  <c r="AV14" i="29"/>
  <c r="AP13" i="22"/>
  <c r="AS13" i="22"/>
  <c r="AW13" i="22"/>
  <c r="AQ13" i="22"/>
  <c r="AU13" i="22"/>
  <c r="AV13" i="22"/>
  <c r="AR13" i="22"/>
  <c r="AX13" i="22"/>
  <c r="AY13" i="22"/>
  <c r="AT13" i="22"/>
  <c r="AO13" i="22"/>
  <c r="C14" i="22"/>
  <c r="U14" i="22" s="1"/>
  <c r="AU15" i="29" l="1"/>
  <c r="AR15" i="29"/>
  <c r="AX15" i="29"/>
  <c r="AW15" i="29"/>
  <c r="AY15" i="29"/>
  <c r="AT15" i="29"/>
  <c r="AS15" i="29"/>
  <c r="AQ15" i="29"/>
  <c r="W15" i="29"/>
  <c r="AB15" i="29" s="1"/>
  <c r="AP15" i="29"/>
  <c r="AV15" i="29"/>
  <c r="W14" i="22"/>
  <c r="AB14" i="22" s="1"/>
  <c r="AP14" i="22" s="1"/>
  <c r="AO15" i="29" l="1"/>
  <c r="C16" i="29"/>
  <c r="U16" i="29" s="1"/>
  <c r="AD15" i="29"/>
  <c r="AQ14" i="22"/>
  <c r="AR14" i="22"/>
  <c r="AS14" i="22"/>
  <c r="AU14" i="22"/>
  <c r="AW14" i="22"/>
  <c r="AT14" i="22"/>
  <c r="C15" i="22"/>
  <c r="U15" i="22" s="1"/>
  <c r="W15" i="22" s="1"/>
  <c r="AB15" i="22" s="1"/>
  <c r="AO15" i="22" s="1"/>
  <c r="AX14" i="22"/>
  <c r="AY14" i="22"/>
  <c r="AV14" i="22"/>
  <c r="AO14" i="22"/>
  <c r="AD14" i="22"/>
  <c r="W16" i="29" l="1"/>
  <c r="AB16" i="29" s="1"/>
  <c r="AR16" i="29"/>
  <c r="AS16" i="29"/>
  <c r="AQ16" i="29"/>
  <c r="AP16" i="29"/>
  <c r="AP15" i="22"/>
  <c r="AY15" i="22"/>
  <c r="AX15" i="22"/>
  <c r="AS15" i="22"/>
  <c r="AU15" i="22"/>
  <c r="AQ15" i="22"/>
  <c r="AV15" i="22"/>
  <c r="AW15" i="22"/>
  <c r="AT15" i="22"/>
  <c r="AR15" i="22"/>
  <c r="C16" i="22"/>
  <c r="U16" i="22" s="1"/>
  <c r="AD15" i="22"/>
  <c r="AO16" i="29" l="1"/>
  <c r="C17" i="29"/>
  <c r="U17" i="29" s="1"/>
  <c r="AD16" i="29"/>
  <c r="AU16" i="29"/>
  <c r="AV16" i="29"/>
  <c r="AX16" i="29"/>
  <c r="AW16" i="29"/>
  <c r="AT16" i="29"/>
  <c r="AY16" i="29"/>
  <c r="W16" i="22"/>
  <c r="AB16" i="22" s="1"/>
  <c r="AS16" i="22" s="1"/>
  <c r="AT17" i="29" l="1"/>
  <c r="AS17" i="29"/>
  <c r="AQ17" i="29"/>
  <c r="AP17" i="29"/>
  <c r="W17" i="29"/>
  <c r="AB17" i="29" s="1"/>
  <c r="AR17" i="29"/>
  <c r="AW16" i="22"/>
  <c r="AQ16" i="22"/>
  <c r="AP16" i="22"/>
  <c r="AY16" i="22"/>
  <c r="AR16" i="22"/>
  <c r="AT16" i="22"/>
  <c r="AV16" i="22"/>
  <c r="AU16" i="22"/>
  <c r="AX16" i="22"/>
  <c r="AO16" i="22"/>
  <c r="AD16" i="22"/>
  <c r="C17" i="22"/>
  <c r="U17" i="22" s="1"/>
  <c r="AO17" i="29" l="1"/>
  <c r="C18" i="29"/>
  <c r="U18" i="29" s="1"/>
  <c r="W18" i="29" s="1"/>
  <c r="AB18" i="29" s="1"/>
  <c r="AD17" i="29"/>
  <c r="AU17" i="29"/>
  <c r="AY17" i="29"/>
  <c r="AV17" i="29"/>
  <c r="AX17" i="29"/>
  <c r="AW17" i="29"/>
  <c r="W17" i="22"/>
  <c r="AB17" i="22" s="1"/>
  <c r="AX17" i="22" s="1"/>
  <c r="C19" i="29" l="1"/>
  <c r="U19" i="29" s="1"/>
  <c r="AO18" i="29"/>
  <c r="AD18" i="29"/>
  <c r="AW18" i="29"/>
  <c r="AQ18" i="29"/>
  <c r="AX18" i="29"/>
  <c r="AS18" i="29"/>
  <c r="AV18" i="29"/>
  <c r="AT18" i="29"/>
  <c r="AY18" i="29"/>
  <c r="AR18" i="29"/>
  <c r="AP18" i="29"/>
  <c r="AU18" i="29"/>
  <c r="AP17" i="22"/>
  <c r="AR17" i="22"/>
  <c r="AT17" i="22"/>
  <c r="AS17" i="22"/>
  <c r="AY17" i="22"/>
  <c r="AW17" i="22"/>
  <c r="AV17" i="22"/>
  <c r="AU17" i="22"/>
  <c r="AQ17" i="22"/>
  <c r="AD17" i="22"/>
  <c r="C18" i="22"/>
  <c r="U18" i="22" s="1"/>
  <c r="AO17" i="22"/>
  <c r="W19" i="29" l="1"/>
  <c r="AB19" i="29" s="1"/>
  <c r="AQ19" i="29"/>
  <c r="AP19" i="29"/>
  <c r="AR19" i="29"/>
  <c r="W18" i="22"/>
  <c r="AB18" i="22" s="1"/>
  <c r="AY18" i="22" s="1"/>
  <c r="C20" i="29" l="1"/>
  <c r="U20" i="29" s="1"/>
  <c r="AD19" i="29"/>
  <c r="AO19" i="29"/>
  <c r="AY19" i="29"/>
  <c r="AS19" i="29"/>
  <c r="AU19" i="29"/>
  <c r="AX19" i="29"/>
  <c r="AV19" i="29"/>
  <c r="AT19" i="29"/>
  <c r="AW19" i="29"/>
  <c r="AP18" i="22"/>
  <c r="AR18" i="22"/>
  <c r="AT18" i="22"/>
  <c r="AQ18" i="22"/>
  <c r="AS18" i="22"/>
  <c r="AU18" i="22"/>
  <c r="AV18" i="22"/>
  <c r="AX18" i="22"/>
  <c r="AW18" i="22"/>
  <c r="C19" i="22"/>
  <c r="U19" i="22" s="1"/>
  <c r="AO18" i="22"/>
  <c r="AD18" i="22"/>
  <c r="AP20" i="29" l="1"/>
  <c r="AR20" i="29"/>
  <c r="AQ20" i="29"/>
  <c r="W20" i="29"/>
  <c r="AB20" i="29" s="1"/>
  <c r="W19" i="22"/>
  <c r="AB19" i="22" s="1"/>
  <c r="AS19" i="22" s="1"/>
  <c r="AO20" i="29" l="1"/>
  <c r="C21" i="29"/>
  <c r="U21" i="29" s="1"/>
  <c r="AD20" i="29"/>
  <c r="AS20" i="29"/>
  <c r="AT20" i="29"/>
  <c r="AV20" i="29"/>
  <c r="AY20" i="29"/>
  <c r="AW20" i="29"/>
  <c r="AU20" i="29"/>
  <c r="AX20" i="29"/>
  <c r="AP19" i="22"/>
  <c r="AQ19" i="22"/>
  <c r="AR19" i="22"/>
  <c r="AW19" i="22"/>
  <c r="AY19" i="22"/>
  <c r="AX19" i="22"/>
  <c r="AU19" i="22"/>
  <c r="AV19" i="22"/>
  <c r="AT19" i="22"/>
  <c r="AO19" i="22"/>
  <c r="AD19" i="22"/>
  <c r="C20" i="22"/>
  <c r="U20" i="22" s="1"/>
  <c r="AQ21" i="29" l="1"/>
  <c r="W21" i="29"/>
  <c r="AB21" i="29" s="1"/>
  <c r="AP21" i="29"/>
  <c r="W20" i="22"/>
  <c r="AB20" i="22" s="1"/>
  <c r="C21" i="22" s="1"/>
  <c r="U21" i="22" s="1"/>
  <c r="AO21" i="29" l="1"/>
  <c r="C22" i="29"/>
  <c r="U22" i="29" s="1"/>
  <c r="W22" i="29" s="1"/>
  <c r="AB22" i="29" s="1"/>
  <c r="AD21" i="29"/>
  <c r="AR21" i="29"/>
  <c r="AY21" i="29"/>
  <c r="AW21" i="29"/>
  <c r="AU21" i="29"/>
  <c r="AS21" i="29"/>
  <c r="AX21" i="29"/>
  <c r="AV21" i="29"/>
  <c r="AT21" i="29"/>
  <c r="AD20" i="22"/>
  <c r="AR20" i="22"/>
  <c r="AQ20" i="22"/>
  <c r="AO20" i="22"/>
  <c r="AU20" i="22"/>
  <c r="AV20" i="22"/>
  <c r="AP20" i="22"/>
  <c r="AS20" i="22"/>
  <c r="AY20" i="22"/>
  <c r="AX20" i="22"/>
  <c r="AW20" i="22"/>
  <c r="AT20" i="22"/>
  <c r="W21" i="22"/>
  <c r="AB21" i="22" s="1"/>
  <c r="AO21" i="22" s="1"/>
  <c r="AO22" i="29" l="1"/>
  <c r="C23" i="29"/>
  <c r="U23" i="29" s="1"/>
  <c r="AD22" i="29"/>
  <c r="AV22" i="29"/>
  <c r="AY22" i="29"/>
  <c r="AR22" i="29"/>
  <c r="AQ22" i="29"/>
  <c r="AW22" i="29"/>
  <c r="AU22" i="29"/>
  <c r="AX22" i="29"/>
  <c r="AS22" i="29"/>
  <c r="AT22" i="29"/>
  <c r="AP22" i="29"/>
  <c r="AP21" i="22"/>
  <c r="AU21" i="22"/>
  <c r="AR21" i="22"/>
  <c r="AD21" i="22"/>
  <c r="AX21" i="22"/>
  <c r="AQ21" i="22"/>
  <c r="AT21" i="22"/>
  <c r="AV21" i="22"/>
  <c r="AY21" i="22"/>
  <c r="AS21" i="22"/>
  <c r="AW21" i="22"/>
  <c r="C22" i="22"/>
  <c r="U22" i="22" s="1"/>
  <c r="W23" i="29" l="1"/>
  <c r="AB23" i="29" s="1"/>
  <c r="AP23" i="29"/>
  <c r="W22" i="22"/>
  <c r="AB22" i="22" s="1"/>
  <c r="AP22" i="22" s="1"/>
  <c r="AO23" i="29" l="1"/>
  <c r="C24" i="29"/>
  <c r="U24" i="29" s="1"/>
  <c r="W24" i="29" s="1"/>
  <c r="AB24" i="29" s="1"/>
  <c r="AD23" i="29"/>
  <c r="AW23" i="29"/>
  <c r="AU23" i="29"/>
  <c r="AQ23" i="29"/>
  <c r="AS23" i="29"/>
  <c r="AX23" i="29"/>
  <c r="AV23" i="29"/>
  <c r="AT23" i="29"/>
  <c r="AR23" i="29"/>
  <c r="AY23" i="29"/>
  <c r="AU22" i="22"/>
  <c r="AT22" i="22"/>
  <c r="AR22" i="22"/>
  <c r="AV22" i="22"/>
  <c r="AS22" i="22"/>
  <c r="AQ22" i="22"/>
  <c r="AW22" i="22"/>
  <c r="AY22" i="22"/>
  <c r="AX22" i="22"/>
  <c r="AD22" i="22"/>
  <c r="AO22" i="22"/>
  <c r="C23" i="22"/>
  <c r="U23" i="22" s="1"/>
  <c r="AO24" i="29" l="1"/>
  <c r="AQ24" i="29"/>
  <c r="AY24" i="29"/>
  <c r="C25" i="29"/>
  <c r="U25" i="29" s="1"/>
  <c r="W25" i="29" s="1"/>
  <c r="AB25" i="29" s="1"/>
  <c r="AD24" i="29"/>
  <c r="AT24" i="29"/>
  <c r="AR24" i="29"/>
  <c r="AP24" i="29"/>
  <c r="AV24" i="29"/>
  <c r="AW24" i="29"/>
  <c r="AX24" i="29"/>
  <c r="AS24" i="29"/>
  <c r="AU24" i="29"/>
  <c r="W23" i="22"/>
  <c r="AB23" i="22" s="1"/>
  <c r="AW23" i="22" s="1"/>
  <c r="AO25" i="29" l="1"/>
  <c r="C26" i="29"/>
  <c r="U26" i="29" s="1"/>
  <c r="AD25" i="29"/>
  <c r="AX25" i="29"/>
  <c r="AS25" i="29"/>
  <c r="AY25" i="29"/>
  <c r="AT25" i="29"/>
  <c r="AV25" i="29"/>
  <c r="AU25" i="29"/>
  <c r="AP25" i="29"/>
  <c r="AQ25" i="29"/>
  <c r="AW25" i="29"/>
  <c r="AR25" i="29"/>
  <c r="AQ23" i="22"/>
  <c r="AP23" i="22"/>
  <c r="AU23" i="22"/>
  <c r="AX23" i="22"/>
  <c r="AS23" i="22"/>
  <c r="AV23" i="22"/>
  <c r="AR23" i="22"/>
  <c r="AT23" i="22"/>
  <c r="AY23" i="22"/>
  <c r="C24" i="22"/>
  <c r="U24" i="22" s="1"/>
  <c r="AO23" i="22"/>
  <c r="AD23" i="22"/>
  <c r="AR26" i="29" l="1"/>
  <c r="AX26" i="29"/>
  <c r="AS26" i="29"/>
  <c r="AY26" i="29"/>
  <c r="AT26" i="29"/>
  <c r="AV26" i="29"/>
  <c r="AU26" i="29"/>
  <c r="AP26" i="29"/>
  <c r="W26" i="29"/>
  <c r="AB26" i="29" s="1"/>
  <c r="AQ26" i="29"/>
  <c r="AW26" i="29"/>
  <c r="W24" i="22"/>
  <c r="AB24" i="22" s="1"/>
  <c r="AW24" i="22" s="1"/>
  <c r="C27" i="29" l="1"/>
  <c r="U27" i="29" s="1"/>
  <c r="AD26" i="29"/>
  <c r="AP24" i="22"/>
  <c r="AQ24" i="22"/>
  <c r="AS24" i="22"/>
  <c r="AR24" i="22"/>
  <c r="AT24" i="22"/>
  <c r="AU24" i="22"/>
  <c r="AV24" i="22"/>
  <c r="AY24" i="22"/>
  <c r="AX24" i="22"/>
  <c r="AO24" i="22"/>
  <c r="C25" i="22"/>
  <c r="U25" i="22" s="1"/>
  <c r="AD24" i="22"/>
  <c r="W27" i="29" l="1"/>
  <c r="AB27" i="29" s="1"/>
  <c r="AS27" i="29"/>
  <c r="AR27" i="29"/>
  <c r="AP27" i="29"/>
  <c r="AQ27" i="29"/>
  <c r="W25" i="22"/>
  <c r="AB25" i="22" s="1"/>
  <c r="AS25" i="22" s="1"/>
  <c r="AO27" i="29" l="1"/>
  <c r="C28" i="29"/>
  <c r="U28" i="29" s="1"/>
  <c r="AD27" i="29"/>
  <c r="AX27" i="29"/>
  <c r="AY27" i="29"/>
  <c r="AT27" i="29"/>
  <c r="AU27" i="29"/>
  <c r="AV27" i="29"/>
  <c r="AW27" i="29"/>
  <c r="AR25" i="22"/>
  <c r="AW25" i="22"/>
  <c r="AQ25" i="22"/>
  <c r="AX25" i="22"/>
  <c r="AP25" i="22"/>
  <c r="AT25" i="22"/>
  <c r="AU25" i="22"/>
  <c r="AY25" i="22"/>
  <c r="AV25" i="22"/>
  <c r="C26" i="22"/>
  <c r="U26" i="22" s="1"/>
  <c r="AO25" i="22"/>
  <c r="AD25" i="22"/>
  <c r="AQ28" i="29" l="1"/>
  <c r="AP28" i="29"/>
  <c r="W28" i="29"/>
  <c r="AB28" i="29" s="1"/>
  <c r="W26" i="22"/>
  <c r="AB26" i="22" s="1"/>
  <c r="AV26" i="22" s="1"/>
  <c r="AO28" i="29" l="1"/>
  <c r="C29" i="29"/>
  <c r="U29" i="29" s="1"/>
  <c r="W29" i="29" s="1"/>
  <c r="AB29" i="29" s="1"/>
  <c r="AD28" i="29"/>
  <c r="AR28" i="29"/>
  <c r="AW28" i="29"/>
  <c r="AX28" i="29"/>
  <c r="AS28" i="29"/>
  <c r="AY28" i="29"/>
  <c r="AT28" i="29"/>
  <c r="AV28" i="29"/>
  <c r="AU28" i="29"/>
  <c r="AW26" i="22"/>
  <c r="AX26" i="22"/>
  <c r="AT26" i="22"/>
  <c r="AS26" i="22"/>
  <c r="AP26" i="22"/>
  <c r="AY26" i="22"/>
  <c r="AR26" i="22"/>
  <c r="AQ26" i="22"/>
  <c r="AU26" i="22"/>
  <c r="AO26" i="22"/>
  <c r="AD26" i="22"/>
  <c r="C27" i="22"/>
  <c r="U27" i="22" s="1"/>
  <c r="AO29" i="29" l="1"/>
  <c r="AD29" i="29"/>
  <c r="C30" i="29"/>
  <c r="U30" i="29" s="1"/>
  <c r="AU29" i="29"/>
  <c r="AP29" i="29"/>
  <c r="AV29" i="29"/>
  <c r="AQ29" i="29"/>
  <c r="AW29" i="29"/>
  <c r="AX29" i="29"/>
  <c r="AS29" i="29"/>
  <c r="AY29" i="29"/>
  <c r="AT29" i="29"/>
  <c r="AR29" i="29"/>
  <c r="W27" i="22"/>
  <c r="AB27" i="22" s="1"/>
  <c r="AW27" i="22" s="1"/>
  <c r="AP30" i="29" l="1"/>
  <c r="W30" i="29"/>
  <c r="AB30" i="29" s="1"/>
  <c r="AP27" i="22"/>
  <c r="AQ27" i="22"/>
  <c r="AR27" i="22"/>
  <c r="AT27" i="22"/>
  <c r="AS27" i="22"/>
  <c r="AY27" i="22"/>
  <c r="AX27" i="22"/>
  <c r="AU27" i="22"/>
  <c r="AV27" i="22"/>
  <c r="AD27" i="22"/>
  <c r="C28" i="22"/>
  <c r="U28" i="22" s="1"/>
  <c r="AO27" i="22"/>
  <c r="C31" i="29" l="1"/>
  <c r="U31" i="29" s="1"/>
  <c r="AD30" i="29"/>
  <c r="AO30" i="29"/>
  <c r="AU30" i="29"/>
  <c r="AV30" i="29"/>
  <c r="AQ30" i="29"/>
  <c r="AS30" i="29"/>
  <c r="AR30" i="29"/>
  <c r="AX30" i="29"/>
  <c r="AW30" i="29"/>
  <c r="AY30" i="29"/>
  <c r="AT30" i="29"/>
  <c r="W28" i="22"/>
  <c r="AB28" i="22" s="1"/>
  <c r="AY28" i="22" s="1"/>
  <c r="AR31" i="29" l="1"/>
  <c r="AP31" i="29"/>
  <c r="AQ31" i="29"/>
  <c r="W31" i="29"/>
  <c r="AB31" i="29" s="1"/>
  <c r="AP28" i="22"/>
  <c r="AQ28" i="22"/>
  <c r="AR28" i="22"/>
  <c r="AW28" i="22"/>
  <c r="AS28" i="22"/>
  <c r="AU28" i="22"/>
  <c r="AV28" i="22"/>
  <c r="AT28" i="22"/>
  <c r="AX28" i="22"/>
  <c r="AD28" i="22"/>
  <c r="C29" i="22"/>
  <c r="U29" i="22" s="1"/>
  <c r="AO28" i="22"/>
  <c r="AO31" i="29" l="1"/>
  <c r="C32" i="29"/>
  <c r="U32" i="29" s="1"/>
  <c r="AD31" i="29"/>
  <c r="AT31" i="29"/>
  <c r="AW31" i="29"/>
  <c r="AY31" i="29"/>
  <c r="AS31" i="29"/>
  <c r="AU31" i="29"/>
  <c r="AX31" i="29"/>
  <c r="AV31" i="29"/>
  <c r="W29" i="22"/>
  <c r="AB29" i="22" s="1"/>
  <c r="AU29" i="22" s="1"/>
  <c r="AP32" i="29" l="1"/>
  <c r="W32" i="29"/>
  <c r="AB32" i="29" s="1"/>
  <c r="AQ29" i="22"/>
  <c r="AP29" i="22"/>
  <c r="AR29" i="22"/>
  <c r="AX29" i="22"/>
  <c r="AY29" i="22"/>
  <c r="AV29" i="22"/>
  <c r="AS29" i="22"/>
  <c r="AW29" i="22"/>
  <c r="AT29" i="22"/>
  <c r="C30" i="22"/>
  <c r="U30" i="22" s="1"/>
  <c r="AO29" i="22"/>
  <c r="AD29" i="22"/>
  <c r="AO32" i="29" l="1"/>
  <c r="C33" i="29"/>
  <c r="U33" i="29" s="1"/>
  <c r="W33" i="29" s="1"/>
  <c r="AB33" i="29" s="1"/>
  <c r="AD32" i="29"/>
  <c r="AY32" i="29"/>
  <c r="AR32" i="29"/>
  <c r="AQ32" i="29"/>
  <c r="AW32" i="29"/>
  <c r="AX32" i="29"/>
  <c r="AS32" i="29"/>
  <c r="AU32" i="29"/>
  <c r="AT32" i="29"/>
  <c r="AV32" i="29"/>
  <c r="W30" i="22"/>
  <c r="AB30" i="22" s="1"/>
  <c r="AS30" i="22" s="1"/>
  <c r="C34" i="29" l="1"/>
  <c r="U34" i="29" s="1"/>
  <c r="AD33" i="29"/>
  <c r="AO33" i="29"/>
  <c r="AU33" i="29"/>
  <c r="AP33" i="29"/>
  <c r="AW33" i="29"/>
  <c r="AV33" i="29"/>
  <c r="AQ33" i="29"/>
  <c r="AS33" i="29"/>
  <c r="AR33" i="29"/>
  <c r="AX33" i="29"/>
  <c r="AY33" i="29"/>
  <c r="AT33" i="29"/>
  <c r="AR30" i="22"/>
  <c r="AP30" i="22"/>
  <c r="AQ30" i="22"/>
  <c r="AT30" i="22"/>
  <c r="AY30" i="22"/>
  <c r="AU30" i="22"/>
  <c r="AV30" i="22"/>
  <c r="AW30" i="22"/>
  <c r="AX30" i="22"/>
  <c r="AD30" i="22"/>
  <c r="C31" i="22"/>
  <c r="U31" i="22" s="1"/>
  <c r="AO30" i="22"/>
  <c r="W34" i="29" l="1"/>
  <c r="AB34" i="29" s="1"/>
  <c r="AT34" i="29"/>
  <c r="AW34" i="29"/>
  <c r="AU34" i="29"/>
  <c r="AP34" i="29"/>
  <c r="AR34" i="29"/>
  <c r="AV34" i="29"/>
  <c r="AQ34" i="29"/>
  <c r="AS34" i="29"/>
  <c r="W31" i="22"/>
  <c r="AB31" i="22" s="1"/>
  <c r="AU31" i="22" s="1"/>
  <c r="C35" i="29" l="1"/>
  <c r="U35" i="29" s="1"/>
  <c r="W35" i="29" s="1"/>
  <c r="AB35" i="29" s="1"/>
  <c r="AD34" i="29"/>
  <c r="AO34" i="29"/>
  <c r="AY34" i="29"/>
  <c r="AX34" i="29"/>
  <c r="AP31" i="22"/>
  <c r="AW31" i="22"/>
  <c r="AX31" i="22"/>
  <c r="AR31" i="22"/>
  <c r="AT31" i="22"/>
  <c r="AV31" i="22"/>
  <c r="AY31" i="22"/>
  <c r="AS31" i="22"/>
  <c r="AQ31" i="22"/>
  <c r="C32" i="22"/>
  <c r="U32" i="22" s="1"/>
  <c r="AO31" i="22"/>
  <c r="AD31" i="22"/>
  <c r="C36" i="29" l="1"/>
  <c r="U36" i="29" s="1"/>
  <c r="W36" i="29" s="1"/>
  <c r="AB36" i="29" s="1"/>
  <c r="AD35" i="29"/>
  <c r="AO35" i="29"/>
  <c r="AR35" i="29"/>
  <c r="AX35" i="29"/>
  <c r="AW35" i="29"/>
  <c r="AY35" i="29"/>
  <c r="AT35" i="29"/>
  <c r="AU35" i="29"/>
  <c r="AP35" i="29"/>
  <c r="AV35" i="29"/>
  <c r="AQ35" i="29"/>
  <c r="AS35" i="29"/>
  <c r="W32" i="22"/>
  <c r="AB32" i="22" s="1"/>
  <c r="AW32" i="22" s="1"/>
  <c r="AO36" i="29" l="1"/>
  <c r="C37" i="29"/>
  <c r="U37" i="29" s="1"/>
  <c r="AD36" i="29"/>
  <c r="AS36" i="29"/>
  <c r="AU36" i="29"/>
  <c r="AP36" i="29"/>
  <c r="AY36" i="29"/>
  <c r="AV36" i="29"/>
  <c r="AQ36" i="29"/>
  <c r="AX36" i="29"/>
  <c r="AR36" i="29"/>
  <c r="AW36" i="29"/>
  <c r="AT36" i="29"/>
  <c r="AR32" i="22"/>
  <c r="AQ32" i="22"/>
  <c r="AU32" i="22"/>
  <c r="AS32" i="22"/>
  <c r="AP32" i="22"/>
  <c r="AT32" i="22"/>
  <c r="AX32" i="22"/>
  <c r="AY32" i="22"/>
  <c r="AV32" i="22"/>
  <c r="C33" i="22"/>
  <c r="U33" i="22" s="1"/>
  <c r="AD32" i="22"/>
  <c r="AO32" i="22"/>
  <c r="W37" i="29" l="1"/>
  <c r="AB37" i="29" s="1"/>
  <c r="AP37" i="29"/>
  <c r="AR37" i="29"/>
  <c r="AQ37" i="29"/>
  <c r="W33" i="22"/>
  <c r="AB33" i="22" s="1"/>
  <c r="AV33" i="22" s="1"/>
  <c r="AO37" i="29" l="1"/>
  <c r="C38" i="29"/>
  <c r="U38" i="29" s="1"/>
  <c r="AD37" i="29"/>
  <c r="AW37" i="29"/>
  <c r="AU37" i="29"/>
  <c r="AX37" i="29"/>
  <c r="AS37" i="29"/>
  <c r="AT37" i="29"/>
  <c r="AV37" i="29"/>
  <c r="AY37" i="29"/>
  <c r="AP33" i="22"/>
  <c r="AX33" i="22"/>
  <c r="AY33" i="22"/>
  <c r="AR33" i="22"/>
  <c r="AW33" i="22"/>
  <c r="AQ33" i="22"/>
  <c r="AU33" i="22"/>
  <c r="AS33" i="22"/>
  <c r="AT33" i="22"/>
  <c r="AO33" i="22"/>
  <c r="AD33" i="22"/>
  <c r="C34" i="22"/>
  <c r="U34" i="22" s="1"/>
  <c r="AS38" i="29" l="1"/>
  <c r="AT38" i="29"/>
  <c r="AP38" i="29"/>
  <c r="AR38" i="29"/>
  <c r="W38" i="29"/>
  <c r="AB38" i="29" s="1"/>
  <c r="AU38" i="29"/>
  <c r="AQ38" i="29"/>
  <c r="W34" i="22"/>
  <c r="AB34" i="22" s="1"/>
  <c r="AS34" i="22" s="1"/>
  <c r="AO38" i="29" l="1"/>
  <c r="C39" i="29"/>
  <c r="U39" i="29" s="1"/>
  <c r="W39" i="29" s="1"/>
  <c r="AB39" i="29" s="1"/>
  <c r="AD38" i="29"/>
  <c r="AY38" i="29"/>
  <c r="AX38" i="29"/>
  <c r="AV38" i="29"/>
  <c r="AW38" i="29"/>
  <c r="AR34" i="22"/>
  <c r="AX34" i="22"/>
  <c r="AU34" i="22"/>
  <c r="AW34" i="22"/>
  <c r="AP34" i="22"/>
  <c r="AY34" i="22"/>
  <c r="AQ34" i="22"/>
  <c r="AT34" i="22"/>
  <c r="AV34" i="22"/>
  <c r="AO34" i="22"/>
  <c r="AD34" i="22"/>
  <c r="C35" i="22"/>
  <c r="U35" i="22" s="1"/>
  <c r="C40" i="29" l="1"/>
  <c r="U40" i="29" s="1"/>
  <c r="AD39" i="29"/>
  <c r="AO39" i="29"/>
  <c r="AU39" i="29"/>
  <c r="AP39" i="29"/>
  <c r="AS39" i="29"/>
  <c r="AW39" i="29"/>
  <c r="AV39" i="29"/>
  <c r="AQ39" i="29"/>
  <c r="AR39" i="29"/>
  <c r="AX39" i="29"/>
  <c r="AY39" i="29"/>
  <c r="AT39" i="29"/>
  <c r="W35" i="22"/>
  <c r="AP40" i="29" l="1"/>
  <c r="AQ40" i="29"/>
  <c r="AR40" i="29"/>
  <c r="W40" i="29"/>
  <c r="AB40" i="29" s="1"/>
  <c r="AB35" i="22"/>
  <c r="AT35" i="22" s="1"/>
  <c r="AO40" i="29" l="1"/>
  <c r="C41" i="29"/>
  <c r="U41" i="29" s="1"/>
  <c r="AD40" i="29"/>
  <c r="AW40" i="29"/>
  <c r="AY40" i="29"/>
  <c r="AT40" i="29"/>
  <c r="AS40" i="29"/>
  <c r="AU40" i="29"/>
  <c r="AV40" i="29"/>
  <c r="AX40" i="29"/>
  <c r="AD35" i="22"/>
  <c r="AV35" i="22"/>
  <c r="AP35" i="22"/>
  <c r="AO35" i="22"/>
  <c r="AX35" i="22"/>
  <c r="AU35" i="22"/>
  <c r="AQ35" i="22"/>
  <c r="AW35" i="22"/>
  <c r="AY35" i="22"/>
  <c r="C36" i="22"/>
  <c r="U36" i="22" s="1"/>
  <c r="W36" i="22" s="1"/>
  <c r="AB36" i="22" s="1"/>
  <c r="AQ36" i="22" s="1"/>
  <c r="AS35" i="22"/>
  <c r="AR35" i="22"/>
  <c r="W41" i="29" l="1"/>
  <c r="AB41" i="29" s="1"/>
  <c r="AP41" i="29"/>
  <c r="AR41" i="29"/>
  <c r="AQ41" i="29"/>
  <c r="AP36" i="22"/>
  <c r="AT36" i="22"/>
  <c r="AS36" i="22"/>
  <c r="AY36" i="22"/>
  <c r="AU36" i="22"/>
  <c r="AV36" i="22"/>
  <c r="AR36" i="22"/>
  <c r="AX36" i="22"/>
  <c r="AW36" i="22"/>
  <c r="AD36" i="22"/>
  <c r="C37" i="22"/>
  <c r="U37" i="22" s="1"/>
  <c r="AO36" i="22"/>
  <c r="AO41" i="29" l="1"/>
  <c r="C42" i="29"/>
  <c r="U42" i="29" s="1"/>
  <c r="AD41" i="29"/>
  <c r="AW41" i="29"/>
  <c r="AY41" i="29"/>
  <c r="AX41" i="29"/>
  <c r="AS41" i="29"/>
  <c r="AT41" i="29"/>
  <c r="AV41" i="29"/>
  <c r="AU41" i="29"/>
  <c r="W37" i="22"/>
  <c r="AB37" i="22" s="1"/>
  <c r="AX37" i="22" s="1"/>
  <c r="AQ42" i="29" l="1"/>
  <c r="AP42" i="29"/>
  <c r="AR42" i="29"/>
  <c r="AU42" i="29"/>
  <c r="AS42" i="29"/>
  <c r="W42" i="29"/>
  <c r="AB42" i="29" s="1"/>
  <c r="AT42" i="29"/>
  <c r="AP37" i="22"/>
  <c r="AS37" i="22"/>
  <c r="AY37" i="22"/>
  <c r="AT37" i="22"/>
  <c r="AQ37" i="22"/>
  <c r="AV37" i="22"/>
  <c r="AW37" i="22"/>
  <c r="AU37" i="22"/>
  <c r="AR37" i="22"/>
  <c r="AD37" i="22"/>
  <c r="AO37" i="22"/>
  <c r="C38" i="22"/>
  <c r="U38" i="22" s="1"/>
  <c r="AO42" i="29" l="1"/>
  <c r="C43" i="29"/>
  <c r="U43" i="29" s="1"/>
  <c r="AD42" i="29"/>
  <c r="AW42" i="29"/>
  <c r="AX42" i="29"/>
  <c r="AY42" i="29"/>
  <c r="AV42" i="29"/>
  <c r="W38" i="22"/>
  <c r="AB38" i="22" s="1"/>
  <c r="AW38" i="22" s="1"/>
  <c r="W43" i="29" l="1"/>
  <c r="AB43" i="29" s="1"/>
  <c r="AP43" i="29"/>
  <c r="AQ43" i="29"/>
  <c r="AR38" i="22"/>
  <c r="AQ38" i="22"/>
  <c r="AT38" i="22"/>
  <c r="AV38" i="22"/>
  <c r="AP38" i="22"/>
  <c r="AU38" i="22"/>
  <c r="AS38" i="22"/>
  <c r="AY38" i="22"/>
  <c r="AX38" i="22"/>
  <c r="C39" i="22"/>
  <c r="U39" i="22" s="1"/>
  <c r="AO38" i="22"/>
  <c r="AD38" i="22"/>
  <c r="C44" i="29" l="1"/>
  <c r="U44" i="29" s="1"/>
  <c r="AO43" i="29"/>
  <c r="AD43" i="29"/>
  <c r="AS43" i="29"/>
  <c r="AV43" i="29"/>
  <c r="AY43" i="29"/>
  <c r="AW43" i="29"/>
  <c r="AR43" i="29"/>
  <c r="AT43" i="29"/>
  <c r="AU43" i="29"/>
  <c r="AX43" i="29"/>
  <c r="W39" i="22"/>
  <c r="AB39" i="22" s="1"/>
  <c r="AW39" i="22" s="1"/>
  <c r="AU44" i="29" l="1"/>
  <c r="AP44" i="29"/>
  <c r="AV44" i="29"/>
  <c r="AX44" i="29"/>
  <c r="W44" i="29"/>
  <c r="AB44" i="29" s="1"/>
  <c r="AR44" i="29"/>
  <c r="AS44" i="29"/>
  <c r="AY44" i="29"/>
  <c r="AW44" i="29"/>
  <c r="AT44" i="29"/>
  <c r="AQ44" i="29"/>
  <c r="AR39" i="22"/>
  <c r="AQ39" i="22"/>
  <c r="AY39" i="22"/>
  <c r="AU39" i="22"/>
  <c r="AP39" i="22"/>
  <c r="AX39" i="22"/>
  <c r="AS39" i="22"/>
  <c r="AT39" i="22"/>
  <c r="AV39" i="22"/>
  <c r="C40" i="22"/>
  <c r="U40" i="22" s="1"/>
  <c r="AO39" i="22"/>
  <c r="AD39" i="22"/>
  <c r="C45" i="29" l="1"/>
  <c r="U45" i="29" s="1"/>
  <c r="W45" i="29" s="1"/>
  <c r="AB45" i="29" s="1"/>
  <c r="AD44" i="29"/>
  <c r="AO44" i="29"/>
  <c r="W40" i="22"/>
  <c r="AB40" i="22" s="1"/>
  <c r="AW40" i="22" s="1"/>
  <c r="C46" i="29" l="1"/>
  <c r="U46" i="29" s="1"/>
  <c r="AD45" i="29"/>
  <c r="AO45" i="29"/>
  <c r="AT45" i="29"/>
  <c r="AR45" i="29"/>
  <c r="AQ45" i="29"/>
  <c r="AX45" i="29"/>
  <c r="AU45" i="29"/>
  <c r="AS45" i="29"/>
  <c r="AP45" i="29"/>
  <c r="AV45" i="29"/>
  <c r="AW45" i="29"/>
  <c r="AY45" i="29"/>
  <c r="AP40" i="22"/>
  <c r="AQ40" i="22"/>
  <c r="AT40" i="22"/>
  <c r="AS40" i="22"/>
  <c r="AU40" i="22"/>
  <c r="AV40" i="22"/>
  <c r="AR40" i="22"/>
  <c r="AY40" i="22"/>
  <c r="AX40" i="22"/>
  <c r="C41" i="22"/>
  <c r="U41" i="22" s="1"/>
  <c r="AO40" i="22"/>
  <c r="AD40" i="22"/>
  <c r="AU46" i="29" l="1"/>
  <c r="W46" i="29"/>
  <c r="AB46" i="29" s="1"/>
  <c r="AR46" i="29"/>
  <c r="AP46" i="29"/>
  <c r="AS46" i="29"/>
  <c r="AQ46" i="29"/>
  <c r="AT46" i="29"/>
  <c r="W41" i="22"/>
  <c r="AB41" i="22" s="1"/>
  <c r="AQ41" i="22" s="1"/>
  <c r="C47" i="29" l="1"/>
  <c r="U47" i="29" s="1"/>
  <c r="AD46" i="29"/>
  <c r="AO46" i="29"/>
  <c r="AV46" i="29"/>
  <c r="AX46" i="29"/>
  <c r="AW46" i="29"/>
  <c r="AY46" i="29"/>
  <c r="AS41" i="22"/>
  <c r="AU41" i="22"/>
  <c r="AX41" i="22"/>
  <c r="AR41" i="22"/>
  <c r="AP41" i="22"/>
  <c r="AY41" i="22"/>
  <c r="AV41" i="22"/>
  <c r="AW41" i="22"/>
  <c r="AT41" i="22"/>
  <c r="AO41" i="22"/>
  <c r="AD41" i="22"/>
  <c r="C42" i="22"/>
  <c r="U42" i="22" s="1"/>
  <c r="AQ47" i="29" l="1"/>
  <c r="W47" i="29"/>
  <c r="AB47" i="29" s="1"/>
  <c r="AP47" i="29"/>
  <c r="W42" i="22"/>
  <c r="AB42" i="22" s="1"/>
  <c r="AW42" i="22" s="1"/>
  <c r="AO47" i="29" l="1"/>
  <c r="C48" i="29"/>
  <c r="U48" i="29" s="1"/>
  <c r="AD47" i="29"/>
  <c r="AV47" i="29"/>
  <c r="AU47" i="29"/>
  <c r="AX47" i="29"/>
  <c r="AR47" i="29"/>
  <c r="AW47" i="29"/>
  <c r="AY47" i="29"/>
  <c r="AS47" i="29"/>
  <c r="AT47" i="29"/>
  <c r="AR42" i="22"/>
  <c r="AX42" i="22"/>
  <c r="AQ42" i="22"/>
  <c r="AT42" i="22"/>
  <c r="AP42" i="22"/>
  <c r="AV42" i="22"/>
  <c r="AY42" i="22"/>
  <c r="AU42" i="22"/>
  <c r="AS42" i="22"/>
  <c r="AO42" i="22"/>
  <c r="AD42" i="22"/>
  <c r="C43" i="22"/>
  <c r="U43" i="22" s="1"/>
  <c r="W48" i="29" l="1"/>
  <c r="AB48" i="29" s="1"/>
  <c r="AQ48" i="29"/>
  <c r="AT48" i="29"/>
  <c r="AW48" i="29"/>
  <c r="AU48" i="29"/>
  <c r="AX48" i="29"/>
  <c r="AS48" i="29"/>
  <c r="AP48" i="29"/>
  <c r="AR48" i="29"/>
  <c r="AV48" i="29"/>
  <c r="W43" i="22"/>
  <c r="AB43" i="22" s="1"/>
  <c r="AT43" i="22" s="1"/>
  <c r="AO48" i="29" l="1"/>
  <c r="C49" i="29"/>
  <c r="U49" i="29" s="1"/>
  <c r="AD48" i="29"/>
  <c r="AY48" i="29"/>
  <c r="AP43" i="22"/>
  <c r="AV43" i="22"/>
  <c r="AY43" i="22"/>
  <c r="AQ43" i="22"/>
  <c r="AW43" i="22"/>
  <c r="AS43" i="22"/>
  <c r="AR43" i="22"/>
  <c r="AX43" i="22"/>
  <c r="AU43" i="22"/>
  <c r="AO43" i="22"/>
  <c r="AD43" i="22"/>
  <c r="C44" i="22"/>
  <c r="U44" i="22" s="1"/>
  <c r="AQ49" i="29" l="1"/>
  <c r="AV49" i="29"/>
  <c r="W49" i="29"/>
  <c r="AB49" i="29" s="1"/>
  <c r="AP49" i="29"/>
  <c r="AW49" i="29"/>
  <c r="AU49" i="29"/>
  <c r="AS49" i="29"/>
  <c r="AT49" i="29"/>
  <c r="AR49" i="29"/>
  <c r="W44" i="22"/>
  <c r="AB44" i="22" s="1"/>
  <c r="AW44" i="22" s="1"/>
  <c r="AO49" i="29" l="1"/>
  <c r="C50" i="29"/>
  <c r="U50" i="29" s="1"/>
  <c r="AY49" i="29"/>
  <c r="AD49" i="29"/>
  <c r="AX49" i="29"/>
  <c r="AQ44" i="22"/>
  <c r="AP44" i="22"/>
  <c r="AR44" i="22"/>
  <c r="AY44" i="22"/>
  <c r="AT44" i="22"/>
  <c r="AX44" i="22"/>
  <c r="AS44" i="22"/>
  <c r="AU44" i="22"/>
  <c r="AV44" i="22"/>
  <c r="AD44" i="22"/>
  <c r="C45" i="22"/>
  <c r="U45" i="22" s="1"/>
  <c r="AO44" i="22"/>
  <c r="W50" i="29" l="1"/>
  <c r="AB50" i="29" s="1"/>
  <c r="AQ50" i="29"/>
  <c r="AP50" i="29"/>
  <c r="W45" i="22"/>
  <c r="AB45" i="22" s="1"/>
  <c r="AQ45" i="22" s="1"/>
  <c r="AO50" i="29" l="1"/>
  <c r="C51" i="29"/>
  <c r="U51" i="29" s="1"/>
  <c r="AD50" i="29"/>
  <c r="AX50" i="29"/>
  <c r="AS50" i="29"/>
  <c r="AY50" i="29"/>
  <c r="AT50" i="29"/>
  <c r="AV50" i="29"/>
  <c r="AU50" i="29"/>
  <c r="AW50" i="29"/>
  <c r="AR50" i="29"/>
  <c r="AP45" i="22"/>
  <c r="AW45" i="22"/>
  <c r="AV45" i="22"/>
  <c r="AU45" i="22"/>
  <c r="AR45" i="22"/>
  <c r="AX45" i="22"/>
  <c r="AY45" i="22"/>
  <c r="AT45" i="22"/>
  <c r="AS45" i="22"/>
  <c r="AD45" i="22"/>
  <c r="C46" i="22"/>
  <c r="U46" i="22" s="1"/>
  <c r="AO45" i="22"/>
  <c r="W51" i="29" l="1"/>
  <c r="AB51" i="29" s="1"/>
  <c r="AP51" i="29"/>
  <c r="AQ51" i="29"/>
  <c r="AV51" i="29"/>
  <c r="AS51" i="29"/>
  <c r="AU51" i="29"/>
  <c r="AT51" i="29"/>
  <c r="AR51" i="29"/>
  <c r="W46" i="22"/>
  <c r="AB46" i="22" s="1"/>
  <c r="AQ46" i="22" s="1"/>
  <c r="AO51" i="29" l="1"/>
  <c r="C52" i="29"/>
  <c r="U52" i="29" s="1"/>
  <c r="AD51" i="29"/>
  <c r="AW51" i="29"/>
  <c r="AX51" i="29"/>
  <c r="AY51" i="29"/>
  <c r="AY46" i="22"/>
  <c r="AV46" i="22"/>
  <c r="AW46" i="22"/>
  <c r="AP46" i="22"/>
  <c r="AR46" i="22"/>
  <c r="AT46" i="22"/>
  <c r="AX46" i="22"/>
  <c r="AU46" i="22"/>
  <c r="AS46" i="22"/>
  <c r="AD46" i="22"/>
  <c r="C47" i="22"/>
  <c r="U47" i="22" s="1"/>
  <c r="AO46" i="22"/>
  <c r="AQ52" i="29" l="1"/>
  <c r="AP52" i="29"/>
  <c r="AR52" i="29"/>
  <c r="W52" i="29"/>
  <c r="AB52" i="29" s="1"/>
  <c r="W47" i="22"/>
  <c r="AB47" i="22" s="1"/>
  <c r="AS47" i="22" s="1"/>
  <c r="AO52" i="29" l="1"/>
  <c r="C53" i="29"/>
  <c r="U53" i="29" s="1"/>
  <c r="W53" i="29" s="1"/>
  <c r="AB53" i="29" s="1"/>
  <c r="AD52" i="29"/>
  <c r="AT52" i="29"/>
  <c r="AV52" i="29"/>
  <c r="AY52" i="29"/>
  <c r="AW52" i="29"/>
  <c r="AU52" i="29"/>
  <c r="AX52" i="29"/>
  <c r="AS52" i="29"/>
  <c r="AP47" i="22"/>
  <c r="AV47" i="22"/>
  <c r="AQ47" i="22"/>
  <c r="AY47" i="22"/>
  <c r="AW47" i="22"/>
  <c r="AT47" i="22"/>
  <c r="AR47" i="22"/>
  <c r="AU47" i="22"/>
  <c r="AX47" i="22"/>
  <c r="C48" i="22"/>
  <c r="U48" i="22" s="1"/>
  <c r="AD47" i="22"/>
  <c r="AO47" i="22"/>
  <c r="AO53" i="29" l="1"/>
  <c r="C54" i="29"/>
  <c r="U54" i="29" s="1"/>
  <c r="AD53" i="29"/>
  <c r="AQ53" i="29"/>
  <c r="AP53" i="29"/>
  <c r="AR53" i="29"/>
  <c r="AY53" i="29"/>
  <c r="AW53" i="29"/>
  <c r="AU53" i="29"/>
  <c r="AX53" i="29"/>
  <c r="AS53" i="29"/>
  <c r="AT53" i="29"/>
  <c r="AV53" i="29"/>
  <c r="W48" i="22"/>
  <c r="AB48" i="22" s="1"/>
  <c r="AV48" i="22" s="1"/>
  <c r="AP54" i="29" l="1"/>
  <c r="W54" i="29"/>
  <c r="AB54" i="29" s="1"/>
  <c r="AT48" i="22"/>
  <c r="AQ48" i="22"/>
  <c r="AP48" i="22"/>
  <c r="AU48" i="22"/>
  <c r="AY48" i="22"/>
  <c r="AW48" i="22"/>
  <c r="AS48" i="22"/>
  <c r="AX48" i="22"/>
  <c r="AR48" i="22"/>
  <c r="C49" i="22"/>
  <c r="U49" i="22" s="1"/>
  <c r="AO48" i="22"/>
  <c r="AD48" i="22"/>
  <c r="AO54" i="29" l="1"/>
  <c r="C55" i="29"/>
  <c r="U55" i="29" s="1"/>
  <c r="W55" i="29" s="1"/>
  <c r="AB55" i="29" s="1"/>
  <c r="AD54" i="29"/>
  <c r="AV54" i="29"/>
  <c r="AT54" i="29"/>
  <c r="AU54" i="29"/>
  <c r="AR54" i="29"/>
  <c r="AX54" i="29"/>
  <c r="AQ54" i="29"/>
  <c r="AW54" i="29"/>
  <c r="AY54" i="29"/>
  <c r="AS54" i="29"/>
  <c r="W49" i="22"/>
  <c r="AB49" i="22" s="1"/>
  <c r="AU49" i="22" s="1"/>
  <c r="AO55" i="29" l="1"/>
  <c r="C56" i="29"/>
  <c r="U56" i="29" s="1"/>
  <c r="AD55" i="29"/>
  <c r="AX55" i="29"/>
  <c r="AQ55" i="29"/>
  <c r="AT55" i="29"/>
  <c r="AW55" i="29"/>
  <c r="AR55" i="29"/>
  <c r="AY55" i="29"/>
  <c r="AS55" i="29"/>
  <c r="AP55" i="29"/>
  <c r="AU55" i="29"/>
  <c r="AV55" i="29"/>
  <c r="AP49" i="22"/>
  <c r="AT49" i="22"/>
  <c r="AY49" i="22"/>
  <c r="AQ49" i="22"/>
  <c r="AX49" i="22"/>
  <c r="AV49" i="22"/>
  <c r="AW49" i="22"/>
  <c r="AS49" i="22"/>
  <c r="AR49" i="22"/>
  <c r="C50" i="22"/>
  <c r="U50" i="22" s="1"/>
  <c r="AO49" i="22"/>
  <c r="AD49" i="22"/>
  <c r="AR56" i="29" l="1"/>
  <c r="AP56" i="29"/>
  <c r="AQ56" i="29"/>
  <c r="W56" i="29"/>
  <c r="AB56" i="29" s="1"/>
  <c r="W50" i="22"/>
  <c r="AB50" i="22" s="1"/>
  <c r="AR50" i="22" s="1"/>
  <c r="AO56" i="29" l="1"/>
  <c r="C57" i="29"/>
  <c r="U57" i="29" s="1"/>
  <c r="W57" i="29" s="1"/>
  <c r="AB57" i="29" s="1"/>
  <c r="AD56" i="29"/>
  <c r="AV56" i="29"/>
  <c r="AT56" i="29"/>
  <c r="AY56" i="29"/>
  <c r="AS56" i="29"/>
  <c r="AU56" i="29"/>
  <c r="AX56" i="29"/>
  <c r="AW56" i="29"/>
  <c r="AP50" i="22"/>
  <c r="AW50" i="22"/>
  <c r="AV50" i="22"/>
  <c r="AT50" i="22"/>
  <c r="AU50" i="22"/>
  <c r="AX50" i="22"/>
  <c r="AQ50" i="22"/>
  <c r="AS50" i="22"/>
  <c r="AY50" i="22"/>
  <c r="AD50" i="22"/>
  <c r="AO50" i="22"/>
  <c r="C51" i="22"/>
  <c r="U51" i="22" s="1"/>
  <c r="C58" i="29" l="1"/>
  <c r="U58" i="29" s="1"/>
  <c r="AD57" i="29"/>
  <c r="AO57" i="29"/>
  <c r="AS57" i="29"/>
  <c r="AY57" i="29"/>
  <c r="AQ57" i="29"/>
  <c r="AX57" i="29"/>
  <c r="AW57" i="29"/>
  <c r="AV57" i="29"/>
  <c r="AT57" i="29"/>
  <c r="AU57" i="29"/>
  <c r="AR57" i="29"/>
  <c r="AP57" i="29"/>
  <c r="W51" i="22"/>
  <c r="AB51" i="22" s="1"/>
  <c r="AV51" i="22" s="1"/>
  <c r="AR58" i="29" l="1"/>
  <c r="AP58" i="29"/>
  <c r="AS58" i="29"/>
  <c r="W58" i="29"/>
  <c r="AB58" i="29" s="1"/>
  <c r="AQ58" i="29"/>
  <c r="AP51" i="22"/>
  <c r="AY51" i="22"/>
  <c r="AR51" i="22"/>
  <c r="AT51" i="22"/>
  <c r="AQ51" i="22"/>
  <c r="AU51" i="22"/>
  <c r="AX51" i="22"/>
  <c r="AW51" i="22"/>
  <c r="AS51" i="22"/>
  <c r="AD51" i="22"/>
  <c r="C52" i="22"/>
  <c r="U52" i="22" s="1"/>
  <c r="AO51" i="22"/>
  <c r="AO58" i="29" l="1"/>
  <c r="C59" i="29"/>
  <c r="U59" i="29" s="1"/>
  <c r="W59" i="29" s="1"/>
  <c r="AB59" i="29" s="1"/>
  <c r="AD58" i="29"/>
  <c r="AW58" i="29"/>
  <c r="AY58" i="29"/>
  <c r="AX58" i="29"/>
  <c r="AU58" i="29"/>
  <c r="AT58" i="29"/>
  <c r="AV58" i="29"/>
  <c r="W52" i="22"/>
  <c r="AB52" i="22" s="1"/>
  <c r="AV52" i="22" s="1"/>
  <c r="AO59" i="29" l="1"/>
  <c r="C60" i="29"/>
  <c r="U60" i="29" s="1"/>
  <c r="W60" i="29" s="1"/>
  <c r="AB60" i="29" s="1"/>
  <c r="AD59" i="29"/>
  <c r="AT59" i="29"/>
  <c r="AT3" i="29" s="1"/>
  <c r="AR59" i="29"/>
  <c r="AR3" i="29" s="1"/>
  <c r="AX59" i="29"/>
  <c r="AX3" i="29" s="1"/>
  <c r="AW59" i="29"/>
  <c r="AW3" i="29" s="1"/>
  <c r="AY59" i="29"/>
  <c r="AY3" i="29" s="1"/>
  <c r="AS59" i="29"/>
  <c r="AS3" i="29" s="1"/>
  <c r="AU59" i="29"/>
  <c r="AU3" i="29" s="1"/>
  <c r="AP59" i="29"/>
  <c r="AQ59" i="29"/>
  <c r="AQ3" i="29" s="1"/>
  <c r="AV59" i="29"/>
  <c r="AV3" i="29" s="1"/>
  <c r="AW52" i="22"/>
  <c r="AQ52" i="22"/>
  <c r="AR52" i="22"/>
  <c r="AS52" i="22"/>
  <c r="AX52" i="22"/>
  <c r="AP52" i="22"/>
  <c r="AT52" i="22"/>
  <c r="AY52" i="22"/>
  <c r="AU52" i="22"/>
  <c r="AD52" i="22"/>
  <c r="C53" i="22"/>
  <c r="U53" i="22" s="1"/>
  <c r="AO52" i="22"/>
  <c r="C61" i="29" l="1"/>
  <c r="U61" i="29" s="1"/>
  <c r="W61" i="29" s="1"/>
  <c r="AB61" i="29" s="1"/>
  <c r="AO60" i="29"/>
  <c r="AD60" i="29"/>
  <c r="W53" i="22"/>
  <c r="AB53" i="22" s="1"/>
  <c r="AX53" i="22" s="1"/>
  <c r="AD61" i="29" l="1"/>
  <c r="C62" i="29"/>
  <c r="U62" i="29" s="1"/>
  <c r="W62" i="29" s="1"/>
  <c r="AB62" i="29" s="1"/>
  <c r="AO61" i="29"/>
  <c r="AP53" i="22"/>
  <c r="AS53" i="22"/>
  <c r="AY53" i="22"/>
  <c r="AT53" i="22"/>
  <c r="AV53" i="22"/>
  <c r="AW53" i="22"/>
  <c r="AU53" i="22"/>
  <c r="AQ53" i="22"/>
  <c r="AR53" i="22"/>
  <c r="C54" i="22"/>
  <c r="U54" i="22" s="1"/>
  <c r="AO53" i="22"/>
  <c r="AD53" i="22"/>
  <c r="C63" i="29" l="1"/>
  <c r="U63" i="29" s="1"/>
  <c r="W63" i="29" s="1"/>
  <c r="AB63" i="29" s="1"/>
  <c r="AO62" i="29"/>
  <c r="AD62" i="29"/>
  <c r="W54" i="22"/>
  <c r="AB54" i="22" s="1"/>
  <c r="AS54" i="22" s="1"/>
  <c r="AD63" i="29" l="1"/>
  <c r="C64" i="29"/>
  <c r="U64" i="29" s="1"/>
  <c r="W64" i="29" s="1"/>
  <c r="AB64" i="29" s="1"/>
  <c r="AO63" i="29"/>
  <c r="AT54" i="22"/>
  <c r="AX54" i="22"/>
  <c r="AW54" i="22"/>
  <c r="AV54" i="22"/>
  <c r="AQ54" i="22"/>
  <c r="AP54" i="22"/>
  <c r="AU54" i="22"/>
  <c r="AR54" i="22"/>
  <c r="AY54" i="22"/>
  <c r="C55" i="22"/>
  <c r="U55" i="22" s="1"/>
  <c r="AD54" i="22"/>
  <c r="AO54" i="22"/>
  <c r="C65" i="29" l="1"/>
  <c r="U65" i="29" s="1"/>
  <c r="W65" i="29" s="1"/>
  <c r="AB65" i="29" s="1"/>
  <c r="AO64" i="29"/>
  <c r="AD64" i="29"/>
  <c r="W55" i="22"/>
  <c r="AB55" i="22" s="1"/>
  <c r="AY55" i="22" s="1"/>
  <c r="AO65" i="29" l="1"/>
  <c r="AD65" i="29"/>
  <c r="C66" i="29"/>
  <c r="U66" i="29" s="1"/>
  <c r="W66" i="29" s="1"/>
  <c r="AB66" i="29" s="1"/>
  <c r="AP55" i="22"/>
  <c r="AQ55" i="22"/>
  <c r="AS55" i="22"/>
  <c r="AT55" i="22"/>
  <c r="AR55" i="22"/>
  <c r="AU55" i="22"/>
  <c r="AX55" i="22"/>
  <c r="AV55" i="22"/>
  <c r="AW55" i="22"/>
  <c r="AD55" i="22"/>
  <c r="C56" i="22"/>
  <c r="U56" i="22" s="1"/>
  <c r="AO55" i="22"/>
  <c r="C67" i="29" l="1"/>
  <c r="U67" i="29" s="1"/>
  <c r="W67" i="29" s="1"/>
  <c r="AB67" i="29" s="1"/>
  <c r="AO66" i="29"/>
  <c r="AD66" i="29"/>
  <c r="W56" i="22"/>
  <c r="AB56" i="22" s="1"/>
  <c r="AV56" i="22" s="1"/>
  <c r="AO67" i="29" l="1"/>
  <c r="AD67" i="29"/>
  <c r="C68" i="29"/>
  <c r="U68" i="29" s="1"/>
  <c r="W68" i="29" s="1"/>
  <c r="AB68" i="29" s="1"/>
  <c r="AP56" i="22"/>
  <c r="AU56" i="22"/>
  <c r="AR56" i="22"/>
  <c r="AY56" i="22"/>
  <c r="AX56" i="22"/>
  <c r="AS56" i="22"/>
  <c r="AW56" i="22"/>
  <c r="AQ56" i="22"/>
  <c r="AT56" i="22"/>
  <c r="AD56" i="22"/>
  <c r="AO56" i="22"/>
  <c r="C57" i="22"/>
  <c r="C69" i="29" l="1"/>
  <c r="U69" i="29" s="1"/>
  <c r="W69" i="29" s="1"/>
  <c r="AB69" i="29" s="1"/>
  <c r="AO68" i="29"/>
  <c r="AD68" i="29"/>
  <c r="U57" i="22"/>
  <c r="C70" i="29" l="1"/>
  <c r="U70" i="29" s="1"/>
  <c r="W70" i="29" s="1"/>
  <c r="AB70" i="29" s="1"/>
  <c r="AO69" i="29"/>
  <c r="AD69" i="29"/>
  <c r="W57" i="22"/>
  <c r="AB57" i="22" s="1"/>
  <c r="AW57" i="22" s="1"/>
  <c r="AD70" i="29" l="1"/>
  <c r="C71" i="29"/>
  <c r="U71" i="29" s="1"/>
  <c r="W71" i="29" s="1"/>
  <c r="AB71" i="29" s="1"/>
  <c r="AO70" i="29"/>
  <c r="AP57" i="22"/>
  <c r="AQ57" i="22"/>
  <c r="AT57" i="22"/>
  <c r="AU57" i="22"/>
  <c r="AR57" i="22"/>
  <c r="AS57" i="22"/>
  <c r="AV57" i="22"/>
  <c r="AY57" i="22"/>
  <c r="AX57" i="22"/>
  <c r="AO57" i="22"/>
  <c r="C58" i="22"/>
  <c r="AD57" i="22"/>
  <c r="AD71" i="29" l="1"/>
  <c r="C72" i="29"/>
  <c r="U72" i="29" s="1"/>
  <c r="W72" i="29" s="1"/>
  <c r="AB72" i="29" s="1"/>
  <c r="AO71" i="29"/>
  <c r="U58" i="22"/>
  <c r="C73" i="29" l="1"/>
  <c r="U73" i="29" s="1"/>
  <c r="W73" i="29" s="1"/>
  <c r="AB73" i="29" s="1"/>
  <c r="AO72" i="29"/>
  <c r="AD72" i="29"/>
  <c r="W58" i="22"/>
  <c r="AB58" i="22" s="1"/>
  <c r="AT58" i="22" s="1"/>
  <c r="AD73" i="29" l="1"/>
  <c r="C74" i="29"/>
  <c r="U74" i="29" s="1"/>
  <c r="W74" i="29" s="1"/>
  <c r="AB74" i="29" s="1"/>
  <c r="AO73" i="29"/>
  <c r="AW58" i="22"/>
  <c r="AR58" i="22"/>
  <c r="AU58" i="22"/>
  <c r="AX58" i="22"/>
  <c r="AV58" i="22"/>
  <c r="AP58" i="22"/>
  <c r="AS58" i="22"/>
  <c r="AY58" i="22"/>
  <c r="AQ58" i="22"/>
  <c r="C59" i="22"/>
  <c r="AD58" i="22"/>
  <c r="AO58" i="22"/>
  <c r="C75" i="29" l="1"/>
  <c r="U75" i="29" s="1"/>
  <c r="W75" i="29" s="1"/>
  <c r="AB75" i="29" s="1"/>
  <c r="AO74" i="29"/>
  <c r="AD74" i="29"/>
  <c r="U59" i="22"/>
  <c r="AD75" i="29" l="1"/>
  <c r="AO75" i="29"/>
  <c r="C76" i="29"/>
  <c r="U76" i="29" s="1"/>
  <c r="W76" i="29" s="1"/>
  <c r="AB76" i="29" s="1"/>
  <c r="W59" i="22"/>
  <c r="AB59" i="22" s="1"/>
  <c r="AU59" i="22" s="1"/>
  <c r="AU3" i="22" s="1"/>
  <c r="C77" i="29" l="1"/>
  <c r="U77" i="29" s="1"/>
  <c r="W77" i="29" s="1"/>
  <c r="AB77" i="29" s="1"/>
  <c r="AO76" i="29"/>
  <c r="AD76" i="29"/>
  <c r="AP3" i="22"/>
  <c r="AQ59" i="22"/>
  <c r="AQ3" i="22" s="1"/>
  <c r="AS59" i="22"/>
  <c r="AS3" i="22" s="1"/>
  <c r="AR59" i="22"/>
  <c r="AR3" i="22" s="1"/>
  <c r="AT59" i="22"/>
  <c r="AT3" i="22" s="1"/>
  <c r="AY59" i="22"/>
  <c r="AY3" i="22" s="1"/>
  <c r="AX59" i="22"/>
  <c r="AX3" i="22" s="1"/>
  <c r="AW59" i="22"/>
  <c r="AW3" i="22" s="1"/>
  <c r="AV59" i="22"/>
  <c r="AV3" i="22" s="1"/>
  <c r="AD59" i="22"/>
  <c r="C60" i="22"/>
  <c r="U60" i="22" s="1"/>
  <c r="W60" i="22" s="1"/>
  <c r="AB60" i="22" s="1"/>
  <c r="AO59" i="22"/>
  <c r="AO77" i="29" l="1"/>
  <c r="AD77" i="29"/>
  <c r="C78" i="29"/>
  <c r="U78" i="29" s="1"/>
  <c r="W78" i="29" s="1"/>
  <c r="AB78" i="29" s="1"/>
  <c r="C61" i="22"/>
  <c r="U61" i="22" s="1"/>
  <c r="W61" i="22" s="1"/>
  <c r="AB61" i="22" s="1"/>
  <c r="AD60" i="22"/>
  <c r="AO60" i="22"/>
  <c r="C79" i="29" l="1"/>
  <c r="U79" i="29" s="1"/>
  <c r="W79" i="29" s="1"/>
  <c r="AB79" i="29" s="1"/>
  <c r="AO78" i="29"/>
  <c r="AD78" i="29"/>
  <c r="C62" i="22"/>
  <c r="U62" i="22" s="1"/>
  <c r="W62" i="22" s="1"/>
  <c r="AB62" i="22" s="1"/>
  <c r="AD61" i="22"/>
  <c r="AO61" i="22"/>
  <c r="C80" i="29" l="1"/>
  <c r="U80" i="29" s="1"/>
  <c r="W80" i="29" s="1"/>
  <c r="AB80" i="29" s="1"/>
  <c r="AO79" i="29"/>
  <c r="AD79" i="29"/>
  <c r="AD62" i="22"/>
  <c r="C63" i="22"/>
  <c r="U63" i="22" s="1"/>
  <c r="W63" i="22" s="1"/>
  <c r="AB63" i="22" s="1"/>
  <c r="AO62" i="22"/>
  <c r="AO80" i="29" l="1"/>
  <c r="AD80" i="29"/>
  <c r="Q4" i="29" s="1"/>
  <c r="C81" i="29"/>
  <c r="P5" i="29"/>
  <c r="N5" i="29"/>
  <c r="D4" i="29"/>
  <c r="C5" i="29"/>
  <c r="C64" i="22"/>
  <c r="AD63" i="22"/>
  <c r="AO63" i="22"/>
  <c r="R5" i="29" l="1"/>
  <c r="AA4" i="29"/>
  <c r="V4" i="29"/>
  <c r="U64" i="22"/>
  <c r="W64" i="22" s="1"/>
  <c r="AB64" i="22" s="1"/>
  <c r="C65" i="22" l="1"/>
  <c r="AD64" i="22"/>
  <c r="AO64" i="22"/>
  <c r="U65" i="22" l="1"/>
  <c r="W65" i="22" s="1"/>
  <c r="AB65" i="22" s="1"/>
  <c r="C66" i="22" l="1"/>
  <c r="AD65" i="22"/>
  <c r="AO65" i="22"/>
  <c r="U66" i="22" l="1"/>
  <c r="W66" i="22" s="1"/>
  <c r="AB66" i="22" s="1"/>
  <c r="AD66" i="22" l="1"/>
  <c r="C67" i="22"/>
  <c r="AO66" i="22"/>
  <c r="U67" i="22" l="1"/>
  <c r="W67" i="22" s="1"/>
  <c r="AB67" i="22" s="1"/>
  <c r="AO67" i="22" l="1"/>
  <c r="AD67" i="22"/>
  <c r="C68" i="22"/>
  <c r="U68" i="22" l="1"/>
  <c r="W68" i="22" s="1"/>
  <c r="AB68" i="22" s="1"/>
  <c r="AD68" i="22" l="1"/>
  <c r="C69" i="22"/>
  <c r="U69" i="22" s="1"/>
  <c r="W69" i="22" s="1"/>
  <c r="AB69" i="22" s="1"/>
  <c r="AO68" i="22"/>
  <c r="AD69" i="22" l="1"/>
  <c r="C70" i="22"/>
  <c r="U70" i="22" s="1"/>
  <c r="W70" i="22" s="1"/>
  <c r="AB70" i="22" s="1"/>
  <c r="AO69" i="22"/>
  <c r="AD70" i="22" l="1"/>
  <c r="C71" i="22"/>
  <c r="U71" i="22" s="1"/>
  <c r="W71" i="22" s="1"/>
  <c r="AB71" i="22" s="1"/>
  <c r="AO70" i="22"/>
  <c r="AD71" i="22" l="1"/>
  <c r="C72" i="22"/>
  <c r="U72" i="22" s="1"/>
  <c r="W72" i="22" s="1"/>
  <c r="AB72" i="22" s="1"/>
  <c r="AO71" i="22"/>
  <c r="AD72" i="22" l="1"/>
  <c r="C73" i="22"/>
  <c r="U73" i="22" s="1"/>
  <c r="W73" i="22" s="1"/>
  <c r="AB73" i="22" s="1"/>
  <c r="AO72" i="22"/>
  <c r="C74" i="22" l="1"/>
  <c r="U74" i="22" s="1"/>
  <c r="W74" i="22" s="1"/>
  <c r="AB74" i="22" s="1"/>
  <c r="AD73" i="22"/>
  <c r="AO73" i="22"/>
  <c r="AD74" i="22" l="1"/>
  <c r="C75" i="22"/>
  <c r="U75" i="22" s="1"/>
  <c r="W75" i="22" s="1"/>
  <c r="AB75" i="22" s="1"/>
  <c r="AO74" i="22"/>
  <c r="C76" i="22" l="1"/>
  <c r="U76" i="22" s="1"/>
  <c r="W76" i="22" s="1"/>
  <c r="AB76" i="22" s="1"/>
  <c r="AD75" i="22"/>
  <c r="AO75" i="22"/>
  <c r="AD76" i="22" l="1"/>
  <c r="C77" i="22"/>
  <c r="U77" i="22" s="1"/>
  <c r="W77" i="22" s="1"/>
  <c r="AB77" i="22" s="1"/>
  <c r="AO76" i="22"/>
  <c r="AD77" i="22" l="1"/>
  <c r="Q4" i="22" s="1"/>
  <c r="C78" i="22"/>
  <c r="AO77" i="22"/>
  <c r="C5" i="22"/>
  <c r="N5" i="22"/>
  <c r="P5" i="22"/>
  <c r="R5" i="22" l="1"/>
  <c r="AA4" i="22"/>
  <c r="V4" i="22"/>
</calcChain>
</file>

<file path=xl/sharedStrings.xml><?xml version="1.0" encoding="utf-8"?>
<sst xmlns="http://schemas.openxmlformats.org/spreadsheetml/2006/main" count="1081" uniqueCount="161">
  <si>
    <t>通貨ペア</t>
  </si>
  <si>
    <t>時間足</t>
  </si>
  <si>
    <t>日足</t>
  </si>
  <si>
    <t>当初資金</t>
  </si>
  <si>
    <t>最終資金</t>
  </si>
  <si>
    <t>エントリー理由</t>
  </si>
  <si>
    <t>決済理由</t>
  </si>
  <si>
    <t>・トレーリングストップ（ダウ理論）
（利益と逆に高値or安値更新したら決済）</t>
  </si>
  <si>
    <t>損益金額</t>
  </si>
  <si>
    <t>損益pips</t>
  </si>
  <si>
    <t>最大ドローアップ</t>
  </si>
  <si>
    <t>最大ドローダウン</t>
  </si>
  <si>
    <t>勝数</t>
  </si>
  <si>
    <t>負数</t>
  </si>
  <si>
    <t>引分</t>
  </si>
  <si>
    <t>勝率</t>
  </si>
  <si>
    <t>最大連勝</t>
  </si>
  <si>
    <t>最大連敗</t>
  </si>
  <si>
    <t>No.</t>
  </si>
  <si>
    <t>資金</t>
  </si>
  <si>
    <t>open</t>
  </si>
  <si>
    <t>高値</t>
  </si>
  <si>
    <t>安値</t>
  </si>
  <si>
    <t>close</t>
  </si>
  <si>
    <t>実体</t>
  </si>
  <si>
    <t>陽陰</t>
  </si>
  <si>
    <t>判定</t>
  </si>
  <si>
    <t>エントリー</t>
  </si>
  <si>
    <t>ロスカットレート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</si>
  <si>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</si>
  <si>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</si>
  <si>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</si>
  <si>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</si>
  <si>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</si>
  <si>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</si>
  <si>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</si>
  <si>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</si>
  <si>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</si>
  <si>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</si>
  <si>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</si>
  <si>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ent前にロスカットレートに行ったか</t>
  </si>
  <si>
    <t>売</t>
  </si>
  <si>
    <t>買</t>
  </si>
  <si>
    <t>気付き　質問</t>
  </si>
  <si>
    <t>今後</t>
  </si>
  <si>
    <t>検証終了通貨</t>
  </si>
  <si>
    <t>ルール</t>
  </si>
  <si>
    <t>終了日</t>
  </si>
  <si>
    <t>PB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</si>
  <si>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</si>
  <si>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</si>
  <si>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建値へ変更で損減らせた？
もしくは利益減った？
翌足以降、足単位で見ること</t>
    <phoneticPr fontId="11"/>
  </si>
  <si>
    <t>N</t>
    <phoneticPr fontId="11"/>
  </si>
  <si>
    <t>何本目にentになったか</t>
    <phoneticPr fontId="11"/>
  </si>
  <si>
    <t>Y（利益０になっちゃう）</t>
    <rPh sb="2" eb="4">
      <t>リエキ</t>
    </rPh>
    <phoneticPr fontId="11"/>
  </si>
  <si>
    <t>Y（±０にできた）</t>
    <phoneticPr fontId="11"/>
  </si>
  <si>
    <t>レート</t>
    <phoneticPr fontId="11"/>
  </si>
  <si>
    <t>勝率</t>
    <rPh sb="0" eb="2">
      <t>ショウリツ</t>
    </rPh>
    <phoneticPr fontId="11"/>
  </si>
  <si>
    <t>勝ち額</t>
    <rPh sb="0" eb="1">
      <t>カ</t>
    </rPh>
    <rPh sb="2" eb="3">
      <t>ガク</t>
    </rPh>
    <phoneticPr fontId="11"/>
  </si>
  <si>
    <t>総資金</t>
    <rPh sb="0" eb="1">
      <t>ソウ</t>
    </rPh>
    <rPh sb="1" eb="3">
      <t>シキン</t>
    </rPh>
    <phoneticPr fontId="11"/>
  </si>
  <si>
    <t>勝ち</t>
    <rPh sb="0" eb="1">
      <t>カ</t>
    </rPh>
    <phoneticPr fontId="11"/>
  </si>
  <si>
    <t>負け</t>
    <rPh sb="0" eb="1">
      <t>マ</t>
    </rPh>
    <phoneticPr fontId="11"/>
  </si>
  <si>
    <t>USD/JPY</t>
    <phoneticPr fontId="11"/>
  </si>
  <si>
    <t>PB2</t>
    <phoneticPr fontId="11"/>
  </si>
  <si>
    <t>引き分け</t>
    <rPh sb="0" eb="1">
      <t>ヒ</t>
    </rPh>
    <rPh sb="2" eb="3">
      <t>ワ</t>
    </rPh>
    <phoneticPr fontId="11"/>
  </si>
  <si>
    <t>33%</t>
    <phoneticPr fontId="11"/>
  </si>
  <si>
    <t>日足</t>
    <rPh sb="0" eb="2">
      <t>ヒアシ</t>
    </rPh>
    <phoneticPr fontId="11"/>
  </si>
  <si>
    <t>次の足で損切りになった場合は、Nにしている。</t>
    <rPh sb="0" eb="1">
      <t>ツギ</t>
    </rPh>
    <rPh sb="2" eb="3">
      <t>アシ</t>
    </rPh>
    <rPh sb="4" eb="6">
      <t>ソンギ</t>
    </rPh>
    <rPh sb="11" eb="13">
      <t>バアイ</t>
    </rPh>
    <phoneticPr fontId="11"/>
  </si>
  <si>
    <t>OK</t>
    <phoneticPr fontId="11"/>
  </si>
  <si>
    <t>ok</t>
    <phoneticPr fontId="11"/>
  </si>
  <si>
    <t>1＋STOPを建値へ移動した場合</t>
    <rPh sb="7" eb="9">
      <t>タテネ</t>
    </rPh>
    <rPh sb="10" eb="12">
      <t>イドウ</t>
    </rPh>
    <rPh sb="14" eb="16">
      <t>バアイ</t>
    </rPh>
    <phoneticPr fontId="11"/>
  </si>
  <si>
    <t>2＋STOPを建値へ移動した場合</t>
    <rPh sb="7" eb="9">
      <t>タテネ</t>
    </rPh>
    <rPh sb="10" eb="12">
      <t>イドウ</t>
    </rPh>
    <rPh sb="14" eb="16">
      <t>バアイ</t>
    </rPh>
    <phoneticPr fontId="11"/>
  </si>
  <si>
    <t>OK</t>
    <phoneticPr fontId="11"/>
  </si>
  <si>
    <t>リワード/リスク</t>
    <phoneticPr fontId="11"/>
  </si>
  <si>
    <t>リスク</t>
    <phoneticPr fontId="11"/>
  </si>
  <si>
    <t>リワード</t>
    <phoneticPr fontId="11"/>
  </si>
  <si>
    <t>最大リワードレート</t>
    <rPh sb="0" eb="2">
      <t>サイダイ</t>
    </rPh>
    <phoneticPr fontId="11"/>
  </si>
  <si>
    <t>最大リワード/リスク</t>
    <phoneticPr fontId="11"/>
  </si>
  <si>
    <t>pips</t>
    <phoneticPr fontId="11"/>
  </si>
  <si>
    <t>ひげ</t>
    <phoneticPr fontId="11"/>
  </si>
  <si>
    <t>EBの年月日</t>
    <rPh sb="3" eb="6">
      <t>ネンガッピ</t>
    </rPh>
    <phoneticPr fontId="11"/>
  </si>
  <si>
    <t>平均</t>
    <rPh sb="0" eb="2">
      <t>ヘイキン</t>
    </rPh>
    <phoneticPr fontId="11"/>
  </si>
  <si>
    <t>リワード固定</t>
    <rPh sb="4" eb="6">
      <t>コテイ</t>
    </rPh>
    <phoneticPr fontId="11"/>
  </si>
  <si>
    <t>USD/JPY</t>
    <phoneticPr fontId="11"/>
  </si>
  <si>
    <t>４H</t>
    <phoneticPr fontId="11"/>
  </si>
  <si>
    <t>USD/JPY</t>
    <phoneticPr fontId="11"/>
  </si>
  <si>
    <t>４H</t>
    <phoneticPr fontId="11"/>
  </si>
  <si>
    <t>EB</t>
    <phoneticPr fontId="11"/>
  </si>
  <si>
    <t>USD/JPY</t>
    <phoneticPr fontId="11"/>
  </si>
  <si>
    <t>EB</t>
    <phoneticPr fontId="11"/>
  </si>
  <si>
    <t>最大リワード
（PIPS)</t>
    <phoneticPr fontId="11"/>
  </si>
  <si>
    <t>建値決済</t>
    <rPh sb="0" eb="2">
      <t>タテネ</t>
    </rPh>
    <rPh sb="2" eb="4">
      <t>ケッサイ</t>
    </rPh>
    <phoneticPr fontId="11"/>
  </si>
  <si>
    <t>建値決済なし</t>
    <rPh sb="0" eb="2">
      <t>タテネ</t>
    </rPh>
    <rPh sb="2" eb="4">
      <t>ケッサイ</t>
    </rPh>
    <phoneticPr fontId="11"/>
  </si>
  <si>
    <t>決済リワード/リスク</t>
    <rPh sb="0" eb="2">
      <t>ケッサイ</t>
    </rPh>
    <phoneticPr fontId="11"/>
  </si>
  <si>
    <t>リワード固定での50本収支(元金1000000円）</t>
    <rPh sb="4" eb="6">
      <t>コテイ</t>
    </rPh>
    <rPh sb="10" eb="11">
      <t>ホン</t>
    </rPh>
    <rPh sb="11" eb="13">
      <t>シュウシ</t>
    </rPh>
    <rPh sb="14" eb="16">
      <t>ガンキン</t>
    </rPh>
    <rPh sb="23" eb="24">
      <t>エン</t>
    </rPh>
    <phoneticPr fontId="11"/>
  </si>
  <si>
    <t>があれば、仕掛け2で利があるのはこれだけになっちゃうのか？</t>
    <rPh sb="5" eb="7">
      <t>シカ</t>
    </rPh>
    <rPh sb="10" eb="11">
      <t>リ</t>
    </rPh>
    <phoneticPr fontId="11"/>
  </si>
  <si>
    <t>仕掛け2</t>
    <rPh sb="0" eb="2">
      <t>シカ</t>
    </rPh>
    <phoneticPr fontId="11"/>
  </si>
  <si>
    <t>２０SMAの外側＋2本目が10MAをこえてればいいことにすると、結構増えるかも。つーかこれで利</t>
    <rPh sb="6" eb="8">
      <t>ソトガワ</t>
    </rPh>
    <rPh sb="10" eb="11">
      <t>ホン</t>
    </rPh>
    <rPh sb="11" eb="12">
      <t>メ</t>
    </rPh>
    <rPh sb="32" eb="34">
      <t>ケッコウ</t>
    </rPh>
    <rPh sb="34" eb="35">
      <t>フ</t>
    </rPh>
    <rPh sb="46" eb="47">
      <t>リ</t>
    </rPh>
    <phoneticPr fontId="11"/>
  </si>
  <si>
    <t>１ｈ</t>
    <phoneticPr fontId="11"/>
  </si>
  <si>
    <t>、</t>
    <phoneticPr fontId="11"/>
  </si>
  <si>
    <t>　</t>
    <phoneticPr fontId="11"/>
  </si>
  <si>
    <t>N</t>
    <phoneticPr fontId="11"/>
  </si>
  <si>
    <t>N</t>
    <phoneticPr fontId="11"/>
  </si>
  <si>
    <t>買</t>
    <phoneticPr fontId="11"/>
  </si>
  <si>
    <t>YN</t>
    <phoneticPr fontId="11"/>
  </si>
  <si>
    <t>YY</t>
    <phoneticPr fontId="11"/>
  </si>
  <si>
    <t>方向</t>
    <rPh sb="0" eb="2">
      <t>ホウコウ</t>
    </rPh>
    <phoneticPr fontId="11"/>
  </si>
  <si>
    <t>KK</t>
    <phoneticPr fontId="11"/>
  </si>
  <si>
    <t>YY</t>
    <phoneticPr fontId="11"/>
  </si>
  <si>
    <t>SK</t>
    <phoneticPr fontId="11"/>
  </si>
  <si>
    <t>KS</t>
    <phoneticPr fontId="11"/>
  </si>
  <si>
    <t>N</t>
    <phoneticPr fontId="11"/>
  </si>
  <si>
    <t>NY</t>
    <phoneticPr fontId="11"/>
  </si>
  <si>
    <t>SK</t>
    <phoneticPr fontId="11"/>
  </si>
  <si>
    <t>N</t>
    <phoneticPr fontId="11"/>
  </si>
  <si>
    <t>N</t>
    <phoneticPr fontId="11"/>
  </si>
  <si>
    <t>N</t>
    <phoneticPr fontId="11"/>
  </si>
  <si>
    <t>SK</t>
    <phoneticPr fontId="11"/>
  </si>
  <si>
    <t>SS</t>
    <phoneticPr fontId="11"/>
  </si>
  <si>
    <t>N</t>
    <phoneticPr fontId="11"/>
  </si>
  <si>
    <t>N</t>
    <phoneticPr fontId="11"/>
  </si>
  <si>
    <t>YY</t>
    <phoneticPr fontId="11"/>
  </si>
  <si>
    <t>これはエントリする？</t>
    <phoneticPr fontId="11"/>
  </si>
  <si>
    <t>YY</t>
    <phoneticPr fontId="11"/>
  </si>
  <si>
    <t>N</t>
    <phoneticPr fontId="11"/>
  </si>
  <si>
    <t>NN</t>
    <phoneticPr fontId="11"/>
  </si>
  <si>
    <t>10は真横</t>
    <rPh sb="3" eb="5">
      <t>マヨコ</t>
    </rPh>
    <phoneticPr fontId="11"/>
  </si>
  <si>
    <t>YN</t>
    <phoneticPr fontId="11"/>
  </si>
  <si>
    <t>突然</t>
    <rPh sb="0" eb="2">
      <t>トツゼン</t>
    </rPh>
    <phoneticPr fontId="11"/>
  </si>
  <si>
    <t>KS</t>
    <phoneticPr fontId="11"/>
  </si>
  <si>
    <t>横N</t>
    <rPh sb="0" eb="1">
      <t>ヨコ</t>
    </rPh>
    <phoneticPr fontId="11"/>
  </si>
  <si>
    <t>n</t>
    <phoneticPr fontId="11"/>
  </si>
  <si>
    <t>N横</t>
    <rPh sb="1" eb="2">
      <t>ヨコ</t>
    </rPh>
    <phoneticPr fontId="11"/>
  </si>
  <si>
    <t>横Y</t>
    <rPh sb="0" eb="1">
      <t>ヨコ</t>
    </rPh>
    <phoneticPr fontId="11"/>
  </si>
  <si>
    <t>N</t>
    <phoneticPr fontId="11"/>
  </si>
  <si>
    <t>YY</t>
    <phoneticPr fontId="11"/>
  </si>
  <si>
    <t>Y横</t>
    <rPh sb="1" eb="2">
      <t>ヨコ</t>
    </rPh>
    <phoneticPr fontId="11"/>
  </si>
  <si>
    <t>N</t>
    <phoneticPr fontId="11"/>
  </si>
  <si>
    <t>YN</t>
    <phoneticPr fontId="11"/>
  </si>
  <si>
    <t>YY</t>
    <phoneticPr fontId="11"/>
  </si>
  <si>
    <t>YY</t>
    <phoneticPr fontId="11"/>
  </si>
  <si>
    <t>PK</t>
    <phoneticPr fontId="11"/>
  </si>
  <si>
    <t>N</t>
    <phoneticPr fontId="11"/>
  </si>
  <si>
    <t>SS</t>
    <phoneticPr fontId="11"/>
  </si>
  <si>
    <t>KS</t>
    <phoneticPr fontId="11"/>
  </si>
  <si>
    <t>横横</t>
    <rPh sb="0" eb="1">
      <t>ヨコ</t>
    </rPh>
    <rPh sb="1" eb="2">
      <t>ヨコ</t>
    </rPh>
    <phoneticPr fontId="11"/>
  </si>
  <si>
    <t>終値でENTした場合、</t>
    <rPh sb="0" eb="2">
      <t>オワリネ</t>
    </rPh>
    <rPh sb="8" eb="10">
      <t>バアイ</t>
    </rPh>
    <phoneticPr fontId="11"/>
  </si>
  <si>
    <t>Y（±０にできた）</t>
    <phoneticPr fontId="11"/>
  </si>
  <si>
    <t xml:space="preserve">後ろのローソクが２本のMAをまたいで、EB成立でエントリ
</t>
    <rPh sb="0" eb="1">
      <t>ウシ</t>
    </rPh>
    <rPh sb="9" eb="10">
      <t>ホン</t>
    </rPh>
    <rPh sb="21" eb="23">
      <t>セイリツ</t>
    </rPh>
    <phoneticPr fontId="11"/>
  </si>
  <si>
    <t>EB改</t>
    <rPh sb="2" eb="3">
      <t>カイ</t>
    </rPh>
    <phoneticPr fontId="11"/>
  </si>
  <si>
    <t>5＋STOPを建値へ移動した場合</t>
    <rPh sb="7" eb="9">
      <t>タテネ</t>
    </rPh>
    <rPh sb="10" eb="12">
      <t>イドウ</t>
    </rPh>
    <rPh sb="14" eb="16">
      <t>バアイ</t>
    </rPh>
    <phoneticPr fontId="11"/>
  </si>
  <si>
    <t>USD/JPY</t>
    <phoneticPr fontId="11"/>
  </si>
  <si>
    <t>１H</t>
    <phoneticPr fontId="11"/>
  </si>
  <si>
    <t>EB</t>
    <phoneticPr fontId="11"/>
  </si>
  <si>
    <t>１H</t>
    <phoneticPr fontId="11"/>
  </si>
  <si>
    <t>決済リワード/リスク</t>
    <rPh sb="0" eb="2">
      <t>ケッサイ</t>
    </rPh>
    <phoneticPr fontId="11"/>
  </si>
  <si>
    <t>建値決済なし</t>
    <rPh sb="0" eb="2">
      <t>タテネ</t>
    </rPh>
    <rPh sb="2" eb="4">
      <t>ケッサイ</t>
    </rPh>
    <phoneticPr fontId="11"/>
  </si>
  <si>
    <t>建値決済</t>
    <rPh sb="0" eb="2">
      <t>タテネ</t>
    </rPh>
    <rPh sb="2" eb="4">
      <t>ケッサイ</t>
    </rPh>
    <phoneticPr fontId="11"/>
  </si>
  <si>
    <t>仕掛け2改</t>
    <rPh sb="0" eb="2">
      <t>シカ</t>
    </rPh>
    <rPh sb="4" eb="5">
      <t>カイ</t>
    </rPh>
    <phoneticPr fontId="11"/>
  </si>
  <si>
    <t xml:space="preserve">仕掛け２の改良版1h検証しました。
仕掛け2を検証しているときに、MA2本をまたいでいるEBが勝てそうと感じましたので再検証しました。
完璧な根拠はないですが、トレンド転換時に出やすいと考えています。
結果は、期間約6か月、建値決済無しで+31％、建値決済で+7.8％です。
微妙な結果ですが、マイナスではないので、良しとしたいです。
また、やはりリスクリワード固定がよい感じです。
建値決済のリスクリワード1.5固定で+100％になります。
これでデモトレしてみたいと思います。
</t>
    <rPh sb="0" eb="2">
      <t>シカ</t>
    </rPh>
    <rPh sb="5" eb="8">
      <t>カイリョウバン</t>
    </rPh>
    <rPh sb="10" eb="12">
      <t>ケンショウ</t>
    </rPh>
    <rPh sb="19" eb="21">
      <t>シカ</t>
    </rPh>
    <rPh sb="24" eb="26">
      <t>ケンショウ</t>
    </rPh>
    <rPh sb="48" eb="49">
      <t>カ</t>
    </rPh>
    <rPh sb="53" eb="54">
      <t>カン</t>
    </rPh>
    <rPh sb="60" eb="63">
      <t>サイケンショウ</t>
    </rPh>
    <rPh sb="69" eb="71">
      <t>カンペキ</t>
    </rPh>
    <rPh sb="72" eb="74">
      <t>コンキョ</t>
    </rPh>
    <rPh sb="85" eb="87">
      <t>テンカン</t>
    </rPh>
    <rPh sb="87" eb="88">
      <t>ジ</t>
    </rPh>
    <rPh sb="89" eb="90">
      <t>デ</t>
    </rPh>
    <rPh sb="94" eb="95">
      <t>カンガ</t>
    </rPh>
    <rPh sb="103" eb="105">
      <t>ケッカ</t>
    </rPh>
    <rPh sb="107" eb="109">
      <t>キカン</t>
    </rPh>
    <rPh sb="109" eb="110">
      <t>ヤク</t>
    </rPh>
    <rPh sb="112" eb="113">
      <t>ゲツ</t>
    </rPh>
    <rPh sb="114" eb="116">
      <t>タテネ</t>
    </rPh>
    <rPh sb="116" eb="118">
      <t>ケッサイ</t>
    </rPh>
    <rPh sb="118" eb="119">
      <t>ナ</t>
    </rPh>
    <rPh sb="126" eb="128">
      <t>タテネ</t>
    </rPh>
    <rPh sb="128" eb="130">
      <t>ケッサイ</t>
    </rPh>
    <rPh sb="140" eb="142">
      <t>ビミョウ</t>
    </rPh>
    <rPh sb="143" eb="145">
      <t>ケッカ</t>
    </rPh>
    <rPh sb="160" eb="161">
      <t>ヨ</t>
    </rPh>
    <rPh sb="183" eb="185">
      <t>コテイ</t>
    </rPh>
    <rPh sb="188" eb="189">
      <t>カン</t>
    </rPh>
    <rPh sb="194" eb="196">
      <t>タテネ</t>
    </rPh>
    <rPh sb="196" eb="198">
      <t>ケッサイ</t>
    </rPh>
    <rPh sb="209" eb="211">
      <t>コテイ</t>
    </rPh>
    <rPh sb="237" eb="238">
      <t>オモ</t>
    </rPh>
    <phoneticPr fontId="11"/>
  </si>
  <si>
    <t>下記でデモトレします。
仕掛け1
　　日足：建値決済
仕掛け2
　　日足：建値決済
仕掛け２改　　　　
　　1h足：建値決済＋リスクリワード1.5固定</t>
    <rPh sb="0" eb="2">
      <t>カキ</t>
    </rPh>
    <rPh sb="12" eb="14">
      <t>シカ</t>
    </rPh>
    <rPh sb="19" eb="21">
      <t>ヒアシ</t>
    </rPh>
    <rPh sb="22" eb="24">
      <t>タテネ</t>
    </rPh>
    <rPh sb="24" eb="26">
      <t>ケッサイ</t>
    </rPh>
    <rPh sb="27" eb="29">
      <t>シカ</t>
    </rPh>
    <rPh sb="34" eb="36">
      <t>ヒアシ</t>
    </rPh>
    <rPh sb="37" eb="39">
      <t>タテネ</t>
    </rPh>
    <rPh sb="39" eb="41">
      <t>ケッサイ</t>
    </rPh>
    <rPh sb="42" eb="44">
      <t>シカ</t>
    </rPh>
    <rPh sb="46" eb="47">
      <t>カイ</t>
    </rPh>
    <rPh sb="56" eb="57">
      <t>アシ</t>
    </rPh>
    <rPh sb="58" eb="60">
      <t>タテネ</t>
    </rPh>
    <rPh sb="60" eb="62">
      <t>ケッサイ</t>
    </rPh>
    <rPh sb="73" eb="75">
      <t>コテイ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</si>
</sst>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76" formatCode="#,##0\ "/>
    <numFmt numFmtId="177" formatCode="#,##0\ ;[Red]\-#,##0\ "/>
    <numFmt numFmtId="178" formatCode="0.0\ ;[Red]\-0.0\ "/>
    <numFmt numFmtId="179" formatCode="0.0%"/>
    <numFmt numFmtId="180" formatCode="&quot;TRUE&quot;;&quot;TRUE&quot;;&quot;FALSE&quot;"/>
    <numFmt numFmtId="181" formatCode="m/d;@"/>
    <numFmt numFmtId="182" formatCode="0.00\ "/>
    <numFmt numFmtId="183" formatCode="#,##0.000"/>
    <numFmt numFmtId="184" formatCode="0_ "/>
    <numFmt numFmtId="185" formatCode="0.00_);[Red]\(0.00\)"/>
    <numFmt numFmtId="186" formatCode="0.0"/>
    <numFmt numFmtId="187" formatCode="0.000\ "/>
    <numFmt numFmtId="188" formatCode="#,##0.000000000000000_ "/>
    <numFmt numFmtId="189" formatCode="#,##0.0000000000000000_ "/>
    <numFmt numFmtId="190" formatCode="0.000"/>
  </numFmts>
  <fonts count="20" x14ac:knownFonts="1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i/>
      <sz val="11"/>
      <color indexed="8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0"/>
      <name val="ＭＳ Ｐゴシック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49"/>
        <bgColor indexed="40"/>
      </patternFill>
    </fill>
    <fill>
      <patternFill patternType="solid">
        <fgColor indexed="45"/>
        <b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rgb="FF0070C0"/>
      </left>
      <right style="thin">
        <color indexed="64"/>
      </right>
      <top style="thick">
        <color rgb="FF0070C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0070C0"/>
      </top>
      <bottom style="thin">
        <color indexed="64"/>
      </bottom>
      <diagonal/>
    </border>
    <border>
      <left style="thin">
        <color indexed="64"/>
      </left>
      <right style="thick">
        <color rgb="FF0070C0"/>
      </right>
      <top style="thick">
        <color rgb="FF0070C0"/>
      </top>
      <bottom style="thin">
        <color indexed="64"/>
      </bottom>
      <diagonal/>
    </border>
    <border>
      <left style="thick">
        <color rgb="FF0070C0"/>
      </left>
      <right style="thin">
        <color indexed="64"/>
      </right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 style="thick">
        <color rgb="FF0070C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7">
    <xf numFmtId="0" fontId="0" fillId="0" borderId="0">
      <alignment vertical="center"/>
    </xf>
    <xf numFmtId="9" fontId="10" fillId="0" borderId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32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9" fontId="0" fillId="0" borderId="1" xfId="1" applyNumberFormat="1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79" fontId="0" fillId="0" borderId="5" xfId="1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5" borderId="1" xfId="0" applyFont="1" applyFill="1" applyBorder="1" applyAlignment="1">
      <alignment horizontal="center" vertical="center" shrinkToFit="1"/>
    </xf>
    <xf numFmtId="0" fontId="0" fillId="0" borderId="0" xfId="0" applyFont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180" fontId="0" fillId="0" borderId="0" xfId="0" applyNumberFormat="1">
      <alignment vertical="center"/>
    </xf>
    <xf numFmtId="181" fontId="5" fillId="0" borderId="1" xfId="0" applyNumberFormat="1" applyFont="1" applyFill="1" applyBorder="1" applyAlignment="1">
      <alignment horizontal="center" vertical="center"/>
    </xf>
    <xf numFmtId="182" fontId="5" fillId="0" borderId="1" xfId="0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0" fillId="11" borderId="0" xfId="0" applyFill="1">
      <alignment vertical="center"/>
    </xf>
    <xf numFmtId="0" fontId="4" fillId="5" borderId="1" xfId="0" applyFont="1" applyFill="1" applyBorder="1" applyAlignment="1">
      <alignment vertical="center" shrinkToFit="1"/>
    </xf>
    <xf numFmtId="176" fontId="0" fillId="0" borderId="7" xfId="0" applyNumberFormat="1" applyBorder="1" applyAlignment="1">
      <alignment horizontal="center" vertical="center"/>
    </xf>
    <xf numFmtId="177" fontId="0" fillId="0" borderId="7" xfId="0" applyNumberForma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56" fontId="0" fillId="0" borderId="0" xfId="0" applyNumberFormat="1">
      <alignment vertical="center"/>
    </xf>
    <xf numFmtId="20" fontId="0" fillId="0" borderId="0" xfId="0" applyNumberFormat="1">
      <alignment vertical="center"/>
    </xf>
    <xf numFmtId="184" fontId="0" fillId="0" borderId="0" xfId="0" applyNumberFormat="1">
      <alignment vertical="center"/>
    </xf>
    <xf numFmtId="184" fontId="4" fillId="0" borderId="0" xfId="0" applyNumberFormat="1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184" fontId="13" fillId="0" borderId="8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185" fontId="0" fillId="0" borderId="0" xfId="0" applyNumberFormat="1">
      <alignment vertical="center"/>
    </xf>
    <xf numFmtId="185" fontId="4" fillId="2" borderId="1" xfId="0" applyNumberFormat="1" applyFont="1" applyFill="1" applyBorder="1" applyAlignment="1">
      <alignment horizontal="center" vertical="center"/>
    </xf>
    <xf numFmtId="185" fontId="4" fillId="2" borderId="1" xfId="0" applyNumberFormat="1" applyFont="1" applyFill="1" applyBorder="1" applyAlignment="1">
      <alignment horizontal="center" vertical="center" shrinkToFit="1"/>
    </xf>
    <xf numFmtId="185" fontId="4" fillId="2" borderId="4" xfId="0" applyNumberFormat="1" applyFont="1" applyFill="1" applyBorder="1" applyAlignment="1">
      <alignment vertical="center"/>
    </xf>
    <xf numFmtId="185" fontId="4" fillId="0" borderId="5" xfId="0" applyNumberFormat="1" applyFont="1" applyFill="1" applyBorder="1" applyAlignment="1">
      <alignment vertical="center"/>
    </xf>
    <xf numFmtId="185" fontId="4" fillId="5" borderId="1" xfId="0" applyNumberFormat="1" applyFont="1" applyFill="1" applyBorder="1" applyAlignment="1">
      <alignment horizontal="center" vertical="center" shrinkToFit="1"/>
    </xf>
    <xf numFmtId="185" fontId="5" fillId="0" borderId="1" xfId="0" applyNumberFormat="1" applyFont="1" applyFill="1" applyBorder="1" applyAlignment="1">
      <alignment horizontal="center" vertical="center"/>
    </xf>
    <xf numFmtId="185" fontId="5" fillId="0" borderId="7" xfId="0" applyNumberFormat="1" applyFont="1" applyFill="1" applyBorder="1" applyAlignment="1">
      <alignment horizontal="center" vertical="center"/>
    </xf>
    <xf numFmtId="185" fontId="5" fillId="0" borderId="1" xfId="0" applyNumberFormat="1" applyFont="1" applyFill="1" applyBorder="1" applyAlignment="1">
      <alignment vertical="center"/>
    </xf>
    <xf numFmtId="2" fontId="5" fillId="11" borderId="1" xfId="0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79" fontId="13" fillId="0" borderId="8" xfId="0" applyNumberFormat="1" applyFont="1" applyBorder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0" fontId="0" fillId="0" borderId="0" xfId="0" applyFont="1" applyFill="1">
      <alignment vertical="center"/>
    </xf>
    <xf numFmtId="180" fontId="0" fillId="0" borderId="0" xfId="0" applyNumberFormat="1" applyFont="1" applyFill="1">
      <alignment vertical="center"/>
    </xf>
    <xf numFmtId="187" fontId="5" fillId="11" borderId="1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180" fontId="0" fillId="0" borderId="0" xfId="0" applyNumberFormat="1" applyFill="1">
      <alignment vertical="center"/>
    </xf>
    <xf numFmtId="0" fontId="4" fillId="0" borderId="0" xfId="0" applyFont="1" applyFill="1" applyAlignment="1">
      <alignment horizontal="center" vertical="center"/>
    </xf>
    <xf numFmtId="186" fontId="0" fillId="0" borderId="0" xfId="0" applyNumberFormat="1" applyFill="1" applyAlignment="1">
      <alignment horizontal="center" vertical="center"/>
    </xf>
    <xf numFmtId="183" fontId="5" fillId="0" borderId="0" xfId="0" applyNumberFormat="1" applyFont="1" applyFill="1" applyBorder="1" applyAlignment="1">
      <alignment horizontal="center" vertical="center"/>
    </xf>
    <xf numFmtId="183" fontId="5" fillId="11" borderId="1" xfId="0" applyNumberFormat="1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>
      <alignment vertical="center"/>
    </xf>
    <xf numFmtId="0" fontId="4" fillId="5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>
      <alignment vertical="center"/>
    </xf>
    <xf numFmtId="186" fontId="13" fillId="0" borderId="8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76" fontId="15" fillId="0" borderId="0" xfId="0" applyNumberFormat="1" applyFont="1">
      <alignment vertical="center"/>
    </xf>
    <xf numFmtId="0" fontId="15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8" xfId="0" applyBorder="1">
      <alignment vertical="center"/>
    </xf>
    <xf numFmtId="0" fontId="0" fillId="12" borderId="0" xfId="0" applyFill="1">
      <alignment vertical="center"/>
    </xf>
    <xf numFmtId="0" fontId="0" fillId="12" borderId="8" xfId="0" applyFill="1" applyBorder="1">
      <alignment vertical="center"/>
    </xf>
    <xf numFmtId="176" fontId="0" fillId="12" borderId="8" xfId="0" applyNumberFormat="1" applyFill="1" applyBorder="1">
      <alignment vertical="center"/>
    </xf>
    <xf numFmtId="0" fontId="16" fillId="0" borderId="0" xfId="0" applyFont="1">
      <alignment vertical="center"/>
    </xf>
    <xf numFmtId="176" fontId="0" fillId="12" borderId="14" xfId="0" applyNumberFormat="1" applyFill="1" applyBorder="1">
      <alignment vertical="center"/>
    </xf>
    <xf numFmtId="176" fontId="0" fillId="12" borderId="15" xfId="0" applyNumberFormat="1" applyFill="1" applyBorder="1">
      <alignment vertical="center"/>
    </xf>
    <xf numFmtId="176" fontId="17" fillId="12" borderId="17" xfId="0" applyNumberFormat="1" applyFont="1" applyFill="1" applyBorder="1">
      <alignment vertical="center"/>
    </xf>
    <xf numFmtId="176" fontId="17" fillId="12" borderId="18" xfId="0" applyNumberFormat="1" applyFont="1" applyFill="1" applyBorder="1">
      <alignment vertical="center"/>
    </xf>
    <xf numFmtId="0" fontId="5" fillId="11" borderId="1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>
      <alignment vertical="center"/>
    </xf>
    <xf numFmtId="0" fontId="4" fillId="5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188" fontId="0" fillId="11" borderId="0" xfId="0" applyNumberFormat="1" applyFill="1">
      <alignment vertical="center"/>
    </xf>
    <xf numFmtId="189" fontId="0" fillId="11" borderId="0" xfId="0" applyNumberFormat="1" applyFill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4" fontId="5" fillId="0" borderId="1" xfId="0" applyNumberFormat="1" applyFont="1" applyFill="1" applyBorder="1" applyAlignment="1">
      <alignment horizontal="center" vertical="center"/>
    </xf>
    <xf numFmtId="190" fontId="5" fillId="11" borderId="1" xfId="0" applyNumberFormat="1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0" fillId="13" borderId="0" xfId="0" applyFill="1">
      <alignment vertical="center"/>
    </xf>
    <xf numFmtId="0" fontId="0" fillId="13" borderId="0" xfId="0" applyFill="1" applyBorder="1">
      <alignment vertical="center"/>
    </xf>
    <xf numFmtId="183" fontId="5" fillId="13" borderId="0" xfId="0" applyNumberFormat="1" applyFont="1" applyFill="1" applyBorder="1" applyAlignment="1">
      <alignment horizontal="center" vertical="center"/>
    </xf>
    <xf numFmtId="0" fontId="0" fillId="13" borderId="0" xfId="0" applyFont="1" applyFill="1">
      <alignment vertical="center"/>
    </xf>
    <xf numFmtId="180" fontId="0" fillId="13" borderId="0" xfId="0" applyNumberFormat="1" applyFill="1">
      <alignment vertical="center"/>
    </xf>
    <xf numFmtId="14" fontId="5" fillId="13" borderId="1" xfId="0" applyNumberFormat="1" applyFont="1" applyFill="1" applyBorder="1" applyAlignment="1">
      <alignment horizontal="center" vertical="center"/>
    </xf>
    <xf numFmtId="181" fontId="5" fillId="13" borderId="1" xfId="0" applyNumberFormat="1" applyFont="1" applyFill="1" applyBorder="1" applyAlignment="1">
      <alignment horizontal="center" vertical="center"/>
    </xf>
    <xf numFmtId="187" fontId="5" fillId="13" borderId="1" xfId="0" applyNumberFormat="1" applyFont="1" applyFill="1" applyBorder="1" applyAlignment="1">
      <alignment horizontal="center" vertical="center"/>
    </xf>
    <xf numFmtId="185" fontId="5" fillId="13" borderId="1" xfId="0" applyNumberFormat="1" applyFont="1" applyFill="1" applyBorder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186" fontId="0" fillId="13" borderId="0" xfId="0" applyNumberFormat="1" applyFill="1" applyAlignment="1">
      <alignment horizontal="center" vertical="center"/>
    </xf>
    <xf numFmtId="183" fontId="5" fillId="13" borderId="1" xfId="0" applyNumberFormat="1" applyFont="1" applyFill="1" applyBorder="1" applyAlignment="1">
      <alignment horizontal="center" vertical="center"/>
    </xf>
    <xf numFmtId="49" fontId="5" fillId="13" borderId="1" xfId="0" applyNumberFormat="1" applyFont="1" applyFill="1" applyBorder="1" applyAlignment="1">
      <alignment horizontal="center" vertical="center"/>
    </xf>
    <xf numFmtId="185" fontId="5" fillId="13" borderId="7" xfId="0" applyNumberFormat="1" applyFont="1" applyFill="1" applyBorder="1" applyAlignment="1">
      <alignment horizontal="center" vertical="center"/>
    </xf>
    <xf numFmtId="180" fontId="0" fillId="13" borderId="0" xfId="0" applyNumberFormat="1" applyFont="1" applyFill="1">
      <alignment vertical="center"/>
    </xf>
    <xf numFmtId="185" fontId="5" fillId="13" borderId="1" xfId="0" applyNumberFormat="1" applyFont="1" applyFill="1" applyBorder="1" applyAlignment="1">
      <alignment vertical="center"/>
    </xf>
    <xf numFmtId="188" fontId="0" fillId="13" borderId="0" xfId="0" applyNumberFormat="1" applyFill="1">
      <alignment vertical="center"/>
    </xf>
    <xf numFmtId="189" fontId="0" fillId="13" borderId="0" xfId="0" applyNumberFormat="1" applyFill="1">
      <alignment vertical="center"/>
    </xf>
    <xf numFmtId="2" fontId="5" fillId="13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76" fontId="5" fillId="11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8" fontId="5" fillId="0" borderId="1" xfId="0" applyNumberFormat="1" applyFont="1" applyFill="1" applyBorder="1" applyAlignment="1">
      <alignment horizontal="center" vertical="center"/>
    </xf>
    <xf numFmtId="176" fontId="5" fillId="0" borderId="7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176" fontId="5" fillId="11" borderId="7" xfId="0" applyNumberFormat="1" applyFont="1" applyFill="1" applyBorder="1" applyAlignment="1">
      <alignment horizontal="center" vertical="center"/>
    </xf>
    <xf numFmtId="176" fontId="5" fillId="11" borderId="4" xfId="0" applyNumberFormat="1" applyFont="1" applyFill="1" applyBorder="1" applyAlignment="1">
      <alignment horizontal="center" vertical="center"/>
    </xf>
    <xf numFmtId="177" fontId="5" fillId="0" borderId="7" xfId="0" applyNumberFormat="1" applyFont="1" applyFill="1" applyBorder="1" applyAlignment="1">
      <alignment horizontal="center" vertical="center"/>
    </xf>
    <xf numFmtId="177" fontId="5" fillId="0" borderId="4" xfId="0" applyNumberFormat="1" applyFont="1" applyFill="1" applyBorder="1" applyAlignment="1">
      <alignment horizontal="center" vertical="center"/>
    </xf>
    <xf numFmtId="178" fontId="5" fillId="0" borderId="7" xfId="0" applyNumberFormat="1" applyFont="1" applyFill="1" applyBorder="1" applyAlignment="1">
      <alignment horizontal="center" vertical="center"/>
    </xf>
    <xf numFmtId="178" fontId="5" fillId="0" borderId="4" xfId="0" applyNumberFormat="1" applyFont="1" applyFill="1" applyBorder="1" applyAlignment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 shrinkToFit="1"/>
    </xf>
    <xf numFmtId="0" fontId="4" fillId="10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4" fillId="8" borderId="2" xfId="0" applyFont="1" applyFill="1" applyBorder="1" applyAlignment="1">
      <alignment horizontal="center" vertical="center" shrinkToFit="1"/>
    </xf>
    <xf numFmtId="0" fontId="4" fillId="8" borderId="13" xfId="0" applyFont="1" applyFill="1" applyBorder="1" applyAlignment="1">
      <alignment horizontal="center" vertical="center" shrinkToFit="1"/>
    </xf>
    <xf numFmtId="0" fontId="4" fillId="8" borderId="10" xfId="0" applyFont="1" applyFill="1" applyBorder="1" applyAlignment="1">
      <alignment horizontal="center" vertical="center" shrinkToFit="1"/>
    </xf>
    <xf numFmtId="0" fontId="4" fillId="3" borderId="9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shrinkToFit="1"/>
    </xf>
    <xf numFmtId="0" fontId="4" fillId="7" borderId="1" xfId="0" applyFont="1" applyFill="1" applyBorder="1" applyAlignment="1">
      <alignment horizontal="center" vertical="center" shrinkToFit="1"/>
    </xf>
    <xf numFmtId="0" fontId="4" fillId="4" borderId="9" xfId="0" applyFont="1" applyFill="1" applyBorder="1" applyAlignment="1">
      <alignment horizontal="center" vertical="center" shrinkToFit="1"/>
    </xf>
    <xf numFmtId="0" fontId="4" fillId="9" borderId="1" xfId="0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177" fontId="0" fillId="0" borderId="1" xfId="0" applyNumberForma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5" fillId="13" borderId="1" xfId="0" applyNumberFormat="1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177" fontId="5" fillId="13" borderId="1" xfId="0" applyNumberFormat="1" applyFont="1" applyFill="1" applyBorder="1" applyAlignment="1">
      <alignment horizontal="center" vertical="center"/>
    </xf>
    <xf numFmtId="178" fontId="5" fillId="13" borderId="1" xfId="0" applyNumberFormat="1" applyFont="1" applyFill="1" applyBorder="1" applyAlignment="1">
      <alignment horizontal="center" vertical="center"/>
    </xf>
    <xf numFmtId="177" fontId="5" fillId="13" borderId="7" xfId="0" applyNumberFormat="1" applyFont="1" applyFill="1" applyBorder="1" applyAlignment="1">
      <alignment horizontal="center" vertical="center"/>
    </xf>
    <xf numFmtId="177" fontId="5" fillId="13" borderId="4" xfId="0" applyNumberFormat="1" applyFont="1" applyFill="1" applyBorder="1" applyAlignment="1">
      <alignment horizontal="center" vertical="center"/>
    </xf>
    <xf numFmtId="176" fontId="5" fillId="13" borderId="7" xfId="0" applyNumberFormat="1" applyFont="1" applyFill="1" applyBorder="1" applyAlignment="1">
      <alignment horizontal="center" vertical="center"/>
    </xf>
    <xf numFmtId="176" fontId="5" fillId="13" borderId="5" xfId="0" applyNumberFormat="1" applyFont="1" applyFill="1" applyBorder="1" applyAlignment="1">
      <alignment horizontal="center" vertical="center"/>
    </xf>
    <xf numFmtId="0" fontId="5" fillId="13" borderId="7" xfId="0" applyFont="1" applyFill="1" applyBorder="1" applyAlignment="1">
      <alignment horizontal="center" vertical="center"/>
    </xf>
    <xf numFmtId="0" fontId="5" fillId="13" borderId="4" xfId="0" applyFont="1" applyFill="1" applyBorder="1" applyAlignment="1">
      <alignment horizontal="center" vertical="center"/>
    </xf>
    <xf numFmtId="176" fontId="5" fillId="13" borderId="4" xfId="0" applyNumberFormat="1" applyFont="1" applyFill="1" applyBorder="1" applyAlignment="1">
      <alignment horizontal="center" vertical="center"/>
    </xf>
    <xf numFmtId="178" fontId="5" fillId="13" borderId="7" xfId="0" applyNumberFormat="1" applyFont="1" applyFill="1" applyBorder="1" applyAlignment="1">
      <alignment horizontal="center" vertical="center"/>
    </xf>
    <xf numFmtId="178" fontId="5" fillId="13" borderId="4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vertical="top" wrapText="1"/>
    </xf>
    <xf numFmtId="0" fontId="0" fillId="0" borderId="0" xfId="0">
      <alignment vertical="center"/>
    </xf>
    <xf numFmtId="0" fontId="0" fillId="0" borderId="0" xfId="0" applyFont="1" applyBorder="1" applyAlignment="1">
      <alignment horizontal="left" vertical="top" wrapText="1"/>
    </xf>
    <xf numFmtId="0" fontId="0" fillId="0" borderId="0" xfId="0" quotePrefix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2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14" fontId="18" fillId="0" borderId="8" xfId="0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14" fontId="18" fillId="0" borderId="19" xfId="0" applyNumberFormat="1" applyFont="1" applyBorder="1" applyAlignment="1">
      <alignment horizontal="center" vertical="center"/>
    </xf>
    <xf numFmtId="186" fontId="13" fillId="0" borderId="19" xfId="0" applyNumberFormat="1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18" fillId="14" borderId="20" xfId="0" applyFont="1" applyFill="1" applyBorder="1" applyAlignment="1">
      <alignment horizontal="center" vertical="center"/>
    </xf>
    <xf numFmtId="0" fontId="18" fillId="14" borderId="21" xfId="0" applyFont="1" applyFill="1" applyBorder="1" applyAlignment="1">
      <alignment horizontal="center" vertical="center"/>
    </xf>
    <xf numFmtId="0" fontId="13" fillId="14" borderId="21" xfId="0" applyFont="1" applyFill="1" applyBorder="1" applyAlignment="1">
      <alignment horizontal="center" vertical="center"/>
    </xf>
    <xf numFmtId="14" fontId="18" fillId="14" borderId="21" xfId="0" applyNumberFormat="1" applyFont="1" applyFill="1" applyBorder="1" applyAlignment="1">
      <alignment horizontal="center" vertical="center"/>
    </xf>
    <xf numFmtId="186" fontId="18" fillId="14" borderId="22" xfId="0" applyNumberFormat="1" applyFont="1" applyFill="1" applyBorder="1" applyAlignment="1">
      <alignment horizontal="center" vertical="center"/>
    </xf>
    <xf numFmtId="0" fontId="18" fillId="14" borderId="23" xfId="0" applyFont="1" applyFill="1" applyBorder="1" applyAlignment="1">
      <alignment horizontal="center" vertical="center"/>
    </xf>
    <xf numFmtId="0" fontId="19" fillId="14" borderId="24" xfId="0" applyFont="1" applyFill="1" applyBorder="1" applyAlignment="1">
      <alignment horizontal="center" vertical="center"/>
    </xf>
    <xf numFmtId="0" fontId="13" fillId="14" borderId="24" xfId="0" applyFont="1" applyFill="1" applyBorder="1" applyAlignment="1">
      <alignment horizontal="center" vertical="center"/>
    </xf>
    <xf numFmtId="14" fontId="18" fillId="14" borderId="24" xfId="0" applyNumberFormat="1" applyFont="1" applyFill="1" applyBorder="1" applyAlignment="1">
      <alignment horizontal="center" vertical="center"/>
    </xf>
    <xf numFmtId="0" fontId="18" fillId="14" borderId="24" xfId="0" applyFont="1" applyFill="1" applyBorder="1" applyAlignment="1">
      <alignment horizontal="center" vertical="center"/>
    </xf>
    <xf numFmtId="186" fontId="18" fillId="14" borderId="25" xfId="0" applyNumberFormat="1" applyFont="1" applyFill="1" applyBorder="1" applyAlignment="1">
      <alignment horizontal="center" vertical="center"/>
    </xf>
    <xf numFmtId="176" fontId="0" fillId="0" borderId="8" xfId="0" applyNumberFormat="1" applyBorder="1">
      <alignment vertical="center"/>
    </xf>
    <xf numFmtId="176" fontId="15" fillId="0" borderId="8" xfId="0" applyNumberFormat="1" applyFont="1" applyBorder="1">
      <alignment vertical="center"/>
    </xf>
    <xf numFmtId="176" fontId="15" fillId="0" borderId="14" xfId="0" applyNumberFormat="1" applyFont="1" applyBorder="1">
      <alignment vertical="center"/>
    </xf>
    <xf numFmtId="176" fontId="15" fillId="0" borderId="15" xfId="0" applyNumberFormat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12" borderId="8" xfId="0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17" fillId="12" borderId="16" xfId="0" applyFont="1" applyFill="1" applyBorder="1" applyAlignment="1">
      <alignment horizontal="center" vertical="center"/>
    </xf>
    <xf numFmtId="0" fontId="0" fillId="12" borderId="15" xfId="0" applyFill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176" fontId="17" fillId="0" borderId="26" xfId="0" applyNumberFormat="1" applyFont="1" applyBorder="1">
      <alignment vertical="center"/>
    </xf>
    <xf numFmtId="186" fontId="0" fillId="0" borderId="0" xfId="0" applyNumberFormat="1">
      <alignment vertical="center"/>
    </xf>
  </cellXfs>
  <cellStyles count="7">
    <cellStyle name="パーセント" xfId="1" builtinId="5"/>
    <cellStyle name="標準" xfId="0" builtinId="0"/>
    <cellStyle name="標準 2" xfId="2"/>
    <cellStyle name="標準 3" xfId="3"/>
    <cellStyle name="標準 4" xfId="4"/>
    <cellStyle name="標準 5" xfId="5"/>
    <cellStyle name="標準 6" xfId="6"/>
  </cellStyles>
  <dxfs count="48"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  <dxf>
      <font>
        <b/>
        <i val="0"/>
        <condense val="0"/>
        <extend val="0"/>
        <sz val="11"/>
        <color indexed="12"/>
      </font>
    </dxf>
    <dxf>
      <font>
        <b/>
        <i val="0"/>
        <condense val="0"/>
        <extend val="0"/>
        <sz val="11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仕掛け</a:t>
            </a:r>
            <a:r>
              <a:rPr lang="en-US" altLang="ja-JP"/>
              <a:t>2</a:t>
            </a:r>
            <a:r>
              <a:rPr lang="ja-JP" altLang="en-US"/>
              <a:t>　建値決済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リワード/リスク0.5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'検証org（$Y）'!$B$9:$B$60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</c:numCache>
            </c:numRef>
          </c:xVal>
          <c:yVal>
            <c:numRef>
              <c:f>'検証org（$Y）'!$AP$9:$AP$59</c:f>
            </c:numRef>
          </c:yVal>
          <c:smooth val="0"/>
        </c:ser>
        <c:ser>
          <c:idx val="1"/>
          <c:order val="1"/>
          <c:tx>
            <c:v>リワード/リスク１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'検証org（$Y）'!$B$9:$B$108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  <c:pt idx="73">
                  <c:v>70</c:v>
                </c:pt>
                <c:pt idx="74">
                  <c:v>71</c:v>
                </c:pt>
                <c:pt idx="75">
                  <c:v>72</c:v>
                </c:pt>
                <c:pt idx="76">
                  <c:v>73</c:v>
                </c:pt>
                <c:pt idx="77">
                  <c:v>74</c:v>
                </c:pt>
                <c:pt idx="78">
                  <c:v>75</c:v>
                </c:pt>
                <c:pt idx="79">
                  <c:v>76</c:v>
                </c:pt>
                <c:pt idx="80">
                  <c:v>77</c:v>
                </c:pt>
                <c:pt idx="81">
                  <c:v>78</c:v>
                </c:pt>
                <c:pt idx="82">
                  <c:v>79</c:v>
                </c:pt>
                <c:pt idx="83">
                  <c:v>80</c:v>
                </c:pt>
                <c:pt idx="84">
                  <c:v>81</c:v>
                </c:pt>
                <c:pt idx="85">
                  <c:v>82</c:v>
                </c:pt>
                <c:pt idx="86">
                  <c:v>83</c:v>
                </c:pt>
                <c:pt idx="87">
                  <c:v>84</c:v>
                </c:pt>
                <c:pt idx="88">
                  <c:v>85</c:v>
                </c:pt>
                <c:pt idx="89">
                  <c:v>86</c:v>
                </c:pt>
                <c:pt idx="90">
                  <c:v>87</c:v>
                </c:pt>
                <c:pt idx="91">
                  <c:v>88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</c:numCache>
            </c:numRef>
          </c:xVal>
          <c:yVal>
            <c:numRef>
              <c:f>'検証org（$Y）'!$AQ$9:$AQ$59</c:f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07088"/>
        <c:axId val="148905912"/>
      </c:scatterChart>
      <c:valAx>
        <c:axId val="148907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905912"/>
        <c:crosses val="autoZero"/>
        <c:crossBetween val="midCat"/>
      </c:valAx>
      <c:valAx>
        <c:axId val="1489059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907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仕掛け</a:t>
            </a:r>
            <a:r>
              <a:rPr lang="en-US" altLang="ja-JP"/>
              <a:t>2</a:t>
            </a:r>
            <a:r>
              <a:rPr lang="ja-JP" altLang="en-US"/>
              <a:t>改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'検証org（$Y）'!$B$9:$B$81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'検証org（$Y）'!$C$9:$C$81</c:f>
              <c:numCache>
                <c:formatCode>#,##0\ </c:formatCode>
                <c:ptCount val="73"/>
                <c:pt idx="0">
                  <c:v>1000000</c:v>
                </c:pt>
                <c:pt idx="1">
                  <c:v>999309</c:v>
                </c:pt>
                <c:pt idx="2">
                  <c:v>969547</c:v>
                </c:pt>
                <c:pt idx="3">
                  <c:v>940606</c:v>
                </c:pt>
                <c:pt idx="4">
                  <c:v>994139</c:v>
                </c:pt>
                <c:pt idx="5">
                  <c:v>983496</c:v>
                </c:pt>
                <c:pt idx="6">
                  <c:v>954096</c:v>
                </c:pt>
                <c:pt idx="7">
                  <c:v>1106351</c:v>
                </c:pt>
                <c:pt idx="8">
                  <c:v>1113665</c:v>
                </c:pt>
                <c:pt idx="9">
                  <c:v>1123125</c:v>
                </c:pt>
                <c:pt idx="10">
                  <c:v>1111659</c:v>
                </c:pt>
                <c:pt idx="11">
                  <c:v>1107336</c:v>
                </c:pt>
                <c:pt idx="12">
                  <c:v>1123769</c:v>
                </c:pt>
                <c:pt idx="13">
                  <c:v>1127857</c:v>
                </c:pt>
                <c:pt idx="14">
                  <c:v>1109332</c:v>
                </c:pt>
                <c:pt idx="15">
                  <c:v>1103956</c:v>
                </c:pt>
                <c:pt idx="16">
                  <c:v>1071055</c:v>
                </c:pt>
                <c:pt idx="17">
                  <c:v>1064567</c:v>
                </c:pt>
                <c:pt idx="18">
                  <c:v>1067475</c:v>
                </c:pt>
                <c:pt idx="19">
                  <c:v>1079186</c:v>
                </c:pt>
                <c:pt idx="20">
                  <c:v>1084786</c:v>
                </c:pt>
                <c:pt idx="21">
                  <c:v>1084441</c:v>
                </c:pt>
                <c:pt idx="22">
                  <c:v>1069724</c:v>
                </c:pt>
                <c:pt idx="23">
                  <c:v>1037823</c:v>
                </c:pt>
                <c:pt idx="24">
                  <c:v>1048553</c:v>
                </c:pt>
                <c:pt idx="25">
                  <c:v>1017263</c:v>
                </c:pt>
                <c:pt idx="26">
                  <c:v>1113695</c:v>
                </c:pt>
                <c:pt idx="27">
                  <c:v>1108300</c:v>
                </c:pt>
                <c:pt idx="28">
                  <c:v>1075138</c:v>
                </c:pt>
                <c:pt idx="29">
                  <c:v>1097610</c:v>
                </c:pt>
                <c:pt idx="30">
                  <c:v>1182791</c:v>
                </c:pt>
                <c:pt idx="31">
                  <c:v>1147211</c:v>
                </c:pt>
                <c:pt idx="32">
                  <c:v>1123789</c:v>
                </c:pt>
                <c:pt idx="33">
                  <c:v>1090086</c:v>
                </c:pt>
                <c:pt idx="34">
                  <c:v>1119940</c:v>
                </c:pt>
                <c:pt idx="35">
                  <c:v>1132633</c:v>
                </c:pt>
                <c:pt idx="36">
                  <c:v>1310477</c:v>
                </c:pt>
                <c:pt idx="37">
                  <c:v>1303138</c:v>
                </c:pt>
                <c:pt idx="38">
                  <c:v>1343384</c:v>
                </c:pt>
                <c:pt idx="39">
                  <c:v>1325859</c:v>
                </c:pt>
                <c:pt idx="40">
                  <c:v>1536834</c:v>
                </c:pt>
                <c:pt idx="41">
                  <c:v>1656604</c:v>
                </c:pt>
                <c:pt idx="42">
                  <c:v>1682026</c:v>
                </c:pt>
                <c:pt idx="43">
                  <c:v>1810151</c:v>
                </c:pt>
                <c:pt idx="44">
                  <c:v>1859118</c:v>
                </c:pt>
                <c:pt idx="45">
                  <c:v>1842952</c:v>
                </c:pt>
                <c:pt idx="46">
                  <c:v>1837530</c:v>
                </c:pt>
                <c:pt idx="47">
                  <c:v>1773723</c:v>
                </c:pt>
                <c:pt idx="48">
                  <c:v>1808878</c:v>
                </c:pt>
                <c:pt idx="49">
                  <c:v>1754953</c:v>
                </c:pt>
                <c:pt idx="50">
                  <c:v>1702331</c:v>
                </c:pt>
                <c:pt idx="51">
                  <c:v>1680769</c:v>
                </c:pt>
                <c:pt idx="52">
                  <c:v>1630395</c:v>
                </c:pt>
                <c:pt idx="53">
                  <c:v>1634030</c:v>
                </c:pt>
                <c:pt idx="54">
                  <c:v>1611512</c:v>
                </c:pt>
                <c:pt idx="55">
                  <c:v>1589959</c:v>
                </c:pt>
                <c:pt idx="56">
                  <c:v>1542331</c:v>
                </c:pt>
                <c:pt idx="57">
                  <c:v>1565333</c:v>
                </c:pt>
                <c:pt idx="58">
                  <c:v>1542262</c:v>
                </c:pt>
                <c:pt idx="59">
                  <c:v>1532863</c:v>
                </c:pt>
                <c:pt idx="60">
                  <c:v>1564060</c:v>
                </c:pt>
                <c:pt idx="61">
                  <c:v>1517456</c:v>
                </c:pt>
                <c:pt idx="62">
                  <c:v>1519238</c:v>
                </c:pt>
                <c:pt idx="63">
                  <c:v>1491901</c:v>
                </c:pt>
                <c:pt idx="64">
                  <c:v>1465883</c:v>
                </c:pt>
                <c:pt idx="65">
                  <c:v>1519394</c:v>
                </c:pt>
                <c:pt idx="66">
                  <c:v>1465020</c:v>
                </c:pt>
                <c:pt idx="67">
                  <c:v>1454883</c:v>
                </c:pt>
                <c:pt idx="68">
                  <c:v>1430051</c:v>
                </c:pt>
                <c:pt idx="69">
                  <c:v>1387296</c:v>
                </c:pt>
                <c:pt idx="70">
                  <c:v>1395814</c:v>
                </c:pt>
                <c:pt idx="71">
                  <c:v>1354247</c:v>
                </c:pt>
                <c:pt idx="72">
                  <c:v>1313655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'検証org（$Y）'!$B$9:$B$81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'検証org（$Y）'!$D$9:$D$81</c:f>
              <c:numCache>
                <c:formatCode>#,##0\ </c:formatCode>
                <c:ptCount val="73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09440"/>
        <c:axId val="148906696"/>
      </c:scatterChart>
      <c:valAx>
        <c:axId val="148909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906696"/>
        <c:crosses val="autoZero"/>
        <c:crossBetween val="midCat"/>
      </c:valAx>
      <c:valAx>
        <c:axId val="14890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48909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仕掛け</a:t>
            </a:r>
            <a:r>
              <a:rPr lang="en-US" altLang="ja-JP"/>
              <a:t>2</a:t>
            </a:r>
            <a:r>
              <a:rPr lang="ja-JP" altLang="en-US"/>
              <a:t>改　建値決済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'検証org（$Y）建決'!$B$9:$B$81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'検証org（$Y）建決'!$C$9:$C$81</c:f>
              <c:numCache>
                <c:formatCode>#,##0\ </c:formatCode>
                <c:ptCount val="73"/>
                <c:pt idx="0">
                  <c:v>1000000</c:v>
                </c:pt>
                <c:pt idx="1">
                  <c:v>1000000</c:v>
                </c:pt>
                <c:pt idx="2">
                  <c:v>1000000</c:v>
                </c:pt>
                <c:pt idx="3">
                  <c:v>1000000</c:v>
                </c:pt>
                <c:pt idx="4">
                  <c:v>1057318</c:v>
                </c:pt>
                <c:pt idx="5">
                  <c:v>1046100</c:v>
                </c:pt>
                <c:pt idx="6">
                  <c:v>1014834</c:v>
                </c:pt>
                <c:pt idx="7">
                  <c:v>1176556</c:v>
                </c:pt>
                <c:pt idx="8">
                  <c:v>1176556</c:v>
                </c:pt>
                <c:pt idx="9">
                  <c:v>1186601</c:v>
                </c:pt>
                <c:pt idx="10">
                  <c:v>1186601</c:v>
                </c:pt>
                <c:pt idx="11">
                  <c:v>1186601</c:v>
                </c:pt>
                <c:pt idx="12">
                  <c:v>1186601</c:v>
                </c:pt>
                <c:pt idx="13">
                  <c:v>1190867</c:v>
                </c:pt>
                <c:pt idx="14">
                  <c:v>1171438</c:v>
                </c:pt>
                <c:pt idx="15">
                  <c:v>1171438</c:v>
                </c:pt>
                <c:pt idx="16">
                  <c:v>1136513</c:v>
                </c:pt>
                <c:pt idx="17">
                  <c:v>1136513</c:v>
                </c:pt>
                <c:pt idx="18">
                  <c:v>1136513</c:v>
                </c:pt>
                <c:pt idx="19">
                  <c:v>1136513</c:v>
                </c:pt>
                <c:pt idx="20">
                  <c:v>1136513</c:v>
                </c:pt>
                <c:pt idx="21">
                  <c:v>1136513</c:v>
                </c:pt>
                <c:pt idx="22">
                  <c:v>1121122</c:v>
                </c:pt>
                <c:pt idx="23">
                  <c:v>1121122</c:v>
                </c:pt>
                <c:pt idx="24">
                  <c:v>1121122</c:v>
                </c:pt>
                <c:pt idx="25">
                  <c:v>1087634</c:v>
                </c:pt>
                <c:pt idx="26">
                  <c:v>1190825</c:v>
                </c:pt>
                <c:pt idx="27">
                  <c:v>1190825</c:v>
                </c:pt>
                <c:pt idx="28">
                  <c:v>1155272</c:v>
                </c:pt>
                <c:pt idx="29">
                  <c:v>1179394</c:v>
                </c:pt>
                <c:pt idx="30">
                  <c:v>1270827</c:v>
                </c:pt>
                <c:pt idx="31">
                  <c:v>1232531</c:v>
                </c:pt>
                <c:pt idx="32">
                  <c:v>1232531</c:v>
                </c:pt>
                <c:pt idx="33">
                  <c:v>1232531</c:v>
                </c:pt>
                <c:pt idx="34">
                  <c:v>1232531</c:v>
                </c:pt>
                <c:pt idx="35">
                  <c:v>1246533</c:v>
                </c:pt>
                <c:pt idx="36">
                  <c:v>1246533</c:v>
                </c:pt>
                <c:pt idx="37">
                  <c:v>1239552</c:v>
                </c:pt>
                <c:pt idx="38">
                  <c:v>1277786</c:v>
                </c:pt>
                <c:pt idx="39">
                  <c:v>1277786</c:v>
                </c:pt>
                <c:pt idx="40">
                  <c:v>1277786</c:v>
                </c:pt>
                <c:pt idx="41">
                  <c:v>1277786</c:v>
                </c:pt>
                <c:pt idx="42">
                  <c:v>1277786</c:v>
                </c:pt>
                <c:pt idx="43">
                  <c:v>1277786</c:v>
                </c:pt>
                <c:pt idx="44">
                  <c:v>1277786</c:v>
                </c:pt>
                <c:pt idx="45">
                  <c:v>1277786</c:v>
                </c:pt>
                <c:pt idx="46">
                  <c:v>1277786</c:v>
                </c:pt>
                <c:pt idx="47">
                  <c:v>1233446</c:v>
                </c:pt>
                <c:pt idx="48">
                  <c:v>1257868</c:v>
                </c:pt>
                <c:pt idx="49">
                  <c:v>1220570</c:v>
                </c:pt>
                <c:pt idx="50">
                  <c:v>1220570</c:v>
                </c:pt>
                <c:pt idx="51">
                  <c:v>1205233</c:v>
                </c:pt>
                <c:pt idx="52">
                  <c:v>1205233</c:v>
                </c:pt>
                <c:pt idx="53">
                  <c:v>1205233</c:v>
                </c:pt>
                <c:pt idx="54">
                  <c:v>1205233</c:v>
                </c:pt>
                <c:pt idx="55">
                  <c:v>1205233</c:v>
                </c:pt>
                <c:pt idx="56">
                  <c:v>1169138</c:v>
                </c:pt>
                <c:pt idx="57">
                  <c:v>1186599</c:v>
                </c:pt>
                <c:pt idx="58">
                  <c:v>1186599</c:v>
                </c:pt>
                <c:pt idx="59">
                  <c:v>1186599</c:v>
                </c:pt>
                <c:pt idx="60">
                  <c:v>1186599</c:v>
                </c:pt>
                <c:pt idx="61">
                  <c:v>1151180</c:v>
                </c:pt>
                <c:pt idx="62">
                  <c:v>1151180</c:v>
                </c:pt>
                <c:pt idx="63">
                  <c:v>1130395</c:v>
                </c:pt>
                <c:pt idx="64">
                  <c:v>1130395</c:v>
                </c:pt>
                <c:pt idx="65">
                  <c:v>1130395</c:v>
                </c:pt>
                <c:pt idx="66">
                  <c:v>1090042</c:v>
                </c:pt>
                <c:pt idx="67">
                  <c:v>1090042</c:v>
                </c:pt>
                <c:pt idx="68">
                  <c:v>1071349</c:v>
                </c:pt>
                <c:pt idx="69">
                  <c:v>1071349</c:v>
                </c:pt>
                <c:pt idx="70">
                  <c:v>1077936</c:v>
                </c:pt>
                <c:pt idx="71">
                  <c:v>1077936</c:v>
                </c:pt>
                <c:pt idx="72">
                  <c:v>1077936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'検証org（$Y）建決'!$B$9:$B$81</c:f>
              <c:numCache>
                <c:formatCode>General</c:formatCode>
                <c:ptCount val="7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22.5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39.299999999999997</c:v>
                </c:pt>
                <c:pt idx="41">
                  <c:v>39.6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45.5</c:v>
                </c:pt>
                <c:pt idx="49">
                  <c:v>46</c:v>
                </c:pt>
                <c:pt idx="50">
                  <c:v>47</c:v>
                </c:pt>
                <c:pt idx="51">
                  <c:v>48</c:v>
                </c:pt>
                <c:pt idx="52">
                  <c:v>49</c:v>
                </c:pt>
                <c:pt idx="53">
                  <c:v>50</c:v>
                </c:pt>
                <c:pt idx="54">
                  <c:v>51</c:v>
                </c:pt>
                <c:pt idx="55">
                  <c:v>52</c:v>
                </c:pt>
                <c:pt idx="56">
                  <c:v>53</c:v>
                </c:pt>
                <c:pt idx="57">
                  <c:v>54</c:v>
                </c:pt>
                <c:pt idx="58">
                  <c:v>55</c:v>
                </c:pt>
                <c:pt idx="59">
                  <c:v>56</c:v>
                </c:pt>
                <c:pt idx="60">
                  <c:v>57</c:v>
                </c:pt>
                <c:pt idx="61">
                  <c:v>58</c:v>
                </c:pt>
                <c:pt idx="62">
                  <c:v>59</c:v>
                </c:pt>
                <c:pt idx="63">
                  <c:v>60</c:v>
                </c:pt>
                <c:pt idx="64">
                  <c:v>61</c:v>
                </c:pt>
                <c:pt idx="65">
                  <c:v>62</c:v>
                </c:pt>
                <c:pt idx="66">
                  <c:v>63</c:v>
                </c:pt>
                <c:pt idx="67">
                  <c:v>64</c:v>
                </c:pt>
                <c:pt idx="68">
                  <c:v>65</c:v>
                </c:pt>
                <c:pt idx="69">
                  <c:v>66</c:v>
                </c:pt>
                <c:pt idx="70">
                  <c:v>67</c:v>
                </c:pt>
                <c:pt idx="71">
                  <c:v>68</c:v>
                </c:pt>
                <c:pt idx="72">
                  <c:v>69</c:v>
                </c:pt>
              </c:numCache>
            </c:numRef>
          </c:xVal>
          <c:yVal>
            <c:numRef>
              <c:f>'検証org（$Y）建決'!$D$9:$D$81</c:f>
              <c:numCache>
                <c:formatCode>#,##0\ </c:formatCode>
                <c:ptCount val="73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548288"/>
        <c:axId val="344549072"/>
      </c:scatterChart>
      <c:valAx>
        <c:axId val="34454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4549072"/>
        <c:crosses val="autoZero"/>
        <c:crossBetween val="midCat"/>
      </c:valAx>
      <c:valAx>
        <c:axId val="344549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44548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23091</xdr:colOff>
      <xdr:row>9</xdr:row>
      <xdr:rowOff>46181</xdr:rowOff>
    </xdr:from>
    <xdr:to>
      <xdr:col>60</xdr:col>
      <xdr:colOff>311727</xdr:colOff>
      <xdr:row>23</xdr:row>
      <xdr:rowOff>41562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51</xdr:col>
      <xdr:colOff>145769</xdr:colOff>
      <xdr:row>0</xdr:row>
      <xdr:rowOff>184784</xdr:rowOff>
    </xdr:from>
    <xdr:to>
      <xdr:col>58</xdr:col>
      <xdr:colOff>265545</xdr:colOff>
      <xdr:row>7</xdr:row>
      <xdr:rowOff>420370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74849</xdr:colOff>
      <xdr:row>0</xdr:row>
      <xdr:rowOff>0</xdr:rowOff>
    </xdr:from>
    <xdr:to>
      <xdr:col>54</xdr:col>
      <xdr:colOff>72571</xdr:colOff>
      <xdr:row>6</xdr:row>
      <xdr:rowOff>136071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505714</xdr:colOff>
      <xdr:row>53</xdr:row>
      <xdr:rowOff>163814</xdr:rowOff>
    </xdr:to>
    <xdr:pic>
      <xdr:nvPicPr>
        <xdr:cNvPr id="6734" name="図 673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60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28</xdr:col>
      <xdr:colOff>505714</xdr:colOff>
      <xdr:row>98</xdr:row>
      <xdr:rowOff>163814</xdr:rowOff>
    </xdr:to>
    <xdr:pic>
      <xdr:nvPicPr>
        <xdr:cNvPr id="6735" name="図 673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8285714" cy="10260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63500</xdr:rowOff>
    </xdr:from>
    <xdr:to>
      <xdr:col>28</xdr:col>
      <xdr:colOff>505714</xdr:colOff>
      <xdr:row>146</xdr:row>
      <xdr:rowOff>36814</xdr:rowOff>
    </xdr:to>
    <xdr:pic>
      <xdr:nvPicPr>
        <xdr:cNvPr id="6736" name="図 673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89500"/>
          <a:ext cx="18285714" cy="10260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28</xdr:col>
      <xdr:colOff>505714</xdr:colOff>
      <xdr:row>191</xdr:row>
      <xdr:rowOff>163814</xdr:rowOff>
    </xdr:to>
    <xdr:pic>
      <xdr:nvPicPr>
        <xdr:cNvPr id="6737" name="図 673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289000"/>
          <a:ext cx="18285714" cy="102603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127000</xdr:rowOff>
    </xdr:from>
    <xdr:to>
      <xdr:col>28</xdr:col>
      <xdr:colOff>505714</xdr:colOff>
      <xdr:row>241</xdr:row>
      <xdr:rowOff>100314</xdr:rowOff>
    </xdr:to>
    <xdr:pic>
      <xdr:nvPicPr>
        <xdr:cNvPr id="6738" name="図 673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750500"/>
          <a:ext cx="18285714" cy="10260314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8</xdr:col>
      <xdr:colOff>29688</xdr:colOff>
      <xdr:row>9</xdr:row>
      <xdr:rowOff>138546</xdr:rowOff>
    </xdr:to>
    <xdr:sp macro="" textlink="" fLocksText="0">
      <xdr:nvSpPr>
        <xdr:cNvPr id="7" name="Text Box 12"/>
        <xdr:cNvSpPr txBox="1">
          <a:spLocks noChangeArrowheads="1"/>
        </xdr:cNvSpPr>
      </xdr:nvSpPr>
      <xdr:spPr bwMode="auto">
        <a:xfrm>
          <a:off x="0" y="0"/>
          <a:ext cx="4924961" cy="159327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solidFill>
            <a:sysClr val="windowText" lastClr="000000"/>
          </a:solidFill>
        </a:ln>
        <a:effectLst/>
        <a:extLst/>
      </xdr:spPr>
      <xdr:txBody>
        <a:bodyPr vertOverflow="clip" wrap="square" lIns="0" tIns="0" rIns="0" bIns="0" anchor="t"/>
        <a:lstStyle/>
        <a:p>
          <a:pPr algn="l" rtl="0">
            <a:lnSpc>
              <a:spcPts val="20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緑の□が負け、紫の□が勝ちトレードです。</a:t>
          </a:r>
        </a:p>
        <a:p>
          <a:pPr algn="l" rtl="0">
            <a:lnSpc>
              <a:spcPts val="20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□の左端が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Times New Roman"/>
              <a:ea typeface="ＭＳ Ｐ明朝"/>
              <a:cs typeface="Times New Roman"/>
            </a:rPr>
            <a:t>EB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Times New Roman"/>
              <a:ea typeface="ＭＳ Ｐ明朝"/>
              <a:cs typeface="Times New Roman"/>
            </a:rPr>
            <a:t>の左足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です。</a:t>
          </a:r>
        </a:p>
        <a:p>
          <a:pPr algn="l" rtl="0">
            <a:lnSpc>
              <a:spcPts val="20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□の上下端が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EB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の右足の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Times New Roman"/>
              <a:ea typeface="ＭＳ Ｐ明朝"/>
              <a:cs typeface="Times New Roman"/>
            </a:rPr>
            <a:t>ent　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＆　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Times New Roman"/>
              <a:ea typeface="ＭＳ Ｐ明朝"/>
              <a:cs typeface="Times New Roman"/>
            </a:rPr>
            <a:t>stop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です。</a:t>
          </a:r>
          <a:endParaRPr lang="en-US" altLang="ja-JP" sz="1600" b="0" i="0" u="none" strike="noStrike" baseline="0">
            <a:solidFill>
              <a:srgbClr val="000000"/>
            </a:solidFill>
            <a:latin typeface="ＭＳ Ｐ明朝"/>
            <a:ea typeface="ＭＳ Ｐ明朝"/>
            <a:cs typeface="Times New Roman"/>
          </a:endParaRPr>
        </a:p>
        <a:p>
          <a:pPr algn="l" rtl="0">
            <a:lnSpc>
              <a:spcPts val="2000"/>
            </a:lnSpc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明朝"/>
              <a:ea typeface="ＭＳ Ｐ明朝"/>
              <a:cs typeface="Times New Roman"/>
            </a:rPr>
            <a:t>□の右端が決済です</a:t>
          </a:r>
        </a:p>
        <a:p>
          <a:pPr algn="l" rtl="0">
            <a:lnSpc>
              <a:spcPts val="1900"/>
            </a:lnSpc>
            <a:defRPr sz="1000"/>
          </a:pPr>
          <a:endParaRPr lang="ja-JP" altLang="en-US" sz="1600" b="0" i="0" u="none" strike="noStrike" baseline="0">
            <a:solidFill>
              <a:srgbClr val="000000"/>
            </a:solidFill>
            <a:latin typeface="ＭＳ Ｐ明朝"/>
            <a:ea typeface="ＭＳ Ｐ明朝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18627</xdr:colOff>
      <xdr:row>14</xdr:row>
      <xdr:rowOff>161749</xdr:rowOff>
    </xdr:from>
    <xdr:to>
      <xdr:col>17</xdr:col>
      <xdr:colOff>298825</xdr:colOff>
      <xdr:row>21</xdr:row>
      <xdr:rowOff>29323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1686" y="2567278"/>
          <a:ext cx="7339904" cy="1070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3398</xdr:colOff>
      <xdr:row>0</xdr:row>
      <xdr:rowOff>1</xdr:rowOff>
    </xdr:from>
    <xdr:to>
      <xdr:col>13</xdr:col>
      <xdr:colOff>512757</xdr:colOff>
      <xdr:row>13</xdr:row>
      <xdr:rowOff>22389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6457" y="1"/>
          <a:ext cx="3602182" cy="2256094"/>
        </a:xfrm>
        <a:prstGeom prst="rect">
          <a:avLst/>
        </a:prstGeom>
      </xdr:spPr>
    </xdr:pic>
    <xdr:clientData/>
  </xdr:twoCellAnchor>
  <xdr:twoCellAnchor editAs="oneCell">
    <xdr:from>
      <xdr:col>13</xdr:col>
      <xdr:colOff>651301</xdr:colOff>
      <xdr:row>0</xdr:row>
      <xdr:rowOff>0</xdr:rowOff>
    </xdr:from>
    <xdr:to>
      <xdr:col>17</xdr:col>
      <xdr:colOff>292033</xdr:colOff>
      <xdr:row>13</xdr:row>
      <xdr:rowOff>7463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7183" y="0"/>
          <a:ext cx="3607615" cy="2241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Y108"/>
  <sheetViews>
    <sheetView zoomScale="55" zoomScaleNormal="55" workbookViewId="0">
      <pane xSplit="2" ySplit="8" topLeftCell="C45" activePane="bottomRight" state="frozen"/>
      <selection pane="topRight" activeCell="C1" sqref="C1"/>
      <selection pane="bottomLeft" activeCell="A9" sqref="A9"/>
      <selection pane="bottomRight" activeCell="AA50" sqref="A47:AA50"/>
    </sheetView>
  </sheetViews>
  <sheetFormatPr defaultRowHeight="15.75" customHeight="1" x14ac:dyDescent="0.2"/>
  <cols>
    <col min="1" max="1" width="2.90625" style="82" customWidth="1"/>
    <col min="2" max="3" width="6.6328125" style="82" customWidth="1"/>
    <col min="4" max="4" width="21.1796875" style="82" customWidth="1"/>
    <col min="5" max="8" width="8.7265625" style="82" hidden="1" customWidth="1"/>
    <col min="9" max="9" width="10.6328125" style="82" hidden="1" customWidth="1"/>
    <col min="10" max="13" width="8.7265625" style="82" hidden="1" customWidth="1"/>
    <col min="14" max="14" width="9.6328125" style="82" customWidth="1"/>
    <col min="15" max="18" width="6.6328125" style="82" customWidth="1"/>
    <col min="19" max="19" width="11.26953125" style="82" customWidth="1"/>
    <col min="20" max="22" width="6.6328125" style="82" customWidth="1"/>
    <col min="23" max="23" width="10.90625" style="82" customWidth="1"/>
    <col min="24" max="24" width="10.26953125" style="82" customWidth="1"/>
    <col min="25" max="25" width="6.6328125" style="82" customWidth="1"/>
    <col min="26" max="26" width="7.7265625" style="52" customWidth="1"/>
    <col min="27" max="27" width="9.7265625" style="82" customWidth="1"/>
    <col min="28" max="28" width="6.6328125" style="82" customWidth="1"/>
    <col min="29" max="30" width="8.7265625" style="82"/>
    <col min="31" max="31" width="12.90625" style="82" bestFit="1" customWidth="1"/>
    <col min="32" max="32" width="12.90625" style="1" hidden="1" customWidth="1"/>
    <col min="33" max="33" width="8.7265625" style="82" hidden="1" customWidth="1"/>
    <col min="34" max="34" width="8.7265625" style="112" hidden="1" customWidth="1"/>
    <col min="35" max="35" width="42.36328125" style="82" hidden="1" customWidth="1"/>
    <col min="36" max="36" width="10.36328125" style="82" hidden="1" customWidth="1"/>
    <col min="37" max="38" width="12.54296875" style="82" hidden="1" customWidth="1"/>
    <col min="39" max="40" width="0" style="82" hidden="1" customWidth="1"/>
    <col min="41" max="41" width="13.1796875" style="82" hidden="1" customWidth="1"/>
    <col min="42" max="51" width="11.81640625" style="82" hidden="1" customWidth="1"/>
    <col min="52" max="16384" width="8.7265625" style="82"/>
  </cols>
  <sheetData>
    <row r="1" spans="2:51" ht="64" customHeight="1" x14ac:dyDescent="0.2"/>
    <row r="2" spans="2:51" ht="15.75" customHeight="1" x14ac:dyDescent="0.2">
      <c r="B2" s="171" t="s">
        <v>0</v>
      </c>
      <c r="C2" s="171"/>
      <c r="D2" s="176" t="s">
        <v>62</v>
      </c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1" t="s">
        <v>1</v>
      </c>
      <c r="P2" s="171"/>
      <c r="Q2" s="166" t="s">
        <v>98</v>
      </c>
      <c r="R2" s="166"/>
      <c r="S2" s="81"/>
      <c r="T2" s="171" t="s">
        <v>3</v>
      </c>
      <c r="U2" s="171"/>
      <c r="V2" s="177">
        <f>C9</f>
        <v>1000000</v>
      </c>
      <c r="W2" s="177"/>
      <c r="X2" s="171" t="s">
        <v>4</v>
      </c>
      <c r="Y2" s="171"/>
      <c r="Z2" s="53"/>
      <c r="AA2" s="36" t="e">
        <f>C108+AB108</f>
        <v>#VALUE!</v>
      </c>
      <c r="AB2" s="4"/>
      <c r="AC2" s="4"/>
      <c r="AD2" s="4"/>
      <c r="AE2" s="41"/>
      <c r="AF2" s="42"/>
      <c r="AG2" s="42"/>
      <c r="AH2" s="42"/>
      <c r="AP2" s="82" t="s">
        <v>82</v>
      </c>
      <c r="AQ2" s="85"/>
      <c r="AR2" s="85"/>
      <c r="AS2" s="85"/>
      <c r="AT2" s="85"/>
      <c r="AU2" s="85"/>
      <c r="AV2" s="85"/>
      <c r="AW2" s="85"/>
      <c r="AX2" s="85"/>
      <c r="AY2" s="85"/>
    </row>
    <row r="3" spans="2:51" ht="67" customHeight="1" x14ac:dyDescent="0.2">
      <c r="B3" s="171" t="s">
        <v>5</v>
      </c>
      <c r="C3" s="171"/>
      <c r="D3" s="172" t="s">
        <v>148</v>
      </c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5"/>
      <c r="T3" s="171" t="s">
        <v>6</v>
      </c>
      <c r="U3" s="171"/>
      <c r="V3" s="172" t="s">
        <v>7</v>
      </c>
      <c r="W3" s="172"/>
      <c r="X3" s="172"/>
      <c r="Y3" s="172"/>
      <c r="Z3" s="172"/>
      <c r="AA3" s="172"/>
      <c r="AB3" s="4"/>
      <c r="AC3" s="68">
        <v>99</v>
      </c>
      <c r="AP3" s="86">
        <f>$V2+SUM(AP9:AP108)</f>
        <v>1133748.32</v>
      </c>
      <c r="AQ3" s="91">
        <f>$V2+SUM(AQ9:AQ108)</f>
        <v>1679532.8900000001</v>
      </c>
      <c r="AR3" s="91">
        <f t="shared" ref="AR3:AY3" si="0">$V2+SUM(AR9:AR108)</f>
        <v>1732476.21</v>
      </c>
      <c r="AS3" s="91">
        <f t="shared" si="0"/>
        <v>1591100.6</v>
      </c>
      <c r="AT3" s="91">
        <f t="shared" si="0"/>
        <v>1528675.8749999998</v>
      </c>
      <c r="AU3" s="91">
        <f t="shared" si="0"/>
        <v>1506317.29</v>
      </c>
      <c r="AV3" s="86">
        <f t="shared" si="0"/>
        <v>1470939.3599999999</v>
      </c>
      <c r="AW3" s="86">
        <f t="shared" si="0"/>
        <v>1608158.7999999998</v>
      </c>
      <c r="AX3" s="86">
        <f t="shared" si="0"/>
        <v>1575560.9</v>
      </c>
      <c r="AY3" s="86">
        <f t="shared" si="0"/>
        <v>1642420.16</v>
      </c>
    </row>
    <row r="4" spans="2:51" ht="15.75" customHeight="1" x14ac:dyDescent="0.2">
      <c r="B4" s="171" t="s">
        <v>8</v>
      </c>
      <c r="C4" s="171"/>
      <c r="D4" s="173">
        <f>SUM($AB$9:$AC$984)</f>
        <v>313655</v>
      </c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1" t="s">
        <v>9</v>
      </c>
      <c r="P4" s="171"/>
      <c r="Q4" s="174">
        <f>SUM($AD$9:$AE$108)</f>
        <v>-685.32999999997628</v>
      </c>
      <c r="R4" s="174"/>
      <c r="S4" s="81"/>
      <c r="T4" s="175" t="s">
        <v>10</v>
      </c>
      <c r="U4" s="175"/>
      <c r="V4" s="177">
        <f>MAX($C$9:$D$990)-C9</f>
        <v>859118</v>
      </c>
      <c r="W4" s="177"/>
      <c r="X4" s="175" t="s">
        <v>11</v>
      </c>
      <c r="Y4" s="175"/>
      <c r="Z4" s="54"/>
      <c r="AA4" s="37">
        <f>MIN($C$9:$D$990)-C9</f>
        <v>-59394</v>
      </c>
      <c r="AB4" s="4"/>
      <c r="AC4" s="4"/>
      <c r="AD4" s="4"/>
      <c r="AQ4" s="92"/>
      <c r="AR4" s="92"/>
      <c r="AS4" s="92"/>
      <c r="AT4" s="92"/>
      <c r="AU4" s="92"/>
    </row>
    <row r="5" spans="2:51" ht="15.75" customHeight="1" x14ac:dyDescent="0.2">
      <c r="B5" s="80" t="s">
        <v>12</v>
      </c>
      <c r="C5" s="81">
        <f>COUNTIF($AB$9:$AB$981,"&gt;0")</f>
        <v>29</v>
      </c>
      <c r="D5" s="79" t="s">
        <v>13</v>
      </c>
      <c r="E5" s="79"/>
      <c r="F5" s="79"/>
      <c r="G5" s="79"/>
      <c r="H5" s="79"/>
      <c r="I5" s="79"/>
      <c r="J5" s="79"/>
      <c r="K5" s="79"/>
      <c r="L5" s="79"/>
      <c r="M5" s="79"/>
      <c r="N5" s="7">
        <f>COUNTIF($AB$9:$AB$981,"&lt;0")</f>
        <v>43</v>
      </c>
      <c r="O5" s="79" t="s">
        <v>14</v>
      </c>
      <c r="P5" s="81">
        <f>COUNTIF($AB$9:$AB$981,"=0")</f>
        <v>0</v>
      </c>
      <c r="Q5" s="79" t="s">
        <v>15</v>
      </c>
      <c r="R5" s="8">
        <f>C5/SUM(C5,N5,P5)</f>
        <v>0.40277777777777779</v>
      </c>
      <c r="S5" s="8"/>
      <c r="T5" s="165" t="s">
        <v>16</v>
      </c>
      <c r="U5" s="165"/>
      <c r="V5" s="166"/>
      <c r="W5" s="166"/>
      <c r="X5" s="9" t="s">
        <v>17</v>
      </c>
      <c r="Y5" s="10"/>
      <c r="Z5" s="55"/>
      <c r="AA5" s="38"/>
      <c r="AB5" s="4"/>
      <c r="AC5" s="4"/>
      <c r="AD5" s="4"/>
      <c r="AL5" s="82" t="s">
        <v>81</v>
      </c>
      <c r="AQ5" s="92"/>
      <c r="AR5" s="92"/>
      <c r="AS5" s="92"/>
      <c r="AT5" s="92"/>
      <c r="AU5" s="92"/>
    </row>
    <row r="6" spans="2:51" ht="7.5" customHeight="1" x14ac:dyDescent="0.2">
      <c r="B6" s="11"/>
      <c r="C6" s="12"/>
      <c r="D6" s="13"/>
      <c r="E6" s="13"/>
      <c r="F6" s="13"/>
      <c r="G6" s="13"/>
      <c r="H6" s="13"/>
      <c r="I6" s="13"/>
      <c r="J6" s="13"/>
      <c r="K6" s="13"/>
      <c r="L6" s="13"/>
      <c r="M6" s="13"/>
      <c r="N6" s="14"/>
      <c r="O6" s="11"/>
      <c r="P6" s="14"/>
      <c r="Q6" s="11"/>
      <c r="R6" s="15"/>
      <c r="S6" s="15"/>
      <c r="T6" s="11"/>
      <c r="U6" s="11"/>
      <c r="V6" s="14"/>
      <c r="W6" s="14"/>
      <c r="X6" s="16"/>
      <c r="Y6" s="16"/>
      <c r="Z6" s="56"/>
      <c r="AA6" s="17"/>
      <c r="AB6" s="4"/>
      <c r="AC6" s="4"/>
      <c r="AD6" s="4"/>
      <c r="AQ6" s="92"/>
      <c r="AR6" s="92"/>
      <c r="AS6" s="92"/>
      <c r="AT6" s="92"/>
      <c r="AU6" s="92"/>
    </row>
    <row r="7" spans="2:51" ht="15.75" customHeight="1" x14ac:dyDescent="0.2">
      <c r="B7" s="167" t="s">
        <v>18</v>
      </c>
      <c r="C7" s="168" t="s">
        <v>19</v>
      </c>
      <c r="D7" s="168"/>
      <c r="E7" s="163" t="s">
        <v>20</v>
      </c>
      <c r="F7" s="163" t="s">
        <v>21</v>
      </c>
      <c r="G7" s="163" t="s">
        <v>22</v>
      </c>
      <c r="H7" s="163" t="s">
        <v>23</v>
      </c>
      <c r="I7" s="161" t="s">
        <v>80</v>
      </c>
      <c r="J7" s="163" t="s">
        <v>24</v>
      </c>
      <c r="K7" s="163" t="s">
        <v>25</v>
      </c>
      <c r="L7" s="163" t="s">
        <v>79</v>
      </c>
      <c r="M7" s="163" t="s">
        <v>26</v>
      </c>
      <c r="N7" s="164" t="s">
        <v>27</v>
      </c>
      <c r="O7" s="164"/>
      <c r="P7" s="164"/>
      <c r="Q7" s="164"/>
      <c r="R7" s="164"/>
      <c r="S7" s="19" t="s">
        <v>28</v>
      </c>
      <c r="T7" s="169" t="s">
        <v>29</v>
      </c>
      <c r="U7" s="169"/>
      <c r="V7" s="169"/>
      <c r="W7" s="170" t="s">
        <v>30</v>
      </c>
      <c r="X7" s="157" t="s">
        <v>31</v>
      </c>
      <c r="Y7" s="157"/>
      <c r="Z7" s="157"/>
      <c r="AA7" s="157"/>
      <c r="AB7" s="158" t="s">
        <v>32</v>
      </c>
      <c r="AC7" s="158"/>
      <c r="AD7" s="158"/>
      <c r="AE7" s="158"/>
      <c r="AI7" s="82" t="s">
        <v>67</v>
      </c>
      <c r="AL7" s="82">
        <f>AVERAGE(AL9:AL59)</f>
        <v>8.8174533385966232</v>
      </c>
      <c r="AQ7" s="92"/>
      <c r="AR7" s="92"/>
      <c r="AS7" s="92"/>
      <c r="AT7" s="92"/>
      <c r="AU7" s="92"/>
    </row>
    <row r="8" spans="2:51" ht="44" customHeight="1" x14ac:dyDescent="0.2">
      <c r="B8" s="167"/>
      <c r="C8" s="168"/>
      <c r="D8" s="168"/>
      <c r="E8" s="163"/>
      <c r="F8" s="163"/>
      <c r="G8" s="163"/>
      <c r="H8" s="163"/>
      <c r="I8" s="162"/>
      <c r="J8" s="163"/>
      <c r="K8" s="163"/>
      <c r="L8" s="163"/>
      <c r="M8" s="163"/>
      <c r="N8" s="77" t="s">
        <v>33</v>
      </c>
      <c r="O8" s="77" t="s">
        <v>106</v>
      </c>
      <c r="P8" s="77" t="s">
        <v>35</v>
      </c>
      <c r="Q8" s="159" t="s">
        <v>36</v>
      </c>
      <c r="R8" s="159"/>
      <c r="S8" s="19"/>
      <c r="T8" s="78" t="s">
        <v>78</v>
      </c>
      <c r="U8" s="160" t="s">
        <v>38</v>
      </c>
      <c r="V8" s="160"/>
      <c r="W8" s="170"/>
      <c r="X8" s="83" t="s">
        <v>33</v>
      </c>
      <c r="Y8" s="83" t="s">
        <v>34</v>
      </c>
      <c r="Z8" s="57" t="s">
        <v>56</v>
      </c>
      <c r="AA8" s="35" t="s">
        <v>56</v>
      </c>
      <c r="AB8" s="158" t="s">
        <v>39</v>
      </c>
      <c r="AC8" s="158"/>
      <c r="AD8" s="158" t="s">
        <v>37</v>
      </c>
      <c r="AE8" s="158"/>
      <c r="AF8" s="1" t="s">
        <v>53</v>
      </c>
      <c r="AG8" s="82" t="s">
        <v>40</v>
      </c>
      <c r="AH8" s="112" t="s">
        <v>146</v>
      </c>
      <c r="AI8" s="23" t="s">
        <v>51</v>
      </c>
      <c r="AJ8" s="23" t="s">
        <v>76</v>
      </c>
      <c r="AK8" s="93" t="s">
        <v>90</v>
      </c>
      <c r="AL8" s="82" t="s">
        <v>77</v>
      </c>
      <c r="AM8" s="82" t="s">
        <v>74</v>
      </c>
      <c r="AN8" s="82" t="s">
        <v>75</v>
      </c>
      <c r="AO8" s="82" t="s">
        <v>73</v>
      </c>
      <c r="AP8" s="82">
        <v>0.5</v>
      </c>
      <c r="AQ8" s="82">
        <v>1</v>
      </c>
      <c r="AR8" s="82">
        <v>1.5</v>
      </c>
      <c r="AS8" s="82">
        <v>2</v>
      </c>
      <c r="AT8" s="82">
        <v>2.5</v>
      </c>
      <c r="AU8" s="82">
        <v>3</v>
      </c>
      <c r="AV8" s="85">
        <v>4</v>
      </c>
      <c r="AW8" s="85">
        <v>5</v>
      </c>
      <c r="AX8" s="85">
        <v>6</v>
      </c>
      <c r="AY8" s="85">
        <v>7</v>
      </c>
    </row>
    <row r="9" spans="2:51" s="70" customFormat="1" ht="15.75" customHeight="1" x14ac:dyDescent="0.2">
      <c r="B9" s="84">
        <v>1</v>
      </c>
      <c r="C9" s="141">
        <v>1000000</v>
      </c>
      <c r="D9" s="146"/>
      <c r="E9" s="82"/>
      <c r="F9" s="104">
        <v>119.843</v>
      </c>
      <c r="G9" s="69">
        <v>119.517</v>
      </c>
      <c r="H9" s="82"/>
      <c r="I9" s="74"/>
      <c r="J9" s="70">
        <f t="shared" ref="J9:J108" si="1">ABS(E9-H9)</f>
        <v>0</v>
      </c>
      <c r="K9" s="65" t="str">
        <f t="shared" ref="K9:K108" si="2">IF(H9&gt;E9,"陽","陰")</f>
        <v>陰</v>
      </c>
      <c r="L9" s="34">
        <f>IF(P9="買",E9-G9,F9-E9)</f>
        <v>119.843</v>
      </c>
      <c r="M9" s="71" t="str">
        <f>IF(L9&gt;=J9*3,"OK","NG")</f>
        <v>OK</v>
      </c>
      <c r="N9" s="119">
        <v>42130</v>
      </c>
      <c r="O9" s="27" t="s">
        <v>105</v>
      </c>
      <c r="P9" s="105" t="s">
        <v>41</v>
      </c>
      <c r="Q9" s="142">
        <f>IF(P9="買",F9,G9)</f>
        <v>119.517</v>
      </c>
      <c r="R9" s="142"/>
      <c r="S9" s="76">
        <f>IF(P9="買",G9-0.02,F9+0.02)</f>
        <v>119.863</v>
      </c>
      <c r="T9" s="76">
        <f>ABS((S9-Q9)*100)</f>
        <v>34.600000000000364</v>
      </c>
      <c r="U9" s="143">
        <f t="shared" ref="U9:U108" si="3">IF(O9="","",C9*0.03)</f>
        <v>30000</v>
      </c>
      <c r="V9" s="143"/>
      <c r="W9" s="67">
        <f>IF(T9="","",ROUNDDOWN(U9/(T9/81)/100000,2))</f>
        <v>0.7</v>
      </c>
      <c r="X9" s="119">
        <v>42131</v>
      </c>
      <c r="Y9" s="27">
        <v>42497</v>
      </c>
      <c r="Z9" s="58">
        <v>119.491</v>
      </c>
      <c r="AA9" s="103">
        <v>119.52500000000001</v>
      </c>
      <c r="AB9" s="152">
        <f>IF(Y9="","",ROUNDDOWN((IF(P9="売",Q9-AA9,AA9-Q9))*W9*10000000/81,0))</f>
        <v>-691</v>
      </c>
      <c r="AC9" s="153"/>
      <c r="AD9" s="145">
        <f>IF(Y9="","",IF(AB9&lt;0,T9*(-1),IF(P9="買",(AA9-Q9)*100,(Q9-AA9)*100)))</f>
        <v>-34.600000000000364</v>
      </c>
      <c r="AE9" s="145"/>
      <c r="AF9" s="72">
        <v>1</v>
      </c>
      <c r="AG9" s="70" t="s">
        <v>52</v>
      </c>
      <c r="AI9" s="70" t="s">
        <v>54</v>
      </c>
      <c r="AJ9" s="70">
        <v>119.197</v>
      </c>
      <c r="AK9" s="70">
        <f t="shared" ref="AK9:AK40" si="4">ABS(Q9-AJ9)</f>
        <v>0.31999999999999318</v>
      </c>
      <c r="AL9" s="70">
        <f>ABS(AK9/AM9)</f>
        <v>0.98159509202449602</v>
      </c>
      <c r="AM9" s="70">
        <f t="shared" ref="AM9:AM40" si="5">F9-G9</f>
        <v>0.32600000000000762</v>
      </c>
      <c r="AN9" s="70">
        <f t="shared" ref="AN9:AN40" si="6">ABS(Q9-AA9)</f>
        <v>8.0000000000097771E-3</v>
      </c>
      <c r="AO9" s="73" t="str">
        <f t="shared" ref="AO9:AO40" si="7">IF(AB9&gt;=0,AN9/AM9,"-")</f>
        <v>-</v>
      </c>
      <c r="AP9" s="70">
        <f t="shared" ref="AP9:AP40" si="8">IF(AL9&gt;=AP$8,U9*AP$8,AB9*1)</f>
        <v>15000</v>
      </c>
      <c r="AQ9" s="70">
        <f t="shared" ref="AQ9:AQ40" si="9">IF(AL9&gt;=AQ$8,U9*AQ$8,AB9*1)</f>
        <v>-691</v>
      </c>
      <c r="AR9" s="70">
        <f t="shared" ref="AR9:AY9" si="10">IF($AL9&gt;=AR$8,$U9*AR$8,$AB9*1)</f>
        <v>-691</v>
      </c>
      <c r="AS9" s="70">
        <f t="shared" si="10"/>
        <v>-691</v>
      </c>
      <c r="AT9" s="70">
        <f t="shared" si="10"/>
        <v>-691</v>
      </c>
      <c r="AU9" s="70">
        <f t="shared" si="10"/>
        <v>-691</v>
      </c>
      <c r="AV9" s="70">
        <f t="shared" si="10"/>
        <v>-691</v>
      </c>
      <c r="AW9" s="70">
        <f t="shared" si="10"/>
        <v>-691</v>
      </c>
      <c r="AX9" s="70">
        <f t="shared" si="10"/>
        <v>-691</v>
      </c>
      <c r="AY9" s="70">
        <f t="shared" si="10"/>
        <v>-691</v>
      </c>
    </row>
    <row r="10" spans="2:51" s="70" customFormat="1" ht="15.75" customHeight="1" x14ac:dyDescent="0.2">
      <c r="B10" s="84">
        <v>2</v>
      </c>
      <c r="C10" s="146">
        <f>IF(AB9="","",C9+AB9)</f>
        <v>999309</v>
      </c>
      <c r="D10" s="156"/>
      <c r="E10" s="75"/>
      <c r="F10" s="75">
        <v>119.557</v>
      </c>
      <c r="G10" s="75">
        <v>119.381</v>
      </c>
      <c r="H10" s="75"/>
      <c r="I10" s="74"/>
      <c r="J10" s="70">
        <f t="shared" si="1"/>
        <v>0</v>
      </c>
      <c r="K10" s="65" t="str">
        <f t="shared" si="2"/>
        <v>陰</v>
      </c>
      <c r="L10" s="34">
        <f t="shared" ref="L10:L73" si="11">IF(P10="買",E10-G10,F10-E10)</f>
        <v>-119.381</v>
      </c>
      <c r="M10" s="71" t="str">
        <f t="shared" ref="M10:M108" si="12">IF(L10&gt;=J10*3,"OK","NG")</f>
        <v>NG</v>
      </c>
      <c r="N10" s="84"/>
      <c r="O10" s="117" t="s">
        <v>104</v>
      </c>
      <c r="P10" s="105" t="s">
        <v>42</v>
      </c>
      <c r="Q10" s="148">
        <f>IF(P10="買",F10,G10)</f>
        <v>119.557</v>
      </c>
      <c r="R10" s="149"/>
      <c r="S10" s="76">
        <f t="shared" ref="S10:S73" si="13">IF(P10="買",G10-0.02,F10+0.02)</f>
        <v>119.361</v>
      </c>
      <c r="T10" s="76">
        <f>ABS((S10-Q10)*100)</f>
        <v>19.599999999999795</v>
      </c>
      <c r="U10" s="150">
        <f t="shared" si="3"/>
        <v>29979.27</v>
      </c>
      <c r="V10" s="151"/>
      <c r="W10" s="67">
        <f t="shared" ref="W10:W108" si="14">IF(T10="","",ROUNDDOWN(U10/(T10/81)/100000,2))</f>
        <v>1.23</v>
      </c>
      <c r="X10" s="105"/>
      <c r="Y10" s="27" t="s">
        <v>107</v>
      </c>
      <c r="Z10" s="59"/>
      <c r="AA10" s="106">
        <v>119.361</v>
      </c>
      <c r="AB10" s="152">
        <f t="shared" ref="AB10:AB37" si="15">IF(Y10="","",ROUNDDOWN((IF(P10="売",Q10-AA10,AA10-Q10))*W10*10000000/81,0))</f>
        <v>-29762</v>
      </c>
      <c r="AC10" s="153"/>
      <c r="AD10" s="154">
        <f>IF(Y10="","",IF(AB10&lt;0,T10*(-1),IF(P10="買",(AA10-Q10)*100,(Q10-AA10)*100)))</f>
        <v>-19.599999999999795</v>
      </c>
      <c r="AE10" s="155"/>
      <c r="AF10" s="72">
        <v>1</v>
      </c>
      <c r="AG10" s="70" t="s">
        <v>102</v>
      </c>
      <c r="AI10" s="70" t="s">
        <v>55</v>
      </c>
      <c r="AJ10" s="70">
        <v>119.596</v>
      </c>
      <c r="AK10" s="70">
        <f t="shared" si="4"/>
        <v>3.9000000000001478E-2</v>
      </c>
      <c r="AL10" s="70">
        <f t="shared" ref="AL10:AL11" si="16">ABS(AK10/AM10)</f>
        <v>0.22159090909091506</v>
      </c>
      <c r="AM10" s="70">
        <f t="shared" si="5"/>
        <v>0.17600000000000193</v>
      </c>
      <c r="AN10" s="70">
        <f t="shared" si="6"/>
        <v>0.19599999999999795</v>
      </c>
      <c r="AO10" s="73" t="str">
        <f t="shared" si="7"/>
        <v>-</v>
      </c>
      <c r="AP10" s="70">
        <f t="shared" si="8"/>
        <v>-29762</v>
      </c>
      <c r="AQ10" s="70">
        <f t="shared" si="9"/>
        <v>-29762</v>
      </c>
      <c r="AR10" s="70">
        <f t="shared" ref="AR10:AR41" si="17">IF(AL10&gt;=AR$8,U10*AR$8,AB10*1)</f>
        <v>-29762</v>
      </c>
      <c r="AS10" s="70">
        <f t="shared" ref="AS10:AY19" si="18">IF($AL10&gt;=AS$8,$U10*AS$8,$AB10*1)</f>
        <v>-29762</v>
      </c>
      <c r="AT10" s="70">
        <f t="shared" si="18"/>
        <v>-29762</v>
      </c>
      <c r="AU10" s="70">
        <f t="shared" si="18"/>
        <v>-29762</v>
      </c>
      <c r="AV10" s="70">
        <f t="shared" si="18"/>
        <v>-29762</v>
      </c>
      <c r="AW10" s="70">
        <f t="shared" si="18"/>
        <v>-29762</v>
      </c>
      <c r="AX10" s="70">
        <f t="shared" si="18"/>
        <v>-29762</v>
      </c>
      <c r="AY10" s="70">
        <f t="shared" si="18"/>
        <v>-29762</v>
      </c>
    </row>
    <row r="11" spans="2:51" s="70" customFormat="1" ht="15.75" customHeight="1" x14ac:dyDescent="0.2">
      <c r="B11" s="84">
        <v>3</v>
      </c>
      <c r="C11" s="141">
        <f>IF(AB10="","",C10+AB10)</f>
        <v>969547</v>
      </c>
      <c r="D11" s="146"/>
      <c r="E11" s="75"/>
      <c r="F11" s="75">
        <v>119.504</v>
      </c>
      <c r="G11" s="75">
        <v>119.327</v>
      </c>
      <c r="H11" s="75"/>
      <c r="I11" s="74"/>
      <c r="J11" s="70">
        <f t="shared" si="1"/>
        <v>0</v>
      </c>
      <c r="K11" s="65" t="str">
        <f t="shared" si="2"/>
        <v>陰</v>
      </c>
      <c r="L11" s="34">
        <f t="shared" si="11"/>
        <v>119.504</v>
      </c>
      <c r="M11" s="71" t="str">
        <f t="shared" si="12"/>
        <v>OK</v>
      </c>
      <c r="N11" s="84"/>
      <c r="O11" s="117" t="s">
        <v>108</v>
      </c>
      <c r="P11" s="105" t="s">
        <v>41</v>
      </c>
      <c r="Q11" s="142">
        <f t="shared" ref="Q11:Q74" si="19">IF(P11="買",F11,G11)</f>
        <v>119.327</v>
      </c>
      <c r="R11" s="142"/>
      <c r="S11" s="76">
        <f t="shared" si="13"/>
        <v>119.524</v>
      </c>
      <c r="T11" s="76">
        <f t="shared" ref="T11:T74" si="20">ABS((S11-Q11)*100)</f>
        <v>19.700000000000273</v>
      </c>
      <c r="U11" s="143">
        <f t="shared" si="3"/>
        <v>29086.41</v>
      </c>
      <c r="V11" s="143"/>
      <c r="W11" s="67">
        <f t="shared" si="14"/>
        <v>1.19</v>
      </c>
      <c r="X11" s="105"/>
      <c r="Y11" s="27" t="s">
        <v>109</v>
      </c>
      <c r="Z11" s="58"/>
      <c r="AA11" s="106">
        <v>119.524</v>
      </c>
      <c r="AB11" s="144">
        <f t="shared" si="15"/>
        <v>-28941</v>
      </c>
      <c r="AC11" s="144"/>
      <c r="AD11" s="145">
        <f t="shared" ref="AD11:AD74" si="21">IF(Y11="","",IF(AB11&lt;0,T11*(-1),IF(P11="買",(AA11-Q11)*100,(Q11-AA11)*100)))</f>
        <v>-19.700000000000273</v>
      </c>
      <c r="AE11" s="145"/>
      <c r="AF11" s="72">
        <v>1</v>
      </c>
      <c r="AG11" s="70" t="s">
        <v>102</v>
      </c>
      <c r="AI11" s="70" t="s">
        <v>55</v>
      </c>
      <c r="AJ11" s="70">
        <v>119.051</v>
      </c>
      <c r="AK11" s="70">
        <f t="shared" si="4"/>
        <v>0.27599999999999625</v>
      </c>
      <c r="AL11" s="70">
        <f t="shared" si="16"/>
        <v>1.5593220338982248</v>
      </c>
      <c r="AM11" s="70">
        <f t="shared" si="5"/>
        <v>0.17700000000000671</v>
      </c>
      <c r="AN11" s="70">
        <f t="shared" si="6"/>
        <v>0.19700000000000273</v>
      </c>
      <c r="AO11" s="73" t="str">
        <f t="shared" si="7"/>
        <v>-</v>
      </c>
      <c r="AP11" s="70">
        <f t="shared" si="8"/>
        <v>14543.205</v>
      </c>
      <c r="AQ11" s="70">
        <f t="shared" si="9"/>
        <v>29086.41</v>
      </c>
      <c r="AR11" s="70">
        <f t="shared" si="17"/>
        <v>43629.614999999998</v>
      </c>
      <c r="AS11" s="70">
        <f t="shared" si="18"/>
        <v>-28941</v>
      </c>
      <c r="AT11" s="70">
        <f t="shared" si="18"/>
        <v>-28941</v>
      </c>
      <c r="AU11" s="70">
        <f t="shared" si="18"/>
        <v>-28941</v>
      </c>
      <c r="AV11" s="70">
        <f t="shared" si="18"/>
        <v>-28941</v>
      </c>
      <c r="AW11" s="70">
        <f t="shared" si="18"/>
        <v>-28941</v>
      </c>
      <c r="AX11" s="70">
        <f t="shared" si="18"/>
        <v>-28941</v>
      </c>
      <c r="AY11" s="70">
        <f t="shared" si="18"/>
        <v>-28941</v>
      </c>
    </row>
    <row r="12" spans="2:51" s="70" customFormat="1" ht="15.75" customHeight="1" x14ac:dyDescent="0.2">
      <c r="B12" s="84">
        <v>4</v>
      </c>
      <c r="C12" s="141">
        <f t="shared" ref="C12:C75" si="22">IF(AB11="","",C11+AB11)</f>
        <v>940606</v>
      </c>
      <c r="D12" s="146"/>
      <c r="E12" s="75"/>
      <c r="F12" s="75">
        <v>119.492</v>
      </c>
      <c r="G12" s="75">
        <v>119.283</v>
      </c>
      <c r="H12" s="75"/>
      <c r="I12" s="74"/>
      <c r="J12" s="70">
        <f t="shared" si="1"/>
        <v>0</v>
      </c>
      <c r="K12" s="65" t="str">
        <f t="shared" si="2"/>
        <v>陰</v>
      </c>
      <c r="L12" s="34">
        <f t="shared" si="11"/>
        <v>-119.283</v>
      </c>
      <c r="M12" s="71" t="str">
        <f t="shared" si="12"/>
        <v>NG</v>
      </c>
      <c r="N12" s="84"/>
      <c r="O12" s="117" t="s">
        <v>105</v>
      </c>
      <c r="P12" s="105" t="s">
        <v>42</v>
      </c>
      <c r="Q12" s="142">
        <f t="shared" si="19"/>
        <v>119.492</v>
      </c>
      <c r="R12" s="142"/>
      <c r="S12" s="76">
        <f t="shared" si="13"/>
        <v>119.26300000000001</v>
      </c>
      <c r="T12" s="76">
        <f t="shared" si="20"/>
        <v>22.89999999999992</v>
      </c>
      <c r="U12" s="143">
        <f t="shared" si="3"/>
        <v>28218.18</v>
      </c>
      <c r="V12" s="143"/>
      <c r="W12" s="67">
        <f t="shared" si="14"/>
        <v>0.99</v>
      </c>
      <c r="X12" s="105"/>
      <c r="Y12" s="27" t="s">
        <v>109</v>
      </c>
      <c r="Z12" s="58">
        <v>119.95</v>
      </c>
      <c r="AA12" s="106">
        <f t="shared" ref="AA12:AA75" si="23">IF(P12="買",Z12-0.02,Z12+0.02)</f>
        <v>119.93</v>
      </c>
      <c r="AB12" s="144">
        <f t="shared" si="15"/>
        <v>53533</v>
      </c>
      <c r="AC12" s="144"/>
      <c r="AD12" s="145">
        <f t="shared" si="21"/>
        <v>43.800000000000239</v>
      </c>
      <c r="AE12" s="145"/>
      <c r="AF12" s="72">
        <v>1</v>
      </c>
      <c r="AG12" s="65" t="s">
        <v>102</v>
      </c>
      <c r="AH12" s="65"/>
      <c r="AI12" s="70" t="s">
        <v>52</v>
      </c>
      <c r="AJ12" s="70">
        <v>120.227</v>
      </c>
      <c r="AK12" s="70">
        <f t="shared" si="4"/>
        <v>0.73499999999999943</v>
      </c>
      <c r="AL12" s="70">
        <f>ABS(AK12/AM12)</f>
        <v>3.5167464114831972</v>
      </c>
      <c r="AM12" s="70">
        <f t="shared" si="5"/>
        <v>0.20900000000000318</v>
      </c>
      <c r="AN12" s="70">
        <f t="shared" si="6"/>
        <v>0.43800000000000239</v>
      </c>
      <c r="AO12" s="73">
        <f t="shared" si="7"/>
        <v>2.0956937799042858</v>
      </c>
      <c r="AP12" s="70">
        <f t="shared" si="8"/>
        <v>14109.09</v>
      </c>
      <c r="AQ12" s="70">
        <f t="shared" si="9"/>
        <v>28218.18</v>
      </c>
      <c r="AR12" s="70">
        <f t="shared" si="17"/>
        <v>42327.270000000004</v>
      </c>
      <c r="AS12" s="70">
        <f t="shared" si="18"/>
        <v>56436.36</v>
      </c>
      <c r="AT12" s="70">
        <f t="shared" si="18"/>
        <v>70545.45</v>
      </c>
      <c r="AU12" s="70">
        <f t="shared" si="18"/>
        <v>84654.540000000008</v>
      </c>
      <c r="AV12" s="70">
        <f t="shared" si="18"/>
        <v>53533</v>
      </c>
      <c r="AW12" s="70">
        <f t="shared" si="18"/>
        <v>53533</v>
      </c>
      <c r="AX12" s="70">
        <f t="shared" si="18"/>
        <v>53533</v>
      </c>
      <c r="AY12" s="70">
        <f t="shared" si="18"/>
        <v>53533</v>
      </c>
    </row>
    <row r="13" spans="2:51" s="70" customFormat="1" ht="15.75" customHeight="1" x14ac:dyDescent="0.2">
      <c r="B13" s="84">
        <v>5</v>
      </c>
      <c r="C13" s="141">
        <f t="shared" si="22"/>
        <v>994139</v>
      </c>
      <c r="D13" s="141"/>
      <c r="E13" s="75"/>
      <c r="F13" s="75">
        <v>120.227</v>
      </c>
      <c r="G13" s="75">
        <v>119.602</v>
      </c>
      <c r="H13" s="75"/>
      <c r="I13" s="74"/>
      <c r="J13" s="70">
        <f t="shared" si="1"/>
        <v>0</v>
      </c>
      <c r="K13" s="65" t="str">
        <f t="shared" si="2"/>
        <v>陰</v>
      </c>
      <c r="L13" s="34">
        <f t="shared" si="11"/>
        <v>120.227</v>
      </c>
      <c r="M13" s="71" t="s">
        <v>68</v>
      </c>
      <c r="N13" s="84"/>
      <c r="O13" s="117" t="s">
        <v>105</v>
      </c>
      <c r="P13" s="105" t="s">
        <v>41</v>
      </c>
      <c r="Q13" s="142">
        <f t="shared" si="19"/>
        <v>119.602</v>
      </c>
      <c r="R13" s="142"/>
      <c r="S13" s="76">
        <f t="shared" si="13"/>
        <v>120.247</v>
      </c>
      <c r="T13" s="76">
        <f t="shared" si="20"/>
        <v>64.499999999999602</v>
      </c>
      <c r="U13" s="143">
        <f t="shared" si="3"/>
        <v>29824.17</v>
      </c>
      <c r="V13" s="143"/>
      <c r="W13" s="67">
        <f t="shared" si="14"/>
        <v>0.37</v>
      </c>
      <c r="X13" s="105"/>
      <c r="Y13" s="27" t="s">
        <v>110</v>
      </c>
      <c r="Z13" s="58">
        <v>119.815</v>
      </c>
      <c r="AA13" s="106">
        <f t="shared" si="23"/>
        <v>119.83499999999999</v>
      </c>
      <c r="AB13" s="144">
        <f t="shared" si="15"/>
        <v>-10643</v>
      </c>
      <c r="AC13" s="144"/>
      <c r="AD13" s="145">
        <f t="shared" si="21"/>
        <v>-64.499999999999602</v>
      </c>
      <c r="AE13" s="145"/>
      <c r="AF13" s="72">
        <v>1</v>
      </c>
      <c r="AG13" s="65" t="s">
        <v>111</v>
      </c>
      <c r="AH13" s="65"/>
      <c r="AI13" s="70" t="s">
        <v>52</v>
      </c>
      <c r="AJ13" s="70">
        <v>119.583</v>
      </c>
      <c r="AK13" s="70">
        <f t="shared" si="4"/>
        <v>1.9000000000005457E-2</v>
      </c>
      <c r="AL13" s="70">
        <f>ABS(AK13/AM13)</f>
        <v>3.0400000000008733E-2</v>
      </c>
      <c r="AM13" s="70">
        <f t="shared" si="5"/>
        <v>0.625</v>
      </c>
      <c r="AN13" s="70">
        <f t="shared" si="6"/>
        <v>0.23299999999998988</v>
      </c>
      <c r="AO13" s="73" t="str">
        <f t="shared" si="7"/>
        <v>-</v>
      </c>
      <c r="AP13" s="70">
        <f t="shared" si="8"/>
        <v>-10643</v>
      </c>
      <c r="AQ13" s="70">
        <f t="shared" si="9"/>
        <v>-10643</v>
      </c>
      <c r="AR13" s="70">
        <f t="shared" si="17"/>
        <v>-10643</v>
      </c>
      <c r="AS13" s="70">
        <f t="shared" si="18"/>
        <v>-10643</v>
      </c>
      <c r="AT13" s="70">
        <f t="shared" si="18"/>
        <v>-10643</v>
      </c>
      <c r="AU13" s="70">
        <f t="shared" si="18"/>
        <v>-10643</v>
      </c>
      <c r="AV13" s="70">
        <f t="shared" si="18"/>
        <v>-10643</v>
      </c>
      <c r="AW13" s="70">
        <f t="shared" si="18"/>
        <v>-10643</v>
      </c>
      <c r="AX13" s="70">
        <f t="shared" si="18"/>
        <v>-10643</v>
      </c>
      <c r="AY13" s="70">
        <f t="shared" si="18"/>
        <v>-10643</v>
      </c>
    </row>
    <row r="14" spans="2:51" s="70" customFormat="1" ht="15.75" customHeight="1" x14ac:dyDescent="0.2">
      <c r="B14" s="84">
        <v>6</v>
      </c>
      <c r="C14" s="141">
        <f t="shared" si="22"/>
        <v>983496</v>
      </c>
      <c r="D14" s="141"/>
      <c r="E14" s="75"/>
      <c r="F14" s="75">
        <v>119.953</v>
      </c>
      <c r="G14" s="75">
        <v>119.78400000000001</v>
      </c>
      <c r="H14" s="75"/>
      <c r="I14" s="74"/>
      <c r="J14" s="70">
        <f t="shared" si="1"/>
        <v>0</v>
      </c>
      <c r="K14" s="65" t="str">
        <f t="shared" si="2"/>
        <v>陰</v>
      </c>
      <c r="L14" s="34">
        <f t="shared" si="11"/>
        <v>-119.78400000000001</v>
      </c>
      <c r="M14" s="71" t="str">
        <f t="shared" si="12"/>
        <v>NG</v>
      </c>
      <c r="N14" s="84"/>
      <c r="O14" s="117" t="s">
        <v>112</v>
      </c>
      <c r="P14" s="105" t="s">
        <v>42</v>
      </c>
      <c r="Q14" s="142">
        <f t="shared" si="19"/>
        <v>119.953</v>
      </c>
      <c r="R14" s="142"/>
      <c r="S14" s="76">
        <f t="shared" si="13"/>
        <v>119.76400000000001</v>
      </c>
      <c r="T14" s="76">
        <f t="shared" si="20"/>
        <v>18.899999999999295</v>
      </c>
      <c r="U14" s="143">
        <f t="shared" si="3"/>
        <v>29504.879999999997</v>
      </c>
      <c r="V14" s="143"/>
      <c r="W14" s="67">
        <f t="shared" si="14"/>
        <v>1.26</v>
      </c>
      <c r="X14" s="105"/>
      <c r="Y14" s="27" t="s">
        <v>113</v>
      </c>
      <c r="Z14" s="58"/>
      <c r="AA14" s="106">
        <v>119.764</v>
      </c>
      <c r="AB14" s="144">
        <f t="shared" si="15"/>
        <v>-29400</v>
      </c>
      <c r="AC14" s="144"/>
      <c r="AD14" s="145">
        <f t="shared" si="21"/>
        <v>-18.899999999999295</v>
      </c>
      <c r="AE14" s="145"/>
      <c r="AF14" s="72">
        <v>1</v>
      </c>
      <c r="AG14" s="65" t="s">
        <v>102</v>
      </c>
      <c r="AH14" s="65"/>
      <c r="AI14" s="70" t="s">
        <v>114</v>
      </c>
      <c r="AJ14" s="70">
        <v>119.965</v>
      </c>
      <c r="AK14" s="70">
        <f t="shared" si="4"/>
        <v>1.2000000000000455E-2</v>
      </c>
      <c r="AL14" s="70">
        <f t="shared" ref="AL14:AL16" si="24">ABS(AK14/AM14)</f>
        <v>7.1005917159767298E-2</v>
      </c>
      <c r="AM14" s="70">
        <f t="shared" si="5"/>
        <v>0.16899999999999693</v>
      </c>
      <c r="AN14" s="70">
        <f t="shared" si="6"/>
        <v>0.18900000000000716</v>
      </c>
      <c r="AO14" s="73" t="str">
        <f t="shared" si="7"/>
        <v>-</v>
      </c>
      <c r="AP14" s="70">
        <f t="shared" si="8"/>
        <v>-29400</v>
      </c>
      <c r="AQ14" s="70">
        <f t="shared" si="9"/>
        <v>-29400</v>
      </c>
      <c r="AR14" s="70">
        <f t="shared" si="17"/>
        <v>-29400</v>
      </c>
      <c r="AS14" s="70">
        <f t="shared" si="18"/>
        <v>-29400</v>
      </c>
      <c r="AT14" s="70">
        <f t="shared" si="18"/>
        <v>-29400</v>
      </c>
      <c r="AU14" s="70">
        <f t="shared" si="18"/>
        <v>-29400</v>
      </c>
      <c r="AV14" s="70">
        <f t="shared" si="18"/>
        <v>-29400</v>
      </c>
      <c r="AW14" s="70">
        <f t="shared" si="18"/>
        <v>-29400</v>
      </c>
      <c r="AX14" s="70">
        <f t="shared" si="18"/>
        <v>-29400</v>
      </c>
      <c r="AY14" s="70">
        <f t="shared" si="18"/>
        <v>-29400</v>
      </c>
    </row>
    <row r="15" spans="2:51" s="70" customFormat="1" ht="15.75" customHeight="1" x14ac:dyDescent="0.2">
      <c r="B15" s="84">
        <v>7</v>
      </c>
      <c r="C15" s="141">
        <f t="shared" si="22"/>
        <v>954096</v>
      </c>
      <c r="D15" s="141"/>
      <c r="E15" s="75"/>
      <c r="F15" s="75">
        <v>119.91800000000001</v>
      </c>
      <c r="G15" s="75">
        <v>119.818</v>
      </c>
      <c r="H15" s="75"/>
      <c r="I15" s="74"/>
      <c r="J15" s="65">
        <f t="shared" si="1"/>
        <v>0</v>
      </c>
      <c r="K15" s="65" t="str">
        <f t="shared" si="2"/>
        <v>陰</v>
      </c>
      <c r="L15" s="34">
        <f t="shared" si="11"/>
        <v>119.91800000000001</v>
      </c>
      <c r="M15" s="66" t="str">
        <f t="shared" si="12"/>
        <v>OK</v>
      </c>
      <c r="N15" s="84"/>
      <c r="O15" s="117" t="s">
        <v>105</v>
      </c>
      <c r="P15" s="105" t="s">
        <v>41</v>
      </c>
      <c r="Q15" s="142">
        <f t="shared" si="19"/>
        <v>119.818</v>
      </c>
      <c r="R15" s="142"/>
      <c r="S15" s="76">
        <f t="shared" si="13"/>
        <v>119.938</v>
      </c>
      <c r="T15" s="76">
        <f t="shared" si="20"/>
        <v>12.000000000000455</v>
      </c>
      <c r="U15" s="143">
        <f t="shared" si="3"/>
        <v>28622.879999999997</v>
      </c>
      <c r="V15" s="143"/>
      <c r="W15" s="67">
        <f t="shared" si="14"/>
        <v>1.93</v>
      </c>
      <c r="X15" s="105"/>
      <c r="Y15" s="27" t="s">
        <v>110</v>
      </c>
      <c r="Z15" s="58">
        <v>119.15900000000001</v>
      </c>
      <c r="AA15" s="106">
        <f t="shared" si="23"/>
        <v>119.179</v>
      </c>
      <c r="AB15" s="144">
        <f t="shared" si="15"/>
        <v>152255</v>
      </c>
      <c r="AC15" s="144"/>
      <c r="AD15" s="145">
        <f t="shared" si="21"/>
        <v>63.899999999999579</v>
      </c>
      <c r="AE15" s="145"/>
      <c r="AF15" s="72">
        <v>1</v>
      </c>
      <c r="AG15" s="65" t="s">
        <v>115</v>
      </c>
      <c r="AH15" s="65"/>
      <c r="AI15" s="70" t="s">
        <v>52</v>
      </c>
      <c r="AJ15" s="70">
        <v>118.027</v>
      </c>
      <c r="AK15" s="70">
        <f t="shared" si="4"/>
        <v>1.7909999999999968</v>
      </c>
      <c r="AL15" s="70">
        <f t="shared" si="24"/>
        <v>17.909999999998441</v>
      </c>
      <c r="AM15" s="70">
        <f t="shared" si="5"/>
        <v>0.10000000000000853</v>
      </c>
      <c r="AN15" s="70">
        <f t="shared" si="6"/>
        <v>0.63899999999999579</v>
      </c>
      <c r="AO15" s="73">
        <f t="shared" si="7"/>
        <v>6.3899999999994135</v>
      </c>
      <c r="AP15" s="70">
        <f t="shared" si="8"/>
        <v>14311.439999999999</v>
      </c>
      <c r="AQ15" s="70">
        <f t="shared" si="9"/>
        <v>28622.879999999997</v>
      </c>
      <c r="AR15" s="70">
        <f t="shared" si="17"/>
        <v>42934.319999999992</v>
      </c>
      <c r="AS15" s="70">
        <f t="shared" si="18"/>
        <v>57245.759999999995</v>
      </c>
      <c r="AT15" s="70">
        <f t="shared" si="18"/>
        <v>71557.2</v>
      </c>
      <c r="AU15" s="70">
        <f t="shared" si="18"/>
        <v>85868.639999999985</v>
      </c>
      <c r="AV15" s="70">
        <f t="shared" si="18"/>
        <v>114491.51999999999</v>
      </c>
      <c r="AW15" s="70">
        <f t="shared" si="18"/>
        <v>143114.4</v>
      </c>
      <c r="AX15" s="70">
        <f t="shared" si="18"/>
        <v>171737.27999999997</v>
      </c>
      <c r="AY15" s="70">
        <f t="shared" si="18"/>
        <v>200360.15999999997</v>
      </c>
    </row>
    <row r="16" spans="2:51" s="70" customFormat="1" ht="15.75" customHeight="1" x14ac:dyDescent="0.2">
      <c r="B16" s="84">
        <v>8</v>
      </c>
      <c r="C16" s="141">
        <f t="shared" si="22"/>
        <v>1106351</v>
      </c>
      <c r="D16" s="141"/>
      <c r="E16" s="75"/>
      <c r="F16" s="75">
        <v>119.22</v>
      </c>
      <c r="G16" s="75">
        <v>118.88200000000001</v>
      </c>
      <c r="H16" s="75"/>
      <c r="I16" s="74"/>
      <c r="J16" s="70">
        <f t="shared" si="1"/>
        <v>0</v>
      </c>
      <c r="K16" s="65" t="str">
        <f t="shared" si="2"/>
        <v>陰</v>
      </c>
      <c r="L16" s="34">
        <f t="shared" si="11"/>
        <v>-118.88200000000001</v>
      </c>
      <c r="M16" s="71" t="str">
        <f t="shared" si="12"/>
        <v>NG</v>
      </c>
      <c r="N16" s="84"/>
      <c r="O16" s="117" t="s">
        <v>104</v>
      </c>
      <c r="P16" s="105" t="s">
        <v>42</v>
      </c>
      <c r="Q16" s="142">
        <f t="shared" si="19"/>
        <v>119.22</v>
      </c>
      <c r="R16" s="142"/>
      <c r="S16" s="76">
        <f t="shared" si="13"/>
        <v>118.86200000000001</v>
      </c>
      <c r="T16" s="76">
        <f t="shared" si="20"/>
        <v>35.799999999998988</v>
      </c>
      <c r="U16" s="143">
        <f t="shared" si="3"/>
        <v>33190.53</v>
      </c>
      <c r="V16" s="143"/>
      <c r="W16" s="67">
        <f t="shared" si="14"/>
        <v>0.75</v>
      </c>
      <c r="X16" s="105"/>
      <c r="Y16" s="27" t="s">
        <v>113</v>
      </c>
      <c r="Z16" s="59">
        <v>119.319</v>
      </c>
      <c r="AA16" s="106">
        <f t="shared" si="23"/>
        <v>119.29900000000001</v>
      </c>
      <c r="AB16" s="144">
        <f t="shared" si="15"/>
        <v>7314</v>
      </c>
      <c r="AC16" s="144"/>
      <c r="AD16" s="145">
        <f t="shared" si="21"/>
        <v>7.9000000000007731</v>
      </c>
      <c r="AE16" s="145"/>
      <c r="AF16" s="72">
        <v>1</v>
      </c>
      <c r="AG16" s="65" t="s">
        <v>116</v>
      </c>
      <c r="AH16" s="65"/>
      <c r="AI16" s="70" t="s">
        <v>54</v>
      </c>
      <c r="AJ16" s="70">
        <v>119.919</v>
      </c>
      <c r="AK16" s="70">
        <f t="shared" si="4"/>
        <v>0.69899999999999807</v>
      </c>
      <c r="AL16" s="70">
        <f t="shared" si="24"/>
        <v>2.0680473372781383</v>
      </c>
      <c r="AM16" s="70">
        <f t="shared" si="5"/>
        <v>0.33799999999999386</v>
      </c>
      <c r="AN16" s="70">
        <f t="shared" si="6"/>
        <v>7.9000000000007731E-2</v>
      </c>
      <c r="AO16" s="73">
        <f t="shared" si="7"/>
        <v>0.23372781065091469</v>
      </c>
      <c r="AP16" s="70">
        <f t="shared" si="8"/>
        <v>16595.264999999999</v>
      </c>
      <c r="AQ16" s="70">
        <f t="shared" si="9"/>
        <v>33190.53</v>
      </c>
      <c r="AR16" s="70">
        <f t="shared" si="17"/>
        <v>49785.794999999998</v>
      </c>
      <c r="AS16" s="70">
        <f t="shared" si="18"/>
        <v>66381.06</v>
      </c>
      <c r="AT16" s="70">
        <f t="shared" si="18"/>
        <v>7314</v>
      </c>
      <c r="AU16" s="70">
        <f t="shared" si="18"/>
        <v>7314</v>
      </c>
      <c r="AV16" s="70">
        <f t="shared" si="18"/>
        <v>7314</v>
      </c>
      <c r="AW16" s="70">
        <f t="shared" si="18"/>
        <v>7314</v>
      </c>
      <c r="AX16" s="70">
        <f t="shared" si="18"/>
        <v>7314</v>
      </c>
      <c r="AY16" s="70">
        <f t="shared" si="18"/>
        <v>7314</v>
      </c>
    </row>
    <row r="17" spans="2:51" s="70" customFormat="1" ht="15.75" customHeight="1" x14ac:dyDescent="0.2">
      <c r="B17" s="84">
        <v>9</v>
      </c>
      <c r="C17" s="141">
        <f t="shared" si="22"/>
        <v>1113665</v>
      </c>
      <c r="D17" s="141"/>
      <c r="E17" s="75"/>
      <c r="F17" s="75">
        <v>119.221</v>
      </c>
      <c r="G17" s="75">
        <v>118.964</v>
      </c>
      <c r="H17" s="75"/>
      <c r="I17" s="74"/>
      <c r="J17" s="70">
        <f t="shared" si="1"/>
        <v>0</v>
      </c>
      <c r="K17" s="65" t="str">
        <f t="shared" si="2"/>
        <v>陰</v>
      </c>
      <c r="L17" s="34">
        <f t="shared" si="11"/>
        <v>-118.964</v>
      </c>
      <c r="M17" s="71" t="str">
        <f t="shared" si="12"/>
        <v>NG</v>
      </c>
      <c r="N17" s="84"/>
      <c r="O17" s="117" t="s">
        <v>105</v>
      </c>
      <c r="P17" s="105" t="s">
        <v>42</v>
      </c>
      <c r="Q17" s="142">
        <f t="shared" si="19"/>
        <v>119.221</v>
      </c>
      <c r="R17" s="142"/>
      <c r="S17" s="76">
        <f t="shared" si="13"/>
        <v>118.944</v>
      </c>
      <c r="T17" s="76">
        <f t="shared" si="20"/>
        <v>27.700000000000102</v>
      </c>
      <c r="U17" s="143">
        <f t="shared" si="3"/>
        <v>33409.949999999997</v>
      </c>
      <c r="V17" s="143"/>
      <c r="W17" s="67">
        <f t="shared" si="14"/>
        <v>0.97</v>
      </c>
      <c r="X17" s="105"/>
      <c r="Y17" s="27" t="s">
        <v>117</v>
      </c>
      <c r="Z17" s="58">
        <v>119.32</v>
      </c>
      <c r="AA17" s="106">
        <f t="shared" si="23"/>
        <v>119.3</v>
      </c>
      <c r="AB17" s="144">
        <f t="shared" si="15"/>
        <v>9460</v>
      </c>
      <c r="AC17" s="144"/>
      <c r="AD17" s="145">
        <f t="shared" si="21"/>
        <v>7.899999999999352</v>
      </c>
      <c r="AE17" s="145"/>
      <c r="AF17" s="72">
        <v>1</v>
      </c>
      <c r="AG17" s="65" t="s">
        <v>102</v>
      </c>
      <c r="AH17" s="65"/>
      <c r="AI17" s="70" t="s">
        <v>52</v>
      </c>
      <c r="AJ17" s="70">
        <v>119.919</v>
      </c>
      <c r="AK17" s="70">
        <f t="shared" si="4"/>
        <v>0.69799999999999329</v>
      </c>
      <c r="AL17" s="70">
        <f>ABS(AK17/AM17)</f>
        <v>2.7159533073929172</v>
      </c>
      <c r="AM17" s="70">
        <f t="shared" si="5"/>
        <v>0.257000000000005</v>
      </c>
      <c r="AN17" s="70">
        <f t="shared" si="6"/>
        <v>7.899999999999352E-2</v>
      </c>
      <c r="AO17" s="73">
        <f t="shared" si="7"/>
        <v>0.30739299610891824</v>
      </c>
      <c r="AP17" s="70">
        <f t="shared" si="8"/>
        <v>16704.974999999999</v>
      </c>
      <c r="AQ17" s="70">
        <f t="shared" si="9"/>
        <v>33409.949999999997</v>
      </c>
      <c r="AR17" s="70">
        <f t="shared" si="17"/>
        <v>50114.924999999996</v>
      </c>
      <c r="AS17" s="70">
        <f t="shared" si="18"/>
        <v>66819.899999999994</v>
      </c>
      <c r="AT17" s="70">
        <f t="shared" si="18"/>
        <v>83524.875</v>
      </c>
      <c r="AU17" s="70">
        <f t="shared" si="18"/>
        <v>9460</v>
      </c>
      <c r="AV17" s="70">
        <f t="shared" si="18"/>
        <v>9460</v>
      </c>
      <c r="AW17" s="70">
        <f t="shared" si="18"/>
        <v>9460</v>
      </c>
      <c r="AX17" s="70">
        <f t="shared" si="18"/>
        <v>9460</v>
      </c>
      <c r="AY17" s="70">
        <f t="shared" si="18"/>
        <v>9460</v>
      </c>
    </row>
    <row r="18" spans="2:51" s="70" customFormat="1" ht="15.75" customHeight="1" x14ac:dyDescent="0.2">
      <c r="B18" s="84">
        <v>10</v>
      </c>
      <c r="C18" s="141">
        <f t="shared" si="22"/>
        <v>1123125</v>
      </c>
      <c r="D18" s="141"/>
      <c r="E18" s="75"/>
      <c r="F18" s="75">
        <v>119.693</v>
      </c>
      <c r="G18" s="75">
        <v>119.334</v>
      </c>
      <c r="H18" s="75"/>
      <c r="I18" s="74"/>
      <c r="J18" s="65">
        <f t="shared" si="1"/>
        <v>0</v>
      </c>
      <c r="K18" s="65" t="str">
        <f t="shared" si="2"/>
        <v>陰</v>
      </c>
      <c r="L18" s="34">
        <f t="shared" si="11"/>
        <v>-119.334</v>
      </c>
      <c r="M18" s="66" t="str">
        <f t="shared" si="12"/>
        <v>NG</v>
      </c>
      <c r="N18" s="84"/>
      <c r="O18" s="117" t="s">
        <v>105</v>
      </c>
      <c r="P18" s="105" t="s">
        <v>42</v>
      </c>
      <c r="Q18" s="142">
        <f t="shared" si="19"/>
        <v>119.693</v>
      </c>
      <c r="R18" s="142"/>
      <c r="S18" s="76">
        <f t="shared" si="13"/>
        <v>119.31400000000001</v>
      </c>
      <c r="T18" s="76">
        <f t="shared" si="20"/>
        <v>37.899999999999068</v>
      </c>
      <c r="U18" s="143">
        <f t="shared" si="3"/>
        <v>33693.75</v>
      </c>
      <c r="V18" s="143"/>
      <c r="W18" s="67">
        <f t="shared" si="14"/>
        <v>0.72</v>
      </c>
      <c r="X18" s="105"/>
      <c r="Y18" s="27" t="s">
        <v>109</v>
      </c>
      <c r="Z18" s="58">
        <v>119.584</v>
      </c>
      <c r="AA18" s="106">
        <f t="shared" si="23"/>
        <v>119.56400000000001</v>
      </c>
      <c r="AB18" s="144">
        <f t="shared" si="15"/>
        <v>-11466</v>
      </c>
      <c r="AC18" s="144"/>
      <c r="AD18" s="145">
        <f t="shared" si="21"/>
        <v>-37.899999999999068</v>
      </c>
      <c r="AE18" s="145"/>
      <c r="AF18" s="72">
        <v>1</v>
      </c>
      <c r="AG18" s="65" t="s">
        <v>102</v>
      </c>
      <c r="AH18" s="65"/>
      <c r="AI18" s="70" t="s">
        <v>55</v>
      </c>
      <c r="AJ18" s="70">
        <v>119.762</v>
      </c>
      <c r="AK18" s="70">
        <f t="shared" si="4"/>
        <v>6.9000000000002615E-2</v>
      </c>
      <c r="AL18" s="70">
        <f t="shared" ref="AL18:AL24" si="25">ABS(AK18/AM18)</f>
        <v>0.19220055710307421</v>
      </c>
      <c r="AM18" s="70">
        <f t="shared" si="5"/>
        <v>0.35899999999999466</v>
      </c>
      <c r="AN18" s="70">
        <f t="shared" si="6"/>
        <v>0.12899999999999068</v>
      </c>
      <c r="AO18" s="73" t="str">
        <f t="shared" si="7"/>
        <v>-</v>
      </c>
      <c r="AP18" s="70">
        <f t="shared" si="8"/>
        <v>-11466</v>
      </c>
      <c r="AQ18" s="70">
        <f t="shared" si="9"/>
        <v>-11466</v>
      </c>
      <c r="AR18" s="70">
        <f t="shared" si="17"/>
        <v>-11466</v>
      </c>
      <c r="AS18" s="70">
        <f t="shared" si="18"/>
        <v>-11466</v>
      </c>
      <c r="AT18" s="70">
        <f t="shared" si="18"/>
        <v>-11466</v>
      </c>
      <c r="AU18" s="70">
        <f t="shared" si="18"/>
        <v>-11466</v>
      </c>
      <c r="AV18" s="70">
        <f t="shared" si="18"/>
        <v>-11466</v>
      </c>
      <c r="AW18" s="70">
        <f t="shared" si="18"/>
        <v>-11466</v>
      </c>
      <c r="AX18" s="70">
        <f t="shared" si="18"/>
        <v>-11466</v>
      </c>
      <c r="AY18" s="70">
        <f t="shared" si="18"/>
        <v>-11466</v>
      </c>
    </row>
    <row r="19" spans="2:51" s="70" customFormat="1" ht="15.75" customHeight="1" x14ac:dyDescent="0.2">
      <c r="B19" s="84">
        <v>11</v>
      </c>
      <c r="C19" s="141">
        <f t="shared" si="22"/>
        <v>1111659</v>
      </c>
      <c r="D19" s="141"/>
      <c r="E19" s="75"/>
      <c r="F19" s="75">
        <v>121.05200000000001</v>
      </c>
      <c r="G19" s="75">
        <v>120.81100000000001</v>
      </c>
      <c r="H19" s="75"/>
      <c r="I19" s="74"/>
      <c r="J19" s="70">
        <f t="shared" si="1"/>
        <v>0</v>
      </c>
      <c r="K19" s="65" t="str">
        <f t="shared" si="2"/>
        <v>陰</v>
      </c>
      <c r="L19" s="34">
        <f t="shared" si="11"/>
        <v>-120.81100000000001</v>
      </c>
      <c r="M19" s="71" t="str">
        <f t="shared" si="12"/>
        <v>NG</v>
      </c>
      <c r="N19" s="84"/>
      <c r="O19" s="117" t="s">
        <v>105</v>
      </c>
      <c r="P19" s="105" t="s">
        <v>42</v>
      </c>
      <c r="Q19" s="142">
        <f t="shared" si="19"/>
        <v>121.05200000000001</v>
      </c>
      <c r="R19" s="142"/>
      <c r="S19" s="76">
        <f t="shared" si="13"/>
        <v>120.79100000000001</v>
      </c>
      <c r="T19" s="76">
        <f t="shared" si="20"/>
        <v>26.099999999999568</v>
      </c>
      <c r="U19" s="143">
        <f t="shared" si="3"/>
        <v>33349.769999999997</v>
      </c>
      <c r="V19" s="143"/>
      <c r="W19" s="67">
        <f t="shared" si="14"/>
        <v>1.03</v>
      </c>
      <c r="X19" s="105"/>
      <c r="Y19" s="27" t="s">
        <v>109</v>
      </c>
      <c r="Z19" s="60">
        <v>121.038</v>
      </c>
      <c r="AA19" s="106">
        <f t="shared" si="23"/>
        <v>121.018</v>
      </c>
      <c r="AB19" s="144">
        <f t="shared" si="15"/>
        <v>-4323</v>
      </c>
      <c r="AC19" s="144"/>
      <c r="AD19" s="145">
        <f t="shared" si="21"/>
        <v>-26.099999999999568</v>
      </c>
      <c r="AE19" s="145"/>
      <c r="AF19" s="72">
        <v>1</v>
      </c>
      <c r="AG19" s="65" t="s">
        <v>115</v>
      </c>
      <c r="AH19" s="65"/>
      <c r="AI19" s="70" t="s">
        <v>55</v>
      </c>
      <c r="AJ19" s="70">
        <v>121.471</v>
      </c>
      <c r="AK19" s="70">
        <f t="shared" si="4"/>
        <v>0.41899999999999693</v>
      </c>
      <c r="AL19" s="70">
        <f t="shared" si="25"/>
        <v>1.7385892116182471</v>
      </c>
      <c r="AM19" s="70">
        <f t="shared" si="5"/>
        <v>0.24099999999999966</v>
      </c>
      <c r="AN19" s="70">
        <f t="shared" si="6"/>
        <v>3.4000000000006025E-2</v>
      </c>
      <c r="AO19" s="73" t="str">
        <f t="shared" si="7"/>
        <v>-</v>
      </c>
      <c r="AP19" s="70">
        <f t="shared" si="8"/>
        <v>16674.884999999998</v>
      </c>
      <c r="AQ19" s="70">
        <f t="shared" si="9"/>
        <v>33349.769999999997</v>
      </c>
      <c r="AR19" s="70">
        <f t="shared" si="17"/>
        <v>50024.654999999999</v>
      </c>
      <c r="AS19" s="70">
        <f t="shared" si="18"/>
        <v>-4323</v>
      </c>
      <c r="AT19" s="70">
        <f t="shared" si="18"/>
        <v>-4323</v>
      </c>
      <c r="AU19" s="70">
        <f t="shared" si="18"/>
        <v>-4323</v>
      </c>
      <c r="AV19" s="70">
        <f t="shared" si="18"/>
        <v>-4323</v>
      </c>
      <c r="AW19" s="70">
        <f t="shared" si="18"/>
        <v>-4323</v>
      </c>
      <c r="AX19" s="70">
        <f t="shared" si="18"/>
        <v>-4323</v>
      </c>
      <c r="AY19" s="70">
        <f t="shared" si="18"/>
        <v>-4323</v>
      </c>
    </row>
    <row r="20" spans="2:51" s="70" customFormat="1" ht="15.75" customHeight="1" x14ac:dyDescent="0.2">
      <c r="B20" s="84">
        <v>12</v>
      </c>
      <c r="C20" s="141">
        <f t="shared" si="22"/>
        <v>1107336</v>
      </c>
      <c r="D20" s="141"/>
      <c r="E20" s="75"/>
      <c r="F20" s="75">
        <v>121.089</v>
      </c>
      <c r="G20" s="75">
        <v>120.934</v>
      </c>
      <c r="H20" s="75"/>
      <c r="I20" s="74"/>
      <c r="J20" s="70">
        <f t="shared" si="1"/>
        <v>0</v>
      </c>
      <c r="K20" s="65" t="str">
        <f t="shared" si="2"/>
        <v>陰</v>
      </c>
      <c r="L20" s="34">
        <f t="shared" si="11"/>
        <v>121.089</v>
      </c>
      <c r="M20" s="71"/>
      <c r="N20" s="84"/>
      <c r="O20" s="117" t="s">
        <v>105</v>
      </c>
      <c r="P20" s="105" t="s">
        <v>41</v>
      </c>
      <c r="Q20" s="142">
        <f t="shared" si="19"/>
        <v>120.934</v>
      </c>
      <c r="R20" s="142"/>
      <c r="S20" s="76">
        <f t="shared" si="13"/>
        <v>121.10899999999999</v>
      </c>
      <c r="T20" s="76">
        <f t="shared" si="20"/>
        <v>17.499999999999716</v>
      </c>
      <c r="U20" s="143">
        <f t="shared" si="3"/>
        <v>33220.080000000002</v>
      </c>
      <c r="V20" s="143"/>
      <c r="W20" s="67">
        <f t="shared" si="14"/>
        <v>1.53</v>
      </c>
      <c r="X20" s="105"/>
      <c r="Y20" s="27" t="s">
        <v>118</v>
      </c>
      <c r="Z20" s="60">
        <v>120.827</v>
      </c>
      <c r="AA20" s="106">
        <f t="shared" si="23"/>
        <v>120.84699999999999</v>
      </c>
      <c r="AB20" s="144">
        <f t="shared" si="15"/>
        <v>16433</v>
      </c>
      <c r="AC20" s="144"/>
      <c r="AD20" s="145">
        <f t="shared" si="21"/>
        <v>8.7000000000003297</v>
      </c>
      <c r="AE20" s="145"/>
      <c r="AF20" s="72">
        <v>1</v>
      </c>
      <c r="AG20" s="65" t="s">
        <v>102</v>
      </c>
      <c r="AH20" s="65"/>
      <c r="AI20" s="70" t="s">
        <v>54</v>
      </c>
      <c r="AJ20" s="70">
        <v>120.63500000000001</v>
      </c>
      <c r="AK20" s="70">
        <f t="shared" si="4"/>
        <v>0.29899999999999238</v>
      </c>
      <c r="AL20" s="70">
        <f t="shared" si="25"/>
        <v>1.9290322580644528</v>
      </c>
      <c r="AM20" s="70">
        <f t="shared" si="5"/>
        <v>0.15500000000000114</v>
      </c>
      <c r="AN20" s="70">
        <f t="shared" si="6"/>
        <v>8.7000000000003297E-2</v>
      </c>
      <c r="AO20" s="73">
        <f t="shared" si="7"/>
        <v>0.56129032258066236</v>
      </c>
      <c r="AP20" s="70">
        <f t="shared" si="8"/>
        <v>16610.04</v>
      </c>
      <c r="AQ20" s="70">
        <f t="shared" si="9"/>
        <v>33220.080000000002</v>
      </c>
      <c r="AR20" s="70">
        <f t="shared" si="17"/>
        <v>49830.12</v>
      </c>
      <c r="AS20" s="70">
        <f t="shared" ref="AS20:AY29" si="26">IF($AL20&gt;=AS$8,$U20*AS$8,$AB20*1)</f>
        <v>16433</v>
      </c>
      <c r="AT20" s="70">
        <f t="shared" si="26"/>
        <v>16433</v>
      </c>
      <c r="AU20" s="70">
        <f t="shared" si="26"/>
        <v>16433</v>
      </c>
      <c r="AV20" s="70">
        <f t="shared" si="26"/>
        <v>16433</v>
      </c>
      <c r="AW20" s="70">
        <f t="shared" si="26"/>
        <v>16433</v>
      </c>
      <c r="AX20" s="70">
        <f t="shared" si="26"/>
        <v>16433</v>
      </c>
      <c r="AY20" s="70">
        <f t="shared" si="26"/>
        <v>16433</v>
      </c>
    </row>
    <row r="21" spans="2:51" s="70" customFormat="1" ht="15.75" customHeight="1" x14ac:dyDescent="0.2">
      <c r="B21" s="84">
        <v>13</v>
      </c>
      <c r="C21" s="141">
        <f t="shared" si="22"/>
        <v>1123769</v>
      </c>
      <c r="D21" s="141"/>
      <c r="E21" s="75"/>
      <c r="F21" s="75">
        <v>123.992</v>
      </c>
      <c r="G21" s="75">
        <v>123.617</v>
      </c>
      <c r="H21" s="75"/>
      <c r="I21" s="74"/>
      <c r="J21" s="70">
        <f t="shared" si="1"/>
        <v>0</v>
      </c>
      <c r="K21" s="65" t="str">
        <f t="shared" si="2"/>
        <v>陰</v>
      </c>
      <c r="L21" s="34">
        <f t="shared" si="11"/>
        <v>-123.617</v>
      </c>
      <c r="M21" s="71" t="str">
        <f t="shared" si="12"/>
        <v>NG</v>
      </c>
      <c r="N21" s="84"/>
      <c r="O21" s="117" t="s">
        <v>105</v>
      </c>
      <c r="P21" s="105" t="s">
        <v>42</v>
      </c>
      <c r="Q21" s="142">
        <f t="shared" si="19"/>
        <v>123.992</v>
      </c>
      <c r="R21" s="142"/>
      <c r="S21" s="76">
        <f t="shared" si="13"/>
        <v>123.59700000000001</v>
      </c>
      <c r="T21" s="76">
        <f t="shared" si="20"/>
        <v>39.499999999999602</v>
      </c>
      <c r="U21" s="143">
        <f t="shared" si="3"/>
        <v>33713.07</v>
      </c>
      <c r="V21" s="143"/>
      <c r="W21" s="67">
        <f t="shared" si="14"/>
        <v>0.69</v>
      </c>
      <c r="X21" s="105"/>
      <c r="Y21" s="27" t="s">
        <v>109</v>
      </c>
      <c r="Z21" s="60">
        <v>124.06</v>
      </c>
      <c r="AA21" s="106">
        <f t="shared" si="23"/>
        <v>124.04</v>
      </c>
      <c r="AB21" s="144">
        <f t="shared" si="15"/>
        <v>4088</v>
      </c>
      <c r="AC21" s="144"/>
      <c r="AD21" s="145">
        <f t="shared" si="21"/>
        <v>4.8000000000001819</v>
      </c>
      <c r="AE21" s="145"/>
      <c r="AF21" s="72">
        <v>1</v>
      </c>
      <c r="AG21" s="65" t="s">
        <v>102</v>
      </c>
      <c r="AH21" s="65"/>
      <c r="AI21" s="70" t="s">
        <v>119</v>
      </c>
      <c r="AJ21" s="70">
        <v>124.453</v>
      </c>
      <c r="AK21" s="70">
        <f t="shared" si="4"/>
        <v>0.46099999999999852</v>
      </c>
      <c r="AL21" s="70">
        <f t="shared" si="25"/>
        <v>1.2293333333333294</v>
      </c>
      <c r="AM21" s="70">
        <f t="shared" si="5"/>
        <v>0.375</v>
      </c>
      <c r="AN21" s="70">
        <f t="shared" si="6"/>
        <v>4.8000000000001819E-2</v>
      </c>
      <c r="AO21" s="73">
        <f t="shared" si="7"/>
        <v>0.12800000000000486</v>
      </c>
      <c r="AP21" s="70">
        <f t="shared" si="8"/>
        <v>16856.535</v>
      </c>
      <c r="AQ21" s="70">
        <f t="shared" si="9"/>
        <v>33713.07</v>
      </c>
      <c r="AR21" s="70">
        <f t="shared" si="17"/>
        <v>4088</v>
      </c>
      <c r="AS21" s="70">
        <f t="shared" si="26"/>
        <v>4088</v>
      </c>
      <c r="AT21" s="70">
        <f t="shared" si="26"/>
        <v>4088</v>
      </c>
      <c r="AU21" s="70">
        <f t="shared" si="26"/>
        <v>4088</v>
      </c>
      <c r="AV21" s="70">
        <f t="shared" si="26"/>
        <v>4088</v>
      </c>
      <c r="AW21" s="70">
        <f t="shared" si="26"/>
        <v>4088</v>
      </c>
      <c r="AX21" s="70">
        <f t="shared" si="26"/>
        <v>4088</v>
      </c>
      <c r="AY21" s="70">
        <f t="shared" si="26"/>
        <v>4088</v>
      </c>
    </row>
    <row r="22" spans="2:51" s="70" customFormat="1" ht="15.75" customHeight="1" x14ac:dyDescent="0.2">
      <c r="B22" s="84">
        <v>14</v>
      </c>
      <c r="C22" s="141">
        <f t="shared" si="22"/>
        <v>1127857</v>
      </c>
      <c r="D22" s="141"/>
      <c r="E22" s="75"/>
      <c r="F22" s="75">
        <v>124.02200000000001</v>
      </c>
      <c r="G22" s="75">
        <v>123.709</v>
      </c>
      <c r="H22" s="75"/>
      <c r="I22" s="74"/>
      <c r="J22" s="70">
        <f t="shared" si="1"/>
        <v>0</v>
      </c>
      <c r="K22" s="65" t="str">
        <f t="shared" si="2"/>
        <v>陰</v>
      </c>
      <c r="L22" s="34">
        <f t="shared" si="11"/>
        <v>124.02200000000001</v>
      </c>
      <c r="M22" s="71" t="str">
        <f t="shared" si="12"/>
        <v>OK</v>
      </c>
      <c r="N22" s="84"/>
      <c r="O22" s="117" t="s">
        <v>105</v>
      </c>
      <c r="P22" s="105" t="s">
        <v>41</v>
      </c>
      <c r="Q22" s="142">
        <f t="shared" si="19"/>
        <v>123.709</v>
      </c>
      <c r="R22" s="142"/>
      <c r="S22" s="76">
        <f t="shared" si="13"/>
        <v>124.042</v>
      </c>
      <c r="T22" s="76">
        <f t="shared" si="20"/>
        <v>33.299999999999841</v>
      </c>
      <c r="U22" s="143">
        <f t="shared" si="3"/>
        <v>33835.71</v>
      </c>
      <c r="V22" s="143"/>
      <c r="W22" s="67">
        <f t="shared" si="14"/>
        <v>0.82</v>
      </c>
      <c r="X22" s="105"/>
      <c r="Y22" s="27" t="s">
        <v>110</v>
      </c>
      <c r="Z22" s="60">
        <v>123.872</v>
      </c>
      <c r="AA22" s="106">
        <f t="shared" si="23"/>
        <v>123.892</v>
      </c>
      <c r="AB22" s="144">
        <f t="shared" si="15"/>
        <v>-18525</v>
      </c>
      <c r="AC22" s="144"/>
      <c r="AD22" s="145">
        <f t="shared" si="21"/>
        <v>-33.299999999999841</v>
      </c>
      <c r="AE22" s="145"/>
      <c r="AF22" s="72">
        <v>1</v>
      </c>
      <c r="AG22" s="65" t="s">
        <v>115</v>
      </c>
      <c r="AH22" s="65"/>
      <c r="AI22" s="70" t="s">
        <v>52</v>
      </c>
      <c r="AJ22" s="70">
        <v>123.661</v>
      </c>
      <c r="AK22" s="70">
        <f t="shared" si="4"/>
        <v>4.8000000000001819E-2</v>
      </c>
      <c r="AL22" s="70">
        <f t="shared" si="25"/>
        <v>0.15335463258786405</v>
      </c>
      <c r="AM22" s="70">
        <f t="shared" si="5"/>
        <v>0.31300000000000239</v>
      </c>
      <c r="AN22" s="70">
        <f t="shared" si="6"/>
        <v>0.18299999999999272</v>
      </c>
      <c r="AO22" s="73" t="str">
        <f t="shared" si="7"/>
        <v>-</v>
      </c>
      <c r="AP22" s="70">
        <f t="shared" si="8"/>
        <v>-18525</v>
      </c>
      <c r="AQ22" s="70">
        <f t="shared" si="9"/>
        <v>-18525</v>
      </c>
      <c r="AR22" s="70">
        <f t="shared" si="17"/>
        <v>-18525</v>
      </c>
      <c r="AS22" s="70">
        <f t="shared" si="26"/>
        <v>-18525</v>
      </c>
      <c r="AT22" s="70">
        <f t="shared" si="26"/>
        <v>-18525</v>
      </c>
      <c r="AU22" s="70">
        <f t="shared" si="26"/>
        <v>-18525</v>
      </c>
      <c r="AV22" s="70">
        <f t="shared" si="26"/>
        <v>-18525</v>
      </c>
      <c r="AW22" s="70">
        <f t="shared" si="26"/>
        <v>-18525</v>
      </c>
      <c r="AX22" s="70">
        <f t="shared" si="26"/>
        <v>-18525</v>
      </c>
      <c r="AY22" s="70">
        <f t="shared" si="26"/>
        <v>-18525</v>
      </c>
    </row>
    <row r="23" spans="2:51" ht="15.75" customHeight="1" x14ac:dyDescent="0.2">
      <c r="B23" s="84">
        <v>15</v>
      </c>
      <c r="C23" s="141">
        <f t="shared" si="22"/>
        <v>1109332</v>
      </c>
      <c r="D23" s="141"/>
      <c r="E23" s="75"/>
      <c r="F23" s="75">
        <v>124.108</v>
      </c>
      <c r="G23" s="75">
        <v>123.717</v>
      </c>
      <c r="H23" s="75"/>
      <c r="I23" s="74"/>
      <c r="J23" s="82">
        <f t="shared" si="1"/>
        <v>0</v>
      </c>
      <c r="K23" s="25" t="str">
        <f t="shared" si="2"/>
        <v>陰</v>
      </c>
      <c r="L23" s="115">
        <f>F23-H23</f>
        <v>124.108</v>
      </c>
      <c r="M23" s="26" t="str">
        <f t="shared" si="12"/>
        <v>OK</v>
      </c>
      <c r="N23" s="84"/>
      <c r="O23" s="117" t="s">
        <v>105</v>
      </c>
      <c r="P23" s="105" t="s">
        <v>42</v>
      </c>
      <c r="Q23" s="142">
        <f t="shared" si="19"/>
        <v>124.108</v>
      </c>
      <c r="R23" s="142"/>
      <c r="S23" s="76">
        <f t="shared" si="13"/>
        <v>123.697</v>
      </c>
      <c r="T23" s="76">
        <f t="shared" si="20"/>
        <v>41.100000000000136</v>
      </c>
      <c r="U23" s="143">
        <f t="shared" si="3"/>
        <v>33279.96</v>
      </c>
      <c r="V23" s="143"/>
      <c r="W23" s="67">
        <f t="shared" si="14"/>
        <v>0.65</v>
      </c>
      <c r="X23" s="105"/>
      <c r="Y23" s="27" t="s">
        <v>109</v>
      </c>
      <c r="Z23" s="60">
        <v>124.06100000000001</v>
      </c>
      <c r="AA23" s="106">
        <f t="shared" si="23"/>
        <v>124.04100000000001</v>
      </c>
      <c r="AB23" s="144">
        <f t="shared" si="15"/>
        <v>-5376</v>
      </c>
      <c r="AC23" s="144"/>
      <c r="AD23" s="145">
        <f t="shared" si="21"/>
        <v>-41.100000000000136</v>
      </c>
      <c r="AE23" s="145"/>
      <c r="AF23" s="1">
        <v>1</v>
      </c>
      <c r="AG23" s="65" t="s">
        <v>102</v>
      </c>
      <c r="AH23" s="65"/>
      <c r="AI23" s="70" t="s">
        <v>55</v>
      </c>
      <c r="AJ23" s="70">
        <v>124.339</v>
      </c>
      <c r="AK23" s="82">
        <f t="shared" si="4"/>
        <v>0.23099999999999454</v>
      </c>
      <c r="AL23" s="70">
        <f t="shared" si="25"/>
        <v>0.59079283887465828</v>
      </c>
      <c r="AM23" s="82">
        <f t="shared" si="5"/>
        <v>0.39100000000000534</v>
      </c>
      <c r="AN23" s="82">
        <f t="shared" si="6"/>
        <v>6.6999999999993065E-2</v>
      </c>
      <c r="AO23" s="64" t="str">
        <f t="shared" si="7"/>
        <v>-</v>
      </c>
      <c r="AP23" s="70">
        <f t="shared" si="8"/>
        <v>16639.98</v>
      </c>
      <c r="AQ23" s="70">
        <f t="shared" si="9"/>
        <v>-5376</v>
      </c>
      <c r="AR23" s="70">
        <f t="shared" si="17"/>
        <v>-5376</v>
      </c>
      <c r="AS23" s="70">
        <f t="shared" si="26"/>
        <v>-5376</v>
      </c>
      <c r="AT23" s="70">
        <f t="shared" si="26"/>
        <v>-5376</v>
      </c>
      <c r="AU23" s="70">
        <f t="shared" si="26"/>
        <v>-5376</v>
      </c>
      <c r="AV23" s="70">
        <f t="shared" si="26"/>
        <v>-5376</v>
      </c>
      <c r="AW23" s="70">
        <f t="shared" si="26"/>
        <v>-5376</v>
      </c>
      <c r="AX23" s="70">
        <f t="shared" si="26"/>
        <v>-5376</v>
      </c>
      <c r="AY23" s="70">
        <f t="shared" si="26"/>
        <v>-5376</v>
      </c>
    </row>
    <row r="24" spans="2:51" ht="15.75" customHeight="1" x14ac:dyDescent="0.2">
      <c r="B24" s="84">
        <v>16</v>
      </c>
      <c r="C24" s="141">
        <f t="shared" si="22"/>
        <v>1103956</v>
      </c>
      <c r="D24" s="141"/>
      <c r="E24" s="75"/>
      <c r="F24" s="75">
        <v>124.205</v>
      </c>
      <c r="G24" s="75">
        <v>124.02</v>
      </c>
      <c r="H24" s="75"/>
      <c r="I24" s="74"/>
      <c r="J24" s="82" t="e">
        <f ca="1">AB(F24-E24)</f>
        <v>#NAME?</v>
      </c>
      <c r="K24" s="25" t="str">
        <f t="shared" si="2"/>
        <v>陰</v>
      </c>
      <c r="L24" s="34">
        <f t="shared" si="11"/>
        <v>-124.02</v>
      </c>
      <c r="M24" s="26" t="e">
        <f t="shared" ca="1" si="12"/>
        <v>#NAME?</v>
      </c>
      <c r="N24" s="84"/>
      <c r="O24" s="117" t="s">
        <v>105</v>
      </c>
      <c r="P24" s="105" t="s">
        <v>42</v>
      </c>
      <c r="Q24" s="142">
        <f t="shared" si="19"/>
        <v>124.205</v>
      </c>
      <c r="R24" s="142"/>
      <c r="S24" s="120">
        <f t="shared" si="13"/>
        <v>124</v>
      </c>
      <c r="T24" s="76">
        <f t="shared" si="20"/>
        <v>20.499999999999829</v>
      </c>
      <c r="U24" s="143">
        <f t="shared" si="3"/>
        <v>33118.68</v>
      </c>
      <c r="V24" s="143"/>
      <c r="W24" s="67">
        <f t="shared" si="14"/>
        <v>1.3</v>
      </c>
      <c r="X24" s="105"/>
      <c r="Y24" s="27" t="s">
        <v>110</v>
      </c>
      <c r="Z24" s="60"/>
      <c r="AA24" s="106">
        <v>124</v>
      </c>
      <c r="AB24" s="144">
        <f t="shared" si="15"/>
        <v>-32901</v>
      </c>
      <c r="AC24" s="144"/>
      <c r="AD24" s="145">
        <f t="shared" si="21"/>
        <v>-20.499999999999829</v>
      </c>
      <c r="AE24" s="145"/>
      <c r="AF24" s="1">
        <v>1</v>
      </c>
      <c r="AG24" s="65" t="s">
        <v>115</v>
      </c>
      <c r="AH24" s="65"/>
      <c r="AI24" s="70" t="s">
        <v>101</v>
      </c>
      <c r="AJ24" s="70">
        <v>124.233</v>
      </c>
      <c r="AK24" s="82">
        <f t="shared" si="4"/>
        <v>2.8000000000005798E-2</v>
      </c>
      <c r="AL24" s="70">
        <f t="shared" si="25"/>
        <v>0.15135135135138084</v>
      </c>
      <c r="AM24" s="82">
        <f t="shared" si="5"/>
        <v>0.18500000000000227</v>
      </c>
      <c r="AN24" s="82">
        <f t="shared" si="6"/>
        <v>0.20499999999999829</v>
      </c>
      <c r="AO24" s="64" t="str">
        <f t="shared" si="7"/>
        <v>-</v>
      </c>
      <c r="AP24" s="70">
        <f t="shared" si="8"/>
        <v>-32901</v>
      </c>
      <c r="AQ24" s="70">
        <f t="shared" si="9"/>
        <v>-32901</v>
      </c>
      <c r="AR24" s="70">
        <f t="shared" si="17"/>
        <v>-32901</v>
      </c>
      <c r="AS24" s="70">
        <f t="shared" si="26"/>
        <v>-32901</v>
      </c>
      <c r="AT24" s="70">
        <f t="shared" si="26"/>
        <v>-32901</v>
      </c>
      <c r="AU24" s="70">
        <f t="shared" si="26"/>
        <v>-32901</v>
      </c>
      <c r="AV24" s="70">
        <f t="shared" si="26"/>
        <v>-32901</v>
      </c>
      <c r="AW24" s="70">
        <f t="shared" si="26"/>
        <v>-32901</v>
      </c>
      <c r="AX24" s="70">
        <f t="shared" si="26"/>
        <v>-32901</v>
      </c>
      <c r="AY24" s="70">
        <f t="shared" si="26"/>
        <v>-32901</v>
      </c>
    </row>
    <row r="25" spans="2:51" ht="15.75" customHeight="1" x14ac:dyDescent="0.2">
      <c r="B25" s="84">
        <v>17</v>
      </c>
      <c r="C25" s="141">
        <f t="shared" si="22"/>
        <v>1071055</v>
      </c>
      <c r="D25" s="141"/>
      <c r="E25" s="75"/>
      <c r="F25" s="75">
        <v>124.694</v>
      </c>
      <c r="G25" s="75">
        <v>124.009</v>
      </c>
      <c r="H25" s="75"/>
      <c r="I25" s="74"/>
      <c r="J25" s="82">
        <f t="shared" si="1"/>
        <v>0</v>
      </c>
      <c r="K25" s="25" t="str">
        <f t="shared" si="2"/>
        <v>陰</v>
      </c>
      <c r="L25" s="34">
        <f t="shared" si="11"/>
        <v>124.694</v>
      </c>
      <c r="M25" s="26" t="str">
        <f t="shared" si="12"/>
        <v>OK</v>
      </c>
      <c r="N25" s="84"/>
      <c r="O25" s="117" t="s">
        <v>108</v>
      </c>
      <c r="P25" s="105" t="s">
        <v>41</v>
      </c>
      <c r="Q25" s="142">
        <f t="shared" si="19"/>
        <v>124.009</v>
      </c>
      <c r="R25" s="142"/>
      <c r="S25" s="76">
        <f t="shared" si="13"/>
        <v>124.714</v>
      </c>
      <c r="T25" s="76">
        <f t="shared" si="20"/>
        <v>70.499999999999829</v>
      </c>
      <c r="U25" s="143">
        <f t="shared" si="3"/>
        <v>32131.649999999998</v>
      </c>
      <c r="V25" s="143"/>
      <c r="W25" s="67">
        <f t="shared" si="14"/>
        <v>0.36</v>
      </c>
      <c r="X25" s="105"/>
      <c r="Y25" s="27" t="s">
        <v>110</v>
      </c>
      <c r="Z25" s="60">
        <v>124.13500000000001</v>
      </c>
      <c r="AA25" s="106">
        <f t="shared" si="23"/>
        <v>124.155</v>
      </c>
      <c r="AB25" s="144">
        <f t="shared" si="15"/>
        <v>-6488</v>
      </c>
      <c r="AC25" s="144"/>
      <c r="AD25" s="145">
        <f t="shared" si="21"/>
        <v>-70.499999999999829</v>
      </c>
      <c r="AE25" s="145"/>
      <c r="AF25" s="1">
        <v>1</v>
      </c>
      <c r="AG25" s="65" t="s">
        <v>102</v>
      </c>
      <c r="AH25" s="65"/>
      <c r="AI25" s="70" t="s">
        <v>55</v>
      </c>
      <c r="AJ25" s="70">
        <v>123.747</v>
      </c>
      <c r="AK25" s="82">
        <f t="shared" si="4"/>
        <v>0.26200000000000045</v>
      </c>
      <c r="AL25" s="70">
        <f>ABS(AK25/AM25)</f>
        <v>0.38248175182481692</v>
      </c>
      <c r="AM25" s="82">
        <f t="shared" si="5"/>
        <v>0.68500000000000227</v>
      </c>
      <c r="AN25" s="82">
        <f t="shared" si="6"/>
        <v>0.1460000000000008</v>
      </c>
      <c r="AO25" s="64" t="str">
        <f t="shared" si="7"/>
        <v>-</v>
      </c>
      <c r="AP25" s="70">
        <f t="shared" si="8"/>
        <v>-6488</v>
      </c>
      <c r="AQ25" s="70">
        <f t="shared" si="9"/>
        <v>-6488</v>
      </c>
      <c r="AR25" s="70">
        <f t="shared" si="17"/>
        <v>-6488</v>
      </c>
      <c r="AS25" s="70">
        <f t="shared" si="26"/>
        <v>-6488</v>
      </c>
      <c r="AT25" s="70">
        <f t="shared" si="26"/>
        <v>-6488</v>
      </c>
      <c r="AU25" s="70">
        <f t="shared" si="26"/>
        <v>-6488</v>
      </c>
      <c r="AV25" s="70">
        <f t="shared" si="26"/>
        <v>-6488</v>
      </c>
      <c r="AW25" s="70">
        <f t="shared" si="26"/>
        <v>-6488</v>
      </c>
      <c r="AX25" s="70">
        <f t="shared" si="26"/>
        <v>-6488</v>
      </c>
      <c r="AY25" s="70">
        <f t="shared" si="26"/>
        <v>-6488</v>
      </c>
    </row>
    <row r="26" spans="2:51" ht="15.75" customHeight="1" x14ac:dyDescent="0.2">
      <c r="B26" s="84">
        <v>18</v>
      </c>
      <c r="C26" s="141">
        <f t="shared" si="22"/>
        <v>1064567</v>
      </c>
      <c r="D26" s="141"/>
      <c r="E26" s="75"/>
      <c r="F26" s="75">
        <v>124.372</v>
      </c>
      <c r="G26" s="75">
        <v>124.053</v>
      </c>
      <c r="H26" s="75"/>
      <c r="I26" s="74"/>
      <c r="J26" s="82">
        <f t="shared" si="1"/>
        <v>0</v>
      </c>
      <c r="K26" s="25" t="str">
        <f t="shared" si="2"/>
        <v>陰</v>
      </c>
      <c r="L26" s="34">
        <f t="shared" si="11"/>
        <v>-124.053</v>
      </c>
      <c r="M26" s="26"/>
      <c r="N26" s="84"/>
      <c r="O26" s="117" t="s">
        <v>108</v>
      </c>
      <c r="P26" s="105" t="s">
        <v>42</v>
      </c>
      <c r="Q26" s="142">
        <f t="shared" si="19"/>
        <v>124.372</v>
      </c>
      <c r="R26" s="142"/>
      <c r="S26" s="76">
        <f t="shared" si="13"/>
        <v>124.033</v>
      </c>
      <c r="T26" s="76">
        <f t="shared" si="20"/>
        <v>33.899999999999864</v>
      </c>
      <c r="U26" s="143">
        <f t="shared" si="3"/>
        <v>31937.01</v>
      </c>
      <c r="V26" s="143"/>
      <c r="W26" s="67">
        <f t="shared" si="14"/>
        <v>0.76</v>
      </c>
      <c r="X26" s="105"/>
      <c r="Y26" s="27" t="s">
        <v>113</v>
      </c>
      <c r="Z26" s="60">
        <v>124.423</v>
      </c>
      <c r="AA26" s="106">
        <f t="shared" si="23"/>
        <v>124.40300000000001</v>
      </c>
      <c r="AB26" s="144">
        <f t="shared" si="15"/>
        <v>2908</v>
      </c>
      <c r="AC26" s="144"/>
      <c r="AD26" s="145">
        <f t="shared" si="21"/>
        <v>3.1000000000005912</v>
      </c>
      <c r="AE26" s="145"/>
      <c r="AF26" s="1">
        <v>1</v>
      </c>
      <c r="AG26" s="65" t="s">
        <v>102</v>
      </c>
      <c r="AH26" s="65"/>
      <c r="AI26" s="70" t="s">
        <v>54</v>
      </c>
      <c r="AJ26" s="70">
        <v>12.566000000000001</v>
      </c>
      <c r="AK26" s="82">
        <f t="shared" si="4"/>
        <v>111.806</v>
      </c>
      <c r="AL26" s="70">
        <f t="shared" ref="AL26:AL28" si="27">ABS(AK26/AM26)</f>
        <v>350.48902821316324</v>
      </c>
      <c r="AM26" s="82">
        <f t="shared" si="5"/>
        <v>0.31900000000000261</v>
      </c>
      <c r="AN26" s="82">
        <f t="shared" si="6"/>
        <v>3.1000000000005912E-2</v>
      </c>
      <c r="AO26" s="64">
        <f t="shared" si="7"/>
        <v>9.7178683385597667E-2</v>
      </c>
      <c r="AP26" s="70">
        <f t="shared" si="8"/>
        <v>15968.504999999999</v>
      </c>
      <c r="AQ26" s="70">
        <f t="shared" si="9"/>
        <v>31937.01</v>
      </c>
      <c r="AR26" s="70">
        <f t="shared" si="17"/>
        <v>47905.514999999999</v>
      </c>
      <c r="AS26" s="70">
        <f t="shared" si="26"/>
        <v>63874.02</v>
      </c>
      <c r="AT26" s="70">
        <f t="shared" si="26"/>
        <v>79842.524999999994</v>
      </c>
      <c r="AU26" s="70">
        <f t="shared" si="26"/>
        <v>95811.03</v>
      </c>
      <c r="AV26" s="70">
        <f t="shared" si="26"/>
        <v>127748.04</v>
      </c>
      <c r="AW26" s="70">
        <f t="shared" si="26"/>
        <v>159685.04999999999</v>
      </c>
      <c r="AX26" s="70">
        <f t="shared" si="26"/>
        <v>191622.06</v>
      </c>
      <c r="AY26" s="70">
        <f t="shared" si="26"/>
        <v>223559.06999999998</v>
      </c>
    </row>
    <row r="27" spans="2:51" ht="15.75" customHeight="1" x14ac:dyDescent="0.2">
      <c r="B27" s="84">
        <v>19</v>
      </c>
      <c r="C27" s="141">
        <f t="shared" si="22"/>
        <v>1067475</v>
      </c>
      <c r="D27" s="141"/>
      <c r="E27" s="75"/>
      <c r="F27" s="75">
        <v>124.494</v>
      </c>
      <c r="G27" s="75">
        <v>124.26</v>
      </c>
      <c r="H27" s="75"/>
      <c r="I27" s="74"/>
      <c r="J27" s="82">
        <f t="shared" si="1"/>
        <v>0</v>
      </c>
      <c r="K27" s="25" t="str">
        <f t="shared" si="2"/>
        <v>陰</v>
      </c>
      <c r="L27" s="115">
        <f>F27-H27</f>
        <v>124.494</v>
      </c>
      <c r="M27" s="26" t="str">
        <f t="shared" si="12"/>
        <v>OK</v>
      </c>
      <c r="N27" s="84"/>
      <c r="O27" s="117" t="s">
        <v>112</v>
      </c>
      <c r="P27" s="105" t="s">
        <v>41</v>
      </c>
      <c r="Q27" s="142">
        <f t="shared" si="19"/>
        <v>124.26</v>
      </c>
      <c r="R27" s="142"/>
      <c r="S27" s="76">
        <f t="shared" si="13"/>
        <v>124.514</v>
      </c>
      <c r="T27" s="76">
        <f t="shared" si="20"/>
        <v>25.399999999999068</v>
      </c>
      <c r="U27" s="143">
        <f t="shared" si="3"/>
        <v>32024.25</v>
      </c>
      <c r="V27" s="143"/>
      <c r="W27" s="67">
        <f t="shared" si="14"/>
        <v>1.02</v>
      </c>
      <c r="X27" s="105"/>
      <c r="Y27" s="27" t="s">
        <v>110</v>
      </c>
      <c r="Z27" s="60">
        <v>124.14700000000001</v>
      </c>
      <c r="AA27" s="106">
        <f t="shared" si="23"/>
        <v>124.167</v>
      </c>
      <c r="AB27" s="144">
        <f t="shared" si="15"/>
        <v>11711</v>
      </c>
      <c r="AC27" s="144"/>
      <c r="AD27" s="145">
        <f t="shared" si="21"/>
        <v>9.3000000000003524</v>
      </c>
      <c r="AE27" s="145"/>
      <c r="AF27" s="1">
        <v>1</v>
      </c>
      <c r="AG27" s="65" t="s">
        <v>120</v>
      </c>
      <c r="AH27" s="65"/>
      <c r="AI27" s="70" t="s">
        <v>54</v>
      </c>
      <c r="AJ27" s="70">
        <v>123.77500000000001</v>
      </c>
      <c r="AK27" s="82">
        <f t="shared" si="4"/>
        <v>0.48499999999999943</v>
      </c>
      <c r="AL27" s="70">
        <f t="shared" si="27"/>
        <v>2.0726495726496177</v>
      </c>
      <c r="AM27" s="82">
        <f t="shared" si="5"/>
        <v>0.23399999999999466</v>
      </c>
      <c r="AN27" s="82">
        <f t="shared" si="6"/>
        <v>9.3000000000003524E-2</v>
      </c>
      <c r="AO27" s="64">
        <f t="shared" si="7"/>
        <v>0.39743589743592156</v>
      </c>
      <c r="AP27" s="70">
        <f t="shared" si="8"/>
        <v>16012.125</v>
      </c>
      <c r="AQ27" s="70">
        <f t="shared" si="9"/>
        <v>32024.25</v>
      </c>
      <c r="AR27" s="70">
        <f t="shared" si="17"/>
        <v>48036.375</v>
      </c>
      <c r="AS27" s="70">
        <f t="shared" si="26"/>
        <v>64048.5</v>
      </c>
      <c r="AT27" s="70">
        <f t="shared" si="26"/>
        <v>11711</v>
      </c>
      <c r="AU27" s="70">
        <f t="shared" si="26"/>
        <v>11711</v>
      </c>
      <c r="AV27" s="70">
        <f t="shared" si="26"/>
        <v>11711</v>
      </c>
      <c r="AW27" s="70">
        <f t="shared" si="26"/>
        <v>11711</v>
      </c>
      <c r="AX27" s="70">
        <f t="shared" si="26"/>
        <v>11711</v>
      </c>
      <c r="AY27" s="70">
        <f t="shared" si="26"/>
        <v>11711</v>
      </c>
    </row>
    <row r="28" spans="2:51" ht="15.75" customHeight="1" x14ac:dyDescent="0.2">
      <c r="B28" s="84">
        <v>20</v>
      </c>
      <c r="C28" s="141">
        <f t="shared" si="22"/>
        <v>1079186</v>
      </c>
      <c r="D28" s="141"/>
      <c r="E28" s="75"/>
      <c r="F28" s="75">
        <v>124.327</v>
      </c>
      <c r="G28" s="75">
        <v>124.035</v>
      </c>
      <c r="H28" s="75"/>
      <c r="I28" s="74"/>
      <c r="J28" s="82">
        <f t="shared" si="1"/>
        <v>0</v>
      </c>
      <c r="K28" s="25" t="str">
        <f t="shared" si="2"/>
        <v>陰</v>
      </c>
      <c r="L28" s="34">
        <f t="shared" si="11"/>
        <v>-124.035</v>
      </c>
      <c r="M28" s="26" t="str">
        <f t="shared" si="12"/>
        <v>NG</v>
      </c>
      <c r="N28" s="84"/>
      <c r="O28" s="117" t="s">
        <v>121</v>
      </c>
      <c r="P28" s="105" t="s">
        <v>42</v>
      </c>
      <c r="Q28" s="142">
        <f t="shared" si="19"/>
        <v>124.327</v>
      </c>
      <c r="R28" s="142"/>
      <c r="S28" s="76">
        <f t="shared" si="13"/>
        <v>124.015</v>
      </c>
      <c r="T28" s="76">
        <f t="shared" si="20"/>
        <v>31.199999999999761</v>
      </c>
      <c r="U28" s="143">
        <f t="shared" si="3"/>
        <v>32375.579999999998</v>
      </c>
      <c r="V28" s="143"/>
      <c r="W28" s="67">
        <f t="shared" si="14"/>
        <v>0.84</v>
      </c>
      <c r="X28" s="105"/>
      <c r="Y28" s="27" t="s">
        <v>109</v>
      </c>
      <c r="Z28" s="60">
        <v>124.401</v>
      </c>
      <c r="AA28" s="106">
        <f t="shared" si="23"/>
        <v>124.381</v>
      </c>
      <c r="AB28" s="144">
        <f>IF(Y28="","",ROUNDDOWN((IF(P28="売",Q28-AA28,AA28-Q28))*W28*10000000/81,0))</f>
        <v>5600</v>
      </c>
      <c r="AC28" s="144"/>
      <c r="AD28" s="145">
        <f t="shared" si="21"/>
        <v>5.4000000000002046</v>
      </c>
      <c r="AE28" s="145"/>
      <c r="AF28" s="1">
        <v>1</v>
      </c>
      <c r="AG28" s="65" t="s">
        <v>102</v>
      </c>
      <c r="AH28" s="65"/>
      <c r="AI28" s="70" t="s">
        <v>54</v>
      </c>
      <c r="AJ28" s="70">
        <v>124.676</v>
      </c>
      <c r="AK28" s="82">
        <f t="shared" si="4"/>
        <v>0.34900000000000375</v>
      </c>
      <c r="AL28" s="70">
        <f t="shared" si="27"/>
        <v>1.1952054794520612</v>
      </c>
      <c r="AM28" s="82">
        <f t="shared" si="5"/>
        <v>0.29200000000000159</v>
      </c>
      <c r="AN28" s="82">
        <f t="shared" si="6"/>
        <v>5.4000000000002046E-2</v>
      </c>
      <c r="AO28" s="64">
        <f t="shared" si="7"/>
        <v>0.18493150684932108</v>
      </c>
      <c r="AP28" s="70">
        <f t="shared" si="8"/>
        <v>16187.789999999999</v>
      </c>
      <c r="AQ28" s="70">
        <f t="shared" si="9"/>
        <v>32375.579999999998</v>
      </c>
      <c r="AR28" s="70">
        <f t="shared" si="17"/>
        <v>5600</v>
      </c>
      <c r="AS28" s="70">
        <f t="shared" si="26"/>
        <v>5600</v>
      </c>
      <c r="AT28" s="70">
        <f t="shared" si="26"/>
        <v>5600</v>
      </c>
      <c r="AU28" s="70">
        <f t="shared" si="26"/>
        <v>5600</v>
      </c>
      <c r="AV28" s="70">
        <f t="shared" si="26"/>
        <v>5600</v>
      </c>
      <c r="AW28" s="70">
        <f t="shared" si="26"/>
        <v>5600</v>
      </c>
      <c r="AX28" s="70">
        <f t="shared" si="26"/>
        <v>5600</v>
      </c>
      <c r="AY28" s="70">
        <f t="shared" si="26"/>
        <v>5600</v>
      </c>
    </row>
    <row r="29" spans="2:51" ht="15.75" customHeight="1" x14ac:dyDescent="0.2">
      <c r="B29" s="84">
        <v>21</v>
      </c>
      <c r="C29" s="141">
        <f t="shared" si="22"/>
        <v>1084786</v>
      </c>
      <c r="D29" s="141"/>
      <c r="E29" s="75"/>
      <c r="F29" s="75">
        <v>124.578</v>
      </c>
      <c r="G29" s="75">
        <v>122.76900000000001</v>
      </c>
      <c r="H29" s="75"/>
      <c r="I29" s="74"/>
      <c r="J29" s="82">
        <f t="shared" si="1"/>
        <v>0</v>
      </c>
      <c r="K29" s="25" t="str">
        <f t="shared" si="2"/>
        <v>陰</v>
      </c>
      <c r="L29" s="34">
        <f t="shared" si="11"/>
        <v>124.578</v>
      </c>
      <c r="M29" s="26" t="str">
        <f t="shared" si="12"/>
        <v>OK</v>
      </c>
      <c r="N29" s="84"/>
      <c r="O29" s="117" t="s">
        <v>105</v>
      </c>
      <c r="P29" s="105" t="s">
        <v>41</v>
      </c>
      <c r="Q29" s="142">
        <f t="shared" si="19"/>
        <v>122.76900000000001</v>
      </c>
      <c r="R29" s="142"/>
      <c r="S29" s="76">
        <f t="shared" si="13"/>
        <v>124.598</v>
      </c>
      <c r="T29" s="76">
        <f t="shared" si="20"/>
        <v>182.89999999999935</v>
      </c>
      <c r="U29" s="143">
        <f t="shared" si="3"/>
        <v>32543.579999999998</v>
      </c>
      <c r="V29" s="143"/>
      <c r="W29" s="67">
        <f t="shared" si="14"/>
        <v>0.14000000000000001</v>
      </c>
      <c r="X29" s="105" t="s">
        <v>122</v>
      </c>
      <c r="Y29" s="27" t="s">
        <v>110</v>
      </c>
      <c r="Z29" s="60">
        <v>122.76900000000001</v>
      </c>
      <c r="AA29" s="106">
        <f t="shared" si="23"/>
        <v>122.789</v>
      </c>
      <c r="AB29" s="144">
        <f t="shared" si="15"/>
        <v>-345</v>
      </c>
      <c r="AC29" s="144"/>
      <c r="AD29" s="145">
        <f t="shared" si="21"/>
        <v>-182.89999999999935</v>
      </c>
      <c r="AE29" s="145"/>
      <c r="AF29" s="1">
        <v>1</v>
      </c>
      <c r="AG29" s="65" t="s">
        <v>102</v>
      </c>
      <c r="AH29" s="65"/>
      <c r="AI29" s="70" t="s">
        <v>55</v>
      </c>
      <c r="AJ29" s="70">
        <v>122.452</v>
      </c>
      <c r="AK29" s="82">
        <f t="shared" si="4"/>
        <v>0.31700000000000728</v>
      </c>
      <c r="AL29" s="70">
        <f>ABS(AK29/AM29)</f>
        <v>0.17523493642897053</v>
      </c>
      <c r="AM29" s="82">
        <f t="shared" si="5"/>
        <v>1.8089999999999975</v>
      </c>
      <c r="AN29" s="82">
        <f t="shared" si="6"/>
        <v>1.9999999999996021E-2</v>
      </c>
      <c r="AO29" s="64" t="str">
        <f t="shared" si="7"/>
        <v>-</v>
      </c>
      <c r="AP29" s="70">
        <f t="shared" si="8"/>
        <v>-345</v>
      </c>
      <c r="AQ29" s="70">
        <f t="shared" si="9"/>
        <v>-345</v>
      </c>
      <c r="AR29" s="70">
        <f t="shared" si="17"/>
        <v>-345</v>
      </c>
      <c r="AS29" s="70">
        <f t="shared" si="26"/>
        <v>-345</v>
      </c>
      <c r="AT29" s="70">
        <f t="shared" si="26"/>
        <v>-345</v>
      </c>
      <c r="AU29" s="70">
        <f t="shared" si="26"/>
        <v>-345</v>
      </c>
      <c r="AV29" s="70">
        <f t="shared" si="26"/>
        <v>-345</v>
      </c>
      <c r="AW29" s="70">
        <f t="shared" si="26"/>
        <v>-345</v>
      </c>
      <c r="AX29" s="70">
        <f t="shared" si="26"/>
        <v>-345</v>
      </c>
      <c r="AY29" s="70">
        <f t="shared" si="26"/>
        <v>-345</v>
      </c>
    </row>
    <row r="30" spans="2:51" ht="15.75" customHeight="1" x14ac:dyDescent="0.2">
      <c r="B30" s="84">
        <v>22</v>
      </c>
      <c r="C30" s="141">
        <f t="shared" si="22"/>
        <v>1084441</v>
      </c>
      <c r="D30" s="141"/>
      <c r="E30" s="75"/>
      <c r="F30" s="75">
        <v>123.617</v>
      </c>
      <c r="G30" s="75">
        <v>123.43600000000001</v>
      </c>
      <c r="H30" s="75"/>
      <c r="I30" s="74"/>
      <c r="J30" s="82">
        <f t="shared" si="1"/>
        <v>0</v>
      </c>
      <c r="K30" s="25" t="str">
        <f t="shared" si="2"/>
        <v>陰</v>
      </c>
      <c r="L30" s="34">
        <f t="shared" si="11"/>
        <v>123.617</v>
      </c>
      <c r="M30" s="26" t="s">
        <v>68</v>
      </c>
      <c r="N30" s="84"/>
      <c r="O30" s="117" t="s">
        <v>123</v>
      </c>
      <c r="P30" s="105" t="s">
        <v>41</v>
      </c>
      <c r="Q30" s="142">
        <f t="shared" si="19"/>
        <v>123.43600000000001</v>
      </c>
      <c r="R30" s="142"/>
      <c r="S30" s="76">
        <f t="shared" si="13"/>
        <v>123.637</v>
      </c>
      <c r="T30" s="76">
        <f t="shared" si="20"/>
        <v>20.099999999999341</v>
      </c>
      <c r="U30" s="143">
        <f t="shared" si="3"/>
        <v>32533.23</v>
      </c>
      <c r="V30" s="143"/>
      <c r="W30" s="67">
        <f t="shared" si="14"/>
        <v>1.31</v>
      </c>
      <c r="X30" s="105"/>
      <c r="Y30" s="27" t="s">
        <v>110</v>
      </c>
      <c r="Z30" s="60">
        <v>123.50700000000001</v>
      </c>
      <c r="AA30" s="106">
        <f t="shared" si="23"/>
        <v>123.527</v>
      </c>
      <c r="AB30" s="144">
        <f t="shared" si="15"/>
        <v>-14717</v>
      </c>
      <c r="AC30" s="144"/>
      <c r="AD30" s="145">
        <f t="shared" si="21"/>
        <v>-20.099999999999341</v>
      </c>
      <c r="AE30" s="145"/>
      <c r="AF30" s="1">
        <v>1</v>
      </c>
      <c r="AG30" s="65" t="s">
        <v>124</v>
      </c>
      <c r="AH30" s="65"/>
      <c r="AI30" s="70" t="s">
        <v>52</v>
      </c>
      <c r="AJ30" s="70">
        <v>123.328</v>
      </c>
      <c r="AK30" s="82">
        <f t="shared" si="4"/>
        <v>0.10800000000000409</v>
      </c>
      <c r="AL30" s="70">
        <f t="shared" ref="AL30:AL93" si="28">ABS(AK30/AM30)</f>
        <v>0.5966850828729594</v>
      </c>
      <c r="AM30" s="82">
        <f t="shared" si="5"/>
        <v>0.18099999999999739</v>
      </c>
      <c r="AN30" s="82">
        <f t="shared" si="6"/>
        <v>9.0999999999993975E-2</v>
      </c>
      <c r="AO30" s="64" t="str">
        <f t="shared" si="7"/>
        <v>-</v>
      </c>
      <c r="AP30" s="70">
        <f t="shared" si="8"/>
        <v>16266.615</v>
      </c>
      <c r="AQ30" s="70">
        <f t="shared" si="9"/>
        <v>-14717</v>
      </c>
      <c r="AR30" s="70">
        <f t="shared" si="17"/>
        <v>-14717</v>
      </c>
      <c r="AS30" s="70">
        <f t="shared" ref="AS30:AY39" si="29">IF($AL30&gt;=AS$8,$U30*AS$8,$AB30*1)</f>
        <v>-14717</v>
      </c>
      <c r="AT30" s="70">
        <f t="shared" si="29"/>
        <v>-14717</v>
      </c>
      <c r="AU30" s="70">
        <f t="shared" si="29"/>
        <v>-14717</v>
      </c>
      <c r="AV30" s="70">
        <f t="shared" si="29"/>
        <v>-14717</v>
      </c>
      <c r="AW30" s="70">
        <f t="shared" si="29"/>
        <v>-14717</v>
      </c>
      <c r="AX30" s="70">
        <f t="shared" si="29"/>
        <v>-14717</v>
      </c>
      <c r="AY30" s="70">
        <f t="shared" si="29"/>
        <v>-14717</v>
      </c>
    </row>
    <row r="31" spans="2:51" ht="15.75" customHeight="1" x14ac:dyDescent="0.2">
      <c r="B31" s="84">
        <v>22.5</v>
      </c>
      <c r="C31" s="141">
        <f t="shared" si="22"/>
        <v>1069724</v>
      </c>
      <c r="D31" s="141"/>
      <c r="E31" s="75"/>
      <c r="F31" s="75">
        <v>123.566</v>
      </c>
      <c r="G31" s="75">
        <v>123.416</v>
      </c>
      <c r="H31" s="75"/>
      <c r="I31" s="74"/>
      <c r="J31" s="82">
        <f t="shared" si="1"/>
        <v>0</v>
      </c>
      <c r="K31" s="25" t="str">
        <f t="shared" si="2"/>
        <v>陰</v>
      </c>
      <c r="L31" s="34">
        <f t="shared" si="11"/>
        <v>-123.416</v>
      </c>
      <c r="M31" s="26" t="str">
        <f t="shared" si="12"/>
        <v>NG</v>
      </c>
      <c r="N31" s="84"/>
      <c r="O31" s="117" t="s">
        <v>104</v>
      </c>
      <c r="P31" s="105" t="s">
        <v>42</v>
      </c>
      <c r="Q31" s="142">
        <f t="shared" si="19"/>
        <v>123.566</v>
      </c>
      <c r="R31" s="142"/>
      <c r="S31" s="76">
        <f t="shared" si="13"/>
        <v>123.396</v>
      </c>
      <c r="T31" s="76">
        <f t="shared" si="20"/>
        <v>17.000000000000171</v>
      </c>
      <c r="U31" s="143">
        <f t="shared" si="3"/>
        <v>32091.719999999998</v>
      </c>
      <c r="V31" s="143"/>
      <c r="W31" s="67">
        <f t="shared" si="14"/>
        <v>1.52</v>
      </c>
      <c r="X31" s="105"/>
      <c r="Y31" s="27" t="s">
        <v>113</v>
      </c>
      <c r="Z31" s="60"/>
      <c r="AA31" s="106">
        <v>123.396</v>
      </c>
      <c r="AB31" s="144">
        <f t="shared" si="15"/>
        <v>-31901</v>
      </c>
      <c r="AC31" s="144"/>
      <c r="AD31" s="145">
        <f t="shared" si="21"/>
        <v>-17.000000000000171</v>
      </c>
      <c r="AE31" s="145"/>
      <c r="AF31" s="1">
        <v>1</v>
      </c>
      <c r="AG31" s="65" t="s">
        <v>102</v>
      </c>
      <c r="AH31" s="65"/>
      <c r="AI31" s="70" t="s">
        <v>55</v>
      </c>
      <c r="AJ31" s="70">
        <v>123.813</v>
      </c>
      <c r="AK31" s="82">
        <f t="shared" si="4"/>
        <v>0.24699999999999989</v>
      </c>
      <c r="AL31" s="70">
        <f t="shared" si="28"/>
        <v>1.6466666666666034</v>
      </c>
      <c r="AM31" s="82">
        <f t="shared" si="5"/>
        <v>0.15000000000000568</v>
      </c>
      <c r="AN31" s="82">
        <f t="shared" si="6"/>
        <v>0.17000000000000171</v>
      </c>
      <c r="AO31" s="64" t="str">
        <f t="shared" si="7"/>
        <v>-</v>
      </c>
      <c r="AP31" s="70">
        <f t="shared" si="8"/>
        <v>16045.859999999999</v>
      </c>
      <c r="AQ31" s="70">
        <f t="shared" si="9"/>
        <v>32091.719999999998</v>
      </c>
      <c r="AR31" s="70">
        <f t="shared" si="17"/>
        <v>48137.579999999994</v>
      </c>
      <c r="AS31" s="70">
        <f t="shared" si="29"/>
        <v>-31901</v>
      </c>
      <c r="AT31" s="70">
        <f t="shared" si="29"/>
        <v>-31901</v>
      </c>
      <c r="AU31" s="70">
        <f t="shared" si="29"/>
        <v>-31901</v>
      </c>
      <c r="AV31" s="70">
        <f t="shared" si="29"/>
        <v>-31901</v>
      </c>
      <c r="AW31" s="70">
        <f t="shared" si="29"/>
        <v>-31901</v>
      </c>
      <c r="AX31" s="70">
        <f t="shared" si="29"/>
        <v>-31901</v>
      </c>
      <c r="AY31" s="70">
        <f t="shared" si="29"/>
        <v>-31901</v>
      </c>
    </row>
    <row r="32" spans="2:51" ht="15.75" customHeight="1" x14ac:dyDescent="0.2">
      <c r="B32" s="84">
        <v>23</v>
      </c>
      <c r="C32" s="141">
        <f t="shared" si="22"/>
        <v>1037823</v>
      </c>
      <c r="D32" s="141"/>
      <c r="E32" s="75"/>
      <c r="F32" s="75">
        <v>123.76</v>
      </c>
      <c r="G32" s="75">
        <v>123.473</v>
      </c>
      <c r="H32" s="75"/>
      <c r="I32" s="74"/>
      <c r="J32" s="82">
        <f t="shared" si="1"/>
        <v>0</v>
      </c>
      <c r="K32" s="25" t="str">
        <f t="shared" si="2"/>
        <v>陰</v>
      </c>
      <c r="L32" s="34">
        <f t="shared" si="11"/>
        <v>123.76</v>
      </c>
      <c r="M32" s="26" t="s">
        <v>68</v>
      </c>
      <c r="N32" s="84"/>
      <c r="O32" s="117" t="s">
        <v>105</v>
      </c>
      <c r="P32" s="105" t="s">
        <v>41</v>
      </c>
      <c r="Q32" s="142">
        <f t="shared" si="19"/>
        <v>123.473</v>
      </c>
      <c r="R32" s="142"/>
      <c r="S32" s="76">
        <f t="shared" si="13"/>
        <v>123.78</v>
      </c>
      <c r="T32" s="76">
        <f t="shared" si="20"/>
        <v>30.700000000000216</v>
      </c>
      <c r="U32" s="143">
        <f t="shared" si="3"/>
        <v>31134.69</v>
      </c>
      <c r="V32" s="143"/>
      <c r="W32" s="67">
        <f t="shared" si="14"/>
        <v>0.82</v>
      </c>
      <c r="X32" s="105"/>
      <c r="Y32" s="27" t="s">
        <v>110</v>
      </c>
      <c r="Z32" s="60">
        <v>123.34699999999999</v>
      </c>
      <c r="AA32" s="106">
        <f t="shared" si="23"/>
        <v>123.36699999999999</v>
      </c>
      <c r="AB32" s="144">
        <f t="shared" si="15"/>
        <v>10730</v>
      </c>
      <c r="AC32" s="144"/>
      <c r="AD32" s="145">
        <f t="shared" si="21"/>
        <v>10.600000000000875</v>
      </c>
      <c r="AE32" s="145"/>
      <c r="AF32" s="1">
        <v>1</v>
      </c>
      <c r="AG32" s="65" t="s">
        <v>102</v>
      </c>
      <c r="AH32" s="65"/>
      <c r="AI32" s="70" t="s">
        <v>54</v>
      </c>
      <c r="AJ32" s="70">
        <v>123.211</v>
      </c>
      <c r="AK32" s="82">
        <f t="shared" si="4"/>
        <v>0.26200000000000045</v>
      </c>
      <c r="AL32" s="70">
        <f t="shared" si="28"/>
        <v>0.91289198606269983</v>
      </c>
      <c r="AM32" s="82">
        <f t="shared" si="5"/>
        <v>0.28700000000000614</v>
      </c>
      <c r="AN32" s="82">
        <f t="shared" si="6"/>
        <v>0.10600000000000875</v>
      </c>
      <c r="AO32" s="64">
        <f t="shared" si="7"/>
        <v>0.36933797909409927</v>
      </c>
      <c r="AP32" s="70">
        <f t="shared" si="8"/>
        <v>15567.344999999999</v>
      </c>
      <c r="AQ32" s="70">
        <f t="shared" si="9"/>
        <v>10730</v>
      </c>
      <c r="AR32" s="70">
        <f t="shared" si="17"/>
        <v>10730</v>
      </c>
      <c r="AS32" s="70">
        <f t="shared" si="29"/>
        <v>10730</v>
      </c>
      <c r="AT32" s="70">
        <f t="shared" si="29"/>
        <v>10730</v>
      </c>
      <c r="AU32" s="70">
        <f t="shared" si="29"/>
        <v>10730</v>
      </c>
      <c r="AV32" s="70">
        <f t="shared" si="29"/>
        <v>10730</v>
      </c>
      <c r="AW32" s="70">
        <f t="shared" si="29"/>
        <v>10730</v>
      </c>
      <c r="AX32" s="70">
        <f t="shared" si="29"/>
        <v>10730</v>
      </c>
      <c r="AY32" s="70">
        <f t="shared" si="29"/>
        <v>10730</v>
      </c>
    </row>
    <row r="33" spans="2:51" ht="15.75" customHeight="1" x14ac:dyDescent="0.2">
      <c r="B33" s="84">
        <v>24</v>
      </c>
      <c r="C33" s="141">
        <f t="shared" si="22"/>
        <v>1048553</v>
      </c>
      <c r="D33" s="141"/>
      <c r="E33" s="75"/>
      <c r="F33" s="75">
        <v>123.477</v>
      </c>
      <c r="G33" s="75">
        <v>123.36</v>
      </c>
      <c r="H33" s="75"/>
      <c r="I33" s="74"/>
      <c r="J33" s="82">
        <f t="shared" si="1"/>
        <v>0</v>
      </c>
      <c r="K33" s="25" t="str">
        <f t="shared" si="2"/>
        <v>陰</v>
      </c>
      <c r="L33" s="34">
        <f t="shared" si="11"/>
        <v>123.477</v>
      </c>
      <c r="M33" s="26" t="s">
        <v>68</v>
      </c>
      <c r="N33" s="84"/>
      <c r="O33" s="117" t="s">
        <v>104</v>
      </c>
      <c r="P33" s="105" t="s">
        <v>41</v>
      </c>
      <c r="Q33" s="142">
        <f t="shared" si="19"/>
        <v>123.36</v>
      </c>
      <c r="R33" s="142"/>
      <c r="S33" s="76">
        <f t="shared" si="13"/>
        <v>123.497</v>
      </c>
      <c r="T33" s="76">
        <f t="shared" si="20"/>
        <v>13.700000000000045</v>
      </c>
      <c r="U33" s="143">
        <f t="shared" si="3"/>
        <v>31456.59</v>
      </c>
      <c r="V33" s="143"/>
      <c r="W33" s="67">
        <f t="shared" si="14"/>
        <v>1.85</v>
      </c>
      <c r="X33" s="105"/>
      <c r="Y33" s="27" t="s">
        <v>110</v>
      </c>
      <c r="Z33" s="60"/>
      <c r="AA33" s="106">
        <v>123.497</v>
      </c>
      <c r="AB33" s="144">
        <f t="shared" si="15"/>
        <v>-31290</v>
      </c>
      <c r="AC33" s="144"/>
      <c r="AD33" s="145">
        <f t="shared" si="21"/>
        <v>-13.700000000000045</v>
      </c>
      <c r="AE33" s="145"/>
      <c r="AF33" s="1">
        <v>1</v>
      </c>
      <c r="AG33" s="65" t="s">
        <v>102</v>
      </c>
      <c r="AH33" s="65"/>
      <c r="AI33" s="70" t="s">
        <v>52</v>
      </c>
      <c r="AJ33" s="70">
        <v>123.337</v>
      </c>
      <c r="AK33" s="82">
        <f t="shared" si="4"/>
        <v>2.2999999999996135E-2</v>
      </c>
      <c r="AL33" s="70">
        <f t="shared" si="28"/>
        <v>0.19658119658115608</v>
      </c>
      <c r="AM33" s="82">
        <f t="shared" si="5"/>
        <v>0.11700000000000443</v>
      </c>
      <c r="AN33" s="82">
        <f t="shared" si="6"/>
        <v>0.13700000000000045</v>
      </c>
      <c r="AO33" s="64" t="str">
        <f t="shared" si="7"/>
        <v>-</v>
      </c>
      <c r="AP33" s="70">
        <f t="shared" si="8"/>
        <v>-31290</v>
      </c>
      <c r="AQ33" s="70">
        <f t="shared" si="9"/>
        <v>-31290</v>
      </c>
      <c r="AR33" s="70">
        <f t="shared" si="17"/>
        <v>-31290</v>
      </c>
      <c r="AS33" s="70">
        <f t="shared" si="29"/>
        <v>-31290</v>
      </c>
      <c r="AT33" s="70">
        <f t="shared" si="29"/>
        <v>-31290</v>
      </c>
      <c r="AU33" s="70">
        <f t="shared" si="29"/>
        <v>-31290</v>
      </c>
      <c r="AV33" s="70">
        <f t="shared" si="29"/>
        <v>-31290</v>
      </c>
      <c r="AW33" s="70">
        <f t="shared" si="29"/>
        <v>-31290</v>
      </c>
      <c r="AX33" s="70">
        <f t="shared" si="29"/>
        <v>-31290</v>
      </c>
      <c r="AY33" s="70">
        <f t="shared" si="29"/>
        <v>-31290</v>
      </c>
    </row>
    <row r="34" spans="2:51" ht="15.75" customHeight="1" x14ac:dyDescent="0.2">
      <c r="B34" s="114">
        <v>25</v>
      </c>
      <c r="C34" s="141">
        <f t="shared" si="22"/>
        <v>1017263</v>
      </c>
      <c r="D34" s="141"/>
      <c r="E34" s="75"/>
      <c r="F34" s="75">
        <v>123.45</v>
      </c>
      <c r="G34" s="75">
        <v>123.355</v>
      </c>
      <c r="H34" s="75"/>
      <c r="I34" s="74"/>
      <c r="J34" s="82">
        <f t="shared" si="1"/>
        <v>0</v>
      </c>
      <c r="K34" s="25" t="str">
        <f t="shared" si="2"/>
        <v>陰</v>
      </c>
      <c r="L34" s="34">
        <f t="shared" si="11"/>
        <v>-123.355</v>
      </c>
      <c r="M34" s="26" t="str">
        <f t="shared" si="12"/>
        <v>NG</v>
      </c>
      <c r="N34" s="84" t="s">
        <v>126</v>
      </c>
      <c r="O34" s="117" t="s">
        <v>125</v>
      </c>
      <c r="P34" s="105" t="s">
        <v>42</v>
      </c>
      <c r="Q34" s="142">
        <f t="shared" si="19"/>
        <v>123.45</v>
      </c>
      <c r="R34" s="142"/>
      <c r="S34" s="76">
        <f t="shared" si="13"/>
        <v>123.33500000000001</v>
      </c>
      <c r="T34" s="76">
        <f t="shared" si="20"/>
        <v>11.499999999999488</v>
      </c>
      <c r="U34" s="143">
        <f t="shared" si="3"/>
        <v>30517.89</v>
      </c>
      <c r="V34" s="143"/>
      <c r="W34" s="67">
        <f t="shared" si="14"/>
        <v>2.14</v>
      </c>
      <c r="X34" s="105"/>
      <c r="Y34" s="27" t="s">
        <v>109</v>
      </c>
      <c r="Z34" s="60">
        <v>123.83499999999999</v>
      </c>
      <c r="AA34" s="106">
        <f t="shared" si="23"/>
        <v>123.815</v>
      </c>
      <c r="AB34" s="144">
        <f t="shared" si="15"/>
        <v>96432</v>
      </c>
      <c r="AC34" s="144"/>
      <c r="AD34" s="145">
        <f t="shared" si="21"/>
        <v>36.499999999999488</v>
      </c>
      <c r="AE34" s="145"/>
      <c r="AF34" s="1">
        <v>1</v>
      </c>
      <c r="AG34" s="65" t="s">
        <v>102</v>
      </c>
      <c r="AH34" s="65"/>
      <c r="AI34" s="70" t="s">
        <v>101</v>
      </c>
      <c r="AJ34" s="70">
        <v>123.97199999999999</v>
      </c>
      <c r="AK34" s="82">
        <f t="shared" si="4"/>
        <v>0.52199999999999136</v>
      </c>
      <c r="AL34" s="70">
        <f t="shared" si="28"/>
        <v>5.4947368421052376</v>
      </c>
      <c r="AM34" s="82">
        <f t="shared" si="5"/>
        <v>9.4999999999998863E-2</v>
      </c>
      <c r="AN34" s="82">
        <f t="shared" si="6"/>
        <v>0.36499999999999488</v>
      </c>
      <c r="AO34" s="64">
        <f t="shared" si="7"/>
        <v>3.8421052631578867</v>
      </c>
      <c r="AP34" s="70">
        <f t="shared" si="8"/>
        <v>15258.945</v>
      </c>
      <c r="AQ34" s="70">
        <f t="shared" si="9"/>
        <v>30517.89</v>
      </c>
      <c r="AR34" s="70">
        <f t="shared" si="17"/>
        <v>45776.834999999999</v>
      </c>
      <c r="AS34" s="70">
        <f t="shared" si="29"/>
        <v>61035.78</v>
      </c>
      <c r="AT34" s="70">
        <f t="shared" si="29"/>
        <v>76294.725000000006</v>
      </c>
      <c r="AU34" s="70">
        <f t="shared" si="29"/>
        <v>91553.67</v>
      </c>
      <c r="AV34" s="70">
        <f t="shared" si="29"/>
        <v>122071.56</v>
      </c>
      <c r="AW34" s="70">
        <f t="shared" si="29"/>
        <v>152589.45000000001</v>
      </c>
      <c r="AX34" s="70">
        <f t="shared" si="29"/>
        <v>96432</v>
      </c>
      <c r="AY34" s="70">
        <f t="shared" si="29"/>
        <v>96432</v>
      </c>
    </row>
    <row r="35" spans="2:51" ht="15.75" customHeight="1" x14ac:dyDescent="0.2">
      <c r="B35" s="114">
        <v>26</v>
      </c>
      <c r="C35" s="141">
        <f t="shared" si="22"/>
        <v>1113695</v>
      </c>
      <c r="D35" s="141"/>
      <c r="E35" s="75"/>
      <c r="F35" s="75">
        <v>124.437</v>
      </c>
      <c r="G35" s="75">
        <v>123.30500000000001</v>
      </c>
      <c r="H35" s="75"/>
      <c r="I35" s="74"/>
      <c r="J35" s="82">
        <f t="shared" si="1"/>
        <v>0</v>
      </c>
      <c r="K35" s="25" t="str">
        <f t="shared" si="2"/>
        <v>陰</v>
      </c>
      <c r="L35" s="116">
        <f>E35-G35</f>
        <v>-123.30500000000001</v>
      </c>
      <c r="M35" s="26" t="str">
        <f t="shared" si="12"/>
        <v>NG</v>
      </c>
      <c r="N35" s="84" t="s">
        <v>128</v>
      </c>
      <c r="O35" s="117" t="s">
        <v>127</v>
      </c>
      <c r="P35" s="105" t="s">
        <v>41</v>
      </c>
      <c r="Q35" s="142">
        <f t="shared" si="19"/>
        <v>123.30500000000001</v>
      </c>
      <c r="R35" s="142"/>
      <c r="S35" s="76">
        <f t="shared" si="13"/>
        <v>124.45699999999999</v>
      </c>
      <c r="T35" s="76">
        <f t="shared" si="20"/>
        <v>115.19999999999868</v>
      </c>
      <c r="U35" s="143">
        <f t="shared" si="3"/>
        <v>33410.85</v>
      </c>
      <c r="V35" s="143"/>
      <c r="W35" s="67">
        <f t="shared" si="14"/>
        <v>0.23</v>
      </c>
      <c r="X35" s="105"/>
      <c r="Y35" s="27" t="s">
        <v>110</v>
      </c>
      <c r="Z35" s="60">
        <v>123.47499999999999</v>
      </c>
      <c r="AA35" s="106">
        <f t="shared" si="23"/>
        <v>123.49499999999999</v>
      </c>
      <c r="AB35" s="152">
        <f t="shared" ref="AB35" si="30">IF(Y35="","",ROUNDDOWN((IF(P35="売",Q35-AA35,AA35-Q35))*W35*10000000/81,0))</f>
        <v>-5395</v>
      </c>
      <c r="AC35" s="153"/>
      <c r="AD35" s="145">
        <f t="shared" si="21"/>
        <v>-115.19999999999868</v>
      </c>
      <c r="AE35" s="145"/>
      <c r="AF35" s="1">
        <v>1</v>
      </c>
      <c r="AG35" s="65" t="s">
        <v>102</v>
      </c>
      <c r="AH35" s="65"/>
      <c r="AI35" s="70" t="s">
        <v>55</v>
      </c>
      <c r="AJ35" s="70">
        <v>123.20399999999999</v>
      </c>
      <c r="AK35" s="82">
        <f t="shared" si="4"/>
        <v>0.1010000000000133</v>
      </c>
      <c r="AL35" s="70">
        <f t="shared" si="28"/>
        <v>8.9222614841001871E-2</v>
      </c>
      <c r="AM35" s="82">
        <f t="shared" si="5"/>
        <v>1.1319999999999908</v>
      </c>
      <c r="AN35" s="82">
        <f t="shared" si="6"/>
        <v>0.18999999999998352</v>
      </c>
      <c r="AO35" s="64" t="str">
        <f t="shared" si="7"/>
        <v>-</v>
      </c>
      <c r="AP35" s="70">
        <f t="shared" si="8"/>
        <v>-5395</v>
      </c>
      <c r="AQ35" s="70">
        <f t="shared" si="9"/>
        <v>-5395</v>
      </c>
      <c r="AR35" s="70">
        <f t="shared" si="17"/>
        <v>-5395</v>
      </c>
      <c r="AS35" s="70">
        <f t="shared" si="29"/>
        <v>-5395</v>
      </c>
      <c r="AT35" s="70">
        <f t="shared" si="29"/>
        <v>-5395</v>
      </c>
      <c r="AU35" s="70">
        <f t="shared" si="29"/>
        <v>-5395</v>
      </c>
      <c r="AV35" s="70">
        <f t="shared" si="29"/>
        <v>-5395</v>
      </c>
      <c r="AW35" s="70">
        <f t="shared" si="29"/>
        <v>-5395</v>
      </c>
      <c r="AX35" s="70">
        <f t="shared" si="29"/>
        <v>-5395</v>
      </c>
      <c r="AY35" s="70">
        <f t="shared" si="29"/>
        <v>-5395</v>
      </c>
    </row>
    <row r="36" spans="2:51" ht="15.75" customHeight="1" x14ac:dyDescent="0.2">
      <c r="B36" s="114">
        <v>27</v>
      </c>
      <c r="C36" s="146">
        <f t="shared" si="22"/>
        <v>1108300</v>
      </c>
      <c r="D36" s="147"/>
      <c r="E36" s="75"/>
      <c r="F36" s="75">
        <v>123.081</v>
      </c>
      <c r="G36" s="75">
        <v>122.85899999999999</v>
      </c>
      <c r="H36" s="75"/>
      <c r="I36" s="74"/>
      <c r="J36" s="82">
        <f>ABS(E36-H36)</f>
        <v>0</v>
      </c>
      <c r="K36" s="25" t="str">
        <f>IF(H36&gt;E36,"陽","陰")</f>
        <v>陰</v>
      </c>
      <c r="L36" s="34">
        <f t="shared" si="11"/>
        <v>123.081</v>
      </c>
      <c r="M36" s="26" t="str">
        <f>IF(L36&gt;=J36*3,"OK","NG")</f>
        <v>OK</v>
      </c>
      <c r="N36" s="84"/>
      <c r="O36" s="117" t="s">
        <v>105</v>
      </c>
      <c r="P36" s="105" t="s">
        <v>41</v>
      </c>
      <c r="Q36" s="148">
        <f>IF(P36="買",F36,G36)</f>
        <v>122.85899999999999</v>
      </c>
      <c r="R36" s="149"/>
      <c r="S36" s="76">
        <f t="shared" si="13"/>
        <v>123.101</v>
      </c>
      <c r="T36" s="76">
        <f>ABS((S36-Q36)*100)</f>
        <v>24.200000000000443</v>
      </c>
      <c r="U36" s="150">
        <f>IF(O36="","",C36*0.03)</f>
        <v>33249</v>
      </c>
      <c r="V36" s="151"/>
      <c r="W36" s="67">
        <f>IF(T36="","",ROUNDDOWN(U36/(T36/81)/100000,2))</f>
        <v>1.1100000000000001</v>
      </c>
      <c r="X36" s="105"/>
      <c r="Y36" s="27" t="s">
        <v>110</v>
      </c>
      <c r="Z36" s="60"/>
      <c r="AA36" s="106">
        <v>123.101</v>
      </c>
      <c r="AB36" s="152">
        <f t="shared" si="15"/>
        <v>-33162</v>
      </c>
      <c r="AC36" s="153"/>
      <c r="AD36" s="154">
        <f t="shared" si="21"/>
        <v>-24.200000000000443</v>
      </c>
      <c r="AE36" s="155"/>
      <c r="AF36" s="1">
        <v>1</v>
      </c>
      <c r="AG36" s="65" t="s">
        <v>102</v>
      </c>
      <c r="AH36" s="65"/>
      <c r="AI36" s="70" t="s">
        <v>52</v>
      </c>
      <c r="AJ36" s="70">
        <v>122.815</v>
      </c>
      <c r="AK36" s="82">
        <f t="shared" si="4"/>
        <v>4.399999999999693E-2</v>
      </c>
      <c r="AL36" s="70">
        <f t="shared" si="28"/>
        <v>0.19819819819817686</v>
      </c>
      <c r="AM36" s="82">
        <f t="shared" si="5"/>
        <v>0.22200000000000841</v>
      </c>
      <c r="AN36" s="82">
        <f t="shared" si="6"/>
        <v>0.24200000000000443</v>
      </c>
      <c r="AO36" s="64" t="str">
        <f t="shared" si="7"/>
        <v>-</v>
      </c>
      <c r="AP36" s="70">
        <f t="shared" si="8"/>
        <v>-33162</v>
      </c>
      <c r="AQ36" s="70">
        <f t="shared" si="9"/>
        <v>-33162</v>
      </c>
      <c r="AR36" s="70">
        <f t="shared" si="17"/>
        <v>-33162</v>
      </c>
      <c r="AS36" s="70">
        <f t="shared" si="29"/>
        <v>-33162</v>
      </c>
      <c r="AT36" s="70">
        <f t="shared" si="29"/>
        <v>-33162</v>
      </c>
      <c r="AU36" s="70">
        <f t="shared" si="29"/>
        <v>-33162</v>
      </c>
      <c r="AV36" s="70">
        <f t="shared" si="29"/>
        <v>-33162</v>
      </c>
      <c r="AW36" s="70">
        <f t="shared" si="29"/>
        <v>-33162</v>
      </c>
      <c r="AX36" s="70">
        <f t="shared" si="29"/>
        <v>-33162</v>
      </c>
      <c r="AY36" s="70">
        <f t="shared" si="29"/>
        <v>-33162</v>
      </c>
    </row>
    <row r="37" spans="2:51" ht="15.75" customHeight="1" x14ac:dyDescent="0.2">
      <c r="B37" s="114">
        <v>28</v>
      </c>
      <c r="C37" s="146">
        <f t="shared" si="22"/>
        <v>1075138</v>
      </c>
      <c r="D37" s="147"/>
      <c r="E37" s="75"/>
      <c r="F37" s="75">
        <v>123.197</v>
      </c>
      <c r="G37" s="75">
        <v>122.979</v>
      </c>
      <c r="H37" s="75"/>
      <c r="I37" s="74"/>
      <c r="J37" s="82">
        <f>ABS(E37-H37)</f>
        <v>0</v>
      </c>
      <c r="K37" s="25" t="str">
        <f>IF(H37&gt;E37,"陽","陰")</f>
        <v>陰</v>
      </c>
      <c r="L37" s="34">
        <f t="shared" si="11"/>
        <v>123.197</v>
      </c>
      <c r="M37" s="26" t="s">
        <v>68</v>
      </c>
      <c r="N37" s="84"/>
      <c r="O37" s="117" t="s">
        <v>105</v>
      </c>
      <c r="P37" s="105" t="s">
        <v>41</v>
      </c>
      <c r="Q37" s="148">
        <f>IF(P37="買",F37,G37)</f>
        <v>122.979</v>
      </c>
      <c r="R37" s="149"/>
      <c r="S37" s="76">
        <f>IF(P37="買",G37-0.02,F37+0.02)</f>
        <v>123.217</v>
      </c>
      <c r="T37" s="76">
        <f>ABS((S37-Q37)*100)</f>
        <v>23.799999999999955</v>
      </c>
      <c r="U37" s="150">
        <f>IF(O37="","",C37*0.03)</f>
        <v>32254.14</v>
      </c>
      <c r="V37" s="151"/>
      <c r="W37" s="67">
        <f>IF(T37="","",ROUNDDOWN(U37/(T37/81)/100000,2))</f>
        <v>1.0900000000000001</v>
      </c>
      <c r="X37" s="105"/>
      <c r="Y37" s="27" t="s">
        <v>129</v>
      </c>
      <c r="Z37" s="60">
        <v>122.792</v>
      </c>
      <c r="AA37" s="106">
        <f t="shared" si="23"/>
        <v>122.812</v>
      </c>
      <c r="AB37" s="152">
        <f t="shared" si="15"/>
        <v>22472</v>
      </c>
      <c r="AC37" s="153"/>
      <c r="AD37" s="154">
        <f t="shared" si="21"/>
        <v>16.700000000000159</v>
      </c>
      <c r="AE37" s="155"/>
      <c r="AF37" s="1">
        <v>1</v>
      </c>
      <c r="AG37" s="65" t="s">
        <v>102</v>
      </c>
      <c r="AH37" s="65"/>
      <c r="AI37" s="70" t="s">
        <v>101</v>
      </c>
      <c r="AJ37" s="70">
        <v>122.544</v>
      </c>
      <c r="AK37" s="82">
        <f t="shared" si="4"/>
        <v>0.43500000000000227</v>
      </c>
      <c r="AL37" s="70">
        <f t="shared" si="28"/>
        <v>1.9954128440366754</v>
      </c>
      <c r="AM37" s="82">
        <f t="shared" si="5"/>
        <v>0.21800000000000352</v>
      </c>
      <c r="AN37" s="82">
        <f t="shared" si="6"/>
        <v>0.16700000000000159</v>
      </c>
      <c r="AO37" s="64">
        <f t="shared" si="7"/>
        <v>0.7660550458715546</v>
      </c>
      <c r="AP37" s="70">
        <f t="shared" si="8"/>
        <v>16127.07</v>
      </c>
      <c r="AQ37" s="70">
        <f t="shared" si="9"/>
        <v>32254.14</v>
      </c>
      <c r="AR37" s="70">
        <f t="shared" si="17"/>
        <v>48381.21</v>
      </c>
      <c r="AS37" s="70">
        <f t="shared" si="29"/>
        <v>22472</v>
      </c>
      <c r="AT37" s="70">
        <f t="shared" si="29"/>
        <v>22472</v>
      </c>
      <c r="AU37" s="70">
        <f t="shared" si="29"/>
        <v>22472</v>
      </c>
      <c r="AV37" s="70">
        <f t="shared" si="29"/>
        <v>22472</v>
      </c>
      <c r="AW37" s="70">
        <f t="shared" si="29"/>
        <v>22472</v>
      </c>
      <c r="AX37" s="70">
        <f t="shared" si="29"/>
        <v>22472</v>
      </c>
      <c r="AY37" s="70">
        <f t="shared" si="29"/>
        <v>22472</v>
      </c>
    </row>
    <row r="38" spans="2:51" ht="15.75" customHeight="1" x14ac:dyDescent="0.2">
      <c r="B38" s="114">
        <v>29</v>
      </c>
      <c r="C38" s="141">
        <f t="shared" si="22"/>
        <v>1097610</v>
      </c>
      <c r="D38" s="141"/>
      <c r="E38" s="75"/>
      <c r="F38" s="75">
        <v>122.89100000000001</v>
      </c>
      <c r="G38" s="75">
        <v>122.667</v>
      </c>
      <c r="H38" s="75"/>
      <c r="I38" s="74"/>
      <c r="J38" s="82">
        <f t="shared" si="1"/>
        <v>0</v>
      </c>
      <c r="K38" s="25" t="str">
        <f t="shared" si="2"/>
        <v>陰</v>
      </c>
      <c r="L38" s="34">
        <f t="shared" si="11"/>
        <v>-122.667</v>
      </c>
      <c r="M38" s="26" t="str">
        <f t="shared" si="12"/>
        <v>NG</v>
      </c>
      <c r="N38" s="84"/>
      <c r="O38" s="117" t="s">
        <v>104</v>
      </c>
      <c r="P38" s="105" t="s">
        <v>42</v>
      </c>
      <c r="Q38" s="142">
        <f t="shared" si="19"/>
        <v>122.89100000000001</v>
      </c>
      <c r="R38" s="142"/>
      <c r="S38" s="76">
        <f t="shared" si="13"/>
        <v>122.64700000000001</v>
      </c>
      <c r="T38" s="76">
        <f t="shared" si="20"/>
        <v>24.399999999999977</v>
      </c>
      <c r="U38" s="143">
        <f t="shared" si="3"/>
        <v>32928.299999999996</v>
      </c>
      <c r="V38" s="143"/>
      <c r="W38" s="67">
        <f t="shared" si="14"/>
        <v>1.0900000000000001</v>
      </c>
      <c r="X38" s="105"/>
      <c r="Y38" s="27" t="s">
        <v>109</v>
      </c>
      <c r="Z38" s="60">
        <v>123.544</v>
      </c>
      <c r="AA38" s="106">
        <f t="shared" si="23"/>
        <v>123.524</v>
      </c>
      <c r="AB38" s="144">
        <f>IF(Y38="","",ROUNDDOWN((IF(P38="売",Q38-AA38,AA38-Q38))*W38*10000000/81,0))</f>
        <v>85181</v>
      </c>
      <c r="AC38" s="144"/>
      <c r="AD38" s="145">
        <f>IF(Y38="","",IF(AB38&lt;0,T38*(-1),IF(P38="買",(AA38-Q38)*100,(Q38-AA38)*100)))</f>
        <v>63.299999999999557</v>
      </c>
      <c r="AE38" s="145"/>
      <c r="AF38" s="1">
        <v>1</v>
      </c>
      <c r="AG38" s="65" t="s">
        <v>102</v>
      </c>
      <c r="AH38" s="65"/>
      <c r="AI38" s="70" t="s">
        <v>101</v>
      </c>
      <c r="AJ38" s="70">
        <v>123.783</v>
      </c>
      <c r="AK38" s="82">
        <f t="shared" si="4"/>
        <v>0.89199999999999591</v>
      </c>
      <c r="AL38" s="70">
        <f t="shared" si="28"/>
        <v>3.9821428571427724</v>
      </c>
      <c r="AM38" s="82">
        <f t="shared" si="5"/>
        <v>0.22400000000000375</v>
      </c>
      <c r="AN38" s="82">
        <f t="shared" si="6"/>
        <v>0.63299999999999557</v>
      </c>
      <c r="AO38" s="64">
        <f t="shared" si="7"/>
        <v>2.8258928571427901</v>
      </c>
      <c r="AP38" s="70">
        <f t="shared" si="8"/>
        <v>16464.149999999998</v>
      </c>
      <c r="AQ38" s="70">
        <f t="shared" si="9"/>
        <v>32928.299999999996</v>
      </c>
      <c r="AR38" s="70">
        <f t="shared" si="17"/>
        <v>49392.45</v>
      </c>
      <c r="AS38" s="70">
        <f t="shared" si="29"/>
        <v>65856.599999999991</v>
      </c>
      <c r="AT38" s="70">
        <f t="shared" si="29"/>
        <v>82320.749999999985</v>
      </c>
      <c r="AU38" s="70">
        <f t="shared" si="29"/>
        <v>98784.9</v>
      </c>
      <c r="AV38" s="70">
        <f t="shared" si="29"/>
        <v>85181</v>
      </c>
      <c r="AW38" s="70">
        <f t="shared" si="29"/>
        <v>85181</v>
      </c>
      <c r="AX38" s="70">
        <f t="shared" si="29"/>
        <v>85181</v>
      </c>
      <c r="AY38" s="70">
        <f t="shared" si="29"/>
        <v>85181</v>
      </c>
    </row>
    <row r="39" spans="2:51" ht="15.75" customHeight="1" x14ac:dyDescent="0.2">
      <c r="B39" s="114">
        <v>30</v>
      </c>
      <c r="C39" s="141">
        <f t="shared" si="22"/>
        <v>1182791</v>
      </c>
      <c r="D39" s="141"/>
      <c r="E39" s="75"/>
      <c r="F39" s="75">
        <v>123.968</v>
      </c>
      <c r="G39" s="75">
        <v>123.77</v>
      </c>
      <c r="H39" s="75"/>
      <c r="I39" s="74"/>
      <c r="J39" s="82">
        <f t="shared" si="1"/>
        <v>0</v>
      </c>
      <c r="K39" s="25" t="str">
        <f t="shared" si="2"/>
        <v>陰</v>
      </c>
      <c r="L39" s="34">
        <f t="shared" si="11"/>
        <v>123.968</v>
      </c>
      <c r="M39" s="26" t="s">
        <v>69</v>
      </c>
      <c r="N39" s="84"/>
      <c r="O39" s="117" t="s">
        <v>130</v>
      </c>
      <c r="P39" s="105" t="s">
        <v>41</v>
      </c>
      <c r="Q39" s="142">
        <f t="shared" si="19"/>
        <v>123.77</v>
      </c>
      <c r="R39" s="142"/>
      <c r="S39" s="61">
        <f t="shared" si="13"/>
        <v>123.988</v>
      </c>
      <c r="T39" s="76">
        <f t="shared" si="20"/>
        <v>21.800000000000352</v>
      </c>
      <c r="U39" s="143">
        <f t="shared" si="3"/>
        <v>35483.729999999996</v>
      </c>
      <c r="V39" s="143"/>
      <c r="W39" s="67">
        <f t="shared" si="14"/>
        <v>1.31</v>
      </c>
      <c r="X39" s="105"/>
      <c r="Y39" s="27" t="s">
        <v>110</v>
      </c>
      <c r="Z39" s="60"/>
      <c r="AA39" s="106">
        <v>123.99</v>
      </c>
      <c r="AB39" s="144">
        <f>IF(Y39="","",ROUNDDOWN((IF(P39="売",Q39-AA39,AA39-Q39))*W39*10000000/81,0))</f>
        <v>-35580</v>
      </c>
      <c r="AC39" s="144"/>
      <c r="AD39" s="145">
        <f>IF(Y39="","",IF(AB39&lt;0,T39*(-1),IF(P39="買",(AA39-Q39)*100,(Q39-AA39)*100)))</f>
        <v>-21.800000000000352</v>
      </c>
      <c r="AE39" s="145"/>
      <c r="AF39" s="1">
        <v>1</v>
      </c>
      <c r="AG39" s="65" t="s">
        <v>102</v>
      </c>
      <c r="AH39" s="65"/>
      <c r="AI39" s="70" t="s">
        <v>101</v>
      </c>
      <c r="AJ39" s="70">
        <v>123.706</v>
      </c>
      <c r="AK39" s="82">
        <f t="shared" si="4"/>
        <v>6.3999999999992951E-2</v>
      </c>
      <c r="AL39" s="70">
        <f t="shared" si="28"/>
        <v>0.32323232323227541</v>
      </c>
      <c r="AM39" s="82">
        <f t="shared" si="5"/>
        <v>0.1980000000000075</v>
      </c>
      <c r="AN39" s="82">
        <f t="shared" si="6"/>
        <v>0.21999999999999886</v>
      </c>
      <c r="AO39" s="64" t="str">
        <f t="shared" si="7"/>
        <v>-</v>
      </c>
      <c r="AP39" s="70">
        <f t="shared" si="8"/>
        <v>-35580</v>
      </c>
      <c r="AQ39" s="70">
        <f t="shared" si="9"/>
        <v>-35580</v>
      </c>
      <c r="AR39" s="70">
        <f t="shared" si="17"/>
        <v>-35580</v>
      </c>
      <c r="AS39" s="70">
        <f t="shared" si="29"/>
        <v>-35580</v>
      </c>
      <c r="AT39" s="70">
        <f t="shared" si="29"/>
        <v>-35580</v>
      </c>
      <c r="AU39" s="70">
        <f t="shared" si="29"/>
        <v>-35580</v>
      </c>
      <c r="AV39" s="70">
        <f t="shared" si="29"/>
        <v>-35580</v>
      </c>
      <c r="AW39" s="70">
        <f t="shared" si="29"/>
        <v>-35580</v>
      </c>
      <c r="AX39" s="70">
        <f t="shared" si="29"/>
        <v>-35580</v>
      </c>
      <c r="AY39" s="70">
        <f t="shared" si="29"/>
        <v>-35580</v>
      </c>
    </row>
    <row r="40" spans="2:51" ht="15.75" customHeight="1" x14ac:dyDescent="0.2">
      <c r="B40" s="114">
        <v>31</v>
      </c>
      <c r="C40" s="141">
        <f t="shared" si="22"/>
        <v>1147211</v>
      </c>
      <c r="D40" s="141"/>
      <c r="E40" s="75"/>
      <c r="F40" s="75">
        <v>123.98099999999999</v>
      </c>
      <c r="G40" s="75">
        <v>123.73</v>
      </c>
      <c r="H40" s="75"/>
      <c r="I40" s="74"/>
      <c r="J40" s="82">
        <f t="shared" si="1"/>
        <v>0</v>
      </c>
      <c r="K40" s="25" t="str">
        <f t="shared" si="2"/>
        <v>陰</v>
      </c>
      <c r="L40" s="34">
        <f t="shared" si="11"/>
        <v>-123.73</v>
      </c>
      <c r="M40" s="26" t="s">
        <v>69</v>
      </c>
      <c r="N40" s="84"/>
      <c r="O40" s="117" t="s">
        <v>108</v>
      </c>
      <c r="P40" s="105" t="s">
        <v>42</v>
      </c>
      <c r="Q40" s="142">
        <f t="shared" si="19"/>
        <v>123.98099999999999</v>
      </c>
      <c r="R40" s="142"/>
      <c r="S40" s="76">
        <f t="shared" si="13"/>
        <v>123.71000000000001</v>
      </c>
      <c r="T40" s="76">
        <f t="shared" si="20"/>
        <v>27.099999999998658</v>
      </c>
      <c r="U40" s="143">
        <f t="shared" si="3"/>
        <v>34416.33</v>
      </c>
      <c r="V40" s="143"/>
      <c r="W40" s="67">
        <f t="shared" si="14"/>
        <v>1.02</v>
      </c>
      <c r="X40" s="105"/>
      <c r="Y40" s="27" t="s">
        <v>109</v>
      </c>
      <c r="Z40" s="60">
        <v>123.815</v>
      </c>
      <c r="AA40" s="106">
        <f t="shared" si="23"/>
        <v>123.795</v>
      </c>
      <c r="AB40" s="144">
        <f>IF(Y40="","",ROUNDDOWN((IF(P40="売",Q40-AA40,AA40-Q40))*W40*10000000/81,0))</f>
        <v>-23422</v>
      </c>
      <c r="AC40" s="144"/>
      <c r="AD40" s="145">
        <f>IF(Y40="","",IF(AB40&lt;0,T40*(-1),IF(P40="買",(AA40-Q40)*100,(Q40-AA40)*100)))</f>
        <v>-27.099999999998658</v>
      </c>
      <c r="AE40" s="145"/>
      <c r="AF40" s="1">
        <v>2</v>
      </c>
      <c r="AG40" s="65" t="s">
        <v>102</v>
      </c>
      <c r="AH40" s="65"/>
      <c r="AI40" s="70" t="s">
        <v>55</v>
      </c>
      <c r="AJ40" s="70">
        <v>124.371</v>
      </c>
      <c r="AK40" s="82">
        <f t="shared" si="4"/>
        <v>0.39000000000000057</v>
      </c>
      <c r="AL40" s="70">
        <f t="shared" si="28"/>
        <v>1.5537848605578295</v>
      </c>
      <c r="AM40" s="82">
        <f t="shared" si="5"/>
        <v>0.25099999999999056</v>
      </c>
      <c r="AN40" s="82">
        <f t="shared" si="6"/>
        <v>0.18599999999999284</v>
      </c>
      <c r="AO40" s="64" t="str">
        <f t="shared" si="7"/>
        <v>-</v>
      </c>
      <c r="AP40" s="70">
        <f t="shared" si="8"/>
        <v>17208.165000000001</v>
      </c>
      <c r="AQ40" s="70">
        <f t="shared" si="9"/>
        <v>34416.33</v>
      </c>
      <c r="AR40" s="70">
        <f t="shared" si="17"/>
        <v>51624.495000000003</v>
      </c>
      <c r="AS40" s="70">
        <f t="shared" ref="AS40:AY49" si="31">IF($AL40&gt;=AS$8,$U40*AS$8,$AB40*1)</f>
        <v>-23422</v>
      </c>
      <c r="AT40" s="70">
        <f t="shared" si="31"/>
        <v>-23422</v>
      </c>
      <c r="AU40" s="70">
        <f t="shared" si="31"/>
        <v>-23422</v>
      </c>
      <c r="AV40" s="70">
        <f t="shared" si="31"/>
        <v>-23422</v>
      </c>
      <c r="AW40" s="70">
        <f t="shared" si="31"/>
        <v>-23422</v>
      </c>
      <c r="AX40" s="70">
        <f t="shared" si="31"/>
        <v>-23422</v>
      </c>
      <c r="AY40" s="70">
        <f t="shared" si="31"/>
        <v>-23422</v>
      </c>
    </row>
    <row r="41" spans="2:51" ht="15.75" customHeight="1" x14ac:dyDescent="0.2">
      <c r="B41" s="114">
        <v>32</v>
      </c>
      <c r="C41" s="141">
        <f t="shared" si="22"/>
        <v>1123789</v>
      </c>
      <c r="D41" s="141"/>
      <c r="E41" s="75"/>
      <c r="F41" s="75">
        <v>124.005</v>
      </c>
      <c r="G41" s="75">
        <v>123.815</v>
      </c>
      <c r="H41" s="75"/>
      <c r="I41" s="74"/>
      <c r="J41" s="82">
        <f t="shared" si="1"/>
        <v>0</v>
      </c>
      <c r="K41" s="25" t="str">
        <f t="shared" si="2"/>
        <v>陰</v>
      </c>
      <c r="L41" s="34">
        <f t="shared" si="11"/>
        <v>-123.815</v>
      </c>
      <c r="M41" s="26" t="str">
        <f t="shared" si="12"/>
        <v>NG</v>
      </c>
      <c r="N41" s="84"/>
      <c r="O41" s="117" t="s">
        <v>105</v>
      </c>
      <c r="P41" s="105" t="s">
        <v>42</v>
      </c>
      <c r="Q41" s="142">
        <f t="shared" si="19"/>
        <v>124.005</v>
      </c>
      <c r="R41" s="142"/>
      <c r="S41" s="76">
        <f t="shared" si="13"/>
        <v>123.795</v>
      </c>
      <c r="T41" s="76">
        <f t="shared" si="20"/>
        <v>20.999999999999375</v>
      </c>
      <c r="U41" s="143">
        <f t="shared" si="3"/>
        <v>33713.67</v>
      </c>
      <c r="V41" s="143"/>
      <c r="W41" s="67">
        <f t="shared" si="14"/>
        <v>1.3</v>
      </c>
      <c r="X41" s="105"/>
      <c r="Y41" s="27" t="s">
        <v>109</v>
      </c>
      <c r="Z41" s="60"/>
      <c r="AA41" s="106">
        <v>123.795</v>
      </c>
      <c r="AB41" s="144">
        <f t="shared" ref="AB41:AB104" si="32">IF(Y41="","",ROUNDDOWN((IF(P41="売",Q41-AA41,AA41-Q41))*W41*10000000/81,0))</f>
        <v>-33703</v>
      </c>
      <c r="AC41" s="144"/>
      <c r="AD41" s="145">
        <f t="shared" si="21"/>
        <v>-20.999999999999375</v>
      </c>
      <c r="AE41" s="145"/>
      <c r="AF41" s="1">
        <v>1</v>
      </c>
      <c r="AG41" s="65" t="s">
        <v>131</v>
      </c>
      <c r="AH41" s="65"/>
      <c r="AI41" s="70" t="s">
        <v>55</v>
      </c>
      <c r="AJ41" s="70">
        <v>124.371</v>
      </c>
      <c r="AK41" s="82">
        <f t="shared" ref="AK41:AK72" si="33">ABS(Q41-AJ41)</f>
        <v>0.36599999999999966</v>
      </c>
      <c r="AL41" s="70">
        <f t="shared" si="28"/>
        <v>1.9263157894737055</v>
      </c>
      <c r="AM41" s="82">
        <f t="shared" ref="AM41:AM72" si="34">F41-G41</f>
        <v>0.18999999999999773</v>
      </c>
      <c r="AN41" s="82">
        <f t="shared" ref="AN41:AN72" si="35">ABS(Q41-AA41)</f>
        <v>0.20999999999999375</v>
      </c>
      <c r="AO41" s="64" t="str">
        <f t="shared" ref="AO41:AO72" si="36">IF(AB41&gt;=0,AN41/AM41,"-")</f>
        <v>-</v>
      </c>
      <c r="AP41" s="70">
        <f t="shared" ref="AP41:AP59" si="37">IF(AL41&gt;=AP$8,U41*AP$8,AB41*1)</f>
        <v>16856.834999999999</v>
      </c>
      <c r="AQ41" s="70">
        <f t="shared" ref="AQ41:AQ59" si="38">IF(AL41&gt;=AQ$8,U41*AQ$8,AB41*1)</f>
        <v>33713.67</v>
      </c>
      <c r="AR41" s="70">
        <f t="shared" si="17"/>
        <v>50570.504999999997</v>
      </c>
      <c r="AS41" s="70">
        <f t="shared" si="31"/>
        <v>-33703</v>
      </c>
      <c r="AT41" s="70">
        <f t="shared" si="31"/>
        <v>-33703</v>
      </c>
      <c r="AU41" s="70">
        <f t="shared" si="31"/>
        <v>-33703</v>
      </c>
      <c r="AV41" s="70">
        <f t="shared" si="31"/>
        <v>-33703</v>
      </c>
      <c r="AW41" s="70">
        <f t="shared" si="31"/>
        <v>-33703</v>
      </c>
      <c r="AX41" s="70">
        <f t="shared" si="31"/>
        <v>-33703</v>
      </c>
      <c r="AY41" s="70">
        <f t="shared" si="31"/>
        <v>-33703</v>
      </c>
    </row>
    <row r="42" spans="2:51" ht="15.75" customHeight="1" x14ac:dyDescent="0.2">
      <c r="B42" s="114">
        <v>33</v>
      </c>
      <c r="C42" s="141">
        <f t="shared" si="22"/>
        <v>1090086</v>
      </c>
      <c r="D42" s="141"/>
      <c r="E42" s="75"/>
      <c r="F42" s="75">
        <v>123.654</v>
      </c>
      <c r="G42" s="75">
        <v>123.557</v>
      </c>
      <c r="H42" s="75"/>
      <c r="I42" s="74"/>
      <c r="J42" s="82">
        <f t="shared" si="1"/>
        <v>0</v>
      </c>
      <c r="K42" s="25" t="str">
        <f t="shared" si="2"/>
        <v>陰</v>
      </c>
      <c r="L42" s="34">
        <f t="shared" si="11"/>
        <v>123.654</v>
      </c>
      <c r="M42" s="26" t="str">
        <f t="shared" si="12"/>
        <v>OK</v>
      </c>
      <c r="N42" s="84"/>
      <c r="O42" s="117" t="s">
        <v>105</v>
      </c>
      <c r="P42" s="105" t="s">
        <v>41</v>
      </c>
      <c r="Q42" s="142">
        <f t="shared" si="19"/>
        <v>123.557</v>
      </c>
      <c r="R42" s="142"/>
      <c r="S42" s="61">
        <f t="shared" si="13"/>
        <v>123.67399999999999</v>
      </c>
      <c r="T42" s="76">
        <f t="shared" si="20"/>
        <v>11.699999999999022</v>
      </c>
      <c r="U42" s="143">
        <f t="shared" si="3"/>
        <v>32702.579999999998</v>
      </c>
      <c r="V42" s="143"/>
      <c r="W42" s="67">
        <f t="shared" si="14"/>
        <v>2.2599999999999998</v>
      </c>
      <c r="X42" s="105"/>
      <c r="Y42" s="27" t="s">
        <v>110</v>
      </c>
      <c r="Z42" s="60">
        <v>123.43</v>
      </c>
      <c r="AA42" s="106">
        <f t="shared" si="23"/>
        <v>123.45</v>
      </c>
      <c r="AB42" s="144">
        <f t="shared" si="32"/>
        <v>29854</v>
      </c>
      <c r="AC42" s="144"/>
      <c r="AD42" s="145">
        <f t="shared" si="21"/>
        <v>10.699999999999932</v>
      </c>
      <c r="AE42" s="145"/>
      <c r="AF42" s="1">
        <v>1</v>
      </c>
      <c r="AG42" s="65" t="s">
        <v>102</v>
      </c>
      <c r="AH42" s="65"/>
      <c r="AI42" s="70" t="s">
        <v>54</v>
      </c>
      <c r="AJ42" s="70">
        <v>123.21299999999999</v>
      </c>
      <c r="AK42" s="82">
        <f t="shared" si="33"/>
        <v>0.3440000000000083</v>
      </c>
      <c r="AL42" s="70">
        <f t="shared" si="28"/>
        <v>3.546391752577617</v>
      </c>
      <c r="AM42" s="82">
        <f t="shared" si="34"/>
        <v>9.6999999999994202E-2</v>
      </c>
      <c r="AN42" s="82">
        <f t="shared" si="35"/>
        <v>0.10699999999999932</v>
      </c>
      <c r="AO42" s="64">
        <f t="shared" si="36"/>
        <v>1.1030927835052136</v>
      </c>
      <c r="AP42" s="70">
        <f t="shared" si="37"/>
        <v>16351.289999999999</v>
      </c>
      <c r="AQ42" s="70">
        <f t="shared" si="38"/>
        <v>32702.579999999998</v>
      </c>
      <c r="AR42" s="70">
        <f t="shared" ref="AR42:AR59" si="39">IF(AL42&gt;=AR$8,U42*AR$8,AB42*1)</f>
        <v>49053.869999999995</v>
      </c>
      <c r="AS42" s="70">
        <f t="shared" si="31"/>
        <v>65405.159999999996</v>
      </c>
      <c r="AT42" s="70">
        <f t="shared" si="31"/>
        <v>81756.45</v>
      </c>
      <c r="AU42" s="70">
        <f t="shared" si="31"/>
        <v>98107.739999999991</v>
      </c>
      <c r="AV42" s="70">
        <f t="shared" si="31"/>
        <v>29854</v>
      </c>
      <c r="AW42" s="70">
        <f t="shared" si="31"/>
        <v>29854</v>
      </c>
      <c r="AX42" s="70">
        <f t="shared" si="31"/>
        <v>29854</v>
      </c>
      <c r="AY42" s="70">
        <f t="shared" si="31"/>
        <v>29854</v>
      </c>
    </row>
    <row r="43" spans="2:51" ht="15.75" customHeight="1" x14ac:dyDescent="0.2">
      <c r="B43" s="114">
        <v>34</v>
      </c>
      <c r="C43" s="141">
        <f t="shared" si="22"/>
        <v>1119940</v>
      </c>
      <c r="D43" s="141"/>
      <c r="E43" s="75"/>
      <c r="F43" s="75">
        <v>123.61199999999999</v>
      </c>
      <c r="G43" s="75">
        <v>123.354</v>
      </c>
      <c r="H43" s="75"/>
      <c r="I43" s="74"/>
      <c r="J43" s="82">
        <f t="shared" si="1"/>
        <v>0</v>
      </c>
      <c r="K43" s="25" t="str">
        <f t="shared" si="2"/>
        <v>陰</v>
      </c>
      <c r="L43" s="34">
        <f t="shared" si="11"/>
        <v>-123.354</v>
      </c>
      <c r="M43" s="26" t="str">
        <f t="shared" si="12"/>
        <v>NG</v>
      </c>
      <c r="N43" s="84"/>
      <c r="O43" s="117" t="s">
        <v>105</v>
      </c>
      <c r="P43" s="105" t="s">
        <v>42</v>
      </c>
      <c r="Q43" s="142">
        <f t="shared" si="19"/>
        <v>123.61199999999999</v>
      </c>
      <c r="R43" s="142"/>
      <c r="S43" s="76">
        <f t="shared" si="13"/>
        <v>123.334</v>
      </c>
      <c r="T43" s="76">
        <f t="shared" si="20"/>
        <v>27.799999999999159</v>
      </c>
      <c r="U43" s="143">
        <f t="shared" si="3"/>
        <v>33598.199999999997</v>
      </c>
      <c r="V43" s="143"/>
      <c r="W43" s="67">
        <f t="shared" si="14"/>
        <v>0.97</v>
      </c>
      <c r="X43" s="105"/>
      <c r="Y43" s="27" t="s">
        <v>109</v>
      </c>
      <c r="Z43" s="60">
        <v>123.738</v>
      </c>
      <c r="AA43" s="106">
        <f t="shared" si="23"/>
        <v>123.718</v>
      </c>
      <c r="AB43" s="144">
        <f t="shared" si="32"/>
        <v>12693</v>
      </c>
      <c r="AC43" s="144"/>
      <c r="AD43" s="145">
        <f t="shared" si="21"/>
        <v>10.600000000000875</v>
      </c>
      <c r="AE43" s="145"/>
      <c r="AF43" s="1">
        <v>1</v>
      </c>
      <c r="AG43" s="65" t="s">
        <v>102</v>
      </c>
      <c r="AH43" s="65"/>
      <c r="AI43" s="70" t="s">
        <v>52</v>
      </c>
      <c r="AJ43" s="70">
        <v>123.98399999999999</v>
      </c>
      <c r="AK43" s="82">
        <f t="shared" si="33"/>
        <v>0.37199999999999989</v>
      </c>
      <c r="AL43" s="70">
        <f t="shared" si="28"/>
        <v>1.4418604651163034</v>
      </c>
      <c r="AM43" s="82">
        <f t="shared" si="34"/>
        <v>0.25799999999999557</v>
      </c>
      <c r="AN43" s="82">
        <f t="shared" si="35"/>
        <v>0.10600000000000875</v>
      </c>
      <c r="AO43" s="64">
        <f t="shared" si="36"/>
        <v>0.41085271317833555</v>
      </c>
      <c r="AP43" s="70">
        <f t="shared" si="37"/>
        <v>16799.099999999999</v>
      </c>
      <c r="AQ43" s="70">
        <f t="shared" si="38"/>
        <v>33598.199999999997</v>
      </c>
      <c r="AR43" s="70">
        <f t="shared" si="39"/>
        <v>12693</v>
      </c>
      <c r="AS43" s="70">
        <f t="shared" si="31"/>
        <v>12693</v>
      </c>
      <c r="AT43" s="70">
        <f t="shared" si="31"/>
        <v>12693</v>
      </c>
      <c r="AU43" s="70">
        <f t="shared" si="31"/>
        <v>12693</v>
      </c>
      <c r="AV43" s="70">
        <f t="shared" si="31"/>
        <v>12693</v>
      </c>
      <c r="AW43" s="70">
        <f t="shared" si="31"/>
        <v>12693</v>
      </c>
      <c r="AX43" s="70">
        <f t="shared" si="31"/>
        <v>12693</v>
      </c>
      <c r="AY43" s="70">
        <f t="shared" si="31"/>
        <v>12693</v>
      </c>
    </row>
    <row r="44" spans="2:51" ht="15.75" customHeight="1" x14ac:dyDescent="0.2">
      <c r="B44" s="114">
        <v>35</v>
      </c>
      <c r="C44" s="141">
        <f t="shared" si="22"/>
        <v>1132633</v>
      </c>
      <c r="D44" s="141"/>
      <c r="E44" s="75"/>
      <c r="F44" s="75">
        <v>122.435</v>
      </c>
      <c r="G44" s="75">
        <v>122.273</v>
      </c>
      <c r="H44" s="75"/>
      <c r="I44" s="74"/>
      <c r="J44" s="82">
        <f t="shared" si="1"/>
        <v>0</v>
      </c>
      <c r="K44" s="25" t="str">
        <f t="shared" si="2"/>
        <v>陰</v>
      </c>
      <c r="L44" s="34">
        <f t="shared" si="11"/>
        <v>-122.273</v>
      </c>
      <c r="M44" s="26" t="str">
        <f t="shared" si="12"/>
        <v>NG</v>
      </c>
      <c r="N44" s="84"/>
      <c r="O44" s="117" t="s">
        <v>130</v>
      </c>
      <c r="P44" s="105" t="s">
        <v>42</v>
      </c>
      <c r="Q44" s="142">
        <f t="shared" si="19"/>
        <v>122.435</v>
      </c>
      <c r="R44" s="142"/>
      <c r="S44" s="76">
        <f t="shared" si="13"/>
        <v>122.253</v>
      </c>
      <c r="T44" s="76">
        <f t="shared" si="20"/>
        <v>18.200000000000216</v>
      </c>
      <c r="U44" s="143">
        <f t="shared" si="3"/>
        <v>33978.99</v>
      </c>
      <c r="V44" s="143"/>
      <c r="W44" s="67">
        <f t="shared" si="14"/>
        <v>1.51</v>
      </c>
      <c r="X44" s="105"/>
      <c r="Y44" s="27" t="s">
        <v>109</v>
      </c>
      <c r="Z44" s="60">
        <v>123.40900000000001</v>
      </c>
      <c r="AA44" s="106">
        <f t="shared" si="23"/>
        <v>123.38900000000001</v>
      </c>
      <c r="AB44" s="144">
        <f t="shared" si="32"/>
        <v>177844</v>
      </c>
      <c r="AC44" s="144"/>
      <c r="AD44" s="145">
        <f t="shared" si="21"/>
        <v>95.400000000000773</v>
      </c>
      <c r="AE44" s="145"/>
      <c r="AF44" s="1">
        <v>1</v>
      </c>
      <c r="AG44" s="65" t="s">
        <v>102</v>
      </c>
      <c r="AH44" s="65"/>
      <c r="AI44" s="70" t="s">
        <v>54</v>
      </c>
      <c r="AJ44" s="70">
        <v>123.589</v>
      </c>
      <c r="AK44" s="82">
        <f t="shared" si="33"/>
        <v>1.1539999999999964</v>
      </c>
      <c r="AL44" s="70">
        <f t="shared" si="28"/>
        <v>7.1234567901231642</v>
      </c>
      <c r="AM44" s="82">
        <f t="shared" si="34"/>
        <v>0.16200000000000614</v>
      </c>
      <c r="AN44" s="82">
        <f t="shared" si="35"/>
        <v>0.95400000000000773</v>
      </c>
      <c r="AO44" s="64">
        <f t="shared" si="36"/>
        <v>5.8888888888887134</v>
      </c>
      <c r="AP44" s="70">
        <f t="shared" si="37"/>
        <v>16989.494999999999</v>
      </c>
      <c r="AQ44" s="70">
        <f t="shared" si="38"/>
        <v>33978.99</v>
      </c>
      <c r="AR44" s="70">
        <f t="shared" si="39"/>
        <v>50968.485000000001</v>
      </c>
      <c r="AS44" s="70">
        <f t="shared" si="31"/>
        <v>67957.98</v>
      </c>
      <c r="AT44" s="70">
        <f t="shared" si="31"/>
        <v>84947.474999999991</v>
      </c>
      <c r="AU44" s="70">
        <f t="shared" si="31"/>
        <v>101936.97</v>
      </c>
      <c r="AV44" s="70">
        <f t="shared" si="31"/>
        <v>135915.96</v>
      </c>
      <c r="AW44" s="70">
        <f t="shared" si="31"/>
        <v>169894.94999999998</v>
      </c>
      <c r="AX44" s="70">
        <f t="shared" si="31"/>
        <v>203873.94</v>
      </c>
      <c r="AY44" s="70">
        <f t="shared" si="31"/>
        <v>237852.93</v>
      </c>
    </row>
    <row r="45" spans="2:51" ht="15.75" customHeight="1" x14ac:dyDescent="0.2">
      <c r="B45" s="114">
        <v>36</v>
      </c>
      <c r="C45" s="141">
        <f t="shared" si="22"/>
        <v>1310477</v>
      </c>
      <c r="D45" s="141"/>
      <c r="E45" s="75"/>
      <c r="F45" s="75">
        <v>123.71129999999999</v>
      </c>
      <c r="G45" s="75">
        <v>122.959</v>
      </c>
      <c r="H45" s="75"/>
      <c r="I45" s="74"/>
      <c r="J45" s="82">
        <f t="shared" si="1"/>
        <v>0</v>
      </c>
      <c r="K45" s="25" t="str">
        <f t="shared" si="2"/>
        <v>陰</v>
      </c>
      <c r="L45" s="34">
        <f t="shared" si="11"/>
        <v>123.71129999999999</v>
      </c>
      <c r="M45" s="26" t="str">
        <f t="shared" si="12"/>
        <v>OK</v>
      </c>
      <c r="N45" s="84"/>
      <c r="O45" s="117" t="s">
        <v>132</v>
      </c>
      <c r="P45" s="105" t="s">
        <v>41</v>
      </c>
      <c r="Q45" s="142">
        <f t="shared" si="19"/>
        <v>122.959</v>
      </c>
      <c r="R45" s="142"/>
      <c r="S45" s="76">
        <f t="shared" si="13"/>
        <v>123.73129999999999</v>
      </c>
      <c r="T45" s="76">
        <f t="shared" si="20"/>
        <v>77.229999999998711</v>
      </c>
      <c r="U45" s="143">
        <f t="shared" si="3"/>
        <v>39314.31</v>
      </c>
      <c r="V45" s="143"/>
      <c r="W45" s="67">
        <f t="shared" si="14"/>
        <v>0.41</v>
      </c>
      <c r="X45" s="105"/>
      <c r="Y45" s="27" t="s">
        <v>110</v>
      </c>
      <c r="Z45" s="60">
        <v>123.084</v>
      </c>
      <c r="AA45" s="106">
        <f t="shared" si="23"/>
        <v>123.104</v>
      </c>
      <c r="AB45" s="144">
        <f t="shared" si="32"/>
        <v>-7339</v>
      </c>
      <c r="AC45" s="144"/>
      <c r="AD45" s="145">
        <f t="shared" si="21"/>
        <v>-77.229999999998711</v>
      </c>
      <c r="AE45" s="145"/>
      <c r="AF45" s="1">
        <v>1</v>
      </c>
      <c r="AG45" s="65" t="s">
        <v>102</v>
      </c>
      <c r="AH45" s="65"/>
      <c r="AI45" s="70" t="s">
        <v>102</v>
      </c>
      <c r="AJ45" s="70">
        <v>122.947</v>
      </c>
      <c r="AK45" s="82">
        <f t="shared" si="33"/>
        <v>1.2000000000000455E-2</v>
      </c>
      <c r="AL45" s="70">
        <f t="shared" si="28"/>
        <v>1.5951083344411268E-2</v>
      </c>
      <c r="AM45" s="82">
        <f t="shared" si="34"/>
        <v>0.75229999999999109</v>
      </c>
      <c r="AN45" s="82">
        <f t="shared" si="35"/>
        <v>0.14499999999999602</v>
      </c>
      <c r="AO45" s="64" t="str">
        <f t="shared" si="36"/>
        <v>-</v>
      </c>
      <c r="AP45" s="70">
        <f t="shared" si="37"/>
        <v>-7339</v>
      </c>
      <c r="AQ45" s="70">
        <f t="shared" si="38"/>
        <v>-7339</v>
      </c>
      <c r="AR45" s="70">
        <f t="shared" si="39"/>
        <v>-7339</v>
      </c>
      <c r="AS45" s="70">
        <f t="shared" si="31"/>
        <v>-7339</v>
      </c>
      <c r="AT45" s="70">
        <f t="shared" si="31"/>
        <v>-7339</v>
      </c>
      <c r="AU45" s="70">
        <f t="shared" si="31"/>
        <v>-7339</v>
      </c>
      <c r="AV45" s="70">
        <f t="shared" si="31"/>
        <v>-7339</v>
      </c>
      <c r="AW45" s="70">
        <f t="shared" si="31"/>
        <v>-7339</v>
      </c>
      <c r="AX45" s="70">
        <f t="shared" si="31"/>
        <v>-7339</v>
      </c>
      <c r="AY45" s="70">
        <f t="shared" si="31"/>
        <v>-7339</v>
      </c>
    </row>
    <row r="46" spans="2:51" ht="15.75" customHeight="1" x14ac:dyDescent="0.2">
      <c r="B46" s="114">
        <v>37</v>
      </c>
      <c r="C46" s="141">
        <f t="shared" si="22"/>
        <v>1303138</v>
      </c>
      <c r="D46" s="141"/>
      <c r="E46" s="75"/>
      <c r="F46" s="75">
        <v>123.146</v>
      </c>
      <c r="G46" s="75">
        <v>123.008</v>
      </c>
      <c r="H46" s="75"/>
      <c r="I46" s="74"/>
      <c r="J46" s="82">
        <f t="shared" si="1"/>
        <v>0</v>
      </c>
      <c r="K46" s="25" t="str">
        <f t="shared" si="2"/>
        <v>陰</v>
      </c>
      <c r="L46" s="34">
        <f t="shared" si="11"/>
        <v>123.146</v>
      </c>
      <c r="M46" s="26" t="str">
        <f t="shared" si="12"/>
        <v>OK</v>
      </c>
      <c r="N46" s="84"/>
      <c r="O46" s="117" t="s">
        <v>105</v>
      </c>
      <c r="P46" s="105" t="s">
        <v>41</v>
      </c>
      <c r="Q46" s="142">
        <f t="shared" si="19"/>
        <v>123.008</v>
      </c>
      <c r="R46" s="142"/>
      <c r="S46" s="76">
        <f t="shared" si="13"/>
        <v>123.166</v>
      </c>
      <c r="T46" s="76">
        <f t="shared" si="20"/>
        <v>15.800000000000125</v>
      </c>
      <c r="U46" s="143">
        <f t="shared" si="3"/>
        <v>39094.14</v>
      </c>
      <c r="V46" s="143"/>
      <c r="W46" s="67">
        <f t="shared" si="14"/>
        <v>2</v>
      </c>
      <c r="X46" s="105"/>
      <c r="Y46" s="27" t="s">
        <v>110</v>
      </c>
      <c r="Z46" s="60">
        <v>122.825</v>
      </c>
      <c r="AA46" s="106">
        <f t="shared" si="23"/>
        <v>122.845</v>
      </c>
      <c r="AB46" s="144">
        <f t="shared" si="32"/>
        <v>40246</v>
      </c>
      <c r="AC46" s="144"/>
      <c r="AD46" s="145">
        <f t="shared" si="21"/>
        <v>16.29999999999967</v>
      </c>
      <c r="AE46" s="145"/>
      <c r="AF46" s="1">
        <v>1</v>
      </c>
      <c r="AG46" s="65" t="s">
        <v>102</v>
      </c>
      <c r="AH46" s="65"/>
      <c r="AI46" s="70" t="s">
        <v>52</v>
      </c>
      <c r="AJ46" s="70">
        <v>122.592</v>
      </c>
      <c r="AK46" s="82">
        <f t="shared" si="33"/>
        <v>0.41599999999999682</v>
      </c>
      <c r="AL46" s="70">
        <f t="shared" si="28"/>
        <v>3.0144927536230512</v>
      </c>
      <c r="AM46" s="82">
        <f t="shared" si="34"/>
        <v>0.13800000000000523</v>
      </c>
      <c r="AN46" s="82">
        <f t="shared" si="35"/>
        <v>0.1629999999999967</v>
      </c>
      <c r="AO46" s="64">
        <f t="shared" si="36"/>
        <v>1.1811594202897864</v>
      </c>
      <c r="AP46" s="70">
        <f t="shared" si="37"/>
        <v>19547.07</v>
      </c>
      <c r="AQ46" s="70">
        <f t="shared" si="38"/>
        <v>39094.14</v>
      </c>
      <c r="AR46" s="70">
        <f t="shared" si="39"/>
        <v>58641.21</v>
      </c>
      <c r="AS46" s="70">
        <f t="shared" si="31"/>
        <v>78188.28</v>
      </c>
      <c r="AT46" s="70">
        <f t="shared" si="31"/>
        <v>97735.35</v>
      </c>
      <c r="AU46" s="70">
        <f t="shared" si="31"/>
        <v>117282.42</v>
      </c>
      <c r="AV46" s="70">
        <f t="shared" si="31"/>
        <v>40246</v>
      </c>
      <c r="AW46" s="70">
        <f t="shared" si="31"/>
        <v>40246</v>
      </c>
      <c r="AX46" s="70">
        <f t="shared" si="31"/>
        <v>40246</v>
      </c>
      <c r="AY46" s="70">
        <f t="shared" si="31"/>
        <v>40246</v>
      </c>
    </row>
    <row r="47" spans="2:51" ht="15.75" customHeight="1" x14ac:dyDescent="0.2">
      <c r="B47" s="114">
        <v>38</v>
      </c>
      <c r="C47" s="141">
        <f t="shared" si="22"/>
        <v>1343384</v>
      </c>
      <c r="D47" s="141"/>
      <c r="E47" s="75"/>
      <c r="F47" s="75">
        <v>122.684</v>
      </c>
      <c r="G47" s="75">
        <v>122.511</v>
      </c>
      <c r="H47" s="75"/>
      <c r="I47" s="74"/>
      <c r="J47" s="82">
        <f t="shared" si="1"/>
        <v>0</v>
      </c>
      <c r="K47" s="25" t="str">
        <f t="shared" si="2"/>
        <v>陰</v>
      </c>
      <c r="L47" s="34">
        <f t="shared" si="11"/>
        <v>122.684</v>
      </c>
      <c r="M47" s="26" t="s">
        <v>72</v>
      </c>
      <c r="N47" s="84"/>
      <c r="O47" s="117" t="s">
        <v>133</v>
      </c>
      <c r="P47" s="105" t="s">
        <v>41</v>
      </c>
      <c r="Q47" s="142">
        <f t="shared" si="19"/>
        <v>122.511</v>
      </c>
      <c r="R47" s="142"/>
      <c r="S47" s="76">
        <f t="shared" si="13"/>
        <v>122.70399999999999</v>
      </c>
      <c r="T47" s="76">
        <f t="shared" si="20"/>
        <v>19.299999999999784</v>
      </c>
      <c r="U47" s="143">
        <f t="shared" si="3"/>
        <v>40301.519999999997</v>
      </c>
      <c r="V47" s="143"/>
      <c r="W47" s="67">
        <f t="shared" si="14"/>
        <v>1.69</v>
      </c>
      <c r="X47" s="105"/>
      <c r="Y47" s="27" t="s">
        <v>110</v>
      </c>
      <c r="Z47" s="60">
        <v>122.575</v>
      </c>
      <c r="AA47" s="106">
        <f t="shared" si="23"/>
        <v>122.595</v>
      </c>
      <c r="AB47" s="144">
        <f t="shared" si="32"/>
        <v>-17525</v>
      </c>
      <c r="AC47" s="144"/>
      <c r="AD47" s="145">
        <f t="shared" si="21"/>
        <v>-19.299999999999784</v>
      </c>
      <c r="AE47" s="145"/>
      <c r="AF47" s="1">
        <v>1</v>
      </c>
      <c r="AG47" s="65" t="s">
        <v>134</v>
      </c>
      <c r="AH47" s="65"/>
      <c r="AI47" s="70" t="s">
        <v>55</v>
      </c>
      <c r="AJ47" s="70">
        <v>122.316</v>
      </c>
      <c r="AK47" s="82">
        <f t="shared" si="33"/>
        <v>0.19499999999999318</v>
      </c>
      <c r="AL47" s="70">
        <f t="shared" si="28"/>
        <v>1.1271676300577522</v>
      </c>
      <c r="AM47" s="82">
        <f t="shared" si="34"/>
        <v>0.17300000000000182</v>
      </c>
      <c r="AN47" s="82">
        <f t="shared" si="35"/>
        <v>8.4000000000003183E-2</v>
      </c>
      <c r="AO47" s="64" t="str">
        <f t="shared" si="36"/>
        <v>-</v>
      </c>
      <c r="AP47" s="70">
        <f t="shared" si="37"/>
        <v>20150.759999999998</v>
      </c>
      <c r="AQ47" s="70">
        <f t="shared" si="38"/>
        <v>40301.519999999997</v>
      </c>
      <c r="AR47" s="70">
        <f t="shared" si="39"/>
        <v>-17525</v>
      </c>
      <c r="AS47" s="70">
        <f t="shared" si="31"/>
        <v>-17525</v>
      </c>
      <c r="AT47" s="70">
        <f t="shared" si="31"/>
        <v>-17525</v>
      </c>
      <c r="AU47" s="70">
        <f t="shared" si="31"/>
        <v>-17525</v>
      </c>
      <c r="AV47" s="70">
        <f t="shared" si="31"/>
        <v>-17525</v>
      </c>
      <c r="AW47" s="70">
        <f t="shared" si="31"/>
        <v>-17525</v>
      </c>
      <c r="AX47" s="70">
        <f t="shared" si="31"/>
        <v>-17525</v>
      </c>
      <c r="AY47" s="70">
        <f t="shared" si="31"/>
        <v>-17525</v>
      </c>
    </row>
    <row r="48" spans="2:51" ht="15.75" customHeight="1" x14ac:dyDescent="0.2">
      <c r="B48" s="114">
        <v>39</v>
      </c>
      <c r="C48" s="141">
        <f t="shared" si="22"/>
        <v>1325859</v>
      </c>
      <c r="D48" s="141"/>
      <c r="E48" s="75"/>
      <c r="F48" s="75">
        <v>122.547</v>
      </c>
      <c r="G48" s="75">
        <v>122.28700000000001</v>
      </c>
      <c r="H48" s="75"/>
      <c r="I48" s="74"/>
      <c r="J48" s="82">
        <f t="shared" si="1"/>
        <v>0</v>
      </c>
      <c r="K48" s="25" t="str">
        <f t="shared" si="2"/>
        <v>陰</v>
      </c>
      <c r="L48" s="34">
        <f t="shared" si="11"/>
        <v>122.547</v>
      </c>
      <c r="M48" s="26" t="str">
        <f t="shared" si="12"/>
        <v>OK</v>
      </c>
      <c r="N48" s="84"/>
      <c r="O48" s="117" t="s">
        <v>112</v>
      </c>
      <c r="P48" s="105" t="s">
        <v>41</v>
      </c>
      <c r="Q48" s="142">
        <f t="shared" si="19"/>
        <v>122.28700000000001</v>
      </c>
      <c r="R48" s="142"/>
      <c r="S48" s="76">
        <f t="shared" si="13"/>
        <v>122.56699999999999</v>
      </c>
      <c r="T48" s="76">
        <f t="shared" si="20"/>
        <v>27.999999999998693</v>
      </c>
      <c r="U48" s="143">
        <f t="shared" si="3"/>
        <v>39775.769999999997</v>
      </c>
      <c r="V48" s="143"/>
      <c r="W48" s="67">
        <f t="shared" si="14"/>
        <v>1.1499999999999999</v>
      </c>
      <c r="X48" s="105"/>
      <c r="Y48" s="27" t="s">
        <v>110</v>
      </c>
      <c r="Z48" s="60">
        <v>120.78100000000001</v>
      </c>
      <c r="AA48" s="106">
        <f t="shared" si="23"/>
        <v>120.801</v>
      </c>
      <c r="AB48" s="144">
        <f t="shared" si="32"/>
        <v>210975</v>
      </c>
      <c r="AC48" s="144"/>
      <c r="AD48" s="145">
        <f t="shared" si="21"/>
        <v>148.60000000000042</v>
      </c>
      <c r="AE48" s="145"/>
      <c r="AF48" s="1">
        <v>1</v>
      </c>
      <c r="AG48" s="65" t="s">
        <v>131</v>
      </c>
      <c r="AH48" s="65"/>
      <c r="AI48" s="70" t="s">
        <v>55</v>
      </c>
      <c r="AJ48" s="70">
        <v>120.639</v>
      </c>
      <c r="AK48" s="82">
        <f t="shared" si="33"/>
        <v>1.6480000000000103</v>
      </c>
      <c r="AL48" s="70">
        <f t="shared" si="28"/>
        <v>6.3384615384618002</v>
      </c>
      <c r="AM48" s="82">
        <f t="shared" si="34"/>
        <v>0.25999999999999091</v>
      </c>
      <c r="AN48" s="82">
        <f t="shared" si="35"/>
        <v>1.4860000000000042</v>
      </c>
      <c r="AO48" s="64">
        <f t="shared" si="36"/>
        <v>5.7153846153848313</v>
      </c>
      <c r="AP48" s="70">
        <f t="shared" si="37"/>
        <v>19887.884999999998</v>
      </c>
      <c r="AQ48" s="70">
        <f t="shared" si="38"/>
        <v>39775.769999999997</v>
      </c>
      <c r="AR48" s="70">
        <f t="shared" si="39"/>
        <v>59663.654999999999</v>
      </c>
      <c r="AS48" s="70">
        <f t="shared" si="31"/>
        <v>79551.539999999994</v>
      </c>
      <c r="AT48" s="70">
        <f t="shared" si="31"/>
        <v>99439.424999999988</v>
      </c>
      <c r="AU48" s="70">
        <f t="shared" si="31"/>
        <v>119327.31</v>
      </c>
      <c r="AV48" s="70">
        <f t="shared" si="31"/>
        <v>159103.07999999999</v>
      </c>
      <c r="AW48" s="70">
        <f t="shared" si="31"/>
        <v>198878.84999999998</v>
      </c>
      <c r="AX48" s="70">
        <f t="shared" si="31"/>
        <v>238654.62</v>
      </c>
      <c r="AY48" s="70">
        <f t="shared" si="31"/>
        <v>210975</v>
      </c>
    </row>
    <row r="49" spans="2:51" s="70" customFormat="1" ht="15.75" customHeight="1" x14ac:dyDescent="0.2">
      <c r="B49" s="114">
        <v>39.299999999999997</v>
      </c>
      <c r="C49" s="141">
        <f t="shared" si="22"/>
        <v>1536834</v>
      </c>
      <c r="D49" s="141"/>
      <c r="E49" s="75"/>
      <c r="F49" s="75">
        <v>121.515</v>
      </c>
      <c r="G49" s="75">
        <v>121.26600000000001</v>
      </c>
      <c r="H49" s="75"/>
      <c r="I49" s="74"/>
      <c r="J49" s="70">
        <f t="shared" si="1"/>
        <v>0</v>
      </c>
      <c r="K49" s="65" t="str">
        <f t="shared" si="2"/>
        <v>陰</v>
      </c>
      <c r="L49" s="34">
        <f t="shared" si="11"/>
        <v>-121.26600000000001</v>
      </c>
      <c r="M49" s="71" t="str">
        <f t="shared" si="12"/>
        <v>NG</v>
      </c>
      <c r="N49" s="84"/>
      <c r="O49" s="117" t="s">
        <v>135</v>
      </c>
      <c r="P49" s="114" t="s">
        <v>103</v>
      </c>
      <c r="Q49" s="142">
        <f t="shared" si="19"/>
        <v>121.515</v>
      </c>
      <c r="R49" s="142"/>
      <c r="S49" s="76">
        <f t="shared" si="13"/>
        <v>121.24600000000001</v>
      </c>
      <c r="T49" s="76">
        <f t="shared" si="20"/>
        <v>26.899999999999125</v>
      </c>
      <c r="U49" s="143">
        <f t="shared" si="3"/>
        <v>46105.02</v>
      </c>
      <c r="V49" s="143"/>
      <c r="W49" s="67">
        <f t="shared" si="14"/>
        <v>1.38</v>
      </c>
      <c r="X49" s="105"/>
      <c r="Y49" s="27" t="s">
        <v>107</v>
      </c>
      <c r="Z49" s="60">
        <v>122.238</v>
      </c>
      <c r="AA49" s="106">
        <f t="shared" si="23"/>
        <v>122.218</v>
      </c>
      <c r="AB49" s="144">
        <f t="shared" si="32"/>
        <v>119770</v>
      </c>
      <c r="AC49" s="144"/>
      <c r="AD49" s="145">
        <f t="shared" si="21"/>
        <v>70.300000000000296</v>
      </c>
      <c r="AE49" s="145"/>
      <c r="AF49" s="72">
        <v>1</v>
      </c>
      <c r="AG49" s="65" t="s">
        <v>102</v>
      </c>
      <c r="AH49" s="65"/>
      <c r="AI49" s="70" t="s">
        <v>54</v>
      </c>
      <c r="AJ49" s="70">
        <v>122.872</v>
      </c>
      <c r="AK49" s="70">
        <f t="shared" si="33"/>
        <v>1.3569999999999993</v>
      </c>
      <c r="AL49" s="70">
        <f t="shared" si="28"/>
        <v>5.4497991967872501</v>
      </c>
      <c r="AM49" s="70">
        <f t="shared" si="34"/>
        <v>0.24899999999999523</v>
      </c>
      <c r="AN49" s="70">
        <f t="shared" si="35"/>
        <v>0.70300000000000296</v>
      </c>
      <c r="AO49" s="73">
        <f t="shared" si="36"/>
        <v>2.8232931726908292</v>
      </c>
      <c r="AP49" s="70">
        <f t="shared" si="37"/>
        <v>23052.51</v>
      </c>
      <c r="AQ49" s="70">
        <f t="shared" si="38"/>
        <v>46105.02</v>
      </c>
      <c r="AR49" s="70">
        <f t="shared" si="39"/>
        <v>69157.53</v>
      </c>
      <c r="AS49" s="70">
        <f t="shared" si="31"/>
        <v>92210.04</v>
      </c>
      <c r="AT49" s="70">
        <f t="shared" si="31"/>
        <v>115262.54999999999</v>
      </c>
      <c r="AU49" s="70">
        <f t="shared" si="31"/>
        <v>138315.06</v>
      </c>
      <c r="AV49" s="70">
        <f t="shared" si="31"/>
        <v>184420.08</v>
      </c>
      <c r="AW49" s="70">
        <f t="shared" si="31"/>
        <v>230525.09999999998</v>
      </c>
      <c r="AX49" s="70">
        <f t="shared" si="31"/>
        <v>119770</v>
      </c>
      <c r="AY49" s="70">
        <f t="shared" si="31"/>
        <v>119770</v>
      </c>
    </row>
    <row r="50" spans="2:51" ht="15.75" customHeight="1" x14ac:dyDescent="0.2">
      <c r="B50" s="114">
        <v>39.6</v>
      </c>
      <c r="C50" s="141">
        <f t="shared" si="22"/>
        <v>1656604</v>
      </c>
      <c r="D50" s="141"/>
      <c r="E50" s="75"/>
      <c r="F50" s="75">
        <v>123.08</v>
      </c>
      <c r="G50" s="75">
        <v>122.542</v>
      </c>
      <c r="H50" s="75"/>
      <c r="I50" s="74"/>
      <c r="J50" s="82">
        <f t="shared" si="1"/>
        <v>0</v>
      </c>
      <c r="K50" s="25" t="str">
        <f t="shared" si="2"/>
        <v>陰</v>
      </c>
      <c r="L50" s="34">
        <f t="shared" si="11"/>
        <v>-122.542</v>
      </c>
      <c r="M50" s="26" t="str">
        <f t="shared" si="12"/>
        <v>NG</v>
      </c>
      <c r="N50" s="84"/>
      <c r="O50" s="117" t="s">
        <v>105</v>
      </c>
      <c r="P50" s="114" t="s">
        <v>42</v>
      </c>
      <c r="Q50" s="142">
        <f t="shared" si="19"/>
        <v>123.08</v>
      </c>
      <c r="R50" s="142"/>
      <c r="S50" s="76">
        <f t="shared" si="13"/>
        <v>122.52200000000001</v>
      </c>
      <c r="T50" s="76">
        <f t="shared" si="20"/>
        <v>55.799999999999272</v>
      </c>
      <c r="U50" s="143">
        <f t="shared" si="3"/>
        <v>49698.119999999995</v>
      </c>
      <c r="V50" s="143"/>
      <c r="W50" s="67">
        <f t="shared" si="14"/>
        <v>0.72</v>
      </c>
      <c r="X50" s="105"/>
      <c r="Y50" s="27" t="s">
        <v>107</v>
      </c>
      <c r="Z50" s="60">
        <v>123.386</v>
      </c>
      <c r="AA50" s="106">
        <f t="shared" si="23"/>
        <v>123.366</v>
      </c>
      <c r="AB50" s="144">
        <f t="shared" si="32"/>
        <v>25422</v>
      </c>
      <c r="AC50" s="144"/>
      <c r="AD50" s="145">
        <f t="shared" si="21"/>
        <v>28.600000000000136</v>
      </c>
      <c r="AE50" s="145"/>
      <c r="AF50" s="1">
        <v>1</v>
      </c>
      <c r="AG50" s="65" t="s">
        <v>102</v>
      </c>
      <c r="AH50" s="65"/>
      <c r="AI50" s="70" t="s">
        <v>54</v>
      </c>
      <c r="AJ50" s="70">
        <v>123.724</v>
      </c>
      <c r="AK50" s="82">
        <f t="shared" si="33"/>
        <v>0.64400000000000546</v>
      </c>
      <c r="AL50" s="70">
        <f t="shared" si="28"/>
        <v>1.1970260223048501</v>
      </c>
      <c r="AM50" s="82">
        <f t="shared" si="34"/>
        <v>0.5379999999999967</v>
      </c>
      <c r="AN50" s="82">
        <f t="shared" si="35"/>
        <v>0.28600000000000136</v>
      </c>
      <c r="AO50" s="64">
        <f t="shared" si="36"/>
        <v>0.53159851301115824</v>
      </c>
      <c r="AP50" s="70">
        <f t="shared" si="37"/>
        <v>24849.059999999998</v>
      </c>
      <c r="AQ50" s="70">
        <f t="shared" si="38"/>
        <v>49698.119999999995</v>
      </c>
      <c r="AR50" s="70">
        <f t="shared" si="39"/>
        <v>25422</v>
      </c>
      <c r="AS50" s="70">
        <f t="shared" ref="AS50:AY65" si="40">IF($AL50&gt;=AS$8,$U50*AS$8,$AB50*1)</f>
        <v>25422</v>
      </c>
      <c r="AT50" s="70">
        <f t="shared" si="40"/>
        <v>25422</v>
      </c>
      <c r="AU50" s="70">
        <f t="shared" si="40"/>
        <v>25422</v>
      </c>
      <c r="AV50" s="70">
        <f t="shared" si="40"/>
        <v>25422</v>
      </c>
      <c r="AW50" s="70">
        <f t="shared" si="40"/>
        <v>25422</v>
      </c>
      <c r="AX50" s="70">
        <f t="shared" si="40"/>
        <v>25422</v>
      </c>
      <c r="AY50" s="70">
        <f t="shared" si="40"/>
        <v>25422</v>
      </c>
    </row>
    <row r="51" spans="2:51" ht="15.75" customHeight="1" x14ac:dyDescent="0.2">
      <c r="B51" s="114">
        <v>40</v>
      </c>
      <c r="C51" s="141">
        <f t="shared" si="22"/>
        <v>1682026</v>
      </c>
      <c r="D51" s="141"/>
      <c r="E51" s="75"/>
      <c r="F51" s="75">
        <v>123.42400000000001</v>
      </c>
      <c r="G51" s="75">
        <v>123.30500000000001</v>
      </c>
      <c r="H51" s="75"/>
      <c r="I51" s="74"/>
      <c r="J51" s="82">
        <f t="shared" si="1"/>
        <v>0</v>
      </c>
      <c r="K51" s="25" t="str">
        <f t="shared" si="2"/>
        <v>陰</v>
      </c>
      <c r="L51" s="34">
        <f t="shared" si="11"/>
        <v>-123.30500000000001</v>
      </c>
      <c r="M51" s="26" t="str">
        <f t="shared" si="12"/>
        <v>NG</v>
      </c>
      <c r="N51" s="84"/>
      <c r="O51" s="117" t="s">
        <v>136</v>
      </c>
      <c r="P51" s="105" t="s">
        <v>42</v>
      </c>
      <c r="Q51" s="142">
        <f t="shared" si="19"/>
        <v>123.42400000000001</v>
      </c>
      <c r="R51" s="142"/>
      <c r="S51" s="76">
        <f t="shared" si="13"/>
        <v>123.28500000000001</v>
      </c>
      <c r="T51" s="76">
        <f t="shared" si="20"/>
        <v>13.899999999999579</v>
      </c>
      <c r="U51" s="143">
        <f t="shared" si="3"/>
        <v>50460.78</v>
      </c>
      <c r="V51" s="143"/>
      <c r="W51" s="67">
        <f t="shared" si="14"/>
        <v>2.94</v>
      </c>
      <c r="X51" s="105"/>
      <c r="Y51" s="27" t="s">
        <v>109</v>
      </c>
      <c r="Z51" s="60">
        <v>123.797</v>
      </c>
      <c r="AA51" s="106">
        <f t="shared" si="23"/>
        <v>123.777</v>
      </c>
      <c r="AB51" s="144">
        <f t="shared" si="32"/>
        <v>128125</v>
      </c>
      <c r="AC51" s="144"/>
      <c r="AD51" s="145">
        <f t="shared" si="21"/>
        <v>35.299999999999443</v>
      </c>
      <c r="AE51" s="145"/>
      <c r="AF51" s="1">
        <v>1</v>
      </c>
      <c r="AG51" s="65" t="s">
        <v>102</v>
      </c>
      <c r="AH51" s="65"/>
      <c r="AI51" s="70" t="s">
        <v>54</v>
      </c>
      <c r="AJ51" s="70">
        <v>123.962</v>
      </c>
      <c r="AK51" s="82">
        <f t="shared" si="33"/>
        <v>0.5379999999999967</v>
      </c>
      <c r="AL51" s="70">
        <f t="shared" si="28"/>
        <v>4.5210084033613258</v>
      </c>
      <c r="AM51" s="82">
        <f t="shared" si="34"/>
        <v>0.11899999999999977</v>
      </c>
      <c r="AN51" s="82">
        <f t="shared" si="35"/>
        <v>0.35299999999999443</v>
      </c>
      <c r="AO51" s="64">
        <f t="shared" si="36"/>
        <v>2.9663865546218076</v>
      </c>
      <c r="AP51" s="70">
        <f t="shared" si="37"/>
        <v>25230.39</v>
      </c>
      <c r="AQ51" s="70">
        <f t="shared" si="38"/>
        <v>50460.78</v>
      </c>
      <c r="AR51" s="70">
        <f t="shared" si="39"/>
        <v>75691.17</v>
      </c>
      <c r="AS51" s="70">
        <f t="shared" si="40"/>
        <v>100921.56</v>
      </c>
      <c r="AT51" s="70">
        <f t="shared" si="40"/>
        <v>126151.95</v>
      </c>
      <c r="AU51" s="70">
        <f t="shared" si="40"/>
        <v>151382.34</v>
      </c>
      <c r="AV51" s="70">
        <f t="shared" si="40"/>
        <v>201843.12</v>
      </c>
      <c r="AW51" s="70">
        <f t="shared" si="40"/>
        <v>128125</v>
      </c>
      <c r="AX51" s="70">
        <f t="shared" si="40"/>
        <v>128125</v>
      </c>
      <c r="AY51" s="70">
        <f t="shared" si="40"/>
        <v>128125</v>
      </c>
    </row>
    <row r="52" spans="2:51" ht="15.75" customHeight="1" x14ac:dyDescent="0.2">
      <c r="B52" s="114">
        <v>41</v>
      </c>
      <c r="C52" s="141">
        <f t="shared" si="22"/>
        <v>1810151</v>
      </c>
      <c r="D52" s="141"/>
      <c r="E52" s="75"/>
      <c r="F52" s="75">
        <v>123.946</v>
      </c>
      <c r="G52" s="75">
        <v>123.80200000000001</v>
      </c>
      <c r="H52" s="75"/>
      <c r="I52" s="74"/>
      <c r="J52" s="82">
        <f t="shared" si="1"/>
        <v>0</v>
      </c>
      <c r="K52" s="25" t="str">
        <f t="shared" si="2"/>
        <v>陰</v>
      </c>
      <c r="L52" s="34">
        <f t="shared" si="11"/>
        <v>-123.80200000000001</v>
      </c>
      <c r="M52" s="26" t="str">
        <f t="shared" si="12"/>
        <v>NG</v>
      </c>
      <c r="N52" s="84"/>
      <c r="O52" s="117" t="s">
        <v>105</v>
      </c>
      <c r="P52" s="105" t="s">
        <v>42</v>
      </c>
      <c r="Q52" s="142">
        <f t="shared" si="19"/>
        <v>123.946</v>
      </c>
      <c r="R52" s="142"/>
      <c r="S52" s="76">
        <f t="shared" si="13"/>
        <v>123.78200000000001</v>
      </c>
      <c r="T52" s="76">
        <f t="shared" si="20"/>
        <v>16.399999999998727</v>
      </c>
      <c r="U52" s="143">
        <f t="shared" si="3"/>
        <v>54304.53</v>
      </c>
      <c r="V52" s="143"/>
      <c r="W52" s="67">
        <f t="shared" si="14"/>
        <v>2.68</v>
      </c>
      <c r="X52" s="105"/>
      <c r="Y52" s="27" t="s">
        <v>109</v>
      </c>
      <c r="Z52" s="60">
        <v>124.114</v>
      </c>
      <c r="AA52" s="106">
        <f t="shared" si="23"/>
        <v>124.09400000000001</v>
      </c>
      <c r="AB52" s="144">
        <f t="shared" si="32"/>
        <v>48967</v>
      </c>
      <c r="AC52" s="144"/>
      <c r="AD52" s="145">
        <f t="shared" si="21"/>
        <v>14.800000000001035</v>
      </c>
      <c r="AE52" s="145"/>
      <c r="AF52" s="1">
        <v>1</v>
      </c>
      <c r="AG52" s="65" t="s">
        <v>137</v>
      </c>
      <c r="AH52" s="65"/>
      <c r="AI52" s="70" t="s">
        <v>54</v>
      </c>
      <c r="AJ52" s="70">
        <v>124.224</v>
      </c>
      <c r="AK52" s="82">
        <f t="shared" si="33"/>
        <v>0.2780000000000058</v>
      </c>
      <c r="AL52" s="70">
        <f t="shared" si="28"/>
        <v>1.9305555555557132</v>
      </c>
      <c r="AM52" s="82">
        <f t="shared" si="34"/>
        <v>0.14399999999999125</v>
      </c>
      <c r="AN52" s="82">
        <f t="shared" si="35"/>
        <v>0.14800000000001035</v>
      </c>
      <c r="AO52" s="64">
        <f t="shared" si="36"/>
        <v>1.027777777777912</v>
      </c>
      <c r="AP52" s="70">
        <f t="shared" si="37"/>
        <v>27152.264999999999</v>
      </c>
      <c r="AQ52" s="70">
        <f t="shared" si="38"/>
        <v>54304.53</v>
      </c>
      <c r="AR52" s="70">
        <f t="shared" si="39"/>
        <v>81456.794999999998</v>
      </c>
      <c r="AS52" s="70">
        <f t="shared" si="40"/>
        <v>48967</v>
      </c>
      <c r="AT52" s="70">
        <f t="shared" si="40"/>
        <v>48967</v>
      </c>
      <c r="AU52" s="70">
        <f t="shared" si="40"/>
        <v>48967</v>
      </c>
      <c r="AV52" s="70">
        <f t="shared" si="40"/>
        <v>48967</v>
      </c>
      <c r="AW52" s="70">
        <f t="shared" si="40"/>
        <v>48967</v>
      </c>
      <c r="AX52" s="70">
        <f t="shared" si="40"/>
        <v>48967</v>
      </c>
      <c r="AY52" s="70">
        <f t="shared" si="40"/>
        <v>48967</v>
      </c>
    </row>
    <row r="53" spans="2:51" ht="15.75" customHeight="1" x14ac:dyDescent="0.2">
      <c r="B53" s="114">
        <v>42</v>
      </c>
      <c r="C53" s="141">
        <f t="shared" si="22"/>
        <v>1859118</v>
      </c>
      <c r="D53" s="141"/>
      <c r="E53" s="75"/>
      <c r="F53" s="75">
        <v>124.15</v>
      </c>
      <c r="G53" s="75">
        <v>124.015</v>
      </c>
      <c r="H53" s="75"/>
      <c r="I53" s="74"/>
      <c r="J53" s="82">
        <f t="shared" si="1"/>
        <v>0</v>
      </c>
      <c r="K53" s="25" t="str">
        <f t="shared" si="2"/>
        <v>陰</v>
      </c>
      <c r="L53" s="34">
        <f t="shared" si="11"/>
        <v>-124.015</v>
      </c>
      <c r="M53" s="26" t="str">
        <f t="shared" si="12"/>
        <v>NG</v>
      </c>
      <c r="N53" s="84"/>
      <c r="O53" s="117" t="s">
        <v>105</v>
      </c>
      <c r="P53" s="105" t="s">
        <v>42</v>
      </c>
      <c r="Q53" s="142">
        <f t="shared" si="19"/>
        <v>124.15</v>
      </c>
      <c r="R53" s="142"/>
      <c r="S53" s="76">
        <f t="shared" si="13"/>
        <v>123.995</v>
      </c>
      <c r="T53" s="76">
        <f t="shared" si="20"/>
        <v>15.500000000000114</v>
      </c>
      <c r="U53" s="143">
        <f t="shared" si="3"/>
        <v>55773.54</v>
      </c>
      <c r="V53" s="143"/>
      <c r="W53" s="67">
        <f t="shared" si="14"/>
        <v>2.91</v>
      </c>
      <c r="X53" s="105"/>
      <c r="Y53" s="27" t="s">
        <v>109</v>
      </c>
      <c r="Z53" s="60">
        <v>124.125</v>
      </c>
      <c r="AA53" s="106">
        <f t="shared" si="23"/>
        <v>124.105</v>
      </c>
      <c r="AB53" s="144">
        <f t="shared" si="32"/>
        <v>-16166</v>
      </c>
      <c r="AC53" s="144"/>
      <c r="AD53" s="145">
        <f t="shared" si="21"/>
        <v>-15.500000000000114</v>
      </c>
      <c r="AE53" s="145"/>
      <c r="AF53" s="1">
        <v>2</v>
      </c>
      <c r="AG53" s="65" t="s">
        <v>102</v>
      </c>
      <c r="AH53" s="65"/>
      <c r="AI53" s="70" t="s">
        <v>55</v>
      </c>
      <c r="AJ53" s="70">
        <v>124.18600000000001</v>
      </c>
      <c r="AK53" s="82">
        <f t="shared" si="33"/>
        <v>3.6000000000001364E-2</v>
      </c>
      <c r="AL53" s="70">
        <f t="shared" si="28"/>
        <v>0.26666666666666666</v>
      </c>
      <c r="AM53" s="82">
        <f t="shared" si="34"/>
        <v>0.13500000000000512</v>
      </c>
      <c r="AN53" s="82">
        <f t="shared" si="35"/>
        <v>4.5000000000001705E-2</v>
      </c>
      <c r="AO53" s="64" t="str">
        <f t="shared" si="36"/>
        <v>-</v>
      </c>
      <c r="AP53" s="70">
        <f t="shared" si="37"/>
        <v>-16166</v>
      </c>
      <c r="AQ53" s="70">
        <f t="shared" si="38"/>
        <v>-16166</v>
      </c>
      <c r="AR53" s="70">
        <f t="shared" si="39"/>
        <v>-16166</v>
      </c>
      <c r="AS53" s="70">
        <f t="shared" si="40"/>
        <v>-16166</v>
      </c>
      <c r="AT53" s="70">
        <f t="shared" si="40"/>
        <v>-16166</v>
      </c>
      <c r="AU53" s="70">
        <f t="shared" si="40"/>
        <v>-16166</v>
      </c>
      <c r="AV53" s="70">
        <f t="shared" si="40"/>
        <v>-16166</v>
      </c>
      <c r="AW53" s="70">
        <f t="shared" si="40"/>
        <v>-16166</v>
      </c>
      <c r="AX53" s="70">
        <f t="shared" si="40"/>
        <v>-16166</v>
      </c>
      <c r="AY53" s="70">
        <f t="shared" si="40"/>
        <v>-16166</v>
      </c>
    </row>
    <row r="54" spans="2:51" ht="15.75" customHeight="1" x14ac:dyDescent="0.2">
      <c r="B54" s="114">
        <v>43</v>
      </c>
      <c r="C54" s="141">
        <f t="shared" si="22"/>
        <v>1842952</v>
      </c>
      <c r="D54" s="141"/>
      <c r="E54" s="75"/>
      <c r="F54" s="75">
        <v>124.315</v>
      </c>
      <c r="G54" s="75">
        <v>124.152</v>
      </c>
      <c r="H54" s="75"/>
      <c r="I54" s="74"/>
      <c r="J54" s="82">
        <f t="shared" si="1"/>
        <v>0</v>
      </c>
      <c r="K54" s="25" t="str">
        <f t="shared" si="2"/>
        <v>陰</v>
      </c>
      <c r="L54" s="34">
        <f t="shared" si="11"/>
        <v>-124.152</v>
      </c>
      <c r="M54" s="26" t="str">
        <f t="shared" si="12"/>
        <v>NG</v>
      </c>
      <c r="N54" s="84"/>
      <c r="O54" s="117" t="s">
        <v>108</v>
      </c>
      <c r="P54" s="105" t="s">
        <v>42</v>
      </c>
      <c r="Q54" s="142">
        <f t="shared" si="19"/>
        <v>124.315</v>
      </c>
      <c r="R54" s="142"/>
      <c r="S54" s="76">
        <f t="shared" si="13"/>
        <v>124.13200000000001</v>
      </c>
      <c r="T54" s="76">
        <f t="shared" si="20"/>
        <v>18.299999999999272</v>
      </c>
      <c r="U54" s="143">
        <f t="shared" si="3"/>
        <v>55288.56</v>
      </c>
      <c r="V54" s="143"/>
      <c r="W54" s="67">
        <f t="shared" si="14"/>
        <v>2.44</v>
      </c>
      <c r="X54" s="105"/>
      <c r="Y54" s="27" t="s">
        <v>113</v>
      </c>
      <c r="Z54" s="60">
        <v>124.31699999999999</v>
      </c>
      <c r="AA54" s="106">
        <f t="shared" si="23"/>
        <v>124.297</v>
      </c>
      <c r="AB54" s="144">
        <f t="shared" si="32"/>
        <v>-5422</v>
      </c>
      <c r="AC54" s="144"/>
      <c r="AD54" s="145">
        <f t="shared" si="21"/>
        <v>-18.299999999999272</v>
      </c>
      <c r="AE54" s="145"/>
      <c r="AF54" s="1">
        <v>2</v>
      </c>
      <c r="AG54" s="65" t="s">
        <v>102</v>
      </c>
      <c r="AH54" s="65"/>
      <c r="AI54" s="70" t="s">
        <v>55</v>
      </c>
      <c r="AJ54" s="70">
        <v>124.47</v>
      </c>
      <c r="AK54" s="82">
        <f t="shared" si="33"/>
        <v>0.15500000000000114</v>
      </c>
      <c r="AL54" s="70">
        <f t="shared" si="28"/>
        <v>0.95092024539879927</v>
      </c>
      <c r="AM54" s="82">
        <f t="shared" si="34"/>
        <v>0.1629999999999967</v>
      </c>
      <c r="AN54" s="82">
        <f t="shared" si="35"/>
        <v>1.8000000000000682E-2</v>
      </c>
      <c r="AO54" s="64" t="str">
        <f t="shared" si="36"/>
        <v>-</v>
      </c>
      <c r="AP54" s="70">
        <f t="shared" si="37"/>
        <v>27644.28</v>
      </c>
      <c r="AQ54" s="70">
        <f t="shared" si="38"/>
        <v>-5422</v>
      </c>
      <c r="AR54" s="70">
        <f t="shared" si="39"/>
        <v>-5422</v>
      </c>
      <c r="AS54" s="70">
        <f t="shared" si="40"/>
        <v>-5422</v>
      </c>
      <c r="AT54" s="70">
        <f t="shared" si="40"/>
        <v>-5422</v>
      </c>
      <c r="AU54" s="70">
        <f t="shared" si="40"/>
        <v>-5422</v>
      </c>
      <c r="AV54" s="70">
        <f t="shared" si="40"/>
        <v>-5422</v>
      </c>
      <c r="AW54" s="70">
        <f t="shared" si="40"/>
        <v>-5422</v>
      </c>
      <c r="AX54" s="70">
        <f t="shared" si="40"/>
        <v>-5422</v>
      </c>
      <c r="AY54" s="70">
        <f t="shared" si="40"/>
        <v>-5422</v>
      </c>
    </row>
    <row r="55" spans="2:51" ht="15.75" customHeight="1" x14ac:dyDescent="0.2">
      <c r="B55" s="114">
        <v>44</v>
      </c>
      <c r="C55" s="141">
        <f t="shared" si="22"/>
        <v>1837530</v>
      </c>
      <c r="D55" s="141"/>
      <c r="E55" s="75"/>
      <c r="F55" s="75">
        <v>124.384</v>
      </c>
      <c r="G55" s="75">
        <v>124.27800000000001</v>
      </c>
      <c r="H55" s="75"/>
      <c r="I55" s="74"/>
      <c r="J55" s="82">
        <f t="shared" si="1"/>
        <v>0</v>
      </c>
      <c r="K55" s="25" t="str">
        <f t="shared" si="2"/>
        <v>陰</v>
      </c>
      <c r="L55" s="34">
        <f t="shared" si="11"/>
        <v>-124.27800000000001</v>
      </c>
      <c r="M55" s="26" t="str">
        <f t="shared" si="12"/>
        <v>NG</v>
      </c>
      <c r="N55" s="84"/>
      <c r="O55" s="117" t="s">
        <v>105</v>
      </c>
      <c r="P55" s="105" t="s">
        <v>42</v>
      </c>
      <c r="Q55" s="142">
        <f t="shared" si="19"/>
        <v>124.384</v>
      </c>
      <c r="R55" s="142"/>
      <c r="S55" s="76">
        <f t="shared" si="13"/>
        <v>124.25800000000001</v>
      </c>
      <c r="T55" s="76">
        <f t="shared" si="20"/>
        <v>12.599999999999056</v>
      </c>
      <c r="U55" s="143">
        <f t="shared" si="3"/>
        <v>55125.9</v>
      </c>
      <c r="V55" s="143"/>
      <c r="W55" s="67">
        <f t="shared" si="14"/>
        <v>3.54</v>
      </c>
      <c r="X55" s="105"/>
      <c r="Y55" s="27" t="s">
        <v>109</v>
      </c>
      <c r="Z55" s="60">
        <v>124.258</v>
      </c>
      <c r="AA55" s="106">
        <f t="shared" si="23"/>
        <v>124.238</v>
      </c>
      <c r="AB55" s="144">
        <f t="shared" si="32"/>
        <v>-63807</v>
      </c>
      <c r="AC55" s="144"/>
      <c r="AD55" s="145">
        <f t="shared" si="21"/>
        <v>-12.599999999999056</v>
      </c>
      <c r="AE55" s="145"/>
      <c r="AF55" s="1">
        <v>2</v>
      </c>
      <c r="AG55" s="65" t="s">
        <v>102</v>
      </c>
      <c r="AH55" s="65"/>
      <c r="AI55" s="70" t="s">
        <v>102</v>
      </c>
      <c r="AJ55" s="70">
        <v>124.398</v>
      </c>
      <c r="AK55" s="82">
        <f t="shared" si="33"/>
        <v>1.3999999999995794E-2</v>
      </c>
      <c r="AL55" s="70">
        <f t="shared" si="28"/>
        <v>0.13207547169808032</v>
      </c>
      <c r="AM55" s="82">
        <f t="shared" si="34"/>
        <v>0.10599999999999454</v>
      </c>
      <c r="AN55" s="82">
        <f t="shared" si="35"/>
        <v>0.1460000000000008</v>
      </c>
      <c r="AO55" s="64" t="str">
        <f t="shared" si="36"/>
        <v>-</v>
      </c>
      <c r="AP55" s="70">
        <f t="shared" si="37"/>
        <v>-63807</v>
      </c>
      <c r="AQ55" s="70">
        <f t="shared" si="38"/>
        <v>-63807</v>
      </c>
      <c r="AR55" s="70">
        <f t="shared" si="39"/>
        <v>-63807</v>
      </c>
      <c r="AS55" s="70">
        <f t="shared" si="40"/>
        <v>-63807</v>
      </c>
      <c r="AT55" s="70">
        <f t="shared" si="40"/>
        <v>-63807</v>
      </c>
      <c r="AU55" s="70">
        <f t="shared" si="40"/>
        <v>-63807</v>
      </c>
      <c r="AV55" s="70">
        <f t="shared" si="40"/>
        <v>-63807</v>
      </c>
      <c r="AW55" s="70">
        <f t="shared" si="40"/>
        <v>-63807</v>
      </c>
      <c r="AX55" s="70">
        <f t="shared" si="40"/>
        <v>-63807</v>
      </c>
      <c r="AY55" s="70">
        <f t="shared" si="40"/>
        <v>-63807</v>
      </c>
    </row>
    <row r="56" spans="2:51" ht="15.75" customHeight="1" x14ac:dyDescent="0.2">
      <c r="B56" s="114">
        <v>45</v>
      </c>
      <c r="C56" s="141">
        <f t="shared" si="22"/>
        <v>1773723</v>
      </c>
      <c r="D56" s="141"/>
      <c r="E56" s="75"/>
      <c r="F56" s="75">
        <v>123.85299999999999</v>
      </c>
      <c r="G56" s="75">
        <v>123.68300000000001</v>
      </c>
      <c r="H56" s="75"/>
      <c r="I56" s="74"/>
      <c r="J56" s="82">
        <f t="shared" si="1"/>
        <v>0</v>
      </c>
      <c r="K56" s="25" t="str">
        <f t="shared" si="2"/>
        <v>陰</v>
      </c>
      <c r="L56" s="34">
        <f t="shared" si="11"/>
        <v>-123.68300000000001</v>
      </c>
      <c r="M56" s="26" t="str">
        <f t="shared" si="12"/>
        <v>NG</v>
      </c>
      <c r="N56" s="84"/>
      <c r="O56" s="117" t="s">
        <v>138</v>
      </c>
      <c r="P56" s="105" t="s">
        <v>42</v>
      </c>
      <c r="Q56" s="142">
        <f t="shared" si="19"/>
        <v>123.85299999999999</v>
      </c>
      <c r="R56" s="142"/>
      <c r="S56" s="76">
        <f t="shared" si="13"/>
        <v>123.66300000000001</v>
      </c>
      <c r="T56" s="76">
        <f t="shared" si="20"/>
        <v>18.999999999998352</v>
      </c>
      <c r="U56" s="143">
        <f t="shared" si="3"/>
        <v>53211.689999999995</v>
      </c>
      <c r="V56" s="143"/>
      <c r="W56" s="67">
        <f t="shared" si="14"/>
        <v>2.2599999999999998</v>
      </c>
      <c r="X56" s="105"/>
      <c r="Y56" s="27" t="s">
        <v>109</v>
      </c>
      <c r="Z56" s="60">
        <v>123.999</v>
      </c>
      <c r="AA56" s="106">
        <f t="shared" si="23"/>
        <v>123.979</v>
      </c>
      <c r="AB56" s="144">
        <f t="shared" si="32"/>
        <v>35155</v>
      </c>
      <c r="AC56" s="144"/>
      <c r="AD56" s="145">
        <f t="shared" si="21"/>
        <v>12.600000000000477</v>
      </c>
      <c r="AE56" s="145"/>
      <c r="AF56" s="1">
        <v>2</v>
      </c>
      <c r="AG56" s="65" t="s">
        <v>102</v>
      </c>
      <c r="AH56" s="65"/>
      <c r="AI56" s="70" t="s">
        <v>52</v>
      </c>
      <c r="AJ56" s="70">
        <v>124.142</v>
      </c>
      <c r="AK56" s="82">
        <f t="shared" si="33"/>
        <v>0.28900000000000148</v>
      </c>
      <c r="AL56" s="70">
        <f t="shared" si="28"/>
        <v>1.7000000000001338</v>
      </c>
      <c r="AM56" s="82">
        <f t="shared" si="34"/>
        <v>0.16999999999998749</v>
      </c>
      <c r="AN56" s="82">
        <f t="shared" si="35"/>
        <v>0.12600000000000477</v>
      </c>
      <c r="AO56" s="64">
        <f t="shared" si="36"/>
        <v>0.74117647058831793</v>
      </c>
      <c r="AP56" s="70">
        <f t="shared" si="37"/>
        <v>26605.844999999998</v>
      </c>
      <c r="AQ56" s="70">
        <f t="shared" si="38"/>
        <v>53211.689999999995</v>
      </c>
      <c r="AR56" s="70">
        <f t="shared" si="39"/>
        <v>79817.534999999989</v>
      </c>
      <c r="AS56" s="70">
        <f t="shared" si="40"/>
        <v>35155</v>
      </c>
      <c r="AT56" s="70">
        <f t="shared" si="40"/>
        <v>35155</v>
      </c>
      <c r="AU56" s="70">
        <f t="shared" si="40"/>
        <v>35155</v>
      </c>
      <c r="AV56" s="70">
        <f t="shared" si="40"/>
        <v>35155</v>
      </c>
      <c r="AW56" s="70">
        <f t="shared" si="40"/>
        <v>35155</v>
      </c>
      <c r="AX56" s="70">
        <f t="shared" si="40"/>
        <v>35155</v>
      </c>
      <c r="AY56" s="70">
        <f t="shared" si="40"/>
        <v>35155</v>
      </c>
    </row>
    <row r="57" spans="2:51" ht="15.75" customHeight="1" x14ac:dyDescent="0.2">
      <c r="B57" s="114">
        <v>45.5</v>
      </c>
      <c r="C57" s="141">
        <f t="shared" si="22"/>
        <v>1808878</v>
      </c>
      <c r="D57" s="141"/>
      <c r="E57" s="75"/>
      <c r="F57" s="75">
        <v>124.095</v>
      </c>
      <c r="G57" s="75">
        <v>123.751</v>
      </c>
      <c r="H57" s="75"/>
      <c r="I57" s="74"/>
      <c r="J57" s="82">
        <f t="shared" si="1"/>
        <v>0</v>
      </c>
      <c r="K57" s="25" t="str">
        <f t="shared" si="2"/>
        <v>陰</v>
      </c>
      <c r="L57" s="34">
        <f t="shared" si="11"/>
        <v>-123.751</v>
      </c>
      <c r="M57" s="26" t="str">
        <f t="shared" si="12"/>
        <v>NG</v>
      </c>
      <c r="N57" s="84"/>
      <c r="O57" s="117" t="s">
        <v>104</v>
      </c>
      <c r="P57" s="105" t="s">
        <v>42</v>
      </c>
      <c r="Q57" s="142">
        <f t="shared" si="19"/>
        <v>124.095</v>
      </c>
      <c r="R57" s="142"/>
      <c r="S57" s="76">
        <f t="shared" si="13"/>
        <v>123.73100000000001</v>
      </c>
      <c r="T57" s="76">
        <f t="shared" si="20"/>
        <v>36.399999999999011</v>
      </c>
      <c r="U57" s="143">
        <f t="shared" si="3"/>
        <v>54266.34</v>
      </c>
      <c r="V57" s="143"/>
      <c r="W57" s="67">
        <f t="shared" si="14"/>
        <v>1.2</v>
      </c>
      <c r="X57" s="105"/>
      <c r="Y57" s="27" t="s">
        <v>107</v>
      </c>
      <c r="Z57" s="60"/>
      <c r="AA57" s="106">
        <v>123.73099999999999</v>
      </c>
      <c r="AB57" s="144">
        <f t="shared" si="32"/>
        <v>-53925</v>
      </c>
      <c r="AC57" s="144"/>
      <c r="AD57" s="145">
        <f t="shared" si="21"/>
        <v>-36.399999999999011</v>
      </c>
      <c r="AE57" s="145"/>
      <c r="AF57" s="1">
        <v>1</v>
      </c>
      <c r="AG57" s="65" t="s">
        <v>102</v>
      </c>
      <c r="AH57" s="65"/>
      <c r="AI57" s="70" t="s">
        <v>102</v>
      </c>
      <c r="AJ57" s="70">
        <v>124.18</v>
      </c>
      <c r="AK57" s="82">
        <f t="shared" si="33"/>
        <v>8.5000000000007958E-2</v>
      </c>
      <c r="AL57" s="70">
        <f t="shared" si="28"/>
        <v>0.24709302325584134</v>
      </c>
      <c r="AM57" s="82">
        <f t="shared" si="34"/>
        <v>0.34399999999999409</v>
      </c>
      <c r="AN57" s="82">
        <f t="shared" si="35"/>
        <v>0.36400000000000432</v>
      </c>
      <c r="AO57" s="64" t="str">
        <f t="shared" si="36"/>
        <v>-</v>
      </c>
      <c r="AP57" s="70">
        <f t="shared" si="37"/>
        <v>-53925</v>
      </c>
      <c r="AQ57" s="70">
        <f t="shared" si="38"/>
        <v>-53925</v>
      </c>
      <c r="AR57" s="70">
        <f t="shared" si="39"/>
        <v>-53925</v>
      </c>
      <c r="AS57" s="70">
        <f t="shared" si="40"/>
        <v>-53925</v>
      </c>
      <c r="AT57" s="70">
        <f t="shared" si="40"/>
        <v>-53925</v>
      </c>
      <c r="AU57" s="70">
        <f t="shared" si="40"/>
        <v>-53925</v>
      </c>
      <c r="AV57" s="70">
        <f t="shared" si="40"/>
        <v>-53925</v>
      </c>
      <c r="AW57" s="70">
        <f t="shared" si="40"/>
        <v>-53925</v>
      </c>
      <c r="AX57" s="70">
        <f t="shared" si="40"/>
        <v>-53925</v>
      </c>
      <c r="AY57" s="70">
        <f t="shared" si="40"/>
        <v>-53925</v>
      </c>
    </row>
    <row r="58" spans="2:51" ht="15.75" customHeight="1" x14ac:dyDescent="0.2">
      <c r="B58" s="114">
        <v>46</v>
      </c>
      <c r="C58" s="141">
        <f t="shared" si="22"/>
        <v>1754953</v>
      </c>
      <c r="D58" s="141"/>
      <c r="E58" s="75"/>
      <c r="F58" s="75">
        <v>123.935</v>
      </c>
      <c r="G58" s="75">
        <v>123.85899999999999</v>
      </c>
      <c r="H58" s="75"/>
      <c r="I58" s="74"/>
      <c r="J58" s="82">
        <f t="shared" si="1"/>
        <v>0</v>
      </c>
      <c r="K58" s="25" t="str">
        <f t="shared" si="2"/>
        <v>陰</v>
      </c>
      <c r="L58" s="34">
        <f t="shared" si="11"/>
        <v>-123.85899999999999</v>
      </c>
      <c r="M58" s="26" t="str">
        <f t="shared" si="12"/>
        <v>NG</v>
      </c>
      <c r="N58" s="84"/>
      <c r="O58" s="117" t="s">
        <v>105</v>
      </c>
      <c r="P58" s="105" t="s">
        <v>42</v>
      </c>
      <c r="Q58" s="142">
        <f t="shared" si="19"/>
        <v>123.935</v>
      </c>
      <c r="R58" s="142"/>
      <c r="S58" s="76">
        <f t="shared" si="13"/>
        <v>123.839</v>
      </c>
      <c r="T58" s="76">
        <f t="shared" si="20"/>
        <v>9.6000000000003638</v>
      </c>
      <c r="U58" s="143">
        <f t="shared" si="3"/>
        <v>52648.59</v>
      </c>
      <c r="V58" s="143"/>
      <c r="W58" s="67">
        <f t="shared" si="14"/>
        <v>4.4400000000000004</v>
      </c>
      <c r="X58" s="105"/>
      <c r="Y58" s="27" t="s">
        <v>109</v>
      </c>
      <c r="Z58" s="60"/>
      <c r="AA58" s="106">
        <v>123.839</v>
      </c>
      <c r="AB58" s="144">
        <f t="shared" si="32"/>
        <v>-52622</v>
      </c>
      <c r="AC58" s="144"/>
      <c r="AD58" s="145">
        <f t="shared" si="21"/>
        <v>-9.6000000000003638</v>
      </c>
      <c r="AE58" s="145"/>
      <c r="AF58" s="1">
        <v>1</v>
      </c>
      <c r="AG58" s="65" t="s">
        <v>102</v>
      </c>
      <c r="AH58" s="65"/>
      <c r="AI58" s="70" t="s">
        <v>55</v>
      </c>
      <c r="AJ58" s="70">
        <v>124.09</v>
      </c>
      <c r="AK58" s="82">
        <f t="shared" si="33"/>
        <v>0.15500000000000114</v>
      </c>
      <c r="AL58" s="70">
        <f t="shared" si="28"/>
        <v>2.0394736842103369</v>
      </c>
      <c r="AM58" s="82">
        <f t="shared" si="34"/>
        <v>7.6000000000007617E-2</v>
      </c>
      <c r="AN58" s="82">
        <f t="shared" si="35"/>
        <v>9.6000000000003638E-2</v>
      </c>
      <c r="AO58" s="64" t="str">
        <f t="shared" si="36"/>
        <v>-</v>
      </c>
      <c r="AP58" s="70">
        <f t="shared" si="37"/>
        <v>26324.294999999998</v>
      </c>
      <c r="AQ58" s="70">
        <f t="shared" si="38"/>
        <v>52648.59</v>
      </c>
      <c r="AR58" s="70">
        <f t="shared" si="39"/>
        <v>78972.884999999995</v>
      </c>
      <c r="AS58" s="70">
        <f t="shared" si="40"/>
        <v>105297.18</v>
      </c>
      <c r="AT58" s="70">
        <f t="shared" si="40"/>
        <v>-52622</v>
      </c>
      <c r="AU58" s="70">
        <f t="shared" si="40"/>
        <v>-52622</v>
      </c>
      <c r="AV58" s="70">
        <f t="shared" si="40"/>
        <v>-52622</v>
      </c>
      <c r="AW58" s="70">
        <f t="shared" si="40"/>
        <v>-52622</v>
      </c>
      <c r="AX58" s="70">
        <f t="shared" si="40"/>
        <v>-52622</v>
      </c>
      <c r="AY58" s="70">
        <f t="shared" si="40"/>
        <v>-52622</v>
      </c>
    </row>
    <row r="59" spans="2:51" ht="15.75" customHeight="1" x14ac:dyDescent="0.2">
      <c r="B59" s="114">
        <v>47</v>
      </c>
      <c r="C59" s="141">
        <f t="shared" si="22"/>
        <v>1702331</v>
      </c>
      <c r="D59" s="141"/>
      <c r="E59" s="75"/>
      <c r="F59" s="75">
        <v>123.956</v>
      </c>
      <c r="G59" s="75">
        <v>123.685</v>
      </c>
      <c r="H59" s="75"/>
      <c r="I59" s="74"/>
      <c r="J59" s="82">
        <f>ABS(E59-H59)</f>
        <v>0</v>
      </c>
      <c r="K59" s="25" t="str">
        <f t="shared" si="2"/>
        <v>陰</v>
      </c>
      <c r="L59" s="34">
        <f t="shared" si="11"/>
        <v>123.956</v>
      </c>
      <c r="M59" s="26" t="str">
        <f t="shared" si="12"/>
        <v>OK</v>
      </c>
      <c r="N59" s="84"/>
      <c r="O59" s="117" t="s">
        <v>139</v>
      </c>
      <c r="P59" s="105" t="s">
        <v>41</v>
      </c>
      <c r="Q59" s="142">
        <f t="shared" si="19"/>
        <v>123.685</v>
      </c>
      <c r="R59" s="142"/>
      <c r="S59" s="76">
        <f t="shared" si="13"/>
        <v>123.976</v>
      </c>
      <c r="T59" s="76">
        <f>ABS((S59-Q59)*100)</f>
        <v>29.099999999999682</v>
      </c>
      <c r="U59" s="143">
        <f>IF(O59="","",C59*0.03)</f>
        <v>51069.93</v>
      </c>
      <c r="V59" s="143"/>
      <c r="W59" s="67">
        <f t="shared" si="14"/>
        <v>1.42</v>
      </c>
      <c r="X59" s="105"/>
      <c r="Y59" s="27" t="s">
        <v>110</v>
      </c>
      <c r="Z59" s="60">
        <v>123.788</v>
      </c>
      <c r="AA59" s="106">
        <f t="shared" si="23"/>
        <v>123.80799999999999</v>
      </c>
      <c r="AB59" s="144">
        <f t="shared" si="32"/>
        <v>-21562</v>
      </c>
      <c r="AC59" s="144"/>
      <c r="AD59" s="145">
        <f t="shared" si="21"/>
        <v>-29.099999999999682</v>
      </c>
      <c r="AE59" s="145"/>
      <c r="AF59" s="1">
        <v>1</v>
      </c>
      <c r="AG59" s="65" t="s">
        <v>102</v>
      </c>
      <c r="AH59" s="65"/>
      <c r="AI59" s="70" t="s">
        <v>102</v>
      </c>
      <c r="AJ59" s="70">
        <v>123.58799999999999</v>
      </c>
      <c r="AK59" s="82">
        <f t="shared" si="33"/>
        <v>9.7000000000008413E-2</v>
      </c>
      <c r="AL59" s="70">
        <f t="shared" si="28"/>
        <v>0.35793357933582337</v>
      </c>
      <c r="AM59" s="82">
        <f t="shared" si="34"/>
        <v>0.2710000000000008</v>
      </c>
      <c r="AN59" s="82">
        <f t="shared" si="35"/>
        <v>0.12299999999999045</v>
      </c>
      <c r="AO59" s="64" t="str">
        <f t="shared" si="36"/>
        <v>-</v>
      </c>
      <c r="AP59" s="70">
        <f>IF(AL59&gt;=AP$8,U59*AP$8,AB59*1)</f>
        <v>-21562</v>
      </c>
      <c r="AQ59" s="70">
        <f t="shared" si="38"/>
        <v>-21562</v>
      </c>
      <c r="AR59" s="70">
        <f t="shared" si="39"/>
        <v>-21562</v>
      </c>
      <c r="AS59" s="70">
        <f t="shared" si="40"/>
        <v>-21562</v>
      </c>
      <c r="AT59" s="70">
        <f t="shared" si="40"/>
        <v>-21562</v>
      </c>
      <c r="AU59" s="70">
        <f t="shared" si="40"/>
        <v>-21562</v>
      </c>
      <c r="AV59" s="70">
        <f t="shared" si="40"/>
        <v>-21562</v>
      </c>
      <c r="AW59" s="70">
        <f t="shared" si="40"/>
        <v>-21562</v>
      </c>
      <c r="AX59" s="70">
        <f t="shared" si="40"/>
        <v>-21562</v>
      </c>
      <c r="AY59" s="70">
        <f t="shared" si="40"/>
        <v>-21562</v>
      </c>
    </row>
    <row r="60" spans="2:51" ht="15.75" customHeight="1" x14ac:dyDescent="0.2">
      <c r="B60" s="114">
        <v>48</v>
      </c>
      <c r="C60" s="141">
        <f t="shared" si="22"/>
        <v>1680769</v>
      </c>
      <c r="D60" s="141"/>
      <c r="E60" s="75"/>
      <c r="F60" s="75">
        <v>123.289</v>
      </c>
      <c r="G60" s="75">
        <v>123.108</v>
      </c>
      <c r="H60" s="75"/>
      <c r="I60" s="74"/>
      <c r="J60" s="82">
        <f t="shared" si="1"/>
        <v>0</v>
      </c>
      <c r="K60" s="25" t="str">
        <f t="shared" si="2"/>
        <v>陰</v>
      </c>
      <c r="L60" s="34">
        <f t="shared" si="11"/>
        <v>123.289</v>
      </c>
      <c r="M60" s="26" t="str">
        <f t="shared" si="12"/>
        <v>OK</v>
      </c>
      <c r="N60" s="84"/>
      <c r="O60" s="117" t="s">
        <v>133</v>
      </c>
      <c r="P60" s="105" t="s">
        <v>41</v>
      </c>
      <c r="Q60" s="142">
        <f t="shared" si="19"/>
        <v>123.108</v>
      </c>
      <c r="R60" s="142"/>
      <c r="S60" s="76">
        <f t="shared" si="13"/>
        <v>123.309</v>
      </c>
      <c r="T60" s="76">
        <f>ABS((S60-Q60)*100)</f>
        <v>20.099999999999341</v>
      </c>
      <c r="U60" s="143">
        <f>IF(O60="","",C60*0.03)</f>
        <v>50423.07</v>
      </c>
      <c r="V60" s="143"/>
      <c r="W60" s="67">
        <f>IF(T60="","",ROUNDDOWN(U60/(T60/81)/100000,2))</f>
        <v>2.0299999999999998</v>
      </c>
      <c r="X60" s="105"/>
      <c r="Y60" s="27" t="s">
        <v>110</v>
      </c>
      <c r="Z60" s="60"/>
      <c r="AA60" s="106">
        <v>123.309</v>
      </c>
      <c r="AB60" s="144">
        <f>IF(Y60="","",ROUNDDOWN((IF(P60="売",Q60-AA60,AA60-Q60))*W60*10000000/81,0))</f>
        <v>-50374</v>
      </c>
      <c r="AC60" s="144"/>
      <c r="AD60" s="145">
        <f t="shared" si="21"/>
        <v>-20.099999999999341</v>
      </c>
      <c r="AE60" s="145"/>
      <c r="AF60" s="1">
        <v>1</v>
      </c>
      <c r="AG60" s="65" t="s">
        <v>102</v>
      </c>
      <c r="AH60" s="65"/>
      <c r="AI60" s="70" t="s">
        <v>55</v>
      </c>
      <c r="AJ60" s="70">
        <v>123.068</v>
      </c>
      <c r="AK60" s="82">
        <f t="shared" si="33"/>
        <v>4.0000000000006253E-2</v>
      </c>
      <c r="AL60" s="70">
        <f t="shared" si="28"/>
        <v>0.22099447513815929</v>
      </c>
      <c r="AM60" s="82">
        <f t="shared" si="34"/>
        <v>0.18099999999999739</v>
      </c>
      <c r="AN60" s="82">
        <f t="shared" si="35"/>
        <v>0.20099999999999341</v>
      </c>
      <c r="AO60" s="64" t="str">
        <f t="shared" si="36"/>
        <v>-</v>
      </c>
      <c r="AP60" s="70">
        <f>IF(AL60&gt;=AP$8,U60*AP$8,AB60*1)</f>
        <v>-50374</v>
      </c>
      <c r="AQ60" s="70">
        <f t="shared" ref="AQ60:AQ80" si="41">IF(AL60&gt;=AQ$8,U60*AQ$8,AB60*1)</f>
        <v>-50374</v>
      </c>
      <c r="AR60" s="70">
        <f t="shared" ref="AR60:AR80" si="42">IF(AL60&gt;=AR$8,U60*AR$8,AB60*1)</f>
        <v>-50374</v>
      </c>
      <c r="AS60" s="70">
        <f t="shared" si="40"/>
        <v>-50374</v>
      </c>
      <c r="AT60" s="70">
        <f t="shared" si="40"/>
        <v>-50374</v>
      </c>
      <c r="AU60" s="70">
        <f t="shared" si="40"/>
        <v>-50374</v>
      </c>
      <c r="AV60" s="70">
        <f t="shared" si="40"/>
        <v>-50374</v>
      </c>
      <c r="AW60" s="70">
        <f t="shared" si="40"/>
        <v>-50374</v>
      </c>
      <c r="AX60" s="70">
        <f t="shared" si="40"/>
        <v>-50374</v>
      </c>
      <c r="AY60" s="70">
        <f t="shared" si="40"/>
        <v>-50374</v>
      </c>
    </row>
    <row r="61" spans="2:51" ht="15.75" customHeight="1" x14ac:dyDescent="0.2">
      <c r="B61" s="114">
        <v>49</v>
      </c>
      <c r="C61" s="141">
        <f t="shared" si="22"/>
        <v>1630395</v>
      </c>
      <c r="D61" s="141"/>
      <c r="E61" s="75"/>
      <c r="F61" s="75">
        <v>123.483</v>
      </c>
      <c r="G61" s="75">
        <v>123.089</v>
      </c>
      <c r="H61" s="75"/>
      <c r="I61" s="74"/>
      <c r="J61" s="82">
        <f t="shared" si="1"/>
        <v>0</v>
      </c>
      <c r="K61" s="25" t="str">
        <f t="shared" si="2"/>
        <v>陰</v>
      </c>
      <c r="L61" s="34">
        <f t="shared" si="11"/>
        <v>-123.089</v>
      </c>
      <c r="M61" s="26" t="str">
        <f t="shared" si="12"/>
        <v>NG</v>
      </c>
      <c r="N61" s="84"/>
      <c r="O61" s="117" t="s">
        <v>140</v>
      </c>
      <c r="P61" s="105" t="s">
        <v>42</v>
      </c>
      <c r="Q61" s="142">
        <f t="shared" si="19"/>
        <v>123.483</v>
      </c>
      <c r="R61" s="142"/>
      <c r="S61" s="76">
        <f t="shared" si="13"/>
        <v>123.069</v>
      </c>
      <c r="T61" s="76">
        <f t="shared" si="20"/>
        <v>41.400000000000148</v>
      </c>
      <c r="U61" s="143">
        <f t="shared" si="3"/>
        <v>48911.85</v>
      </c>
      <c r="V61" s="143"/>
      <c r="W61" s="67">
        <f t="shared" si="14"/>
        <v>0.95</v>
      </c>
      <c r="X61" s="105"/>
      <c r="Y61" s="27" t="s">
        <v>109</v>
      </c>
      <c r="Z61" s="60">
        <v>123.53400000000001</v>
      </c>
      <c r="AA61" s="106">
        <f t="shared" si="23"/>
        <v>123.51400000000001</v>
      </c>
      <c r="AB61" s="144">
        <f t="shared" ref="AB61" si="43">IF(Y61="","",ROUNDDOWN((IF(P61="売",Q61-AA61,AA61-Q61))*W61*10000000/81,0))</f>
        <v>3635</v>
      </c>
      <c r="AC61" s="144"/>
      <c r="AD61" s="145">
        <f t="shared" si="21"/>
        <v>3.1000000000005912</v>
      </c>
      <c r="AE61" s="145"/>
      <c r="AF61" s="1">
        <v>1</v>
      </c>
      <c r="AG61" s="65" t="s">
        <v>102</v>
      </c>
      <c r="AH61" s="65"/>
      <c r="AI61" s="70" t="s">
        <v>55</v>
      </c>
      <c r="AJ61" s="70">
        <v>123.751</v>
      </c>
      <c r="AK61" s="82">
        <f t="shared" si="33"/>
        <v>0.26800000000000068</v>
      </c>
      <c r="AL61" s="70">
        <f t="shared" si="28"/>
        <v>0.68020304568527146</v>
      </c>
      <c r="AM61" s="82">
        <f t="shared" si="34"/>
        <v>0.39400000000000546</v>
      </c>
      <c r="AN61" s="82">
        <f t="shared" si="35"/>
        <v>3.1000000000005912E-2</v>
      </c>
      <c r="AO61" s="64">
        <f t="shared" si="36"/>
        <v>7.8680203045699199E-2</v>
      </c>
      <c r="AP61" s="70">
        <f t="shared" ref="AP60:AP80" si="44">IF(AL61&gt;=AP$8,U61*AP$8,AB61*1)</f>
        <v>24455.924999999999</v>
      </c>
      <c r="AQ61" s="70">
        <f t="shared" si="41"/>
        <v>3635</v>
      </c>
      <c r="AR61" s="70">
        <f t="shared" si="42"/>
        <v>3635</v>
      </c>
      <c r="AS61" s="70">
        <f t="shared" si="40"/>
        <v>3635</v>
      </c>
      <c r="AT61" s="70">
        <f t="shared" si="40"/>
        <v>3635</v>
      </c>
      <c r="AU61" s="70">
        <f t="shared" si="40"/>
        <v>3635</v>
      </c>
      <c r="AV61" s="70">
        <f t="shared" si="40"/>
        <v>3635</v>
      </c>
      <c r="AW61" s="70">
        <f t="shared" si="40"/>
        <v>3635</v>
      </c>
      <c r="AX61" s="70">
        <f t="shared" si="40"/>
        <v>3635</v>
      </c>
      <c r="AY61" s="70">
        <f t="shared" si="40"/>
        <v>3635</v>
      </c>
    </row>
    <row r="62" spans="2:51" ht="15.75" customHeight="1" x14ac:dyDescent="0.2">
      <c r="B62" s="114">
        <v>50</v>
      </c>
      <c r="C62" s="141">
        <f t="shared" si="22"/>
        <v>1634030</v>
      </c>
      <c r="D62" s="141"/>
      <c r="E62" s="75"/>
      <c r="F62" s="75">
        <v>123.661</v>
      </c>
      <c r="G62" s="75">
        <v>123.42100000000001</v>
      </c>
      <c r="H62" s="75"/>
      <c r="I62" s="74"/>
      <c r="J62" s="82">
        <f t="shared" si="1"/>
        <v>0</v>
      </c>
      <c r="K62" s="25" t="str">
        <f t="shared" si="2"/>
        <v>陰</v>
      </c>
      <c r="L62" s="34">
        <f t="shared" si="11"/>
        <v>-123.42100000000001</v>
      </c>
      <c r="M62" s="26" t="str">
        <f t="shared" si="12"/>
        <v>NG</v>
      </c>
      <c r="N62" s="84"/>
      <c r="O62" s="117" t="s">
        <v>104</v>
      </c>
      <c r="P62" s="84" t="s">
        <v>42</v>
      </c>
      <c r="Q62" s="142">
        <f t="shared" si="19"/>
        <v>123.661</v>
      </c>
      <c r="R62" s="142"/>
      <c r="S62" s="76">
        <f t="shared" si="13"/>
        <v>123.40100000000001</v>
      </c>
      <c r="T62" s="76">
        <f t="shared" si="20"/>
        <v>25.999999999999091</v>
      </c>
      <c r="U62" s="143">
        <f t="shared" si="3"/>
        <v>49020.9</v>
      </c>
      <c r="V62" s="143"/>
      <c r="W62" s="67">
        <f t="shared" si="14"/>
        <v>1.52</v>
      </c>
      <c r="X62" s="84"/>
      <c r="Y62" s="27" t="s">
        <v>109</v>
      </c>
      <c r="Z62" s="60">
        <v>123.56100000000001</v>
      </c>
      <c r="AA62" s="106">
        <f t="shared" si="23"/>
        <v>123.54100000000001</v>
      </c>
      <c r="AB62" s="144">
        <f t="shared" si="32"/>
        <v>-22518</v>
      </c>
      <c r="AC62" s="144"/>
      <c r="AD62" s="145">
        <f t="shared" si="21"/>
        <v>-25.999999999999091</v>
      </c>
      <c r="AE62" s="145"/>
      <c r="AF62" s="1">
        <v>1</v>
      </c>
      <c r="AG62" s="65" t="s">
        <v>102</v>
      </c>
      <c r="AH62" s="65"/>
      <c r="AI62" s="70" t="s">
        <v>55</v>
      </c>
      <c r="AJ62" s="70">
        <v>123.989</v>
      </c>
      <c r="AK62" s="82">
        <f t="shared" si="33"/>
        <v>0.32800000000000296</v>
      </c>
      <c r="AL62" s="70">
        <f t="shared" si="28"/>
        <v>1.3666666666667082</v>
      </c>
      <c r="AM62" s="82">
        <f t="shared" si="34"/>
        <v>0.23999999999999488</v>
      </c>
      <c r="AN62" s="82">
        <f t="shared" si="35"/>
        <v>0.11999999999999034</v>
      </c>
      <c r="AO62" s="64" t="str">
        <f t="shared" si="36"/>
        <v>-</v>
      </c>
      <c r="AP62" s="70">
        <f t="shared" si="44"/>
        <v>24510.45</v>
      </c>
      <c r="AQ62" s="70">
        <f t="shared" si="41"/>
        <v>49020.9</v>
      </c>
      <c r="AR62" s="70">
        <f t="shared" si="42"/>
        <v>-22518</v>
      </c>
      <c r="AS62" s="70">
        <f t="shared" si="40"/>
        <v>-22518</v>
      </c>
      <c r="AT62" s="70">
        <f t="shared" si="40"/>
        <v>-22518</v>
      </c>
      <c r="AU62" s="70">
        <f t="shared" si="40"/>
        <v>-22518</v>
      </c>
      <c r="AV62" s="70">
        <f t="shared" si="40"/>
        <v>-22518</v>
      </c>
      <c r="AW62" s="70">
        <f t="shared" si="40"/>
        <v>-22518</v>
      </c>
      <c r="AX62" s="70">
        <f t="shared" si="40"/>
        <v>-22518</v>
      </c>
      <c r="AY62" s="70">
        <f t="shared" si="40"/>
        <v>-22518</v>
      </c>
    </row>
    <row r="63" spans="2:51" ht="15.75" customHeight="1" x14ac:dyDescent="0.2">
      <c r="B63" s="114">
        <v>51</v>
      </c>
      <c r="C63" s="141">
        <f t="shared" si="22"/>
        <v>1611512</v>
      </c>
      <c r="D63" s="141"/>
      <c r="E63" s="75"/>
      <c r="F63" s="75">
        <v>124.367</v>
      </c>
      <c r="G63" s="75">
        <v>123.721</v>
      </c>
      <c r="H63" s="75"/>
      <c r="I63" s="74"/>
      <c r="J63" s="82">
        <f t="shared" si="1"/>
        <v>0</v>
      </c>
      <c r="K63" s="25" t="str">
        <f t="shared" si="2"/>
        <v>陰</v>
      </c>
      <c r="L63" s="34">
        <f t="shared" si="11"/>
        <v>124.367</v>
      </c>
      <c r="M63" s="26" t="str">
        <f t="shared" si="12"/>
        <v>OK</v>
      </c>
      <c r="N63" s="84"/>
      <c r="O63" s="117" t="s">
        <v>105</v>
      </c>
      <c r="P63" s="84" t="s">
        <v>41</v>
      </c>
      <c r="Q63" s="142">
        <f t="shared" si="19"/>
        <v>123.721</v>
      </c>
      <c r="R63" s="142"/>
      <c r="S63" s="76">
        <f t="shared" si="13"/>
        <v>124.387</v>
      </c>
      <c r="T63" s="76">
        <f t="shared" si="20"/>
        <v>66.599999999999682</v>
      </c>
      <c r="U63" s="143">
        <f t="shared" si="3"/>
        <v>48345.36</v>
      </c>
      <c r="V63" s="143"/>
      <c r="W63" s="67">
        <f t="shared" si="14"/>
        <v>0.57999999999999996</v>
      </c>
      <c r="X63" s="84"/>
      <c r="Y63" s="27" t="s">
        <v>110</v>
      </c>
      <c r="Z63" s="60">
        <v>124.002</v>
      </c>
      <c r="AA63" s="106">
        <f t="shared" si="23"/>
        <v>124.02199999999999</v>
      </c>
      <c r="AB63" s="144">
        <f t="shared" si="32"/>
        <v>-21553</v>
      </c>
      <c r="AC63" s="144"/>
      <c r="AD63" s="145">
        <f t="shared" si="21"/>
        <v>-66.599999999999682</v>
      </c>
      <c r="AE63" s="145"/>
      <c r="AF63" s="1">
        <v>1</v>
      </c>
      <c r="AG63" s="65" t="s">
        <v>102</v>
      </c>
      <c r="AH63" s="65"/>
      <c r="AI63" s="70" t="s">
        <v>55</v>
      </c>
      <c r="AJ63" s="70">
        <v>123.511</v>
      </c>
      <c r="AK63" s="82">
        <f t="shared" si="33"/>
        <v>0.21000000000000796</v>
      </c>
      <c r="AL63" s="70">
        <f t="shared" si="28"/>
        <v>0.32507739938081687</v>
      </c>
      <c r="AM63" s="82">
        <f t="shared" si="34"/>
        <v>0.6460000000000008</v>
      </c>
      <c r="AN63" s="82">
        <f t="shared" si="35"/>
        <v>0.30099999999998772</v>
      </c>
      <c r="AO63" s="64" t="str">
        <f t="shared" si="36"/>
        <v>-</v>
      </c>
      <c r="AP63" s="70">
        <f t="shared" si="44"/>
        <v>-21553</v>
      </c>
      <c r="AQ63" s="70">
        <f t="shared" si="41"/>
        <v>-21553</v>
      </c>
      <c r="AR63" s="70">
        <f t="shared" si="42"/>
        <v>-21553</v>
      </c>
      <c r="AS63" s="70">
        <f t="shared" si="40"/>
        <v>-21553</v>
      </c>
      <c r="AT63" s="70">
        <f t="shared" si="40"/>
        <v>-21553</v>
      </c>
      <c r="AU63" s="70">
        <f t="shared" si="40"/>
        <v>-21553</v>
      </c>
      <c r="AV63" s="70">
        <f t="shared" si="40"/>
        <v>-21553</v>
      </c>
      <c r="AW63" s="70">
        <f t="shared" si="40"/>
        <v>-21553</v>
      </c>
      <c r="AX63" s="70">
        <f t="shared" si="40"/>
        <v>-21553</v>
      </c>
      <c r="AY63" s="70">
        <f t="shared" si="40"/>
        <v>-21553</v>
      </c>
    </row>
    <row r="64" spans="2:51" ht="15.75" customHeight="1" x14ac:dyDescent="0.2">
      <c r="B64" s="114">
        <v>52</v>
      </c>
      <c r="C64" s="141">
        <f t="shared" si="22"/>
        <v>1589959</v>
      </c>
      <c r="D64" s="141"/>
      <c r="E64" s="75"/>
      <c r="F64" s="75">
        <v>124.065</v>
      </c>
      <c r="G64" s="75">
        <v>123.91200000000001</v>
      </c>
      <c r="H64" s="75"/>
      <c r="I64" s="74"/>
      <c r="J64" s="82">
        <f t="shared" si="1"/>
        <v>0</v>
      </c>
      <c r="K64" s="25" t="str">
        <f t="shared" si="2"/>
        <v>陰</v>
      </c>
      <c r="L64" s="34">
        <f t="shared" si="11"/>
        <v>124.065</v>
      </c>
      <c r="M64" s="26" t="str">
        <f t="shared" si="12"/>
        <v>OK</v>
      </c>
      <c r="N64" s="84"/>
      <c r="O64" s="117" t="s">
        <v>127</v>
      </c>
      <c r="P64" s="84" t="s">
        <v>41</v>
      </c>
      <c r="Q64" s="142">
        <f t="shared" si="19"/>
        <v>123.91200000000001</v>
      </c>
      <c r="R64" s="142"/>
      <c r="S64" s="76">
        <f t="shared" si="13"/>
        <v>124.08499999999999</v>
      </c>
      <c r="T64" s="76">
        <f t="shared" si="20"/>
        <v>17.299999999998761</v>
      </c>
      <c r="U64" s="143">
        <f t="shared" si="3"/>
        <v>47698.77</v>
      </c>
      <c r="V64" s="143"/>
      <c r="W64" s="67">
        <f t="shared" si="14"/>
        <v>2.23</v>
      </c>
      <c r="X64" s="84"/>
      <c r="Y64" s="27" t="s">
        <v>110</v>
      </c>
      <c r="Z64" s="60"/>
      <c r="AA64" s="106">
        <v>124.08499999999999</v>
      </c>
      <c r="AB64" s="144">
        <f t="shared" si="32"/>
        <v>-47628</v>
      </c>
      <c r="AC64" s="144"/>
      <c r="AD64" s="145">
        <f t="shared" si="21"/>
        <v>-17.299999999998761</v>
      </c>
      <c r="AE64" s="145"/>
      <c r="AF64" s="1">
        <v>1</v>
      </c>
      <c r="AG64" s="65" t="s">
        <v>102</v>
      </c>
      <c r="AH64" s="65"/>
      <c r="AI64" s="70" t="s">
        <v>102</v>
      </c>
      <c r="AJ64" s="70">
        <v>123.875</v>
      </c>
      <c r="AK64" s="82">
        <f t="shared" si="33"/>
        <v>3.7000000000006139E-2</v>
      </c>
      <c r="AL64" s="70">
        <f t="shared" si="28"/>
        <v>0.24183006535953055</v>
      </c>
      <c r="AM64" s="82">
        <f t="shared" si="34"/>
        <v>0.15299999999999159</v>
      </c>
      <c r="AN64" s="82">
        <f t="shared" si="35"/>
        <v>0.17299999999998761</v>
      </c>
      <c r="AO64" s="64" t="str">
        <f t="shared" si="36"/>
        <v>-</v>
      </c>
      <c r="AP64" s="70">
        <f t="shared" si="44"/>
        <v>-47628</v>
      </c>
      <c r="AQ64" s="70">
        <f t="shared" si="41"/>
        <v>-47628</v>
      </c>
      <c r="AR64" s="70">
        <f t="shared" si="42"/>
        <v>-47628</v>
      </c>
      <c r="AS64" s="70">
        <f t="shared" si="40"/>
        <v>-47628</v>
      </c>
      <c r="AT64" s="70">
        <f t="shared" si="40"/>
        <v>-47628</v>
      </c>
      <c r="AU64" s="70">
        <f t="shared" si="40"/>
        <v>-47628</v>
      </c>
      <c r="AV64" s="70">
        <f t="shared" si="40"/>
        <v>-47628</v>
      </c>
      <c r="AW64" s="70">
        <f t="shared" si="40"/>
        <v>-47628</v>
      </c>
      <c r="AX64" s="70">
        <f t="shared" si="40"/>
        <v>-47628</v>
      </c>
      <c r="AY64" s="70">
        <f t="shared" si="40"/>
        <v>-47628</v>
      </c>
    </row>
    <row r="65" spans="2:51" ht="15.75" customHeight="1" x14ac:dyDescent="0.2">
      <c r="B65" s="114">
        <v>53</v>
      </c>
      <c r="C65" s="141">
        <f t="shared" si="22"/>
        <v>1542331</v>
      </c>
      <c r="D65" s="141"/>
      <c r="E65" s="75"/>
      <c r="F65" s="75">
        <v>124.17700000000001</v>
      </c>
      <c r="G65" s="75">
        <v>123.92400000000001</v>
      </c>
      <c r="H65" s="75"/>
      <c r="I65" s="74"/>
      <c r="J65" s="82">
        <f t="shared" si="1"/>
        <v>0</v>
      </c>
      <c r="K65" s="25" t="str">
        <f t="shared" si="2"/>
        <v>陰</v>
      </c>
      <c r="L65" s="34">
        <f t="shared" si="11"/>
        <v>-123.92400000000001</v>
      </c>
      <c r="M65" s="26" t="str">
        <f t="shared" si="12"/>
        <v>NG</v>
      </c>
      <c r="N65" s="84"/>
      <c r="O65" s="117" t="s">
        <v>105</v>
      </c>
      <c r="P65" s="84" t="s">
        <v>42</v>
      </c>
      <c r="Q65" s="142">
        <f t="shared" si="19"/>
        <v>124.17700000000001</v>
      </c>
      <c r="R65" s="142"/>
      <c r="S65" s="76">
        <f t="shared" si="13"/>
        <v>123.90400000000001</v>
      </c>
      <c r="T65" s="76">
        <f t="shared" si="20"/>
        <v>27.299999999999613</v>
      </c>
      <c r="U65" s="143">
        <f t="shared" si="3"/>
        <v>46269.93</v>
      </c>
      <c r="V65" s="143"/>
      <c r="W65" s="67">
        <f t="shared" si="14"/>
        <v>1.37</v>
      </c>
      <c r="X65" s="84"/>
      <c r="Y65" s="27" t="s">
        <v>109</v>
      </c>
      <c r="Z65" s="60">
        <v>124.333</v>
      </c>
      <c r="AA65" s="106">
        <f t="shared" si="23"/>
        <v>124.313</v>
      </c>
      <c r="AB65" s="144">
        <f t="shared" si="32"/>
        <v>23002</v>
      </c>
      <c r="AC65" s="144"/>
      <c r="AD65" s="145">
        <f t="shared" si="21"/>
        <v>13.599999999999568</v>
      </c>
      <c r="AE65" s="145"/>
      <c r="AF65" s="1">
        <v>1</v>
      </c>
      <c r="AG65" s="65" t="s">
        <v>102</v>
      </c>
      <c r="AH65" s="65"/>
      <c r="AI65" s="70" t="s">
        <v>102</v>
      </c>
      <c r="AJ65" s="82">
        <v>124.46899999999999</v>
      </c>
      <c r="AK65" s="82">
        <f t="shared" si="33"/>
        <v>0.29199999999998738</v>
      </c>
      <c r="AL65" s="70">
        <f t="shared" si="28"/>
        <v>1.1541501976284081</v>
      </c>
      <c r="AM65" s="82">
        <f t="shared" si="34"/>
        <v>0.25300000000000011</v>
      </c>
      <c r="AN65" s="82">
        <f t="shared" si="35"/>
        <v>0.13599999999999568</v>
      </c>
      <c r="AO65" s="64">
        <f t="shared" si="36"/>
        <v>0.53754940711460719</v>
      </c>
      <c r="AP65" s="70">
        <f t="shared" si="44"/>
        <v>23134.965</v>
      </c>
      <c r="AQ65" s="70">
        <f t="shared" si="41"/>
        <v>46269.93</v>
      </c>
      <c r="AR65" s="70">
        <f t="shared" si="42"/>
        <v>23002</v>
      </c>
      <c r="AS65" s="70">
        <f t="shared" si="40"/>
        <v>23002</v>
      </c>
      <c r="AT65" s="70">
        <f t="shared" si="40"/>
        <v>23002</v>
      </c>
      <c r="AU65" s="70">
        <f t="shared" si="40"/>
        <v>23002</v>
      </c>
      <c r="AV65" s="70">
        <f t="shared" si="40"/>
        <v>23002</v>
      </c>
      <c r="AW65" s="70">
        <f t="shared" si="40"/>
        <v>23002</v>
      </c>
      <c r="AX65" s="70">
        <f t="shared" si="40"/>
        <v>23002</v>
      </c>
      <c r="AY65" s="70">
        <f t="shared" si="40"/>
        <v>23002</v>
      </c>
    </row>
    <row r="66" spans="2:51" ht="15.75" customHeight="1" x14ac:dyDescent="0.2">
      <c r="B66" s="114">
        <v>54</v>
      </c>
      <c r="C66" s="141">
        <f t="shared" si="22"/>
        <v>1565333</v>
      </c>
      <c r="D66" s="141"/>
      <c r="E66" s="75"/>
      <c r="F66" s="75">
        <v>124.81399999999999</v>
      </c>
      <c r="G66" s="75">
        <v>124.70399999999999</v>
      </c>
      <c r="H66" s="75"/>
      <c r="I66" s="74"/>
      <c r="J66" s="82">
        <f t="shared" si="1"/>
        <v>0</v>
      </c>
      <c r="K66" s="25" t="str">
        <f t="shared" si="2"/>
        <v>陰</v>
      </c>
      <c r="L66" s="34">
        <f t="shared" si="11"/>
        <v>-124.70399999999999</v>
      </c>
      <c r="M66" s="26" t="str">
        <f t="shared" si="12"/>
        <v>NG</v>
      </c>
      <c r="N66" s="84"/>
      <c r="O66" s="117" t="s">
        <v>112</v>
      </c>
      <c r="P66" s="114" t="s">
        <v>42</v>
      </c>
      <c r="Q66" s="142">
        <f t="shared" si="19"/>
        <v>124.81399999999999</v>
      </c>
      <c r="R66" s="142"/>
      <c r="S66" s="76">
        <f t="shared" si="13"/>
        <v>124.684</v>
      </c>
      <c r="T66" s="76">
        <f t="shared" si="20"/>
        <v>12.999999999999545</v>
      </c>
      <c r="U66" s="143">
        <f t="shared" si="3"/>
        <v>46959.99</v>
      </c>
      <c r="V66" s="143"/>
      <c r="W66" s="67">
        <f t="shared" si="14"/>
        <v>2.92</v>
      </c>
      <c r="X66" s="84"/>
      <c r="Y66" s="27" t="s">
        <v>109</v>
      </c>
      <c r="Z66" s="60">
        <v>124.77</v>
      </c>
      <c r="AA66" s="106">
        <f t="shared" si="23"/>
        <v>124.75</v>
      </c>
      <c r="AB66" s="144">
        <f t="shared" si="32"/>
        <v>-23071</v>
      </c>
      <c r="AC66" s="144"/>
      <c r="AD66" s="145">
        <f t="shared" si="21"/>
        <v>-12.999999999999545</v>
      </c>
      <c r="AE66" s="145"/>
      <c r="AF66" s="1">
        <v>1</v>
      </c>
      <c r="AG66" s="65" t="s">
        <v>102</v>
      </c>
      <c r="AH66" s="65"/>
      <c r="AI66" s="70" t="s">
        <v>55</v>
      </c>
      <c r="AJ66" s="82">
        <v>124.955</v>
      </c>
      <c r="AK66" s="82">
        <f t="shared" si="33"/>
        <v>0.14100000000000534</v>
      </c>
      <c r="AL66" s="70">
        <f t="shared" si="28"/>
        <v>1.281818181818237</v>
      </c>
      <c r="AM66" s="82">
        <f t="shared" si="34"/>
        <v>0.10999999999999943</v>
      </c>
      <c r="AN66" s="82">
        <f t="shared" si="35"/>
        <v>6.3999999999992951E-2</v>
      </c>
      <c r="AO66" s="64" t="str">
        <f t="shared" si="36"/>
        <v>-</v>
      </c>
      <c r="AP66" s="70">
        <f t="shared" si="44"/>
        <v>23479.994999999999</v>
      </c>
      <c r="AQ66" s="70">
        <f t="shared" si="41"/>
        <v>46959.99</v>
      </c>
      <c r="AR66" s="70">
        <f t="shared" si="42"/>
        <v>-23071</v>
      </c>
      <c r="AS66" s="70">
        <f t="shared" ref="AS66:AY80" si="45">IF($AL66&gt;=AS$8,$U66*AS$8,$AB66*1)</f>
        <v>-23071</v>
      </c>
      <c r="AT66" s="70">
        <f t="shared" si="45"/>
        <v>-23071</v>
      </c>
      <c r="AU66" s="70">
        <f t="shared" si="45"/>
        <v>-23071</v>
      </c>
      <c r="AV66" s="70">
        <f t="shared" si="45"/>
        <v>-23071</v>
      </c>
      <c r="AW66" s="70">
        <f t="shared" si="45"/>
        <v>-23071</v>
      </c>
      <c r="AX66" s="70">
        <f t="shared" si="45"/>
        <v>-23071</v>
      </c>
      <c r="AY66" s="70">
        <f t="shared" si="45"/>
        <v>-23071</v>
      </c>
    </row>
    <row r="67" spans="2:51" ht="15.75" customHeight="1" x14ac:dyDescent="0.2">
      <c r="B67" s="114">
        <v>55</v>
      </c>
      <c r="C67" s="141">
        <f t="shared" si="22"/>
        <v>1542262</v>
      </c>
      <c r="D67" s="141"/>
      <c r="E67" s="75"/>
      <c r="F67" s="75">
        <v>124.92100000000001</v>
      </c>
      <c r="G67" s="75">
        <v>124.711</v>
      </c>
      <c r="H67" s="75"/>
      <c r="I67" s="74"/>
      <c r="J67" s="82">
        <f t="shared" si="1"/>
        <v>0</v>
      </c>
      <c r="K67" s="25" t="str">
        <f t="shared" si="2"/>
        <v>陰</v>
      </c>
      <c r="L67" s="34">
        <f t="shared" si="11"/>
        <v>124.92100000000001</v>
      </c>
      <c r="M67" s="26" t="str">
        <f>IF(L67&gt;=J67*3,"OK","NG")</f>
        <v>OK</v>
      </c>
      <c r="N67" s="84"/>
      <c r="O67" s="117" t="s">
        <v>133</v>
      </c>
      <c r="P67" s="114" t="s">
        <v>41</v>
      </c>
      <c r="Q67" s="142">
        <f t="shared" si="19"/>
        <v>124.711</v>
      </c>
      <c r="R67" s="142"/>
      <c r="S67" s="76">
        <f t="shared" si="13"/>
        <v>124.941</v>
      </c>
      <c r="T67" s="76">
        <f t="shared" si="20"/>
        <v>23.000000000000398</v>
      </c>
      <c r="U67" s="143">
        <f t="shared" si="3"/>
        <v>46267.86</v>
      </c>
      <c r="V67" s="143"/>
      <c r="W67" s="67">
        <f t="shared" si="14"/>
        <v>1.62</v>
      </c>
      <c r="X67" s="84"/>
      <c r="Y67" s="27" t="s">
        <v>110</v>
      </c>
      <c r="Z67" s="60">
        <v>124.738</v>
      </c>
      <c r="AA67" s="106">
        <f t="shared" si="23"/>
        <v>124.758</v>
      </c>
      <c r="AB67" s="144">
        <f t="shared" si="32"/>
        <v>-9399</v>
      </c>
      <c r="AC67" s="144"/>
      <c r="AD67" s="145">
        <f t="shared" si="21"/>
        <v>-23.000000000000398</v>
      </c>
      <c r="AE67" s="145"/>
      <c r="AF67" s="1">
        <v>1</v>
      </c>
      <c r="AG67" s="65" t="s">
        <v>102</v>
      </c>
      <c r="AH67" s="65"/>
      <c r="AI67" s="70" t="s">
        <v>55</v>
      </c>
      <c r="AJ67" s="82">
        <v>124.533</v>
      </c>
      <c r="AK67" s="82">
        <f t="shared" si="33"/>
        <v>0.17799999999999727</v>
      </c>
      <c r="AL67" s="70">
        <f t="shared" si="28"/>
        <v>0.84761904761900253</v>
      </c>
      <c r="AM67" s="82">
        <f t="shared" si="34"/>
        <v>0.21000000000000796</v>
      </c>
      <c r="AN67" s="82">
        <f t="shared" si="35"/>
        <v>4.6999999999997044E-2</v>
      </c>
      <c r="AO67" s="64" t="str">
        <f t="shared" si="36"/>
        <v>-</v>
      </c>
      <c r="AP67" s="70">
        <f t="shared" si="44"/>
        <v>23133.93</v>
      </c>
      <c r="AQ67" s="70">
        <f t="shared" si="41"/>
        <v>-9399</v>
      </c>
      <c r="AR67" s="70">
        <f t="shared" si="42"/>
        <v>-9399</v>
      </c>
      <c r="AS67" s="70">
        <f t="shared" si="45"/>
        <v>-9399</v>
      </c>
      <c r="AT67" s="70">
        <f t="shared" si="45"/>
        <v>-9399</v>
      </c>
      <c r="AU67" s="70">
        <f t="shared" si="45"/>
        <v>-9399</v>
      </c>
      <c r="AV67" s="70">
        <f t="shared" si="45"/>
        <v>-9399</v>
      </c>
      <c r="AW67" s="70">
        <f t="shared" si="45"/>
        <v>-9399</v>
      </c>
      <c r="AX67" s="70">
        <f t="shared" si="45"/>
        <v>-9399</v>
      </c>
      <c r="AY67" s="70">
        <f t="shared" si="45"/>
        <v>-9399</v>
      </c>
    </row>
    <row r="68" spans="2:51" ht="15.75" customHeight="1" x14ac:dyDescent="0.2">
      <c r="B68" s="114">
        <v>56</v>
      </c>
      <c r="C68" s="141">
        <f t="shared" si="22"/>
        <v>1532863</v>
      </c>
      <c r="D68" s="141"/>
      <c r="E68" s="75"/>
      <c r="F68" s="75">
        <v>124.63500000000001</v>
      </c>
      <c r="G68" s="75">
        <v>124.515</v>
      </c>
      <c r="H68" s="75"/>
      <c r="I68" s="74"/>
      <c r="J68" s="82">
        <f t="shared" si="1"/>
        <v>0</v>
      </c>
      <c r="K68" s="25" t="str">
        <f t="shared" si="2"/>
        <v>陰</v>
      </c>
      <c r="L68" s="34">
        <f t="shared" si="11"/>
        <v>-124.515</v>
      </c>
      <c r="M68" s="26" t="str">
        <f t="shared" si="12"/>
        <v>NG</v>
      </c>
      <c r="N68" s="84"/>
      <c r="O68" s="117" t="s">
        <v>108</v>
      </c>
      <c r="P68" s="84" t="s">
        <v>42</v>
      </c>
      <c r="Q68" s="142">
        <f t="shared" si="19"/>
        <v>124.63500000000001</v>
      </c>
      <c r="R68" s="142"/>
      <c r="S68" s="76">
        <f t="shared" si="13"/>
        <v>124.495</v>
      </c>
      <c r="T68" s="76">
        <f t="shared" si="20"/>
        <v>14.000000000000057</v>
      </c>
      <c r="U68" s="143">
        <f t="shared" si="3"/>
        <v>45985.89</v>
      </c>
      <c r="V68" s="143"/>
      <c r="W68" s="67">
        <f t="shared" si="14"/>
        <v>2.66</v>
      </c>
      <c r="X68" s="84"/>
      <c r="Y68" s="27" t="s">
        <v>109</v>
      </c>
      <c r="Z68" s="60">
        <v>124.75</v>
      </c>
      <c r="AA68" s="106">
        <f t="shared" si="23"/>
        <v>124.73</v>
      </c>
      <c r="AB68" s="144">
        <f t="shared" si="32"/>
        <v>31197</v>
      </c>
      <c r="AC68" s="144"/>
      <c r="AD68" s="145">
        <f t="shared" si="21"/>
        <v>9.4999999999998863</v>
      </c>
      <c r="AE68" s="145"/>
      <c r="AF68" s="1">
        <v>1</v>
      </c>
      <c r="AG68" s="65" t="s">
        <v>102</v>
      </c>
      <c r="AH68" s="65"/>
      <c r="AI68" s="70" t="s">
        <v>55</v>
      </c>
      <c r="AJ68" s="82">
        <v>125.065</v>
      </c>
      <c r="AK68" s="82">
        <f t="shared" si="33"/>
        <v>0.42999999999999261</v>
      </c>
      <c r="AL68" s="70">
        <f t="shared" si="28"/>
        <v>3.5833333333331359</v>
      </c>
      <c r="AM68" s="82">
        <f t="shared" si="34"/>
        <v>0.12000000000000455</v>
      </c>
      <c r="AN68" s="82">
        <f t="shared" si="35"/>
        <v>9.4999999999998863E-2</v>
      </c>
      <c r="AO68" s="64">
        <f t="shared" si="36"/>
        <v>0.79166666666662722</v>
      </c>
      <c r="AP68" s="70">
        <f t="shared" si="44"/>
        <v>22992.945</v>
      </c>
      <c r="AQ68" s="70">
        <f t="shared" si="41"/>
        <v>45985.89</v>
      </c>
      <c r="AR68" s="70">
        <f t="shared" si="42"/>
        <v>68978.834999999992</v>
      </c>
      <c r="AS68" s="70">
        <f t="shared" si="45"/>
        <v>91971.78</v>
      </c>
      <c r="AT68" s="70">
        <f t="shared" si="45"/>
        <v>114964.72500000001</v>
      </c>
      <c r="AU68" s="70">
        <f t="shared" si="45"/>
        <v>137957.66999999998</v>
      </c>
      <c r="AV68" s="70">
        <f t="shared" si="45"/>
        <v>31197</v>
      </c>
      <c r="AW68" s="70">
        <f t="shared" si="45"/>
        <v>31197</v>
      </c>
      <c r="AX68" s="70">
        <f t="shared" si="45"/>
        <v>31197</v>
      </c>
      <c r="AY68" s="70">
        <f t="shared" si="45"/>
        <v>31197</v>
      </c>
    </row>
    <row r="69" spans="2:51" ht="15.75" customHeight="1" x14ac:dyDescent="0.2">
      <c r="B69" s="114">
        <v>57</v>
      </c>
      <c r="C69" s="141">
        <f t="shared" si="22"/>
        <v>1564060</v>
      </c>
      <c r="D69" s="141"/>
      <c r="E69" s="75"/>
      <c r="F69" s="75">
        <v>124.878</v>
      </c>
      <c r="G69" s="75">
        <v>124.596</v>
      </c>
      <c r="H69" s="75"/>
      <c r="I69" s="74"/>
      <c r="J69" s="82">
        <f t="shared" si="1"/>
        <v>0</v>
      </c>
      <c r="K69" s="25" t="str">
        <f t="shared" si="2"/>
        <v>陰</v>
      </c>
      <c r="L69" s="34">
        <f t="shared" si="11"/>
        <v>-124.596</v>
      </c>
      <c r="M69" s="26" t="str">
        <f t="shared" si="12"/>
        <v>NG</v>
      </c>
      <c r="N69" s="84"/>
      <c r="O69" s="117" t="s">
        <v>105</v>
      </c>
      <c r="P69" s="84" t="s">
        <v>42</v>
      </c>
      <c r="Q69" s="142">
        <f t="shared" si="19"/>
        <v>124.878</v>
      </c>
      <c r="R69" s="142"/>
      <c r="S69" s="76">
        <f t="shared" si="13"/>
        <v>124.57600000000001</v>
      </c>
      <c r="T69" s="76">
        <f t="shared" si="20"/>
        <v>30.19999999999925</v>
      </c>
      <c r="U69" s="143">
        <f t="shared" si="3"/>
        <v>46921.799999999996</v>
      </c>
      <c r="V69" s="143"/>
      <c r="W69" s="67">
        <f t="shared" si="14"/>
        <v>1.25</v>
      </c>
      <c r="X69" s="84"/>
      <c r="Y69" s="27" t="s">
        <v>109</v>
      </c>
      <c r="Z69" s="60"/>
      <c r="AA69" s="106">
        <v>124.57599999999999</v>
      </c>
      <c r="AB69" s="144">
        <f t="shared" si="32"/>
        <v>-46604</v>
      </c>
      <c r="AC69" s="144"/>
      <c r="AD69" s="145">
        <f t="shared" si="21"/>
        <v>-30.19999999999925</v>
      </c>
      <c r="AE69" s="145"/>
      <c r="AF69" s="1">
        <v>1</v>
      </c>
      <c r="AG69" s="65" t="s">
        <v>102</v>
      </c>
      <c r="AH69" s="65"/>
      <c r="AI69" s="70" t="s">
        <v>102</v>
      </c>
      <c r="AJ69" s="82">
        <v>124.88</v>
      </c>
      <c r="AK69" s="82">
        <f t="shared" si="33"/>
        <v>1.9999999999953388E-3</v>
      </c>
      <c r="AL69" s="70">
        <f t="shared" si="28"/>
        <v>7.0921985815438435E-3</v>
      </c>
      <c r="AM69" s="82">
        <f t="shared" si="34"/>
        <v>0.28199999999999648</v>
      </c>
      <c r="AN69" s="82">
        <f t="shared" si="35"/>
        <v>0.30200000000000671</v>
      </c>
      <c r="AO69" s="64" t="str">
        <f t="shared" si="36"/>
        <v>-</v>
      </c>
      <c r="AP69" s="70">
        <f t="shared" si="44"/>
        <v>-46604</v>
      </c>
      <c r="AQ69" s="70">
        <f t="shared" si="41"/>
        <v>-46604</v>
      </c>
      <c r="AR69" s="70">
        <f t="shared" si="42"/>
        <v>-46604</v>
      </c>
      <c r="AS69" s="70">
        <f t="shared" si="45"/>
        <v>-46604</v>
      </c>
      <c r="AT69" s="70">
        <f t="shared" si="45"/>
        <v>-46604</v>
      </c>
      <c r="AU69" s="70">
        <f t="shared" si="45"/>
        <v>-46604</v>
      </c>
      <c r="AV69" s="70">
        <f t="shared" si="45"/>
        <v>-46604</v>
      </c>
      <c r="AW69" s="70">
        <f t="shared" si="45"/>
        <v>-46604</v>
      </c>
      <c r="AX69" s="70">
        <f t="shared" si="45"/>
        <v>-46604</v>
      </c>
      <c r="AY69" s="70">
        <f t="shared" si="45"/>
        <v>-46604</v>
      </c>
    </row>
    <row r="70" spans="2:51" ht="15.75" customHeight="1" x14ac:dyDescent="0.2">
      <c r="B70" s="114">
        <v>58</v>
      </c>
      <c r="C70" s="141">
        <f t="shared" si="22"/>
        <v>1517456</v>
      </c>
      <c r="D70" s="141"/>
      <c r="E70" s="75"/>
      <c r="F70" s="75">
        <v>124.324</v>
      </c>
      <c r="G70" s="75">
        <v>124.242</v>
      </c>
      <c r="H70" s="75"/>
      <c r="I70" s="74"/>
      <c r="J70" s="82">
        <f t="shared" si="1"/>
        <v>0</v>
      </c>
      <c r="K70" s="25" t="str">
        <f t="shared" si="2"/>
        <v>陰</v>
      </c>
      <c r="L70" s="34">
        <f t="shared" si="11"/>
        <v>-124.242</v>
      </c>
      <c r="M70" s="26" t="str">
        <f t="shared" si="12"/>
        <v>NG</v>
      </c>
      <c r="N70" s="84"/>
      <c r="O70" s="117" t="s">
        <v>104</v>
      </c>
      <c r="P70" s="84" t="s">
        <v>42</v>
      </c>
      <c r="Q70" s="142">
        <f t="shared" si="19"/>
        <v>124.324</v>
      </c>
      <c r="R70" s="142"/>
      <c r="S70" s="76">
        <f t="shared" si="13"/>
        <v>124.22200000000001</v>
      </c>
      <c r="T70" s="76">
        <f t="shared" si="20"/>
        <v>10.199999999998965</v>
      </c>
      <c r="U70" s="143">
        <f t="shared" si="3"/>
        <v>45523.68</v>
      </c>
      <c r="V70" s="143"/>
      <c r="W70" s="67">
        <f t="shared" si="14"/>
        <v>3.61</v>
      </c>
      <c r="X70" s="84"/>
      <c r="Y70" s="27" t="s">
        <v>141</v>
      </c>
      <c r="Z70" s="60">
        <v>124.348</v>
      </c>
      <c r="AA70" s="106">
        <f t="shared" si="23"/>
        <v>124.328</v>
      </c>
      <c r="AB70" s="144">
        <f t="shared" si="32"/>
        <v>1782</v>
      </c>
      <c r="AC70" s="144"/>
      <c r="AD70" s="145">
        <f t="shared" si="21"/>
        <v>0.40000000000048885</v>
      </c>
      <c r="AE70" s="145"/>
      <c r="AF70" s="1">
        <v>1</v>
      </c>
      <c r="AG70" s="65" t="s">
        <v>142</v>
      </c>
      <c r="AH70" s="65"/>
      <c r="AI70" s="70" t="s">
        <v>54</v>
      </c>
      <c r="AJ70" s="82">
        <v>124.568</v>
      </c>
      <c r="AK70" s="82">
        <f t="shared" si="33"/>
        <v>0.24399999999999977</v>
      </c>
      <c r="AL70" s="70">
        <f t="shared" si="28"/>
        <v>2.9756097560977892</v>
      </c>
      <c r="AM70" s="82">
        <f t="shared" si="34"/>
        <v>8.1999999999993634E-2</v>
      </c>
      <c r="AN70" s="82">
        <f t="shared" si="35"/>
        <v>4.0000000000048885E-3</v>
      </c>
      <c r="AO70" s="64">
        <f t="shared" si="36"/>
        <v>4.8780487804941451E-2</v>
      </c>
      <c r="AP70" s="70">
        <f t="shared" si="44"/>
        <v>22761.84</v>
      </c>
      <c r="AQ70" s="70">
        <f t="shared" si="41"/>
        <v>45523.68</v>
      </c>
      <c r="AR70" s="70">
        <f t="shared" si="42"/>
        <v>68285.52</v>
      </c>
      <c r="AS70" s="70">
        <f t="shared" si="45"/>
        <v>91047.360000000001</v>
      </c>
      <c r="AT70" s="70">
        <f t="shared" si="45"/>
        <v>113809.2</v>
      </c>
      <c r="AU70" s="70">
        <f t="shared" si="45"/>
        <v>1782</v>
      </c>
      <c r="AV70" s="70">
        <f t="shared" si="45"/>
        <v>1782</v>
      </c>
      <c r="AW70" s="70">
        <f t="shared" si="45"/>
        <v>1782</v>
      </c>
      <c r="AX70" s="70">
        <f t="shared" si="45"/>
        <v>1782</v>
      </c>
      <c r="AY70" s="70">
        <f t="shared" si="45"/>
        <v>1782</v>
      </c>
    </row>
    <row r="71" spans="2:51" ht="15.75" customHeight="1" x14ac:dyDescent="0.2">
      <c r="B71" s="114">
        <v>59</v>
      </c>
      <c r="C71" s="141">
        <f t="shared" si="22"/>
        <v>1519238</v>
      </c>
      <c r="D71" s="141"/>
      <c r="E71" s="75"/>
      <c r="F71" s="75">
        <v>124.54600000000001</v>
      </c>
      <c r="G71" s="75">
        <v>124.262</v>
      </c>
      <c r="H71" s="75"/>
      <c r="I71" s="74"/>
      <c r="J71" s="82">
        <f t="shared" si="1"/>
        <v>0</v>
      </c>
      <c r="K71" s="25" t="str">
        <f t="shared" si="2"/>
        <v>陰</v>
      </c>
      <c r="L71" s="34">
        <f t="shared" si="11"/>
        <v>124.54600000000001</v>
      </c>
      <c r="M71" s="26" t="str">
        <f t="shared" si="12"/>
        <v>OK</v>
      </c>
      <c r="N71" s="84"/>
      <c r="O71" s="117" t="s">
        <v>104</v>
      </c>
      <c r="P71" s="84" t="s">
        <v>41</v>
      </c>
      <c r="Q71" s="142">
        <f t="shared" si="19"/>
        <v>124.262</v>
      </c>
      <c r="R71" s="142"/>
      <c r="S71" s="76">
        <f t="shared" si="13"/>
        <v>124.566</v>
      </c>
      <c r="T71" s="76">
        <f t="shared" si="20"/>
        <v>30.400000000000205</v>
      </c>
      <c r="U71" s="143">
        <f t="shared" si="3"/>
        <v>45577.14</v>
      </c>
      <c r="V71" s="143"/>
      <c r="W71" s="67">
        <f t="shared" si="14"/>
        <v>1.21</v>
      </c>
      <c r="X71" s="84"/>
      <c r="Y71" s="27" t="s">
        <v>143</v>
      </c>
      <c r="Z71" s="60">
        <v>124.425</v>
      </c>
      <c r="AA71" s="106">
        <f t="shared" si="23"/>
        <v>124.44499999999999</v>
      </c>
      <c r="AB71" s="144">
        <f t="shared" si="32"/>
        <v>-27337</v>
      </c>
      <c r="AC71" s="144"/>
      <c r="AD71" s="145">
        <f t="shared" si="21"/>
        <v>-30.400000000000205</v>
      </c>
      <c r="AE71" s="145"/>
      <c r="AF71" s="1">
        <v>1</v>
      </c>
      <c r="AG71" s="65" t="s">
        <v>102</v>
      </c>
      <c r="AH71" s="65"/>
      <c r="AI71" s="70" t="s">
        <v>102</v>
      </c>
      <c r="AJ71" s="82">
        <v>124.214</v>
      </c>
      <c r="AK71" s="82">
        <f t="shared" si="33"/>
        <v>4.8000000000001819E-2</v>
      </c>
      <c r="AL71" s="70">
        <f t="shared" si="28"/>
        <v>0.16901408450704508</v>
      </c>
      <c r="AM71" s="82">
        <f t="shared" si="34"/>
        <v>0.28400000000000603</v>
      </c>
      <c r="AN71" s="82">
        <f t="shared" si="35"/>
        <v>0.18299999999999272</v>
      </c>
      <c r="AO71" s="64" t="str">
        <f t="shared" si="36"/>
        <v>-</v>
      </c>
      <c r="AP71" s="70">
        <f t="shared" si="44"/>
        <v>-27337</v>
      </c>
      <c r="AQ71" s="70">
        <f t="shared" si="41"/>
        <v>-27337</v>
      </c>
      <c r="AR71" s="70">
        <f t="shared" si="42"/>
        <v>-27337</v>
      </c>
      <c r="AS71" s="70">
        <f t="shared" si="45"/>
        <v>-27337</v>
      </c>
      <c r="AT71" s="70">
        <f t="shared" si="45"/>
        <v>-27337</v>
      </c>
      <c r="AU71" s="70">
        <f t="shared" si="45"/>
        <v>-27337</v>
      </c>
      <c r="AV71" s="70">
        <f t="shared" si="45"/>
        <v>-27337</v>
      </c>
      <c r="AW71" s="70">
        <f t="shared" si="45"/>
        <v>-27337</v>
      </c>
      <c r="AX71" s="70">
        <f t="shared" si="45"/>
        <v>-27337</v>
      </c>
      <c r="AY71" s="70">
        <f t="shared" si="45"/>
        <v>-27337</v>
      </c>
    </row>
    <row r="72" spans="2:51" ht="15.75" customHeight="1" x14ac:dyDescent="0.2">
      <c r="B72" s="114">
        <v>60</v>
      </c>
      <c r="C72" s="141">
        <f t="shared" si="22"/>
        <v>1491901</v>
      </c>
      <c r="D72" s="141"/>
      <c r="E72" s="75"/>
      <c r="F72" s="75">
        <v>124.42</v>
      </c>
      <c r="G72" s="75">
        <v>124.31100000000001</v>
      </c>
      <c r="H72" s="75"/>
      <c r="I72" s="74"/>
      <c r="J72" s="82">
        <f t="shared" si="1"/>
        <v>0</v>
      </c>
      <c r="K72" s="25" t="str">
        <f t="shared" si="2"/>
        <v>陰</v>
      </c>
      <c r="L72" s="34">
        <f t="shared" si="11"/>
        <v>124.42</v>
      </c>
      <c r="M72" s="26" t="str">
        <f t="shared" si="12"/>
        <v>OK</v>
      </c>
      <c r="N72" s="84"/>
      <c r="O72" s="117" t="s">
        <v>105</v>
      </c>
      <c r="P72" s="84" t="s">
        <v>41</v>
      </c>
      <c r="Q72" s="142">
        <f t="shared" si="19"/>
        <v>124.31100000000001</v>
      </c>
      <c r="R72" s="142"/>
      <c r="S72" s="76">
        <f t="shared" si="13"/>
        <v>124.44</v>
      </c>
      <c r="T72" s="76">
        <f t="shared" si="20"/>
        <v>12.899999999999068</v>
      </c>
      <c r="U72" s="143">
        <f t="shared" si="3"/>
        <v>44757.03</v>
      </c>
      <c r="V72" s="143"/>
      <c r="W72" s="67">
        <f t="shared" si="14"/>
        <v>2.81</v>
      </c>
      <c r="X72" s="84"/>
      <c r="Y72" s="27" t="s">
        <v>110</v>
      </c>
      <c r="Z72" s="60">
        <v>124.366</v>
      </c>
      <c r="AA72" s="106">
        <f t="shared" si="23"/>
        <v>124.386</v>
      </c>
      <c r="AB72" s="144">
        <f t="shared" si="32"/>
        <v>-26018</v>
      </c>
      <c r="AC72" s="144"/>
      <c r="AD72" s="145">
        <f t="shared" si="21"/>
        <v>-12.899999999999068</v>
      </c>
      <c r="AE72" s="145"/>
      <c r="AF72" s="1">
        <v>1</v>
      </c>
      <c r="AG72" s="65" t="s">
        <v>142</v>
      </c>
      <c r="AH72" s="65"/>
      <c r="AI72" s="70" t="s">
        <v>55</v>
      </c>
      <c r="AJ72" s="82">
        <v>124.199</v>
      </c>
      <c r="AK72" s="82">
        <f t="shared" si="33"/>
        <v>0.11200000000000898</v>
      </c>
      <c r="AL72" s="70">
        <f t="shared" si="28"/>
        <v>1.0275229357799494</v>
      </c>
      <c r="AM72" s="82">
        <f t="shared" si="34"/>
        <v>0.10899999999999466</v>
      </c>
      <c r="AN72" s="82">
        <f t="shared" si="35"/>
        <v>7.4999999999988631E-2</v>
      </c>
      <c r="AO72" s="64" t="str">
        <f t="shared" si="36"/>
        <v>-</v>
      </c>
      <c r="AP72" s="70">
        <f t="shared" si="44"/>
        <v>22378.514999999999</v>
      </c>
      <c r="AQ72" s="70">
        <f t="shared" si="41"/>
        <v>44757.03</v>
      </c>
      <c r="AR72" s="70">
        <f t="shared" si="42"/>
        <v>-26018</v>
      </c>
      <c r="AS72" s="70">
        <f t="shared" si="45"/>
        <v>-26018</v>
      </c>
      <c r="AT72" s="70">
        <f t="shared" si="45"/>
        <v>-26018</v>
      </c>
      <c r="AU72" s="70">
        <f t="shared" si="45"/>
        <v>-26018</v>
      </c>
      <c r="AV72" s="70">
        <f t="shared" si="45"/>
        <v>-26018</v>
      </c>
      <c r="AW72" s="70">
        <f t="shared" si="45"/>
        <v>-26018</v>
      </c>
      <c r="AX72" s="70">
        <f t="shared" si="45"/>
        <v>-26018</v>
      </c>
      <c r="AY72" s="70">
        <f t="shared" si="45"/>
        <v>-26018</v>
      </c>
    </row>
    <row r="73" spans="2:51" ht="15.75" customHeight="1" x14ac:dyDescent="0.2">
      <c r="B73" s="114">
        <v>61</v>
      </c>
      <c r="C73" s="141">
        <f t="shared" si="22"/>
        <v>1465883</v>
      </c>
      <c r="D73" s="141"/>
      <c r="E73" s="75"/>
      <c r="F73" s="75">
        <v>124.387</v>
      </c>
      <c r="G73" s="75">
        <v>124.20099999999999</v>
      </c>
      <c r="H73" s="75"/>
      <c r="I73" s="74"/>
      <c r="J73" s="82">
        <f t="shared" si="1"/>
        <v>0</v>
      </c>
      <c r="K73" s="25" t="str">
        <f t="shared" si="2"/>
        <v>陰</v>
      </c>
      <c r="L73" s="34">
        <f t="shared" si="11"/>
        <v>124.387</v>
      </c>
      <c r="M73" s="26" t="str">
        <f t="shared" si="12"/>
        <v>OK</v>
      </c>
      <c r="N73" s="84"/>
      <c r="O73" s="117" t="s">
        <v>105</v>
      </c>
      <c r="P73" s="84" t="s">
        <v>41</v>
      </c>
      <c r="Q73" s="142">
        <f t="shared" si="19"/>
        <v>124.20099999999999</v>
      </c>
      <c r="R73" s="142"/>
      <c r="S73" s="76">
        <f t="shared" si="13"/>
        <v>124.407</v>
      </c>
      <c r="T73" s="76">
        <f t="shared" si="20"/>
        <v>20.600000000000307</v>
      </c>
      <c r="U73" s="143">
        <f t="shared" si="3"/>
        <v>43976.49</v>
      </c>
      <c r="V73" s="143"/>
      <c r="W73" s="67">
        <f t="shared" si="14"/>
        <v>1.72</v>
      </c>
      <c r="X73" s="84"/>
      <c r="Y73" s="27" t="s">
        <v>143</v>
      </c>
      <c r="Z73" s="60">
        <v>123.929</v>
      </c>
      <c r="AA73" s="106">
        <f t="shared" si="23"/>
        <v>123.949</v>
      </c>
      <c r="AB73" s="144">
        <f t="shared" si="32"/>
        <v>53511</v>
      </c>
      <c r="AC73" s="144"/>
      <c r="AD73" s="145">
        <f t="shared" si="21"/>
        <v>25.199999999999534</v>
      </c>
      <c r="AE73" s="145"/>
      <c r="AF73" s="1">
        <v>1</v>
      </c>
      <c r="AG73" s="65" t="s">
        <v>102</v>
      </c>
      <c r="AH73" s="65"/>
      <c r="AI73" s="70" t="s">
        <v>54</v>
      </c>
      <c r="AJ73" s="82">
        <v>123.684</v>
      </c>
      <c r="AK73" s="82">
        <f t="shared" ref="AK73:AK104" si="46">ABS(Q73-AJ73)</f>
        <v>0.51699999999999591</v>
      </c>
      <c r="AL73" s="70">
        <f t="shared" si="28"/>
        <v>2.779569892472991</v>
      </c>
      <c r="AM73" s="82">
        <f t="shared" ref="AM73:AM108" si="47">F73-G73</f>
        <v>0.18600000000000705</v>
      </c>
      <c r="AN73" s="82">
        <f t="shared" ref="AN73:AN108" si="48">ABS(Q73-AA73)</f>
        <v>0.25199999999999534</v>
      </c>
      <c r="AO73" s="64">
        <f t="shared" ref="AO73:AO104" si="49">IF(AB73&gt;=0,AN73/AM73,"-")</f>
        <v>1.3548387096773429</v>
      </c>
      <c r="AP73" s="70">
        <f t="shared" si="44"/>
        <v>21988.244999999999</v>
      </c>
      <c r="AQ73" s="70">
        <f t="shared" si="41"/>
        <v>43976.49</v>
      </c>
      <c r="AR73" s="70">
        <f t="shared" si="42"/>
        <v>65964.735000000001</v>
      </c>
      <c r="AS73" s="70">
        <f t="shared" si="45"/>
        <v>87952.98</v>
      </c>
      <c r="AT73" s="70">
        <f t="shared" si="45"/>
        <v>109941.22499999999</v>
      </c>
      <c r="AU73" s="70">
        <f t="shared" si="45"/>
        <v>53511</v>
      </c>
      <c r="AV73" s="70">
        <f t="shared" si="45"/>
        <v>53511</v>
      </c>
      <c r="AW73" s="70">
        <f t="shared" si="45"/>
        <v>53511</v>
      </c>
      <c r="AX73" s="70">
        <f t="shared" si="45"/>
        <v>53511</v>
      </c>
      <c r="AY73" s="70">
        <f t="shared" si="45"/>
        <v>53511</v>
      </c>
    </row>
    <row r="74" spans="2:51" ht="15.75" customHeight="1" x14ac:dyDescent="0.2">
      <c r="B74" s="114">
        <v>62</v>
      </c>
      <c r="C74" s="141">
        <f t="shared" si="22"/>
        <v>1519394</v>
      </c>
      <c r="D74" s="141"/>
      <c r="E74" s="75"/>
      <c r="F74" s="75">
        <v>124.071</v>
      </c>
      <c r="G74" s="75">
        <v>123.86</v>
      </c>
      <c r="H74" s="75"/>
      <c r="I74" s="74"/>
      <c r="J74" s="82">
        <f t="shared" si="1"/>
        <v>0</v>
      </c>
      <c r="K74" s="25" t="str">
        <f t="shared" si="2"/>
        <v>陰</v>
      </c>
      <c r="L74" s="34">
        <f t="shared" ref="L74:L108" si="50">IF(P74="買",E74-G74,F74-E74)</f>
        <v>124.071</v>
      </c>
      <c r="M74" s="26" t="str">
        <f t="shared" si="12"/>
        <v>OK</v>
      </c>
      <c r="N74" s="84"/>
      <c r="O74" s="117" t="s">
        <v>133</v>
      </c>
      <c r="P74" s="84" t="s">
        <v>41</v>
      </c>
      <c r="Q74" s="142">
        <f t="shared" si="19"/>
        <v>123.86</v>
      </c>
      <c r="R74" s="142"/>
      <c r="S74" s="76">
        <f t="shared" ref="S74:S108" si="51">IF(P74="買",G74-0.02,F74+0.02)</f>
        <v>124.09099999999999</v>
      </c>
      <c r="T74" s="76">
        <f t="shared" si="20"/>
        <v>23.099999999999454</v>
      </c>
      <c r="U74" s="143">
        <f t="shared" si="3"/>
        <v>45581.82</v>
      </c>
      <c r="V74" s="143"/>
      <c r="W74" s="67">
        <f t="shared" si="14"/>
        <v>1.59</v>
      </c>
      <c r="X74" s="84"/>
      <c r="Y74" s="27" t="s">
        <v>144</v>
      </c>
      <c r="Z74" s="60">
        <v>124.117</v>
      </c>
      <c r="AA74" s="106">
        <f t="shared" si="23"/>
        <v>124.137</v>
      </c>
      <c r="AB74" s="144">
        <f t="shared" si="32"/>
        <v>-54374</v>
      </c>
      <c r="AC74" s="144"/>
      <c r="AD74" s="145">
        <f t="shared" si="21"/>
        <v>-23.099999999999454</v>
      </c>
      <c r="AE74" s="145"/>
      <c r="AF74" s="1">
        <v>1</v>
      </c>
      <c r="AG74" s="65" t="s">
        <v>102</v>
      </c>
      <c r="AH74" s="65"/>
      <c r="AI74" s="70" t="s">
        <v>102</v>
      </c>
      <c r="AJ74" s="82">
        <v>123.789</v>
      </c>
      <c r="AK74" s="82">
        <f t="shared" si="46"/>
        <v>7.0999999999997954E-2</v>
      </c>
      <c r="AL74" s="70">
        <f t="shared" si="28"/>
        <v>0.33649289099525331</v>
      </c>
      <c r="AM74" s="82">
        <f t="shared" si="47"/>
        <v>0.21099999999999852</v>
      </c>
      <c r="AN74" s="82">
        <f t="shared" si="48"/>
        <v>0.27700000000000102</v>
      </c>
      <c r="AO74" s="64" t="str">
        <f t="shared" si="49"/>
        <v>-</v>
      </c>
      <c r="AP74" s="70">
        <f t="shared" si="44"/>
        <v>-54374</v>
      </c>
      <c r="AQ74" s="70">
        <f t="shared" si="41"/>
        <v>-54374</v>
      </c>
      <c r="AR74" s="70">
        <f t="shared" si="42"/>
        <v>-54374</v>
      </c>
      <c r="AS74" s="70">
        <f t="shared" si="45"/>
        <v>-54374</v>
      </c>
      <c r="AT74" s="70">
        <f t="shared" si="45"/>
        <v>-54374</v>
      </c>
      <c r="AU74" s="70">
        <f t="shared" si="45"/>
        <v>-54374</v>
      </c>
      <c r="AV74" s="70">
        <f t="shared" si="45"/>
        <v>-54374</v>
      </c>
      <c r="AW74" s="70">
        <f t="shared" si="45"/>
        <v>-54374</v>
      </c>
      <c r="AX74" s="70">
        <f t="shared" si="45"/>
        <v>-54374</v>
      </c>
      <c r="AY74" s="70">
        <f t="shared" si="45"/>
        <v>-54374</v>
      </c>
    </row>
    <row r="75" spans="2:51" ht="15.75" customHeight="1" x14ac:dyDescent="0.2">
      <c r="B75" s="114">
        <v>63</v>
      </c>
      <c r="C75" s="141">
        <f t="shared" si="22"/>
        <v>1465020</v>
      </c>
      <c r="D75" s="141"/>
      <c r="E75" s="75"/>
      <c r="F75" s="75">
        <v>119.91200000000001</v>
      </c>
      <c r="G75" s="75">
        <v>119.417</v>
      </c>
      <c r="H75" s="75"/>
      <c r="I75" s="74"/>
      <c r="J75" s="82">
        <f t="shared" si="1"/>
        <v>0</v>
      </c>
      <c r="K75" s="25" t="str">
        <f t="shared" si="2"/>
        <v>陰</v>
      </c>
      <c r="L75" s="34">
        <f t="shared" si="50"/>
        <v>-119.417</v>
      </c>
      <c r="M75" s="26" t="str">
        <f t="shared" si="12"/>
        <v>NG</v>
      </c>
      <c r="N75" s="84"/>
      <c r="O75" s="117" t="s">
        <v>105</v>
      </c>
      <c r="P75" s="84" t="s">
        <v>42</v>
      </c>
      <c r="Q75" s="142">
        <f t="shared" ref="Q75:Q108" si="52">IF(P75="買",F75,G75)</f>
        <v>119.91200000000001</v>
      </c>
      <c r="R75" s="142"/>
      <c r="S75" s="76">
        <f t="shared" si="51"/>
        <v>119.39700000000001</v>
      </c>
      <c r="T75" s="76">
        <f t="shared" ref="T75:T108" si="53">ABS((S75-Q75)*100)</f>
        <v>51.500000000000057</v>
      </c>
      <c r="U75" s="143">
        <f t="shared" si="3"/>
        <v>43950.6</v>
      </c>
      <c r="V75" s="143"/>
      <c r="W75" s="67">
        <f t="shared" si="14"/>
        <v>0.69</v>
      </c>
      <c r="X75" s="84"/>
      <c r="Y75" s="27" t="s">
        <v>109</v>
      </c>
      <c r="Z75" s="60">
        <v>119.813</v>
      </c>
      <c r="AA75" s="106">
        <f t="shared" si="23"/>
        <v>119.79300000000001</v>
      </c>
      <c r="AB75" s="144">
        <f t="shared" si="32"/>
        <v>-10137</v>
      </c>
      <c r="AC75" s="144"/>
      <c r="AD75" s="145">
        <f t="shared" ref="AD75:AD108" si="54">IF(Y75="","",IF(AB75&lt;0,T75*(-1),IF(P75="買",(AA75-Q75)*100,(Q75-AA75)*100)))</f>
        <v>-51.500000000000057</v>
      </c>
      <c r="AE75" s="145"/>
      <c r="AF75" s="1">
        <v>1</v>
      </c>
      <c r="AG75" s="65" t="s">
        <v>102</v>
      </c>
      <c r="AH75" s="65"/>
      <c r="AI75" s="70" t="s">
        <v>147</v>
      </c>
      <c r="AJ75" s="82">
        <v>120.355</v>
      </c>
      <c r="AK75" s="82">
        <f t="shared" si="46"/>
        <v>0.44299999999999784</v>
      </c>
      <c r="AL75" s="70">
        <f t="shared" si="28"/>
        <v>0.89494949494948239</v>
      </c>
      <c r="AM75" s="82">
        <f t="shared" si="47"/>
        <v>0.49500000000000455</v>
      </c>
      <c r="AN75" s="82">
        <f t="shared" si="48"/>
        <v>0.11899999999999977</v>
      </c>
      <c r="AO75" s="64" t="str">
        <f t="shared" si="49"/>
        <v>-</v>
      </c>
      <c r="AP75" s="70">
        <f t="shared" si="44"/>
        <v>21975.3</v>
      </c>
      <c r="AQ75" s="70">
        <f t="shared" si="41"/>
        <v>-10137</v>
      </c>
      <c r="AR75" s="70">
        <f t="shared" si="42"/>
        <v>-10137</v>
      </c>
      <c r="AS75" s="70">
        <f t="shared" si="45"/>
        <v>-10137</v>
      </c>
      <c r="AT75" s="70">
        <f t="shared" si="45"/>
        <v>-10137</v>
      </c>
      <c r="AU75" s="70">
        <f t="shared" si="45"/>
        <v>-10137</v>
      </c>
      <c r="AV75" s="70">
        <f t="shared" si="45"/>
        <v>-10137</v>
      </c>
      <c r="AW75" s="70">
        <f t="shared" si="45"/>
        <v>-10137</v>
      </c>
      <c r="AX75" s="70">
        <f t="shared" si="45"/>
        <v>-10137</v>
      </c>
      <c r="AY75" s="70">
        <f t="shared" si="45"/>
        <v>-10137</v>
      </c>
    </row>
    <row r="76" spans="2:51" ht="15.75" customHeight="1" x14ac:dyDescent="0.2">
      <c r="B76" s="114">
        <v>64</v>
      </c>
      <c r="C76" s="141">
        <f t="shared" ref="C76:C108" si="55">IF(AB75="","",C75+AB75)</f>
        <v>1454883</v>
      </c>
      <c r="D76" s="141"/>
      <c r="E76" s="75"/>
      <c r="F76" s="75">
        <v>121.084</v>
      </c>
      <c r="G76" s="75">
        <v>120.709</v>
      </c>
      <c r="H76" s="75"/>
      <c r="I76" s="74"/>
      <c r="J76" s="82">
        <f t="shared" si="1"/>
        <v>0</v>
      </c>
      <c r="K76" s="25" t="str">
        <f t="shared" si="2"/>
        <v>陰</v>
      </c>
      <c r="L76" s="34">
        <f t="shared" si="50"/>
        <v>121.084</v>
      </c>
      <c r="M76" s="26" t="str">
        <f t="shared" si="12"/>
        <v>OK</v>
      </c>
      <c r="N76" s="84"/>
      <c r="O76" s="117" t="s">
        <v>104</v>
      </c>
      <c r="P76" s="84" t="s">
        <v>41</v>
      </c>
      <c r="Q76" s="142">
        <f t="shared" si="52"/>
        <v>120.709</v>
      </c>
      <c r="R76" s="142"/>
      <c r="S76" s="76">
        <f t="shared" si="51"/>
        <v>121.104</v>
      </c>
      <c r="T76" s="76">
        <f t="shared" si="53"/>
        <v>39.499999999999602</v>
      </c>
      <c r="U76" s="143">
        <f t="shared" si="3"/>
        <v>43646.49</v>
      </c>
      <c r="V76" s="143"/>
      <c r="W76" s="67">
        <f t="shared" si="14"/>
        <v>0.89</v>
      </c>
      <c r="X76" s="84"/>
      <c r="Y76" s="27" t="s">
        <v>143</v>
      </c>
      <c r="Z76" s="60">
        <v>120.91500000000001</v>
      </c>
      <c r="AA76" s="106">
        <f t="shared" ref="AA76:AA101" si="56">IF(P76="買",Z76-0.02,Z76+0.02)</f>
        <v>120.935</v>
      </c>
      <c r="AB76" s="144">
        <f t="shared" si="32"/>
        <v>-24832</v>
      </c>
      <c r="AC76" s="144"/>
      <c r="AD76" s="145">
        <f t="shared" si="54"/>
        <v>-39.499999999999602</v>
      </c>
      <c r="AE76" s="145"/>
      <c r="AF76" s="1">
        <v>1</v>
      </c>
      <c r="AG76" s="65" t="s">
        <v>102</v>
      </c>
      <c r="AH76" s="65"/>
      <c r="AI76" s="70" t="s">
        <v>102</v>
      </c>
      <c r="AJ76" s="82">
        <v>120.812</v>
      </c>
      <c r="AK76" s="82">
        <f t="shared" si="46"/>
        <v>0.10299999999999443</v>
      </c>
      <c r="AL76" s="70">
        <f t="shared" si="28"/>
        <v>0.27466666666665179</v>
      </c>
      <c r="AM76" s="82">
        <f t="shared" si="47"/>
        <v>0.375</v>
      </c>
      <c r="AN76" s="82">
        <f t="shared" si="48"/>
        <v>0.22599999999999909</v>
      </c>
      <c r="AO76" s="64" t="str">
        <f t="shared" si="49"/>
        <v>-</v>
      </c>
      <c r="AP76" s="70">
        <f t="shared" si="44"/>
        <v>-24832</v>
      </c>
      <c r="AQ76" s="70">
        <f t="shared" si="41"/>
        <v>-24832</v>
      </c>
      <c r="AR76" s="70">
        <f t="shared" si="42"/>
        <v>-24832</v>
      </c>
      <c r="AS76" s="70">
        <f t="shared" si="45"/>
        <v>-24832</v>
      </c>
      <c r="AT76" s="70">
        <f t="shared" si="45"/>
        <v>-24832</v>
      </c>
      <c r="AU76" s="70">
        <f t="shared" si="45"/>
        <v>-24832</v>
      </c>
      <c r="AV76" s="70">
        <f t="shared" si="45"/>
        <v>-24832</v>
      </c>
      <c r="AW76" s="70">
        <f t="shared" si="45"/>
        <v>-24832</v>
      </c>
      <c r="AX76" s="70">
        <f t="shared" si="45"/>
        <v>-24832</v>
      </c>
      <c r="AY76" s="70">
        <f t="shared" si="45"/>
        <v>-24832</v>
      </c>
    </row>
    <row r="77" spans="2:51" ht="15.75" customHeight="1" x14ac:dyDescent="0.2">
      <c r="B77" s="114">
        <v>65</v>
      </c>
      <c r="C77" s="141">
        <f t="shared" si="55"/>
        <v>1430051</v>
      </c>
      <c r="D77" s="141"/>
      <c r="E77" s="75"/>
      <c r="F77" s="75">
        <v>121.232</v>
      </c>
      <c r="G77" s="75">
        <v>121.096</v>
      </c>
      <c r="H77" s="75"/>
      <c r="I77" s="74"/>
      <c r="J77" s="82">
        <f t="shared" si="1"/>
        <v>0</v>
      </c>
      <c r="K77" s="25" t="str">
        <f t="shared" si="2"/>
        <v>陰</v>
      </c>
      <c r="L77" s="34">
        <f t="shared" si="50"/>
        <v>-121.096</v>
      </c>
      <c r="M77" s="26" t="str">
        <f t="shared" si="12"/>
        <v>NG</v>
      </c>
      <c r="N77" s="84"/>
      <c r="O77" s="117" t="s">
        <v>145</v>
      </c>
      <c r="P77" s="84" t="s">
        <v>42</v>
      </c>
      <c r="Q77" s="142">
        <f t="shared" si="52"/>
        <v>121.232</v>
      </c>
      <c r="R77" s="142"/>
      <c r="S77" s="76">
        <f t="shared" si="51"/>
        <v>121.07600000000001</v>
      </c>
      <c r="T77" s="76">
        <f t="shared" si="53"/>
        <v>15.59999999999917</v>
      </c>
      <c r="U77" s="143">
        <f t="shared" si="3"/>
        <v>42901.53</v>
      </c>
      <c r="V77" s="143"/>
      <c r="W77" s="67">
        <f t="shared" si="14"/>
        <v>2.2200000000000002</v>
      </c>
      <c r="X77" s="84"/>
      <c r="Y77" s="27" t="s">
        <v>109</v>
      </c>
      <c r="Z77" s="60"/>
      <c r="AA77" s="106">
        <v>121.07599999999999</v>
      </c>
      <c r="AB77" s="144">
        <f>IF(Y77="","",ROUNDDOWN((IF(P77="売",Q77-AA77,AA77-Q77))*W77*10000000/81,0))</f>
        <v>-42755</v>
      </c>
      <c r="AC77" s="144"/>
      <c r="AD77" s="145">
        <f t="shared" si="54"/>
        <v>-15.59999999999917</v>
      </c>
      <c r="AE77" s="145"/>
      <c r="AF77" s="1">
        <v>1</v>
      </c>
      <c r="AG77" s="65" t="s">
        <v>115</v>
      </c>
      <c r="AH77" s="70" t="s">
        <v>147</v>
      </c>
      <c r="AI77" s="70" t="s">
        <v>102</v>
      </c>
      <c r="AJ77" s="82">
        <v>121.259</v>
      </c>
      <c r="AK77" s="82">
        <f t="shared" si="46"/>
        <v>2.7000000000001023E-2</v>
      </c>
      <c r="AL77" s="70">
        <f t="shared" si="28"/>
        <v>0.19852941176471972</v>
      </c>
      <c r="AM77" s="82">
        <f t="shared" si="47"/>
        <v>0.13599999999999568</v>
      </c>
      <c r="AN77" s="82">
        <f t="shared" si="48"/>
        <v>0.15600000000000591</v>
      </c>
      <c r="AO77" s="64" t="str">
        <f t="shared" si="49"/>
        <v>-</v>
      </c>
      <c r="AP77" s="70">
        <f t="shared" si="44"/>
        <v>-42755</v>
      </c>
      <c r="AQ77" s="70">
        <f t="shared" si="41"/>
        <v>-42755</v>
      </c>
      <c r="AR77" s="70">
        <f t="shared" si="42"/>
        <v>-42755</v>
      </c>
      <c r="AS77" s="70">
        <f t="shared" si="45"/>
        <v>-42755</v>
      </c>
      <c r="AT77" s="70">
        <f t="shared" si="45"/>
        <v>-42755</v>
      </c>
      <c r="AU77" s="70">
        <f t="shared" si="45"/>
        <v>-42755</v>
      </c>
      <c r="AV77" s="70">
        <f t="shared" si="45"/>
        <v>-42755</v>
      </c>
      <c r="AW77" s="70">
        <f t="shared" si="45"/>
        <v>-42755</v>
      </c>
      <c r="AX77" s="70">
        <f t="shared" si="45"/>
        <v>-42755</v>
      </c>
      <c r="AY77" s="70">
        <f t="shared" si="45"/>
        <v>-42755</v>
      </c>
    </row>
    <row r="78" spans="2:51" ht="15.75" customHeight="1" x14ac:dyDescent="0.2">
      <c r="B78" s="114">
        <v>66</v>
      </c>
      <c r="C78" s="141">
        <f t="shared" si="55"/>
        <v>1387296</v>
      </c>
      <c r="D78" s="141"/>
      <c r="E78" s="75"/>
      <c r="F78" s="75">
        <v>120.273</v>
      </c>
      <c r="G78" s="75">
        <v>120.069</v>
      </c>
      <c r="H78" s="75"/>
      <c r="I78" s="74"/>
      <c r="J78" s="82">
        <f t="shared" si="1"/>
        <v>0</v>
      </c>
      <c r="K78" s="25" t="str">
        <f t="shared" si="2"/>
        <v>陰</v>
      </c>
      <c r="L78" s="34">
        <f t="shared" si="50"/>
        <v>-120.069</v>
      </c>
      <c r="M78" s="26" t="str">
        <f t="shared" si="12"/>
        <v>NG</v>
      </c>
      <c r="N78" s="84"/>
      <c r="O78" s="117" t="s">
        <v>105</v>
      </c>
      <c r="P78" s="84" t="s">
        <v>42</v>
      </c>
      <c r="Q78" s="142">
        <f t="shared" si="52"/>
        <v>120.273</v>
      </c>
      <c r="R78" s="142"/>
      <c r="S78" s="76">
        <f t="shared" si="51"/>
        <v>120.04900000000001</v>
      </c>
      <c r="T78" s="76">
        <f t="shared" si="53"/>
        <v>22.399999999998954</v>
      </c>
      <c r="U78" s="143">
        <f t="shared" si="3"/>
        <v>41618.879999999997</v>
      </c>
      <c r="V78" s="143"/>
      <c r="W78" s="67">
        <f t="shared" si="14"/>
        <v>1.5</v>
      </c>
      <c r="X78" s="84"/>
      <c r="Y78" s="27" t="s">
        <v>109</v>
      </c>
      <c r="Z78" s="60">
        <v>120.339</v>
      </c>
      <c r="AA78" s="106">
        <f t="shared" si="56"/>
        <v>120.319</v>
      </c>
      <c r="AB78" s="144">
        <f t="shared" si="32"/>
        <v>8518</v>
      </c>
      <c r="AC78" s="144"/>
      <c r="AD78" s="145">
        <f t="shared" si="54"/>
        <v>4.600000000000648</v>
      </c>
      <c r="AE78" s="145"/>
      <c r="AF78" s="1">
        <v>1</v>
      </c>
      <c r="AG78" s="65" t="s">
        <v>102</v>
      </c>
      <c r="AH78" s="112" t="s">
        <v>102</v>
      </c>
      <c r="AI78" s="70" t="s">
        <v>102</v>
      </c>
      <c r="AJ78" s="82">
        <v>120.691</v>
      </c>
      <c r="AK78" s="82">
        <f t="shared" si="46"/>
        <v>0.41800000000000637</v>
      </c>
      <c r="AL78" s="70">
        <f t="shared" si="28"/>
        <v>2.0490196078432334</v>
      </c>
      <c r="AM78" s="82">
        <f t="shared" si="47"/>
        <v>0.20399999999999352</v>
      </c>
      <c r="AN78" s="82">
        <f t="shared" si="48"/>
        <v>4.600000000000648E-2</v>
      </c>
      <c r="AO78" s="64">
        <f t="shared" si="49"/>
        <v>0.22549019607847029</v>
      </c>
      <c r="AP78" s="70">
        <f t="shared" si="44"/>
        <v>20809.439999999999</v>
      </c>
      <c r="AQ78" s="70">
        <f t="shared" si="41"/>
        <v>41618.879999999997</v>
      </c>
      <c r="AR78" s="70">
        <f t="shared" si="42"/>
        <v>62428.319999999992</v>
      </c>
      <c r="AS78" s="70">
        <f t="shared" si="45"/>
        <v>83237.759999999995</v>
      </c>
      <c r="AT78" s="70">
        <f t="shared" si="45"/>
        <v>8518</v>
      </c>
      <c r="AU78" s="70">
        <f t="shared" si="45"/>
        <v>8518</v>
      </c>
      <c r="AV78" s="70">
        <f t="shared" si="45"/>
        <v>8518</v>
      </c>
      <c r="AW78" s="70">
        <f t="shared" si="45"/>
        <v>8518</v>
      </c>
      <c r="AX78" s="70">
        <f t="shared" si="45"/>
        <v>8518</v>
      </c>
      <c r="AY78" s="70">
        <f t="shared" si="45"/>
        <v>8518</v>
      </c>
    </row>
    <row r="79" spans="2:51" ht="15.75" customHeight="1" x14ac:dyDescent="0.2">
      <c r="B79" s="114">
        <v>67</v>
      </c>
      <c r="C79" s="141">
        <f t="shared" si="55"/>
        <v>1395814</v>
      </c>
      <c r="D79" s="141"/>
      <c r="E79" s="75"/>
      <c r="F79" s="75">
        <v>119.46899999999999</v>
      </c>
      <c r="G79" s="75">
        <v>119.23</v>
      </c>
      <c r="H79" s="75"/>
      <c r="I79" s="74"/>
      <c r="J79" s="82">
        <f t="shared" si="1"/>
        <v>0</v>
      </c>
      <c r="K79" s="25" t="str">
        <f t="shared" si="2"/>
        <v>陰</v>
      </c>
      <c r="L79" s="34">
        <f t="shared" si="50"/>
        <v>-119.23</v>
      </c>
      <c r="M79" s="26" t="str">
        <f t="shared" si="12"/>
        <v>NG</v>
      </c>
      <c r="N79" s="84"/>
      <c r="O79" s="117" t="s">
        <v>112</v>
      </c>
      <c r="P79" s="84" t="s">
        <v>42</v>
      </c>
      <c r="Q79" s="142">
        <f t="shared" si="52"/>
        <v>119.46899999999999</v>
      </c>
      <c r="R79" s="142"/>
      <c r="S79" s="76">
        <f t="shared" si="51"/>
        <v>119.21000000000001</v>
      </c>
      <c r="T79" s="76">
        <f t="shared" si="53"/>
        <v>25.899999999998613</v>
      </c>
      <c r="U79" s="143">
        <f t="shared" si="3"/>
        <v>41874.42</v>
      </c>
      <c r="V79" s="143"/>
      <c r="W79" s="67">
        <f t="shared" si="14"/>
        <v>1.3</v>
      </c>
      <c r="X79" s="84"/>
      <c r="Y79" s="27" t="s">
        <v>109</v>
      </c>
      <c r="Z79" s="60"/>
      <c r="AA79" s="106">
        <v>119.21</v>
      </c>
      <c r="AB79" s="144">
        <f t="shared" si="32"/>
        <v>-41567</v>
      </c>
      <c r="AC79" s="144"/>
      <c r="AD79" s="145">
        <f t="shared" si="54"/>
        <v>-25.899999999998613</v>
      </c>
      <c r="AE79" s="145"/>
      <c r="AF79" s="1">
        <v>1</v>
      </c>
      <c r="AG79" s="65" t="s">
        <v>102</v>
      </c>
      <c r="AH79" s="70" t="s">
        <v>147</v>
      </c>
      <c r="AI79" s="70" t="s">
        <v>102</v>
      </c>
      <c r="AJ79" s="82">
        <v>119.55200000000001</v>
      </c>
      <c r="AK79" s="82">
        <f t="shared" si="46"/>
        <v>8.3000000000012619E-2</v>
      </c>
      <c r="AL79" s="70">
        <f t="shared" si="28"/>
        <v>0.34728033472810066</v>
      </c>
      <c r="AM79" s="82">
        <f t="shared" si="47"/>
        <v>0.23899999999999011</v>
      </c>
      <c r="AN79" s="82">
        <f t="shared" si="48"/>
        <v>0.25900000000000034</v>
      </c>
      <c r="AO79" s="64" t="str">
        <f t="shared" si="49"/>
        <v>-</v>
      </c>
      <c r="AP79" s="70">
        <f t="shared" si="44"/>
        <v>-41567</v>
      </c>
      <c r="AQ79" s="70">
        <f t="shared" si="41"/>
        <v>-41567</v>
      </c>
      <c r="AR79" s="70">
        <f t="shared" si="42"/>
        <v>-41567</v>
      </c>
      <c r="AS79" s="70">
        <f t="shared" si="45"/>
        <v>-41567</v>
      </c>
      <c r="AT79" s="70">
        <f t="shared" si="45"/>
        <v>-41567</v>
      </c>
      <c r="AU79" s="70">
        <f t="shared" si="45"/>
        <v>-41567</v>
      </c>
      <c r="AV79" s="70">
        <f t="shared" si="45"/>
        <v>-41567</v>
      </c>
      <c r="AW79" s="70">
        <f t="shared" si="45"/>
        <v>-41567</v>
      </c>
      <c r="AX79" s="70">
        <f t="shared" si="45"/>
        <v>-41567</v>
      </c>
      <c r="AY79" s="70">
        <f t="shared" si="45"/>
        <v>-41567</v>
      </c>
    </row>
    <row r="80" spans="2:51" ht="15.75" customHeight="1" x14ac:dyDescent="0.2">
      <c r="B80" s="114">
        <v>68</v>
      </c>
      <c r="C80" s="141">
        <f t="shared" si="55"/>
        <v>1354247</v>
      </c>
      <c r="D80" s="141"/>
      <c r="E80" s="75"/>
      <c r="F80" s="75">
        <v>119.462</v>
      </c>
      <c r="G80" s="75">
        <v>119.242</v>
      </c>
      <c r="H80" s="75"/>
      <c r="I80" s="74"/>
      <c r="J80" s="82">
        <f t="shared" si="1"/>
        <v>0</v>
      </c>
      <c r="K80" s="25" t="str">
        <f t="shared" si="2"/>
        <v>陰</v>
      </c>
      <c r="L80" s="34">
        <f t="shared" si="50"/>
        <v>119.462</v>
      </c>
      <c r="M80" s="26" t="str">
        <f t="shared" si="12"/>
        <v>OK</v>
      </c>
      <c r="N80" s="84"/>
      <c r="O80" s="117" t="s">
        <v>105</v>
      </c>
      <c r="P80" s="84" t="s">
        <v>41</v>
      </c>
      <c r="Q80" s="142">
        <f t="shared" si="52"/>
        <v>119.242</v>
      </c>
      <c r="R80" s="142"/>
      <c r="S80" s="76">
        <f t="shared" si="51"/>
        <v>119.482</v>
      </c>
      <c r="T80" s="76">
        <f t="shared" si="53"/>
        <v>23.999999999999488</v>
      </c>
      <c r="U80" s="143">
        <f t="shared" si="3"/>
        <v>40627.409999999996</v>
      </c>
      <c r="V80" s="143"/>
      <c r="W80" s="67">
        <f t="shared" si="14"/>
        <v>1.37</v>
      </c>
      <c r="X80" s="84"/>
      <c r="Y80" s="27" t="s">
        <v>143</v>
      </c>
      <c r="Z80" s="60"/>
      <c r="AA80" s="106">
        <v>119.482</v>
      </c>
      <c r="AB80" s="144">
        <f t="shared" si="32"/>
        <v>-40592</v>
      </c>
      <c r="AC80" s="144"/>
      <c r="AD80" s="145">
        <f t="shared" si="54"/>
        <v>-23.999999999999488</v>
      </c>
      <c r="AE80" s="145"/>
      <c r="AF80" s="1">
        <v>1</v>
      </c>
      <c r="AG80" s="65" t="s">
        <v>102</v>
      </c>
      <c r="AH80" s="70" t="s">
        <v>102</v>
      </c>
      <c r="AI80" s="70" t="s">
        <v>147</v>
      </c>
      <c r="AJ80" s="118">
        <v>119.55200000000001</v>
      </c>
      <c r="AK80" s="82">
        <f t="shared" si="46"/>
        <v>0.31000000000000227</v>
      </c>
      <c r="AL80" s="70">
        <f t="shared" si="28"/>
        <v>1.4090909090909267</v>
      </c>
      <c r="AM80" s="82">
        <f t="shared" si="47"/>
        <v>0.21999999999999886</v>
      </c>
      <c r="AN80" s="82">
        <f t="shared" si="48"/>
        <v>0.23999999999999488</v>
      </c>
      <c r="AO80" s="64" t="str">
        <f t="shared" si="49"/>
        <v>-</v>
      </c>
      <c r="AP80" s="70">
        <f t="shared" si="44"/>
        <v>20313.704999999998</v>
      </c>
      <c r="AQ80" s="70">
        <f t="shared" si="41"/>
        <v>40627.409999999996</v>
      </c>
      <c r="AR80" s="70">
        <f t="shared" si="42"/>
        <v>-40592</v>
      </c>
      <c r="AS80" s="70">
        <f t="shared" si="45"/>
        <v>-40592</v>
      </c>
      <c r="AT80" s="70">
        <f t="shared" si="45"/>
        <v>-40592</v>
      </c>
      <c r="AU80" s="70">
        <f t="shared" si="45"/>
        <v>-40592</v>
      </c>
      <c r="AV80" s="70">
        <f t="shared" si="45"/>
        <v>-40592</v>
      </c>
      <c r="AW80" s="70">
        <f t="shared" si="45"/>
        <v>-40592</v>
      </c>
      <c r="AX80" s="70">
        <f t="shared" si="45"/>
        <v>-40592</v>
      </c>
      <c r="AY80" s="70">
        <f t="shared" si="45"/>
        <v>-40592</v>
      </c>
    </row>
    <row r="81" spans="2:41" ht="15.75" customHeight="1" x14ac:dyDescent="0.2">
      <c r="B81" s="114">
        <v>69</v>
      </c>
      <c r="C81" s="141">
        <f t="shared" si="55"/>
        <v>1313655</v>
      </c>
      <c r="D81" s="141"/>
      <c r="E81" s="75"/>
      <c r="F81" s="75"/>
      <c r="G81" s="75"/>
      <c r="H81" s="75"/>
      <c r="I81" s="74"/>
      <c r="J81" s="82">
        <f t="shared" si="1"/>
        <v>0</v>
      </c>
      <c r="K81" s="25" t="str">
        <f t="shared" si="2"/>
        <v>陰</v>
      </c>
      <c r="L81" s="34">
        <f t="shared" si="50"/>
        <v>0</v>
      </c>
      <c r="M81" s="26" t="str">
        <f t="shared" si="12"/>
        <v>OK</v>
      </c>
      <c r="N81" s="84"/>
      <c r="O81" s="117"/>
      <c r="P81" s="84"/>
      <c r="Q81" s="142">
        <f t="shared" si="52"/>
        <v>0</v>
      </c>
      <c r="R81" s="142"/>
      <c r="S81" s="76">
        <f t="shared" si="51"/>
        <v>0.02</v>
      </c>
      <c r="T81" s="76">
        <f t="shared" si="53"/>
        <v>2</v>
      </c>
      <c r="U81" s="143" t="str">
        <f t="shared" si="3"/>
        <v/>
      </c>
      <c r="V81" s="143"/>
      <c r="W81" s="67" t="e">
        <f t="shared" si="14"/>
        <v>#VALUE!</v>
      </c>
      <c r="X81" s="84"/>
      <c r="Y81" s="27"/>
      <c r="Z81" s="60"/>
      <c r="AA81" s="106">
        <f t="shared" si="56"/>
        <v>0.02</v>
      </c>
      <c r="AB81" s="144" t="str">
        <f t="shared" si="32"/>
        <v/>
      </c>
      <c r="AC81" s="144"/>
      <c r="AD81" s="145" t="str">
        <f t="shared" si="54"/>
        <v/>
      </c>
      <c r="AE81" s="145"/>
      <c r="AK81" s="82">
        <f t="shared" si="46"/>
        <v>0</v>
      </c>
      <c r="AL81" s="70" t="e">
        <f t="shared" si="28"/>
        <v>#DIV/0!</v>
      </c>
      <c r="AM81" s="82">
        <f t="shared" si="47"/>
        <v>0</v>
      </c>
      <c r="AN81" s="82">
        <f t="shared" si="48"/>
        <v>0.02</v>
      </c>
      <c r="AO81" s="64" t="e">
        <f t="shared" si="49"/>
        <v>#DIV/0!</v>
      </c>
    </row>
    <row r="82" spans="2:41" ht="15.75" customHeight="1" x14ac:dyDescent="0.2">
      <c r="B82" s="114">
        <v>70</v>
      </c>
      <c r="C82" s="141" t="str">
        <f t="shared" si="55"/>
        <v/>
      </c>
      <c r="D82" s="141"/>
      <c r="E82" s="75"/>
      <c r="F82" s="75"/>
      <c r="G82" s="75"/>
      <c r="H82" s="75"/>
      <c r="I82" s="74"/>
      <c r="J82" s="82">
        <f t="shared" si="1"/>
        <v>0</v>
      </c>
      <c r="K82" s="25" t="str">
        <f t="shared" si="2"/>
        <v>陰</v>
      </c>
      <c r="L82" s="34">
        <f t="shared" si="50"/>
        <v>0</v>
      </c>
      <c r="M82" s="26" t="str">
        <f t="shared" si="12"/>
        <v>OK</v>
      </c>
      <c r="N82" s="84"/>
      <c r="O82" s="117"/>
      <c r="P82" s="84"/>
      <c r="Q82" s="142">
        <f t="shared" si="52"/>
        <v>0</v>
      </c>
      <c r="R82" s="142"/>
      <c r="S82" s="76">
        <f t="shared" si="51"/>
        <v>0.02</v>
      </c>
      <c r="T82" s="76">
        <f t="shared" si="53"/>
        <v>2</v>
      </c>
      <c r="U82" s="143" t="str">
        <f t="shared" si="3"/>
        <v/>
      </c>
      <c r="V82" s="143"/>
      <c r="W82" s="67" t="e">
        <f t="shared" si="14"/>
        <v>#VALUE!</v>
      </c>
      <c r="X82" s="84"/>
      <c r="Y82" s="27"/>
      <c r="Z82" s="60"/>
      <c r="AA82" s="106">
        <f t="shared" si="56"/>
        <v>0.02</v>
      </c>
      <c r="AB82" s="144" t="str">
        <f t="shared" si="32"/>
        <v/>
      </c>
      <c r="AC82" s="144"/>
      <c r="AD82" s="145" t="str">
        <f t="shared" si="54"/>
        <v/>
      </c>
      <c r="AE82" s="145"/>
      <c r="AK82" s="82">
        <f t="shared" si="46"/>
        <v>0</v>
      </c>
      <c r="AL82" s="70" t="e">
        <f t="shared" si="28"/>
        <v>#DIV/0!</v>
      </c>
      <c r="AM82" s="82">
        <f t="shared" si="47"/>
        <v>0</v>
      </c>
      <c r="AN82" s="82">
        <f t="shared" si="48"/>
        <v>0.02</v>
      </c>
      <c r="AO82" s="64" t="e">
        <f t="shared" si="49"/>
        <v>#DIV/0!</v>
      </c>
    </row>
    <row r="83" spans="2:41" ht="15.75" customHeight="1" x14ac:dyDescent="0.2">
      <c r="B83" s="114">
        <v>71</v>
      </c>
      <c r="C83" s="141" t="str">
        <f t="shared" si="55"/>
        <v/>
      </c>
      <c r="D83" s="141"/>
      <c r="E83" s="75"/>
      <c r="F83" s="75"/>
      <c r="G83" s="75"/>
      <c r="H83" s="75"/>
      <c r="I83" s="74"/>
      <c r="J83" s="82">
        <f t="shared" si="1"/>
        <v>0</v>
      </c>
      <c r="K83" s="25" t="str">
        <f t="shared" si="2"/>
        <v>陰</v>
      </c>
      <c r="L83" s="34">
        <f t="shared" si="50"/>
        <v>0</v>
      </c>
      <c r="M83" s="26" t="str">
        <f t="shared" si="12"/>
        <v>OK</v>
      </c>
      <c r="N83" s="84"/>
      <c r="O83" s="117"/>
      <c r="P83" s="84"/>
      <c r="Q83" s="142">
        <f t="shared" si="52"/>
        <v>0</v>
      </c>
      <c r="R83" s="142"/>
      <c r="S83" s="76">
        <f t="shared" si="51"/>
        <v>0.02</v>
      </c>
      <c r="T83" s="76">
        <f t="shared" si="53"/>
        <v>2</v>
      </c>
      <c r="U83" s="143" t="str">
        <f t="shared" si="3"/>
        <v/>
      </c>
      <c r="V83" s="143"/>
      <c r="W83" s="67" t="e">
        <f t="shared" si="14"/>
        <v>#VALUE!</v>
      </c>
      <c r="X83" s="84"/>
      <c r="Y83" s="27"/>
      <c r="Z83" s="60"/>
      <c r="AA83" s="106">
        <f t="shared" si="56"/>
        <v>0.02</v>
      </c>
      <c r="AB83" s="144" t="str">
        <f t="shared" si="32"/>
        <v/>
      </c>
      <c r="AC83" s="144"/>
      <c r="AD83" s="145" t="str">
        <f t="shared" si="54"/>
        <v/>
      </c>
      <c r="AE83" s="145"/>
      <c r="AK83" s="82">
        <f t="shared" si="46"/>
        <v>0</v>
      </c>
      <c r="AL83" s="70" t="e">
        <f t="shared" si="28"/>
        <v>#DIV/0!</v>
      </c>
      <c r="AM83" s="82">
        <f t="shared" si="47"/>
        <v>0</v>
      </c>
      <c r="AN83" s="82">
        <f t="shared" si="48"/>
        <v>0.02</v>
      </c>
      <c r="AO83" s="64" t="e">
        <f t="shared" si="49"/>
        <v>#DIV/0!</v>
      </c>
    </row>
    <row r="84" spans="2:41" ht="15.75" customHeight="1" x14ac:dyDescent="0.2">
      <c r="B84" s="114">
        <v>72</v>
      </c>
      <c r="C84" s="141" t="str">
        <f t="shared" si="55"/>
        <v/>
      </c>
      <c r="D84" s="141"/>
      <c r="E84" s="75"/>
      <c r="F84" s="75"/>
      <c r="G84" s="75"/>
      <c r="H84" s="75"/>
      <c r="I84" s="74"/>
      <c r="J84" s="82">
        <f t="shared" si="1"/>
        <v>0</v>
      </c>
      <c r="K84" s="25" t="str">
        <f t="shared" si="2"/>
        <v>陰</v>
      </c>
      <c r="L84" s="34">
        <f t="shared" si="50"/>
        <v>0</v>
      </c>
      <c r="M84" s="26" t="str">
        <f t="shared" si="12"/>
        <v>OK</v>
      </c>
      <c r="N84" s="84"/>
      <c r="O84" s="117"/>
      <c r="P84" s="84"/>
      <c r="Q84" s="142">
        <f t="shared" si="52"/>
        <v>0</v>
      </c>
      <c r="R84" s="142"/>
      <c r="S84" s="76">
        <f t="shared" si="51"/>
        <v>0.02</v>
      </c>
      <c r="T84" s="76">
        <f t="shared" si="53"/>
        <v>2</v>
      </c>
      <c r="U84" s="143" t="str">
        <f t="shared" si="3"/>
        <v/>
      </c>
      <c r="V84" s="143"/>
      <c r="W84" s="67" t="e">
        <f t="shared" si="14"/>
        <v>#VALUE!</v>
      </c>
      <c r="X84" s="84"/>
      <c r="Y84" s="27"/>
      <c r="Z84" s="60"/>
      <c r="AA84" s="106">
        <f t="shared" si="56"/>
        <v>0.02</v>
      </c>
      <c r="AB84" s="144" t="str">
        <f t="shared" si="32"/>
        <v/>
      </c>
      <c r="AC84" s="144"/>
      <c r="AD84" s="145" t="str">
        <f t="shared" si="54"/>
        <v/>
      </c>
      <c r="AE84" s="145"/>
      <c r="AK84" s="82">
        <f t="shared" si="46"/>
        <v>0</v>
      </c>
      <c r="AL84" s="70" t="e">
        <f t="shared" si="28"/>
        <v>#DIV/0!</v>
      </c>
      <c r="AM84" s="82">
        <f t="shared" si="47"/>
        <v>0</v>
      </c>
      <c r="AN84" s="82">
        <f t="shared" si="48"/>
        <v>0.02</v>
      </c>
      <c r="AO84" s="64" t="e">
        <f t="shared" si="49"/>
        <v>#DIV/0!</v>
      </c>
    </row>
    <row r="85" spans="2:41" ht="15.75" customHeight="1" x14ac:dyDescent="0.2">
      <c r="B85" s="114">
        <v>73</v>
      </c>
      <c r="C85" s="141" t="str">
        <f t="shared" si="55"/>
        <v/>
      </c>
      <c r="D85" s="141"/>
      <c r="E85" s="75"/>
      <c r="F85" s="75"/>
      <c r="G85" s="75"/>
      <c r="H85" s="75"/>
      <c r="I85" s="74"/>
      <c r="J85" s="82">
        <f t="shared" si="1"/>
        <v>0</v>
      </c>
      <c r="K85" s="25" t="str">
        <f t="shared" si="2"/>
        <v>陰</v>
      </c>
      <c r="L85" s="34">
        <f t="shared" si="50"/>
        <v>0</v>
      </c>
      <c r="M85" s="26" t="str">
        <f t="shared" si="12"/>
        <v>OK</v>
      </c>
      <c r="N85" s="84"/>
      <c r="O85" s="117"/>
      <c r="P85" s="84"/>
      <c r="Q85" s="142">
        <f t="shared" si="52"/>
        <v>0</v>
      </c>
      <c r="R85" s="142"/>
      <c r="S85" s="76">
        <f t="shared" si="51"/>
        <v>0.02</v>
      </c>
      <c r="T85" s="76">
        <f t="shared" si="53"/>
        <v>2</v>
      </c>
      <c r="U85" s="143" t="str">
        <f t="shared" si="3"/>
        <v/>
      </c>
      <c r="V85" s="143"/>
      <c r="W85" s="67" t="e">
        <f t="shared" si="14"/>
        <v>#VALUE!</v>
      </c>
      <c r="X85" s="84"/>
      <c r="Y85" s="27"/>
      <c r="Z85" s="60"/>
      <c r="AA85" s="106">
        <f t="shared" si="56"/>
        <v>0.02</v>
      </c>
      <c r="AB85" s="144" t="str">
        <f t="shared" si="32"/>
        <v/>
      </c>
      <c r="AC85" s="144"/>
      <c r="AD85" s="145" t="str">
        <f t="shared" si="54"/>
        <v/>
      </c>
      <c r="AE85" s="145"/>
      <c r="AK85" s="82">
        <f t="shared" si="46"/>
        <v>0</v>
      </c>
      <c r="AL85" s="70" t="e">
        <f t="shared" si="28"/>
        <v>#DIV/0!</v>
      </c>
      <c r="AM85" s="82">
        <f t="shared" si="47"/>
        <v>0</v>
      </c>
      <c r="AN85" s="82">
        <f t="shared" si="48"/>
        <v>0.02</v>
      </c>
      <c r="AO85" s="64" t="e">
        <f t="shared" si="49"/>
        <v>#DIV/0!</v>
      </c>
    </row>
    <row r="86" spans="2:41" ht="15.75" customHeight="1" x14ac:dyDescent="0.2">
      <c r="B86" s="114">
        <v>74</v>
      </c>
      <c r="C86" s="141" t="str">
        <f t="shared" si="55"/>
        <v/>
      </c>
      <c r="D86" s="141"/>
      <c r="E86" s="75"/>
      <c r="F86" s="75"/>
      <c r="G86" s="75"/>
      <c r="H86" s="75"/>
      <c r="I86" s="74"/>
      <c r="J86" s="82">
        <f t="shared" si="1"/>
        <v>0</v>
      </c>
      <c r="K86" s="25" t="str">
        <f t="shared" si="2"/>
        <v>陰</v>
      </c>
      <c r="L86" s="34">
        <f t="shared" si="50"/>
        <v>0</v>
      </c>
      <c r="M86" s="26" t="str">
        <f t="shared" si="12"/>
        <v>OK</v>
      </c>
      <c r="N86" s="84"/>
      <c r="O86" s="117"/>
      <c r="P86" s="84"/>
      <c r="Q86" s="142">
        <f t="shared" si="52"/>
        <v>0</v>
      </c>
      <c r="R86" s="142"/>
      <c r="S86" s="76">
        <f t="shared" si="51"/>
        <v>0.02</v>
      </c>
      <c r="T86" s="76">
        <f t="shared" si="53"/>
        <v>2</v>
      </c>
      <c r="U86" s="143" t="str">
        <f t="shared" si="3"/>
        <v/>
      </c>
      <c r="V86" s="143"/>
      <c r="W86" s="67" t="e">
        <f t="shared" si="14"/>
        <v>#VALUE!</v>
      </c>
      <c r="X86" s="84"/>
      <c r="Y86" s="27"/>
      <c r="Z86" s="60"/>
      <c r="AA86" s="106">
        <f t="shared" si="56"/>
        <v>0.02</v>
      </c>
      <c r="AB86" s="144" t="str">
        <f t="shared" si="32"/>
        <v/>
      </c>
      <c r="AC86" s="144"/>
      <c r="AD86" s="145" t="str">
        <f t="shared" si="54"/>
        <v/>
      </c>
      <c r="AE86" s="145"/>
      <c r="AK86" s="82">
        <f t="shared" si="46"/>
        <v>0</v>
      </c>
      <c r="AL86" s="70" t="e">
        <f t="shared" si="28"/>
        <v>#DIV/0!</v>
      </c>
      <c r="AM86" s="82">
        <f t="shared" si="47"/>
        <v>0</v>
      </c>
      <c r="AN86" s="82">
        <f t="shared" si="48"/>
        <v>0.02</v>
      </c>
      <c r="AO86" s="64" t="e">
        <f t="shared" si="49"/>
        <v>#DIV/0!</v>
      </c>
    </row>
    <row r="87" spans="2:41" ht="15.75" customHeight="1" x14ac:dyDescent="0.2">
      <c r="B87" s="114">
        <v>75</v>
      </c>
      <c r="C87" s="141" t="str">
        <f t="shared" si="55"/>
        <v/>
      </c>
      <c r="D87" s="141"/>
      <c r="E87" s="75"/>
      <c r="F87" s="75"/>
      <c r="G87" s="75"/>
      <c r="H87" s="75"/>
      <c r="I87" s="74"/>
      <c r="J87" s="82">
        <f t="shared" si="1"/>
        <v>0</v>
      </c>
      <c r="K87" s="25" t="str">
        <f t="shared" si="2"/>
        <v>陰</v>
      </c>
      <c r="L87" s="34">
        <f t="shared" si="50"/>
        <v>0</v>
      </c>
      <c r="M87" s="26" t="str">
        <f t="shared" si="12"/>
        <v>OK</v>
      </c>
      <c r="N87" s="84"/>
      <c r="O87" s="117"/>
      <c r="P87" s="84"/>
      <c r="Q87" s="142">
        <f t="shared" si="52"/>
        <v>0</v>
      </c>
      <c r="R87" s="142"/>
      <c r="S87" s="76">
        <f t="shared" si="51"/>
        <v>0.02</v>
      </c>
      <c r="T87" s="76">
        <f t="shared" si="53"/>
        <v>2</v>
      </c>
      <c r="U87" s="143" t="str">
        <f t="shared" si="3"/>
        <v/>
      </c>
      <c r="V87" s="143"/>
      <c r="W87" s="67" t="e">
        <f t="shared" si="14"/>
        <v>#VALUE!</v>
      </c>
      <c r="X87" s="84"/>
      <c r="Y87" s="27"/>
      <c r="Z87" s="60"/>
      <c r="AA87" s="106">
        <f t="shared" si="56"/>
        <v>0.02</v>
      </c>
      <c r="AB87" s="144" t="str">
        <f t="shared" si="32"/>
        <v/>
      </c>
      <c r="AC87" s="144"/>
      <c r="AD87" s="145" t="str">
        <f t="shared" si="54"/>
        <v/>
      </c>
      <c r="AE87" s="145"/>
      <c r="AK87" s="82">
        <f t="shared" si="46"/>
        <v>0</v>
      </c>
      <c r="AL87" s="70" t="e">
        <f t="shared" si="28"/>
        <v>#DIV/0!</v>
      </c>
      <c r="AM87" s="82">
        <f t="shared" si="47"/>
        <v>0</v>
      </c>
      <c r="AN87" s="82">
        <f t="shared" si="48"/>
        <v>0.02</v>
      </c>
      <c r="AO87" s="64" t="e">
        <f t="shared" si="49"/>
        <v>#DIV/0!</v>
      </c>
    </row>
    <row r="88" spans="2:41" ht="15.75" customHeight="1" x14ac:dyDescent="0.2">
      <c r="B88" s="114">
        <v>76</v>
      </c>
      <c r="C88" s="141" t="str">
        <f t="shared" si="55"/>
        <v/>
      </c>
      <c r="D88" s="141"/>
      <c r="E88" s="75"/>
      <c r="F88" s="75"/>
      <c r="G88" s="75"/>
      <c r="H88" s="75"/>
      <c r="I88" s="74"/>
      <c r="J88" s="82">
        <f t="shared" si="1"/>
        <v>0</v>
      </c>
      <c r="K88" s="25" t="str">
        <f t="shared" si="2"/>
        <v>陰</v>
      </c>
      <c r="L88" s="34">
        <f t="shared" si="50"/>
        <v>0</v>
      </c>
      <c r="M88" s="26" t="str">
        <f t="shared" si="12"/>
        <v>OK</v>
      </c>
      <c r="N88" s="84"/>
      <c r="O88" s="117"/>
      <c r="P88" s="84"/>
      <c r="Q88" s="142">
        <f t="shared" si="52"/>
        <v>0</v>
      </c>
      <c r="R88" s="142"/>
      <c r="S88" s="76">
        <f t="shared" si="51"/>
        <v>0.02</v>
      </c>
      <c r="T88" s="76">
        <f t="shared" si="53"/>
        <v>2</v>
      </c>
      <c r="U88" s="143" t="str">
        <f t="shared" si="3"/>
        <v/>
      </c>
      <c r="V88" s="143"/>
      <c r="W88" s="67" t="e">
        <f t="shared" si="14"/>
        <v>#VALUE!</v>
      </c>
      <c r="X88" s="84"/>
      <c r="Y88" s="27"/>
      <c r="Z88" s="60"/>
      <c r="AA88" s="106">
        <f t="shared" si="56"/>
        <v>0.02</v>
      </c>
      <c r="AB88" s="144" t="str">
        <f t="shared" si="32"/>
        <v/>
      </c>
      <c r="AC88" s="144"/>
      <c r="AD88" s="145" t="str">
        <f t="shared" si="54"/>
        <v/>
      </c>
      <c r="AE88" s="145"/>
      <c r="AK88" s="82">
        <f t="shared" si="46"/>
        <v>0</v>
      </c>
      <c r="AL88" s="70" t="e">
        <f t="shared" si="28"/>
        <v>#DIV/0!</v>
      </c>
      <c r="AM88" s="82">
        <f t="shared" si="47"/>
        <v>0</v>
      </c>
      <c r="AN88" s="82">
        <f t="shared" si="48"/>
        <v>0.02</v>
      </c>
      <c r="AO88" s="64" t="e">
        <f t="shared" si="49"/>
        <v>#DIV/0!</v>
      </c>
    </row>
    <row r="89" spans="2:41" ht="15.75" customHeight="1" x14ac:dyDescent="0.2">
      <c r="B89" s="114">
        <v>77</v>
      </c>
      <c r="C89" s="141" t="str">
        <f t="shared" si="55"/>
        <v/>
      </c>
      <c r="D89" s="141"/>
      <c r="E89" s="75"/>
      <c r="F89" s="75"/>
      <c r="G89" s="75"/>
      <c r="H89" s="75"/>
      <c r="I89" s="74"/>
      <c r="J89" s="82">
        <f t="shared" si="1"/>
        <v>0</v>
      </c>
      <c r="K89" s="25" t="str">
        <f t="shared" si="2"/>
        <v>陰</v>
      </c>
      <c r="L89" s="34">
        <f t="shared" si="50"/>
        <v>0</v>
      </c>
      <c r="M89" s="26" t="str">
        <f t="shared" si="12"/>
        <v>OK</v>
      </c>
      <c r="N89" s="84"/>
      <c r="O89" s="117"/>
      <c r="P89" s="84"/>
      <c r="Q89" s="142">
        <f t="shared" si="52"/>
        <v>0</v>
      </c>
      <c r="R89" s="142"/>
      <c r="S89" s="76">
        <f t="shared" si="51"/>
        <v>0.02</v>
      </c>
      <c r="T89" s="76">
        <f t="shared" si="53"/>
        <v>2</v>
      </c>
      <c r="U89" s="143" t="str">
        <f t="shared" si="3"/>
        <v/>
      </c>
      <c r="V89" s="143"/>
      <c r="W89" s="67" t="e">
        <f t="shared" si="14"/>
        <v>#VALUE!</v>
      </c>
      <c r="X89" s="84"/>
      <c r="Y89" s="27"/>
      <c r="Z89" s="60"/>
      <c r="AA89" s="106">
        <f t="shared" si="56"/>
        <v>0.02</v>
      </c>
      <c r="AB89" s="144" t="str">
        <f t="shared" si="32"/>
        <v/>
      </c>
      <c r="AC89" s="144"/>
      <c r="AD89" s="145" t="str">
        <f t="shared" si="54"/>
        <v/>
      </c>
      <c r="AE89" s="145"/>
      <c r="AI89" s="39"/>
      <c r="AK89" s="82">
        <f t="shared" si="46"/>
        <v>0</v>
      </c>
      <c r="AL89" s="70" t="e">
        <f t="shared" si="28"/>
        <v>#DIV/0!</v>
      </c>
      <c r="AM89" s="82">
        <f t="shared" si="47"/>
        <v>0</v>
      </c>
      <c r="AN89" s="82">
        <f t="shared" si="48"/>
        <v>0.02</v>
      </c>
      <c r="AO89" s="64" t="e">
        <f t="shared" si="49"/>
        <v>#DIV/0!</v>
      </c>
    </row>
    <row r="90" spans="2:41" ht="15.75" customHeight="1" x14ac:dyDescent="0.2">
      <c r="B90" s="114">
        <v>78</v>
      </c>
      <c r="C90" s="141" t="str">
        <f t="shared" si="55"/>
        <v/>
      </c>
      <c r="D90" s="141"/>
      <c r="E90" s="75"/>
      <c r="F90" s="75"/>
      <c r="G90" s="75"/>
      <c r="H90" s="75"/>
      <c r="I90" s="74"/>
      <c r="J90" s="82">
        <f t="shared" si="1"/>
        <v>0</v>
      </c>
      <c r="K90" s="25" t="str">
        <f t="shared" si="2"/>
        <v>陰</v>
      </c>
      <c r="L90" s="34">
        <f t="shared" si="50"/>
        <v>0</v>
      </c>
      <c r="M90" s="26" t="str">
        <f t="shared" si="12"/>
        <v>OK</v>
      </c>
      <c r="N90" s="84"/>
      <c r="O90" s="117"/>
      <c r="P90" s="84"/>
      <c r="Q90" s="142">
        <f t="shared" si="52"/>
        <v>0</v>
      </c>
      <c r="R90" s="142"/>
      <c r="S90" s="76">
        <f t="shared" si="51"/>
        <v>0.02</v>
      </c>
      <c r="T90" s="76">
        <f t="shared" si="53"/>
        <v>2</v>
      </c>
      <c r="U90" s="143" t="str">
        <f t="shared" si="3"/>
        <v/>
      </c>
      <c r="V90" s="143"/>
      <c r="W90" s="67" t="e">
        <f t="shared" si="14"/>
        <v>#VALUE!</v>
      </c>
      <c r="X90" s="84"/>
      <c r="Y90" s="27"/>
      <c r="Z90" s="60"/>
      <c r="AA90" s="106">
        <f t="shared" si="56"/>
        <v>0.02</v>
      </c>
      <c r="AB90" s="144" t="str">
        <f t="shared" si="32"/>
        <v/>
      </c>
      <c r="AC90" s="144"/>
      <c r="AD90" s="145" t="str">
        <f t="shared" si="54"/>
        <v/>
      </c>
      <c r="AE90" s="145"/>
      <c r="AK90" s="82">
        <f t="shared" si="46"/>
        <v>0</v>
      </c>
      <c r="AL90" s="70" t="e">
        <f t="shared" si="28"/>
        <v>#DIV/0!</v>
      </c>
      <c r="AM90" s="82">
        <f t="shared" si="47"/>
        <v>0</v>
      </c>
      <c r="AN90" s="82">
        <f t="shared" si="48"/>
        <v>0.02</v>
      </c>
      <c r="AO90" s="64" t="e">
        <f t="shared" si="49"/>
        <v>#DIV/0!</v>
      </c>
    </row>
    <row r="91" spans="2:41" ht="15.75" customHeight="1" x14ac:dyDescent="0.2">
      <c r="B91" s="114">
        <v>79</v>
      </c>
      <c r="C91" s="141" t="str">
        <f t="shared" si="55"/>
        <v/>
      </c>
      <c r="D91" s="141"/>
      <c r="E91" s="75"/>
      <c r="F91" s="75"/>
      <c r="G91" s="75"/>
      <c r="H91" s="75"/>
      <c r="I91" s="74"/>
      <c r="J91" s="82">
        <f t="shared" si="1"/>
        <v>0</v>
      </c>
      <c r="K91" s="25" t="str">
        <f t="shared" si="2"/>
        <v>陰</v>
      </c>
      <c r="L91" s="34">
        <f t="shared" si="50"/>
        <v>0</v>
      </c>
      <c r="M91" s="26" t="str">
        <f t="shared" si="12"/>
        <v>OK</v>
      </c>
      <c r="N91" s="84"/>
      <c r="O91" s="117"/>
      <c r="P91" s="84"/>
      <c r="Q91" s="142">
        <f t="shared" si="52"/>
        <v>0</v>
      </c>
      <c r="R91" s="142"/>
      <c r="S91" s="76">
        <f t="shared" si="51"/>
        <v>0.02</v>
      </c>
      <c r="T91" s="76">
        <f t="shared" si="53"/>
        <v>2</v>
      </c>
      <c r="U91" s="143" t="str">
        <f t="shared" si="3"/>
        <v/>
      </c>
      <c r="V91" s="143"/>
      <c r="W91" s="67" t="e">
        <f t="shared" si="14"/>
        <v>#VALUE!</v>
      </c>
      <c r="X91" s="84"/>
      <c r="Y91" s="27"/>
      <c r="Z91" s="60"/>
      <c r="AA91" s="106">
        <f t="shared" si="56"/>
        <v>0.02</v>
      </c>
      <c r="AB91" s="144" t="str">
        <f t="shared" si="32"/>
        <v/>
      </c>
      <c r="AC91" s="144"/>
      <c r="AD91" s="145" t="str">
        <f t="shared" si="54"/>
        <v/>
      </c>
      <c r="AE91" s="145"/>
      <c r="AK91" s="82">
        <f t="shared" si="46"/>
        <v>0</v>
      </c>
      <c r="AL91" s="70" t="e">
        <f t="shared" si="28"/>
        <v>#DIV/0!</v>
      </c>
      <c r="AM91" s="82">
        <f t="shared" si="47"/>
        <v>0</v>
      </c>
      <c r="AN91" s="82">
        <f t="shared" si="48"/>
        <v>0.02</v>
      </c>
      <c r="AO91" s="64" t="e">
        <f t="shared" si="49"/>
        <v>#DIV/0!</v>
      </c>
    </row>
    <row r="92" spans="2:41" ht="15.75" customHeight="1" x14ac:dyDescent="0.2">
      <c r="B92" s="114">
        <v>80</v>
      </c>
      <c r="C92" s="141" t="str">
        <f t="shared" si="55"/>
        <v/>
      </c>
      <c r="D92" s="141"/>
      <c r="E92" s="75"/>
      <c r="F92" s="75"/>
      <c r="G92" s="75"/>
      <c r="H92" s="75"/>
      <c r="I92" s="74"/>
      <c r="J92" s="82">
        <f t="shared" si="1"/>
        <v>0</v>
      </c>
      <c r="K92" s="25" t="str">
        <f t="shared" si="2"/>
        <v>陰</v>
      </c>
      <c r="L92" s="34">
        <f t="shared" si="50"/>
        <v>0</v>
      </c>
      <c r="M92" s="26" t="str">
        <f t="shared" si="12"/>
        <v>OK</v>
      </c>
      <c r="N92" s="84"/>
      <c r="O92" s="117"/>
      <c r="P92" s="84"/>
      <c r="Q92" s="142">
        <f t="shared" si="52"/>
        <v>0</v>
      </c>
      <c r="R92" s="142"/>
      <c r="S92" s="76">
        <f t="shared" si="51"/>
        <v>0.02</v>
      </c>
      <c r="T92" s="76">
        <f t="shared" si="53"/>
        <v>2</v>
      </c>
      <c r="U92" s="143" t="str">
        <f t="shared" si="3"/>
        <v/>
      </c>
      <c r="V92" s="143"/>
      <c r="W92" s="67" t="e">
        <f t="shared" si="14"/>
        <v>#VALUE!</v>
      </c>
      <c r="X92" s="84"/>
      <c r="Y92" s="27"/>
      <c r="Z92" s="60"/>
      <c r="AA92" s="106">
        <f t="shared" si="56"/>
        <v>0.02</v>
      </c>
      <c r="AB92" s="144" t="str">
        <f t="shared" si="32"/>
        <v/>
      </c>
      <c r="AC92" s="144"/>
      <c r="AD92" s="145" t="str">
        <f t="shared" si="54"/>
        <v/>
      </c>
      <c r="AE92" s="145"/>
      <c r="AK92" s="82">
        <f t="shared" si="46"/>
        <v>0</v>
      </c>
      <c r="AL92" s="70" t="e">
        <f t="shared" si="28"/>
        <v>#DIV/0!</v>
      </c>
      <c r="AM92" s="82">
        <f t="shared" si="47"/>
        <v>0</v>
      </c>
      <c r="AN92" s="82">
        <f t="shared" si="48"/>
        <v>0.02</v>
      </c>
      <c r="AO92" s="64" t="e">
        <f t="shared" si="49"/>
        <v>#DIV/0!</v>
      </c>
    </row>
    <row r="93" spans="2:41" ht="15.75" customHeight="1" x14ac:dyDescent="0.2">
      <c r="B93" s="114">
        <v>81</v>
      </c>
      <c r="C93" s="141" t="str">
        <f t="shared" si="55"/>
        <v/>
      </c>
      <c r="D93" s="141"/>
      <c r="E93" s="75"/>
      <c r="F93" s="75"/>
      <c r="G93" s="75"/>
      <c r="H93" s="75"/>
      <c r="I93" s="74"/>
      <c r="J93" s="82">
        <f t="shared" si="1"/>
        <v>0</v>
      </c>
      <c r="K93" s="25" t="str">
        <f t="shared" si="2"/>
        <v>陰</v>
      </c>
      <c r="L93" s="34">
        <f t="shared" si="50"/>
        <v>0</v>
      </c>
      <c r="M93" s="26" t="str">
        <f t="shared" si="12"/>
        <v>OK</v>
      </c>
      <c r="N93" s="84"/>
      <c r="O93" s="117"/>
      <c r="P93" s="84"/>
      <c r="Q93" s="142">
        <f t="shared" si="52"/>
        <v>0</v>
      </c>
      <c r="R93" s="142"/>
      <c r="S93" s="76">
        <f t="shared" si="51"/>
        <v>0.02</v>
      </c>
      <c r="T93" s="76">
        <f t="shared" si="53"/>
        <v>2</v>
      </c>
      <c r="U93" s="143" t="str">
        <f t="shared" si="3"/>
        <v/>
      </c>
      <c r="V93" s="143"/>
      <c r="W93" s="67" t="e">
        <f t="shared" si="14"/>
        <v>#VALUE!</v>
      </c>
      <c r="X93" s="84"/>
      <c r="Y93" s="27"/>
      <c r="Z93" s="60"/>
      <c r="AA93" s="106">
        <f t="shared" si="56"/>
        <v>0.02</v>
      </c>
      <c r="AB93" s="144" t="str">
        <f t="shared" si="32"/>
        <v/>
      </c>
      <c r="AC93" s="144"/>
      <c r="AD93" s="145" t="str">
        <f t="shared" si="54"/>
        <v/>
      </c>
      <c r="AE93" s="145"/>
      <c r="AK93" s="82">
        <f t="shared" si="46"/>
        <v>0</v>
      </c>
      <c r="AL93" s="70" t="e">
        <f t="shared" si="28"/>
        <v>#DIV/0!</v>
      </c>
      <c r="AM93" s="82">
        <f t="shared" si="47"/>
        <v>0</v>
      </c>
      <c r="AN93" s="82">
        <f t="shared" si="48"/>
        <v>0.02</v>
      </c>
      <c r="AO93" s="64" t="e">
        <f t="shared" si="49"/>
        <v>#DIV/0!</v>
      </c>
    </row>
    <row r="94" spans="2:41" ht="15.75" customHeight="1" x14ac:dyDescent="0.2">
      <c r="B94" s="114">
        <v>82</v>
      </c>
      <c r="C94" s="141" t="str">
        <f t="shared" si="55"/>
        <v/>
      </c>
      <c r="D94" s="141"/>
      <c r="E94" s="75"/>
      <c r="F94" s="75"/>
      <c r="G94" s="75"/>
      <c r="H94" s="75"/>
      <c r="I94" s="74"/>
      <c r="J94" s="82">
        <f t="shared" si="1"/>
        <v>0</v>
      </c>
      <c r="K94" s="25" t="str">
        <f t="shared" si="2"/>
        <v>陰</v>
      </c>
      <c r="L94" s="34">
        <f t="shared" si="50"/>
        <v>0</v>
      </c>
      <c r="M94" s="26" t="str">
        <f t="shared" si="12"/>
        <v>OK</v>
      </c>
      <c r="N94" s="84"/>
      <c r="O94" s="117"/>
      <c r="P94" s="84"/>
      <c r="Q94" s="142">
        <f t="shared" si="52"/>
        <v>0</v>
      </c>
      <c r="R94" s="142"/>
      <c r="S94" s="76">
        <f t="shared" si="51"/>
        <v>0.02</v>
      </c>
      <c r="T94" s="76">
        <f t="shared" si="53"/>
        <v>2</v>
      </c>
      <c r="U94" s="143" t="str">
        <f t="shared" si="3"/>
        <v/>
      </c>
      <c r="V94" s="143"/>
      <c r="W94" s="67" t="e">
        <f t="shared" si="14"/>
        <v>#VALUE!</v>
      </c>
      <c r="X94" s="84"/>
      <c r="Y94" s="27"/>
      <c r="Z94" s="60"/>
      <c r="AA94" s="106">
        <f t="shared" si="56"/>
        <v>0.02</v>
      </c>
      <c r="AB94" s="144" t="str">
        <f t="shared" si="32"/>
        <v/>
      </c>
      <c r="AC94" s="144"/>
      <c r="AD94" s="145" t="str">
        <f t="shared" si="54"/>
        <v/>
      </c>
      <c r="AE94" s="145"/>
      <c r="AK94" s="82">
        <f t="shared" si="46"/>
        <v>0</v>
      </c>
      <c r="AL94" s="70" t="e">
        <f t="shared" ref="AL94:AL108" si="57">ABS(AK94/AM94)</f>
        <v>#DIV/0!</v>
      </c>
      <c r="AM94" s="82">
        <f t="shared" si="47"/>
        <v>0</v>
      </c>
      <c r="AN94" s="82">
        <f t="shared" si="48"/>
        <v>0.02</v>
      </c>
      <c r="AO94" s="64" t="e">
        <f t="shared" si="49"/>
        <v>#DIV/0!</v>
      </c>
    </row>
    <row r="95" spans="2:41" ht="15.75" customHeight="1" x14ac:dyDescent="0.2">
      <c r="B95" s="114">
        <v>83</v>
      </c>
      <c r="C95" s="141" t="str">
        <f t="shared" si="55"/>
        <v/>
      </c>
      <c r="D95" s="141"/>
      <c r="E95" s="75"/>
      <c r="F95" s="75"/>
      <c r="G95" s="75"/>
      <c r="H95" s="75"/>
      <c r="I95" s="74"/>
      <c r="J95" s="82">
        <f t="shared" si="1"/>
        <v>0</v>
      </c>
      <c r="K95" s="25" t="str">
        <f t="shared" si="2"/>
        <v>陰</v>
      </c>
      <c r="L95" s="34">
        <f t="shared" si="50"/>
        <v>0</v>
      </c>
      <c r="M95" s="26" t="str">
        <f t="shared" si="12"/>
        <v>OK</v>
      </c>
      <c r="N95" s="84"/>
      <c r="O95" s="117"/>
      <c r="P95" s="84"/>
      <c r="Q95" s="142">
        <f t="shared" si="52"/>
        <v>0</v>
      </c>
      <c r="R95" s="142"/>
      <c r="S95" s="76">
        <f t="shared" si="51"/>
        <v>0.02</v>
      </c>
      <c r="T95" s="76">
        <f t="shared" si="53"/>
        <v>2</v>
      </c>
      <c r="U95" s="143" t="str">
        <f t="shared" si="3"/>
        <v/>
      </c>
      <c r="V95" s="143"/>
      <c r="W95" s="67" t="e">
        <f t="shared" si="14"/>
        <v>#VALUE!</v>
      </c>
      <c r="X95" s="84"/>
      <c r="Y95" s="27"/>
      <c r="Z95" s="60"/>
      <c r="AA95" s="106">
        <f t="shared" si="56"/>
        <v>0.02</v>
      </c>
      <c r="AB95" s="144" t="str">
        <f t="shared" si="32"/>
        <v/>
      </c>
      <c r="AC95" s="144"/>
      <c r="AD95" s="145" t="str">
        <f t="shared" si="54"/>
        <v/>
      </c>
      <c r="AE95" s="145"/>
      <c r="AK95" s="82">
        <f t="shared" si="46"/>
        <v>0</v>
      </c>
      <c r="AL95" s="70" t="e">
        <f t="shared" si="57"/>
        <v>#DIV/0!</v>
      </c>
      <c r="AM95" s="82">
        <f t="shared" si="47"/>
        <v>0</v>
      </c>
      <c r="AN95" s="82">
        <f t="shared" si="48"/>
        <v>0.02</v>
      </c>
      <c r="AO95" s="64" t="e">
        <f t="shared" si="49"/>
        <v>#DIV/0!</v>
      </c>
    </row>
    <row r="96" spans="2:41" ht="15.75" customHeight="1" x14ac:dyDescent="0.2">
      <c r="B96" s="114">
        <v>84</v>
      </c>
      <c r="C96" s="141" t="str">
        <f t="shared" si="55"/>
        <v/>
      </c>
      <c r="D96" s="141"/>
      <c r="E96" s="75"/>
      <c r="F96" s="75"/>
      <c r="G96" s="75"/>
      <c r="H96" s="75"/>
      <c r="I96" s="74"/>
      <c r="J96" s="82">
        <f t="shared" si="1"/>
        <v>0</v>
      </c>
      <c r="K96" s="25" t="str">
        <f t="shared" si="2"/>
        <v>陰</v>
      </c>
      <c r="L96" s="34">
        <f t="shared" si="50"/>
        <v>0</v>
      </c>
      <c r="M96" s="26" t="str">
        <f t="shared" si="12"/>
        <v>OK</v>
      </c>
      <c r="N96" s="84"/>
      <c r="O96" s="117"/>
      <c r="P96" s="84"/>
      <c r="Q96" s="142">
        <f t="shared" si="52"/>
        <v>0</v>
      </c>
      <c r="R96" s="142"/>
      <c r="S96" s="76">
        <f t="shared" si="51"/>
        <v>0.02</v>
      </c>
      <c r="T96" s="76">
        <f t="shared" si="53"/>
        <v>2</v>
      </c>
      <c r="U96" s="143" t="str">
        <f t="shared" si="3"/>
        <v/>
      </c>
      <c r="V96" s="143"/>
      <c r="W96" s="67" t="e">
        <f t="shared" si="14"/>
        <v>#VALUE!</v>
      </c>
      <c r="X96" s="84"/>
      <c r="Y96" s="27"/>
      <c r="Z96" s="60"/>
      <c r="AA96" s="106">
        <f t="shared" si="56"/>
        <v>0.02</v>
      </c>
      <c r="AB96" s="144" t="str">
        <f t="shared" si="32"/>
        <v/>
      </c>
      <c r="AC96" s="144"/>
      <c r="AD96" s="145" t="str">
        <f t="shared" si="54"/>
        <v/>
      </c>
      <c r="AE96" s="145"/>
      <c r="AK96" s="82">
        <f t="shared" si="46"/>
        <v>0</v>
      </c>
      <c r="AL96" s="70" t="e">
        <f t="shared" si="57"/>
        <v>#DIV/0!</v>
      </c>
      <c r="AM96" s="82">
        <f t="shared" si="47"/>
        <v>0</v>
      </c>
      <c r="AN96" s="82">
        <f t="shared" si="48"/>
        <v>0.02</v>
      </c>
      <c r="AO96" s="64" t="e">
        <f t="shared" si="49"/>
        <v>#DIV/0!</v>
      </c>
    </row>
    <row r="97" spans="2:41" ht="15.75" customHeight="1" x14ac:dyDescent="0.2">
      <c r="B97" s="114">
        <v>85</v>
      </c>
      <c r="C97" s="141" t="str">
        <f t="shared" si="55"/>
        <v/>
      </c>
      <c r="D97" s="141"/>
      <c r="E97" s="75"/>
      <c r="F97" s="75"/>
      <c r="G97" s="75"/>
      <c r="H97" s="75"/>
      <c r="I97" s="74"/>
      <c r="J97" s="82">
        <f t="shared" si="1"/>
        <v>0</v>
      </c>
      <c r="K97" s="25" t="str">
        <f t="shared" si="2"/>
        <v>陰</v>
      </c>
      <c r="L97" s="34">
        <f t="shared" si="50"/>
        <v>0</v>
      </c>
      <c r="M97" s="26" t="str">
        <f t="shared" si="12"/>
        <v>OK</v>
      </c>
      <c r="N97" s="84"/>
      <c r="O97" s="117"/>
      <c r="P97" s="84"/>
      <c r="Q97" s="142">
        <f t="shared" si="52"/>
        <v>0</v>
      </c>
      <c r="R97" s="142"/>
      <c r="S97" s="76">
        <f t="shared" si="51"/>
        <v>0.02</v>
      </c>
      <c r="T97" s="76">
        <f t="shared" si="53"/>
        <v>2</v>
      </c>
      <c r="U97" s="143" t="str">
        <f t="shared" si="3"/>
        <v/>
      </c>
      <c r="V97" s="143"/>
      <c r="W97" s="67" t="e">
        <f t="shared" si="14"/>
        <v>#VALUE!</v>
      </c>
      <c r="X97" s="84"/>
      <c r="Y97" s="27"/>
      <c r="Z97" s="60"/>
      <c r="AA97" s="106">
        <f t="shared" si="56"/>
        <v>0.02</v>
      </c>
      <c r="AB97" s="144" t="str">
        <f t="shared" si="32"/>
        <v/>
      </c>
      <c r="AC97" s="144"/>
      <c r="AD97" s="145" t="str">
        <f t="shared" si="54"/>
        <v/>
      </c>
      <c r="AE97" s="145"/>
      <c r="AK97" s="82">
        <f t="shared" si="46"/>
        <v>0</v>
      </c>
      <c r="AL97" s="70" t="e">
        <f t="shared" si="57"/>
        <v>#DIV/0!</v>
      </c>
      <c r="AM97" s="82">
        <f t="shared" si="47"/>
        <v>0</v>
      </c>
      <c r="AN97" s="82">
        <f t="shared" si="48"/>
        <v>0.02</v>
      </c>
      <c r="AO97" s="64" t="e">
        <f t="shared" si="49"/>
        <v>#DIV/0!</v>
      </c>
    </row>
    <row r="98" spans="2:41" ht="15.75" customHeight="1" x14ac:dyDescent="0.2">
      <c r="B98" s="114">
        <v>86</v>
      </c>
      <c r="C98" s="141" t="str">
        <f t="shared" si="55"/>
        <v/>
      </c>
      <c r="D98" s="141"/>
      <c r="E98" s="75"/>
      <c r="F98" s="75"/>
      <c r="G98" s="75"/>
      <c r="H98" s="75"/>
      <c r="I98" s="74"/>
      <c r="J98" s="82">
        <f t="shared" si="1"/>
        <v>0</v>
      </c>
      <c r="K98" s="25" t="str">
        <f t="shared" si="2"/>
        <v>陰</v>
      </c>
      <c r="L98" s="34">
        <f t="shared" si="50"/>
        <v>0</v>
      </c>
      <c r="M98" s="26" t="str">
        <f t="shared" si="12"/>
        <v>OK</v>
      </c>
      <c r="N98" s="84"/>
      <c r="O98" s="117"/>
      <c r="P98" s="84"/>
      <c r="Q98" s="142">
        <f t="shared" si="52"/>
        <v>0</v>
      </c>
      <c r="R98" s="142"/>
      <c r="S98" s="76">
        <f t="shared" si="51"/>
        <v>0.02</v>
      </c>
      <c r="T98" s="76">
        <f t="shared" si="53"/>
        <v>2</v>
      </c>
      <c r="U98" s="143" t="str">
        <f t="shared" si="3"/>
        <v/>
      </c>
      <c r="V98" s="143"/>
      <c r="W98" s="67" t="e">
        <f t="shared" si="14"/>
        <v>#VALUE!</v>
      </c>
      <c r="X98" s="84"/>
      <c r="Y98" s="27"/>
      <c r="Z98" s="60"/>
      <c r="AA98" s="106">
        <f t="shared" si="56"/>
        <v>0.02</v>
      </c>
      <c r="AB98" s="144" t="str">
        <f t="shared" si="32"/>
        <v/>
      </c>
      <c r="AC98" s="144"/>
      <c r="AD98" s="145" t="str">
        <f t="shared" si="54"/>
        <v/>
      </c>
      <c r="AE98" s="145"/>
      <c r="AK98" s="82">
        <f t="shared" si="46"/>
        <v>0</v>
      </c>
      <c r="AL98" s="70" t="e">
        <f t="shared" si="57"/>
        <v>#DIV/0!</v>
      </c>
      <c r="AM98" s="82">
        <f t="shared" si="47"/>
        <v>0</v>
      </c>
      <c r="AN98" s="82">
        <f t="shared" si="48"/>
        <v>0.02</v>
      </c>
      <c r="AO98" s="64" t="e">
        <f t="shared" si="49"/>
        <v>#DIV/0!</v>
      </c>
    </row>
    <row r="99" spans="2:41" ht="15.75" customHeight="1" x14ac:dyDescent="0.2">
      <c r="B99" s="114">
        <v>87</v>
      </c>
      <c r="C99" s="141" t="str">
        <f t="shared" si="55"/>
        <v/>
      </c>
      <c r="D99" s="141"/>
      <c r="E99" s="75"/>
      <c r="F99" s="75"/>
      <c r="G99" s="75"/>
      <c r="H99" s="75"/>
      <c r="I99" s="74"/>
      <c r="J99" s="82">
        <f t="shared" si="1"/>
        <v>0</v>
      </c>
      <c r="K99" s="25" t="str">
        <f t="shared" si="2"/>
        <v>陰</v>
      </c>
      <c r="L99" s="34">
        <f t="shared" si="50"/>
        <v>0</v>
      </c>
      <c r="M99" s="26" t="str">
        <f>IF(L99&gt;=J99*3,"OK","NG")</f>
        <v>OK</v>
      </c>
      <c r="N99" s="84"/>
      <c r="O99" s="117"/>
      <c r="P99" s="84"/>
      <c r="Q99" s="142">
        <f t="shared" si="52"/>
        <v>0</v>
      </c>
      <c r="R99" s="142"/>
      <c r="S99" s="76">
        <f t="shared" si="51"/>
        <v>0.02</v>
      </c>
      <c r="T99" s="76">
        <f t="shared" si="53"/>
        <v>2</v>
      </c>
      <c r="U99" s="143" t="str">
        <f t="shared" si="3"/>
        <v/>
      </c>
      <c r="V99" s="143"/>
      <c r="W99" s="67" t="e">
        <f t="shared" si="14"/>
        <v>#VALUE!</v>
      </c>
      <c r="X99" s="84"/>
      <c r="Y99" s="27"/>
      <c r="Z99" s="60"/>
      <c r="AA99" s="106">
        <f t="shared" si="56"/>
        <v>0.02</v>
      </c>
      <c r="AB99" s="144" t="str">
        <f t="shared" si="32"/>
        <v/>
      </c>
      <c r="AC99" s="144"/>
      <c r="AD99" s="145" t="str">
        <f t="shared" si="54"/>
        <v/>
      </c>
      <c r="AE99" s="145"/>
      <c r="AK99" s="82">
        <f t="shared" si="46"/>
        <v>0</v>
      </c>
      <c r="AL99" s="70" t="e">
        <f t="shared" si="57"/>
        <v>#DIV/0!</v>
      </c>
      <c r="AM99" s="82">
        <f t="shared" si="47"/>
        <v>0</v>
      </c>
      <c r="AN99" s="82">
        <f t="shared" si="48"/>
        <v>0.02</v>
      </c>
      <c r="AO99" s="64" t="e">
        <f t="shared" si="49"/>
        <v>#DIV/0!</v>
      </c>
    </row>
    <row r="100" spans="2:41" ht="15.75" customHeight="1" x14ac:dyDescent="0.2">
      <c r="B100" s="114">
        <v>88</v>
      </c>
      <c r="C100" s="141" t="str">
        <f t="shared" si="55"/>
        <v/>
      </c>
      <c r="D100" s="141"/>
      <c r="E100" s="75"/>
      <c r="F100" s="75"/>
      <c r="G100" s="75"/>
      <c r="H100" s="75"/>
      <c r="I100" s="74"/>
      <c r="J100" s="82">
        <f t="shared" si="1"/>
        <v>0</v>
      </c>
      <c r="K100" s="25" t="str">
        <f t="shared" si="2"/>
        <v>陰</v>
      </c>
      <c r="L100" s="34">
        <f t="shared" si="50"/>
        <v>0</v>
      </c>
      <c r="M100" s="26" t="str">
        <f t="shared" si="12"/>
        <v>OK</v>
      </c>
      <c r="N100" s="84"/>
      <c r="O100" s="117"/>
      <c r="P100" s="84"/>
      <c r="Q100" s="142">
        <f t="shared" si="52"/>
        <v>0</v>
      </c>
      <c r="R100" s="142"/>
      <c r="S100" s="76">
        <f t="shared" si="51"/>
        <v>0.02</v>
      </c>
      <c r="T100" s="76">
        <f t="shared" si="53"/>
        <v>2</v>
      </c>
      <c r="U100" s="143" t="str">
        <f t="shared" si="3"/>
        <v/>
      </c>
      <c r="V100" s="143"/>
      <c r="W100" s="67" t="e">
        <f t="shared" si="14"/>
        <v>#VALUE!</v>
      </c>
      <c r="X100" s="84"/>
      <c r="Y100" s="27"/>
      <c r="Z100" s="60"/>
      <c r="AA100" s="106">
        <f t="shared" si="56"/>
        <v>0.02</v>
      </c>
      <c r="AB100" s="144" t="str">
        <f t="shared" si="32"/>
        <v/>
      </c>
      <c r="AC100" s="144"/>
      <c r="AD100" s="145" t="str">
        <f t="shared" si="54"/>
        <v/>
      </c>
      <c r="AE100" s="145"/>
      <c r="AK100" s="82">
        <f t="shared" si="46"/>
        <v>0</v>
      </c>
      <c r="AL100" s="70" t="e">
        <f t="shared" si="57"/>
        <v>#DIV/0!</v>
      </c>
      <c r="AM100" s="82">
        <f t="shared" si="47"/>
        <v>0</v>
      </c>
      <c r="AN100" s="82">
        <f t="shared" si="48"/>
        <v>0.02</v>
      </c>
      <c r="AO100" s="64" t="e">
        <f t="shared" si="49"/>
        <v>#DIV/0!</v>
      </c>
    </row>
    <row r="101" spans="2:41" ht="15.75" customHeight="1" x14ac:dyDescent="0.2">
      <c r="B101" s="84">
        <v>92</v>
      </c>
      <c r="C101" s="141" t="str">
        <f t="shared" si="55"/>
        <v/>
      </c>
      <c r="D101" s="141"/>
      <c r="E101" s="75"/>
      <c r="F101" s="75"/>
      <c r="G101" s="75"/>
      <c r="H101" s="75"/>
      <c r="I101" s="74"/>
      <c r="J101" s="82">
        <f t="shared" si="1"/>
        <v>0</v>
      </c>
      <c r="K101" s="25" t="str">
        <f t="shared" si="2"/>
        <v>陰</v>
      </c>
      <c r="L101" s="34">
        <f t="shared" si="50"/>
        <v>0</v>
      </c>
      <c r="M101" s="26" t="str">
        <f t="shared" si="12"/>
        <v>OK</v>
      </c>
      <c r="N101" s="84"/>
      <c r="O101" s="117"/>
      <c r="P101" s="84"/>
      <c r="Q101" s="142">
        <f t="shared" si="52"/>
        <v>0</v>
      </c>
      <c r="R101" s="142"/>
      <c r="S101" s="76">
        <f t="shared" si="51"/>
        <v>0.02</v>
      </c>
      <c r="T101" s="76">
        <f t="shared" si="53"/>
        <v>2</v>
      </c>
      <c r="U101" s="143" t="str">
        <f t="shared" si="3"/>
        <v/>
      </c>
      <c r="V101" s="143"/>
      <c r="W101" s="67" t="e">
        <f t="shared" si="14"/>
        <v>#VALUE!</v>
      </c>
      <c r="X101" s="84"/>
      <c r="Y101" s="27"/>
      <c r="Z101" s="60"/>
      <c r="AA101" s="106">
        <f t="shared" si="56"/>
        <v>0.02</v>
      </c>
      <c r="AB101" s="144" t="str">
        <f t="shared" si="32"/>
        <v/>
      </c>
      <c r="AC101" s="144"/>
      <c r="AD101" s="145" t="str">
        <f t="shared" si="54"/>
        <v/>
      </c>
      <c r="AE101" s="145"/>
      <c r="AK101" s="82">
        <f t="shared" si="46"/>
        <v>0</v>
      </c>
      <c r="AL101" s="70" t="e">
        <f t="shared" si="57"/>
        <v>#DIV/0!</v>
      </c>
      <c r="AM101" s="82">
        <f t="shared" si="47"/>
        <v>0</v>
      </c>
      <c r="AN101" s="82">
        <f t="shared" si="48"/>
        <v>0.02</v>
      </c>
      <c r="AO101" s="64" t="e">
        <f t="shared" si="49"/>
        <v>#DIV/0!</v>
      </c>
    </row>
    <row r="102" spans="2:41" ht="15.75" customHeight="1" x14ac:dyDescent="0.2">
      <c r="B102" s="84">
        <v>93</v>
      </c>
      <c r="C102" s="141" t="str">
        <f t="shared" si="55"/>
        <v/>
      </c>
      <c r="D102" s="141"/>
      <c r="E102" s="75"/>
      <c r="F102" s="75"/>
      <c r="G102" s="75"/>
      <c r="H102" s="75"/>
      <c r="I102" s="74"/>
      <c r="J102" s="82">
        <f t="shared" si="1"/>
        <v>0</v>
      </c>
      <c r="K102" s="25" t="str">
        <f t="shared" si="2"/>
        <v>陰</v>
      </c>
      <c r="L102" s="34">
        <f t="shared" si="50"/>
        <v>0</v>
      </c>
      <c r="M102" s="26" t="str">
        <f t="shared" si="12"/>
        <v>OK</v>
      </c>
      <c r="N102" s="84"/>
      <c r="O102" s="117"/>
      <c r="P102" s="84"/>
      <c r="Q102" s="142">
        <f t="shared" si="52"/>
        <v>0</v>
      </c>
      <c r="R102" s="142"/>
      <c r="S102" s="76">
        <f t="shared" si="51"/>
        <v>0.02</v>
      </c>
      <c r="T102" s="76">
        <f t="shared" si="53"/>
        <v>2</v>
      </c>
      <c r="U102" s="143" t="str">
        <f t="shared" si="3"/>
        <v/>
      </c>
      <c r="V102" s="143"/>
      <c r="W102" s="67" t="e">
        <f t="shared" si="14"/>
        <v>#VALUE!</v>
      </c>
      <c r="X102" s="84"/>
      <c r="Y102" s="27"/>
      <c r="Z102" s="60"/>
      <c r="AA102" s="76">
        <f t="shared" ref="AA102:AA108" si="58">IF(P102="買",Z102-0.02,Z102+0.02)</f>
        <v>0.02</v>
      </c>
      <c r="AB102" s="144" t="str">
        <f t="shared" si="32"/>
        <v/>
      </c>
      <c r="AC102" s="144"/>
      <c r="AD102" s="145" t="str">
        <f t="shared" si="54"/>
        <v/>
      </c>
      <c r="AE102" s="145"/>
      <c r="AK102" s="82">
        <f t="shared" si="46"/>
        <v>0</v>
      </c>
      <c r="AL102" s="70" t="e">
        <f t="shared" si="57"/>
        <v>#DIV/0!</v>
      </c>
      <c r="AM102" s="82">
        <f t="shared" si="47"/>
        <v>0</v>
      </c>
      <c r="AN102" s="82">
        <f t="shared" si="48"/>
        <v>0.02</v>
      </c>
      <c r="AO102" s="64" t="e">
        <f t="shared" si="49"/>
        <v>#DIV/0!</v>
      </c>
    </row>
    <row r="103" spans="2:41" ht="15.75" customHeight="1" x14ac:dyDescent="0.2">
      <c r="B103" s="84">
        <v>94</v>
      </c>
      <c r="C103" s="141" t="str">
        <f t="shared" si="55"/>
        <v/>
      </c>
      <c r="D103" s="141"/>
      <c r="E103" s="75"/>
      <c r="F103" s="75"/>
      <c r="G103" s="75"/>
      <c r="H103" s="75"/>
      <c r="I103" s="74"/>
      <c r="J103" s="82">
        <f t="shared" si="1"/>
        <v>0</v>
      </c>
      <c r="K103" s="25" t="str">
        <f t="shared" si="2"/>
        <v>陰</v>
      </c>
      <c r="L103" s="34">
        <f t="shared" si="50"/>
        <v>0</v>
      </c>
      <c r="M103" s="26" t="str">
        <f t="shared" si="12"/>
        <v>OK</v>
      </c>
      <c r="N103" s="84"/>
      <c r="O103" s="117"/>
      <c r="P103" s="84"/>
      <c r="Q103" s="142">
        <f t="shared" si="52"/>
        <v>0</v>
      </c>
      <c r="R103" s="142"/>
      <c r="S103" s="76">
        <f t="shared" si="51"/>
        <v>0.02</v>
      </c>
      <c r="T103" s="76">
        <f t="shared" si="53"/>
        <v>2</v>
      </c>
      <c r="U103" s="143" t="str">
        <f t="shared" si="3"/>
        <v/>
      </c>
      <c r="V103" s="143"/>
      <c r="W103" s="67" t="e">
        <f t="shared" si="14"/>
        <v>#VALUE!</v>
      </c>
      <c r="X103" s="84"/>
      <c r="Y103" s="27"/>
      <c r="Z103" s="60"/>
      <c r="AA103" s="76">
        <f t="shared" si="58"/>
        <v>0.02</v>
      </c>
      <c r="AB103" s="144" t="str">
        <f t="shared" si="32"/>
        <v/>
      </c>
      <c r="AC103" s="144"/>
      <c r="AD103" s="145" t="str">
        <f t="shared" si="54"/>
        <v/>
      </c>
      <c r="AE103" s="145"/>
      <c r="AK103" s="82">
        <f t="shared" si="46"/>
        <v>0</v>
      </c>
      <c r="AL103" s="70" t="e">
        <f t="shared" si="57"/>
        <v>#DIV/0!</v>
      </c>
      <c r="AM103" s="82">
        <f t="shared" si="47"/>
        <v>0</v>
      </c>
      <c r="AN103" s="82">
        <f t="shared" si="48"/>
        <v>0.02</v>
      </c>
      <c r="AO103" s="64" t="e">
        <f t="shared" si="49"/>
        <v>#DIV/0!</v>
      </c>
    </row>
    <row r="104" spans="2:41" ht="15.75" customHeight="1" x14ac:dyDescent="0.2">
      <c r="B104" s="84">
        <v>95</v>
      </c>
      <c r="C104" s="141" t="str">
        <f t="shared" si="55"/>
        <v/>
      </c>
      <c r="D104" s="141"/>
      <c r="E104" s="75"/>
      <c r="F104" s="75"/>
      <c r="G104" s="75"/>
      <c r="H104" s="75"/>
      <c r="I104" s="74"/>
      <c r="J104" s="82">
        <f t="shared" si="1"/>
        <v>0</v>
      </c>
      <c r="K104" s="25" t="str">
        <f t="shared" si="2"/>
        <v>陰</v>
      </c>
      <c r="L104" s="34">
        <f t="shared" si="50"/>
        <v>0</v>
      </c>
      <c r="M104" s="26" t="str">
        <f t="shared" si="12"/>
        <v>OK</v>
      </c>
      <c r="N104" s="84"/>
      <c r="O104" s="117"/>
      <c r="P104" s="84"/>
      <c r="Q104" s="142">
        <f t="shared" si="52"/>
        <v>0</v>
      </c>
      <c r="R104" s="142"/>
      <c r="S104" s="76">
        <f t="shared" si="51"/>
        <v>0.02</v>
      </c>
      <c r="T104" s="76">
        <f t="shared" si="53"/>
        <v>2</v>
      </c>
      <c r="U104" s="143" t="str">
        <f t="shared" si="3"/>
        <v/>
      </c>
      <c r="V104" s="143"/>
      <c r="W104" s="67" t="e">
        <f t="shared" si="14"/>
        <v>#VALUE!</v>
      </c>
      <c r="X104" s="84"/>
      <c r="Y104" s="27"/>
      <c r="Z104" s="60"/>
      <c r="AA104" s="76">
        <f t="shared" si="58"/>
        <v>0.02</v>
      </c>
      <c r="AB104" s="144" t="str">
        <f t="shared" si="32"/>
        <v/>
      </c>
      <c r="AC104" s="144"/>
      <c r="AD104" s="145" t="str">
        <f t="shared" si="54"/>
        <v/>
      </c>
      <c r="AE104" s="145"/>
      <c r="AK104" s="82">
        <f t="shared" si="46"/>
        <v>0</v>
      </c>
      <c r="AL104" s="70" t="e">
        <f t="shared" si="57"/>
        <v>#DIV/0!</v>
      </c>
      <c r="AM104" s="82">
        <f t="shared" si="47"/>
        <v>0</v>
      </c>
      <c r="AN104" s="82">
        <f t="shared" si="48"/>
        <v>0.02</v>
      </c>
      <c r="AO104" s="64" t="e">
        <f t="shared" si="49"/>
        <v>#DIV/0!</v>
      </c>
    </row>
    <row r="105" spans="2:41" ht="15.75" customHeight="1" x14ac:dyDescent="0.2">
      <c r="B105" s="84">
        <v>96</v>
      </c>
      <c r="C105" s="141" t="str">
        <f t="shared" si="55"/>
        <v/>
      </c>
      <c r="D105" s="141"/>
      <c r="E105" s="75"/>
      <c r="F105" s="75"/>
      <c r="G105" s="75"/>
      <c r="H105" s="75"/>
      <c r="I105" s="74"/>
      <c r="J105" s="82">
        <f t="shared" si="1"/>
        <v>0</v>
      </c>
      <c r="K105" s="25" t="str">
        <f t="shared" si="2"/>
        <v>陰</v>
      </c>
      <c r="L105" s="34">
        <f t="shared" si="50"/>
        <v>0</v>
      </c>
      <c r="M105" s="26" t="str">
        <f t="shared" si="12"/>
        <v>OK</v>
      </c>
      <c r="N105" s="84"/>
      <c r="O105" s="117"/>
      <c r="P105" s="84"/>
      <c r="Q105" s="142">
        <f t="shared" si="52"/>
        <v>0</v>
      </c>
      <c r="R105" s="142"/>
      <c r="S105" s="76">
        <f t="shared" si="51"/>
        <v>0.02</v>
      </c>
      <c r="T105" s="76">
        <f t="shared" si="53"/>
        <v>2</v>
      </c>
      <c r="U105" s="143" t="str">
        <f t="shared" si="3"/>
        <v/>
      </c>
      <c r="V105" s="143"/>
      <c r="W105" s="67" t="e">
        <f t="shared" si="14"/>
        <v>#VALUE!</v>
      </c>
      <c r="X105" s="84"/>
      <c r="Y105" s="27"/>
      <c r="Z105" s="60"/>
      <c r="AA105" s="76">
        <f t="shared" si="58"/>
        <v>0.02</v>
      </c>
      <c r="AB105" s="144" t="str">
        <f>IF(Y105="","",ROUNDDOWN((IF(P105="売",Q105-AA105,AA105-Q105))*W105*10000000/81,0))</f>
        <v/>
      </c>
      <c r="AC105" s="144"/>
      <c r="AD105" s="145" t="str">
        <f t="shared" si="54"/>
        <v/>
      </c>
      <c r="AE105" s="145"/>
      <c r="AK105" s="82">
        <f t="shared" ref="AK105:AK108" si="59">ABS(Q105-AJ105)</f>
        <v>0</v>
      </c>
      <c r="AL105" s="70" t="e">
        <f t="shared" si="57"/>
        <v>#DIV/0!</v>
      </c>
      <c r="AM105" s="82">
        <f t="shared" si="47"/>
        <v>0</v>
      </c>
      <c r="AN105" s="82">
        <f t="shared" si="48"/>
        <v>0.02</v>
      </c>
      <c r="AO105" s="64" t="e">
        <f t="shared" ref="AO105:AO108" si="60">IF(AB105&gt;=0,AN105/AM105,"-")</f>
        <v>#DIV/0!</v>
      </c>
    </row>
    <row r="106" spans="2:41" ht="15.75" customHeight="1" x14ac:dyDescent="0.2">
      <c r="B106" s="84">
        <v>97</v>
      </c>
      <c r="C106" s="141" t="str">
        <f t="shared" si="55"/>
        <v/>
      </c>
      <c r="D106" s="141"/>
      <c r="E106" s="75"/>
      <c r="F106" s="75"/>
      <c r="G106" s="75"/>
      <c r="H106" s="75"/>
      <c r="I106" s="74"/>
      <c r="J106" s="82">
        <f t="shared" si="1"/>
        <v>0</v>
      </c>
      <c r="K106" s="25" t="str">
        <f t="shared" si="2"/>
        <v>陰</v>
      </c>
      <c r="L106" s="34">
        <f t="shared" si="50"/>
        <v>0</v>
      </c>
      <c r="M106" s="26" t="str">
        <f t="shared" si="12"/>
        <v>OK</v>
      </c>
      <c r="N106" s="84"/>
      <c r="O106" s="117"/>
      <c r="P106" s="84"/>
      <c r="Q106" s="142">
        <f t="shared" si="52"/>
        <v>0</v>
      </c>
      <c r="R106" s="142"/>
      <c r="S106" s="76">
        <f t="shared" si="51"/>
        <v>0.02</v>
      </c>
      <c r="T106" s="76">
        <f t="shared" si="53"/>
        <v>2</v>
      </c>
      <c r="U106" s="143" t="str">
        <f t="shared" si="3"/>
        <v/>
      </c>
      <c r="V106" s="143"/>
      <c r="W106" s="67" t="e">
        <f t="shared" si="14"/>
        <v>#VALUE!</v>
      </c>
      <c r="X106" s="84"/>
      <c r="Y106" s="27"/>
      <c r="Z106" s="60"/>
      <c r="AA106" s="76">
        <f t="shared" si="58"/>
        <v>0.02</v>
      </c>
      <c r="AB106" s="144" t="str">
        <f>IF(Y106="","",ROUNDDOWN((IF(P106="売",Q106-AA106,AA106-Q106))*W106*10000000/81,0))</f>
        <v/>
      </c>
      <c r="AC106" s="144"/>
      <c r="AD106" s="145" t="str">
        <f t="shared" si="54"/>
        <v/>
      </c>
      <c r="AE106" s="145"/>
      <c r="AK106" s="82">
        <f t="shared" si="59"/>
        <v>0</v>
      </c>
      <c r="AL106" s="70" t="e">
        <f t="shared" si="57"/>
        <v>#DIV/0!</v>
      </c>
      <c r="AM106" s="82">
        <f t="shared" si="47"/>
        <v>0</v>
      </c>
      <c r="AN106" s="82">
        <f t="shared" si="48"/>
        <v>0.02</v>
      </c>
      <c r="AO106" s="64" t="e">
        <f t="shared" si="60"/>
        <v>#DIV/0!</v>
      </c>
    </row>
    <row r="107" spans="2:41" ht="15.75" customHeight="1" x14ac:dyDescent="0.2">
      <c r="B107" s="84">
        <v>98</v>
      </c>
      <c r="C107" s="141" t="str">
        <f t="shared" si="55"/>
        <v/>
      </c>
      <c r="D107" s="141"/>
      <c r="E107" s="75"/>
      <c r="F107" s="75"/>
      <c r="G107" s="75"/>
      <c r="H107" s="75"/>
      <c r="I107" s="74"/>
      <c r="J107" s="82">
        <f t="shared" si="1"/>
        <v>0</v>
      </c>
      <c r="K107" s="25" t="str">
        <f t="shared" si="2"/>
        <v>陰</v>
      </c>
      <c r="L107" s="34">
        <f t="shared" si="50"/>
        <v>0</v>
      </c>
      <c r="M107" s="26" t="str">
        <f t="shared" si="12"/>
        <v>OK</v>
      </c>
      <c r="N107" s="84"/>
      <c r="O107" s="117"/>
      <c r="P107" s="84"/>
      <c r="Q107" s="142">
        <f t="shared" si="52"/>
        <v>0</v>
      </c>
      <c r="R107" s="142"/>
      <c r="S107" s="76">
        <f t="shared" si="51"/>
        <v>0.02</v>
      </c>
      <c r="T107" s="76">
        <f t="shared" si="53"/>
        <v>2</v>
      </c>
      <c r="U107" s="143" t="str">
        <f t="shared" si="3"/>
        <v/>
      </c>
      <c r="V107" s="143"/>
      <c r="W107" s="67" t="e">
        <f t="shared" si="14"/>
        <v>#VALUE!</v>
      </c>
      <c r="X107" s="84"/>
      <c r="Y107" s="27"/>
      <c r="Z107" s="60"/>
      <c r="AA107" s="76">
        <f t="shared" si="58"/>
        <v>0.02</v>
      </c>
      <c r="AB107" s="144" t="str">
        <f>IF(Y107="","",ROUNDDOWN((IF(P107="売",Q107-AA107,AA107-Q107))*W107*10000000/81,0))</f>
        <v/>
      </c>
      <c r="AC107" s="144"/>
      <c r="AD107" s="145" t="str">
        <f t="shared" si="54"/>
        <v/>
      </c>
      <c r="AE107" s="145"/>
      <c r="AK107" s="82">
        <f t="shared" si="59"/>
        <v>0</v>
      </c>
      <c r="AL107" s="70" t="e">
        <f t="shared" si="57"/>
        <v>#DIV/0!</v>
      </c>
      <c r="AM107" s="82">
        <f t="shared" si="47"/>
        <v>0</v>
      </c>
      <c r="AN107" s="82">
        <f t="shared" si="48"/>
        <v>0.02</v>
      </c>
      <c r="AO107" s="64" t="e">
        <f t="shared" si="60"/>
        <v>#DIV/0!</v>
      </c>
    </row>
    <row r="108" spans="2:41" ht="15.75" customHeight="1" x14ac:dyDescent="0.2">
      <c r="B108" s="84">
        <v>99</v>
      </c>
      <c r="C108" s="141" t="str">
        <f t="shared" si="55"/>
        <v/>
      </c>
      <c r="D108" s="141"/>
      <c r="E108" s="75"/>
      <c r="F108" s="75"/>
      <c r="G108" s="75"/>
      <c r="H108" s="75"/>
      <c r="I108" s="74"/>
      <c r="J108" s="82">
        <f t="shared" si="1"/>
        <v>0</v>
      </c>
      <c r="K108" s="25" t="str">
        <f t="shared" si="2"/>
        <v>陰</v>
      </c>
      <c r="L108" s="34">
        <f t="shared" si="50"/>
        <v>0</v>
      </c>
      <c r="M108" s="26" t="str">
        <f t="shared" si="12"/>
        <v>OK</v>
      </c>
      <c r="N108" s="84"/>
      <c r="O108" s="117"/>
      <c r="P108" s="84"/>
      <c r="Q108" s="142">
        <f t="shared" si="52"/>
        <v>0</v>
      </c>
      <c r="R108" s="142"/>
      <c r="S108" s="76">
        <f t="shared" si="51"/>
        <v>0.02</v>
      </c>
      <c r="T108" s="76">
        <f t="shared" si="53"/>
        <v>2</v>
      </c>
      <c r="U108" s="143" t="str">
        <f t="shared" si="3"/>
        <v/>
      </c>
      <c r="V108" s="143"/>
      <c r="W108" s="67" t="e">
        <f t="shared" si="14"/>
        <v>#VALUE!</v>
      </c>
      <c r="X108" s="84"/>
      <c r="Y108" s="27"/>
      <c r="Z108" s="60"/>
      <c r="AA108" s="76">
        <f t="shared" si="58"/>
        <v>0.02</v>
      </c>
      <c r="AB108" s="144" t="str">
        <f>IF(Y108="","",ROUNDDOWN((IF(P108="売",Q108-AA108,AA108-Q108))*W108*10000000/81,0))</f>
        <v/>
      </c>
      <c r="AC108" s="144"/>
      <c r="AD108" s="145" t="str">
        <f t="shared" si="54"/>
        <v/>
      </c>
      <c r="AE108" s="145"/>
      <c r="AI108" s="82" t="s">
        <v>52</v>
      </c>
      <c r="AK108" s="82">
        <f t="shared" si="59"/>
        <v>0</v>
      </c>
      <c r="AL108" s="70" t="e">
        <f t="shared" si="57"/>
        <v>#DIV/0!</v>
      </c>
      <c r="AM108" s="82">
        <f t="shared" si="47"/>
        <v>0</v>
      </c>
      <c r="AN108" s="82">
        <f t="shared" si="48"/>
        <v>0.02</v>
      </c>
      <c r="AO108" s="64" t="e">
        <f t="shared" si="60"/>
        <v>#DIV/0!</v>
      </c>
    </row>
  </sheetData>
  <sheetProtection selectLockedCells="1" selectUnlockedCells="1"/>
  <mergeCells count="540">
    <mergeCell ref="X2:Y2"/>
    <mergeCell ref="B3:C3"/>
    <mergeCell ref="D3:R3"/>
    <mergeCell ref="T3:U3"/>
    <mergeCell ref="V3:AA3"/>
    <mergeCell ref="B4:C4"/>
    <mergeCell ref="D4:N4"/>
    <mergeCell ref="O4:P4"/>
    <mergeCell ref="Q4:R4"/>
    <mergeCell ref="T4:U4"/>
    <mergeCell ref="B2:C2"/>
    <mergeCell ref="D2:N2"/>
    <mergeCell ref="O2:P2"/>
    <mergeCell ref="Q2:R2"/>
    <mergeCell ref="T2:U2"/>
    <mergeCell ref="V2:W2"/>
    <mergeCell ref="V4:W4"/>
    <mergeCell ref="X4:Y4"/>
    <mergeCell ref="T5:U5"/>
    <mergeCell ref="V5:W5"/>
    <mergeCell ref="B7:B8"/>
    <mergeCell ref="C7:D8"/>
    <mergeCell ref="E7:E8"/>
    <mergeCell ref="F7:F8"/>
    <mergeCell ref="G7:G8"/>
    <mergeCell ref="H7:H8"/>
    <mergeCell ref="T7:V7"/>
    <mergeCell ref="W7:W8"/>
    <mergeCell ref="X7:AA7"/>
    <mergeCell ref="AB7:AE7"/>
    <mergeCell ref="Q8:R8"/>
    <mergeCell ref="U8:V8"/>
    <mergeCell ref="AB8:AC8"/>
    <mergeCell ref="AD8:AE8"/>
    <mergeCell ref="I7:I8"/>
    <mergeCell ref="J7:J8"/>
    <mergeCell ref="K7:K8"/>
    <mergeCell ref="L7:L8"/>
    <mergeCell ref="M7:M8"/>
    <mergeCell ref="N7:R7"/>
    <mergeCell ref="C9:D9"/>
    <mergeCell ref="Q9:R9"/>
    <mergeCell ref="U9:V9"/>
    <mergeCell ref="AB9:AC9"/>
    <mergeCell ref="AD9:AE9"/>
    <mergeCell ref="C10:D10"/>
    <mergeCell ref="Q10:R10"/>
    <mergeCell ref="U10:V10"/>
    <mergeCell ref="AB10:AC10"/>
    <mergeCell ref="AD10:AE10"/>
    <mergeCell ref="C11:D11"/>
    <mergeCell ref="Q11:R11"/>
    <mergeCell ref="U11:V11"/>
    <mergeCell ref="AB11:AC11"/>
    <mergeCell ref="AD11:AE11"/>
    <mergeCell ref="C12:D12"/>
    <mergeCell ref="Q12:R12"/>
    <mergeCell ref="U12:V12"/>
    <mergeCell ref="AB12:AC12"/>
    <mergeCell ref="AD12:AE12"/>
    <mergeCell ref="C13:D13"/>
    <mergeCell ref="Q13:R13"/>
    <mergeCell ref="U13:V13"/>
    <mergeCell ref="AB13:AC13"/>
    <mergeCell ref="AD13:AE13"/>
    <mergeCell ref="C14:D14"/>
    <mergeCell ref="Q14:R14"/>
    <mergeCell ref="U14:V14"/>
    <mergeCell ref="AB14:AC14"/>
    <mergeCell ref="AD14:AE14"/>
    <mergeCell ref="C15:D15"/>
    <mergeCell ref="Q15:R15"/>
    <mergeCell ref="U15:V15"/>
    <mergeCell ref="AB15:AC15"/>
    <mergeCell ref="AD15:AE15"/>
    <mergeCell ref="C16:D16"/>
    <mergeCell ref="Q16:R16"/>
    <mergeCell ref="U16:V16"/>
    <mergeCell ref="AB16:AC16"/>
    <mergeCell ref="AD16:AE16"/>
    <mergeCell ref="C17:D17"/>
    <mergeCell ref="Q17:R17"/>
    <mergeCell ref="U17:V17"/>
    <mergeCell ref="AB17:AC17"/>
    <mergeCell ref="AD17:AE17"/>
    <mergeCell ref="C18:D18"/>
    <mergeCell ref="Q18:R18"/>
    <mergeCell ref="U18:V18"/>
    <mergeCell ref="AB18:AC18"/>
    <mergeCell ref="AD18:AE18"/>
    <mergeCell ref="C19:D19"/>
    <mergeCell ref="Q19:R19"/>
    <mergeCell ref="U19:V19"/>
    <mergeCell ref="AB19:AC19"/>
    <mergeCell ref="AD19:AE19"/>
    <mergeCell ref="C20:D20"/>
    <mergeCell ref="Q20:R20"/>
    <mergeCell ref="U20:V20"/>
    <mergeCell ref="AB20:AC20"/>
    <mergeCell ref="AD20:AE20"/>
    <mergeCell ref="C21:D21"/>
    <mergeCell ref="Q21:R21"/>
    <mergeCell ref="U21:V21"/>
    <mergeCell ref="AB21:AC21"/>
    <mergeCell ref="AD21:AE21"/>
    <mergeCell ref="C22:D22"/>
    <mergeCell ref="Q22:R22"/>
    <mergeCell ref="U22:V22"/>
    <mergeCell ref="AB22:AC22"/>
    <mergeCell ref="AD22:AE22"/>
    <mergeCell ref="C23:D23"/>
    <mergeCell ref="Q23:R23"/>
    <mergeCell ref="U23:V23"/>
    <mergeCell ref="AB23:AC23"/>
    <mergeCell ref="AD23:AE23"/>
    <mergeCell ref="C24:D24"/>
    <mergeCell ref="Q24:R24"/>
    <mergeCell ref="U24:V24"/>
    <mergeCell ref="AB24:AC24"/>
    <mergeCell ref="AD24:AE24"/>
    <mergeCell ref="C25:D25"/>
    <mergeCell ref="Q25:R25"/>
    <mergeCell ref="U25:V25"/>
    <mergeCell ref="AB25:AC25"/>
    <mergeCell ref="AD25:AE25"/>
    <mergeCell ref="C26:D26"/>
    <mergeCell ref="Q26:R26"/>
    <mergeCell ref="U26:V26"/>
    <mergeCell ref="AB26:AC26"/>
    <mergeCell ref="AD26:AE26"/>
    <mergeCell ref="C27:D27"/>
    <mergeCell ref="Q27:R27"/>
    <mergeCell ref="U27:V27"/>
    <mergeCell ref="AB27:AC27"/>
    <mergeCell ref="AD27:AE27"/>
    <mergeCell ref="C28:D28"/>
    <mergeCell ref="Q28:R28"/>
    <mergeCell ref="U28:V28"/>
    <mergeCell ref="AB28:AC28"/>
    <mergeCell ref="AD28:AE28"/>
    <mergeCell ref="C29:D29"/>
    <mergeCell ref="Q29:R29"/>
    <mergeCell ref="U29:V29"/>
    <mergeCell ref="AB29:AC29"/>
    <mergeCell ref="AD29:AE29"/>
    <mergeCell ref="C30:D30"/>
    <mergeCell ref="Q30:R30"/>
    <mergeCell ref="U30:V30"/>
    <mergeCell ref="AB30:AC30"/>
    <mergeCell ref="AD30:AE30"/>
    <mergeCell ref="C31:D31"/>
    <mergeCell ref="Q31:R31"/>
    <mergeCell ref="U31:V31"/>
    <mergeCell ref="AB31:AC31"/>
    <mergeCell ref="AD31:AE31"/>
    <mergeCell ref="C32:D32"/>
    <mergeCell ref="Q32:R32"/>
    <mergeCell ref="U32:V32"/>
    <mergeCell ref="AB32:AC32"/>
    <mergeCell ref="AD32:AE32"/>
    <mergeCell ref="C33:D33"/>
    <mergeCell ref="Q33:R33"/>
    <mergeCell ref="U33:V33"/>
    <mergeCell ref="AB33:AC33"/>
    <mergeCell ref="AD33:AE33"/>
    <mergeCell ref="C34:D34"/>
    <mergeCell ref="Q34:R34"/>
    <mergeCell ref="U34:V34"/>
    <mergeCell ref="AB34:AC34"/>
    <mergeCell ref="AD34:AE34"/>
    <mergeCell ref="C35:D35"/>
    <mergeCell ref="Q35:R35"/>
    <mergeCell ref="U35:V35"/>
    <mergeCell ref="AB35:AC35"/>
    <mergeCell ref="AD35:AE35"/>
    <mergeCell ref="C36:D36"/>
    <mergeCell ref="Q36:R36"/>
    <mergeCell ref="U36:V36"/>
    <mergeCell ref="AB36:AC36"/>
    <mergeCell ref="AD36:AE36"/>
    <mergeCell ref="C37:D37"/>
    <mergeCell ref="Q37:R37"/>
    <mergeCell ref="U37:V37"/>
    <mergeCell ref="AB37:AC37"/>
    <mergeCell ref="AD37:AE37"/>
    <mergeCell ref="C38:D38"/>
    <mergeCell ref="Q38:R38"/>
    <mergeCell ref="U38:V38"/>
    <mergeCell ref="AB38:AC38"/>
    <mergeCell ref="AD38:AE38"/>
    <mergeCell ref="C39:D39"/>
    <mergeCell ref="Q39:R39"/>
    <mergeCell ref="U39:V39"/>
    <mergeCell ref="AB39:AC39"/>
    <mergeCell ref="AD39:AE39"/>
    <mergeCell ref="C40:D40"/>
    <mergeCell ref="Q40:R40"/>
    <mergeCell ref="U40:V40"/>
    <mergeCell ref="AB40:AC40"/>
    <mergeCell ref="AD40:AE40"/>
    <mergeCell ref="C41:D41"/>
    <mergeCell ref="Q41:R41"/>
    <mergeCell ref="U41:V41"/>
    <mergeCell ref="AB41:AC41"/>
    <mergeCell ref="AD41:AE41"/>
    <mergeCell ref="C42:D42"/>
    <mergeCell ref="Q42:R42"/>
    <mergeCell ref="U42:V42"/>
    <mergeCell ref="AB42:AC42"/>
    <mergeCell ref="AD42:AE42"/>
    <mergeCell ref="C43:D43"/>
    <mergeCell ref="Q43:R43"/>
    <mergeCell ref="U43:V43"/>
    <mergeCell ref="AB43:AC43"/>
    <mergeCell ref="AD43:AE43"/>
    <mergeCell ref="C44:D44"/>
    <mergeCell ref="Q44:R44"/>
    <mergeCell ref="U44:V44"/>
    <mergeCell ref="AB44:AC44"/>
    <mergeCell ref="AD44:AE44"/>
    <mergeCell ref="C45:D45"/>
    <mergeCell ref="Q45:R45"/>
    <mergeCell ref="U45:V45"/>
    <mergeCell ref="AB45:AC45"/>
    <mergeCell ref="AD45:AE45"/>
    <mergeCell ref="C46:D46"/>
    <mergeCell ref="Q46:R46"/>
    <mergeCell ref="U46:V46"/>
    <mergeCell ref="AB46:AC46"/>
    <mergeCell ref="AD46:AE46"/>
    <mergeCell ref="C47:D47"/>
    <mergeCell ref="Q47:R47"/>
    <mergeCell ref="U47:V47"/>
    <mergeCell ref="AB47:AC47"/>
    <mergeCell ref="AD47:AE47"/>
    <mergeCell ref="C48:D48"/>
    <mergeCell ref="Q48:R48"/>
    <mergeCell ref="U48:V48"/>
    <mergeCell ref="AB48:AC48"/>
    <mergeCell ref="AD48:AE48"/>
    <mergeCell ref="C49:D49"/>
    <mergeCell ref="Q49:R49"/>
    <mergeCell ref="U49:V49"/>
    <mergeCell ref="AB49:AC49"/>
    <mergeCell ref="AD49:AE49"/>
    <mergeCell ref="C50:D50"/>
    <mergeCell ref="Q50:R50"/>
    <mergeCell ref="U50:V50"/>
    <mergeCell ref="AB50:AC50"/>
    <mergeCell ref="AD50:AE50"/>
    <mergeCell ref="C51:D51"/>
    <mergeCell ref="Q51:R51"/>
    <mergeCell ref="U51:V51"/>
    <mergeCell ref="AB51:AC51"/>
    <mergeCell ref="AD51:AE51"/>
    <mergeCell ref="C52:D52"/>
    <mergeCell ref="Q52:R52"/>
    <mergeCell ref="U52:V52"/>
    <mergeCell ref="AB52:AC52"/>
    <mergeCell ref="AD52:AE52"/>
    <mergeCell ref="C53:D53"/>
    <mergeCell ref="Q53:R53"/>
    <mergeCell ref="U53:V53"/>
    <mergeCell ref="AB53:AC53"/>
    <mergeCell ref="AD53:AE53"/>
    <mergeCell ref="C54:D54"/>
    <mergeCell ref="Q54:R54"/>
    <mergeCell ref="U54:V54"/>
    <mergeCell ref="AB54:AC54"/>
    <mergeCell ref="AD54:AE54"/>
    <mergeCell ref="C55:D55"/>
    <mergeCell ref="Q55:R55"/>
    <mergeCell ref="U55:V55"/>
    <mergeCell ref="AB55:AC55"/>
    <mergeCell ref="AD55:AE55"/>
    <mergeCell ref="C56:D56"/>
    <mergeCell ref="Q56:R56"/>
    <mergeCell ref="U56:V56"/>
    <mergeCell ref="AB56:AC56"/>
    <mergeCell ref="AD56:AE56"/>
    <mergeCell ref="C57:D57"/>
    <mergeCell ref="Q57:R57"/>
    <mergeCell ref="U57:V57"/>
    <mergeCell ref="AB57:AC57"/>
    <mergeCell ref="AD57:AE57"/>
    <mergeCell ref="C58:D58"/>
    <mergeCell ref="Q58:R58"/>
    <mergeCell ref="U58:V58"/>
    <mergeCell ref="AB58:AC58"/>
    <mergeCell ref="AD58:AE58"/>
    <mergeCell ref="C59:D59"/>
    <mergeCell ref="Q59:R59"/>
    <mergeCell ref="U59:V59"/>
    <mergeCell ref="AB59:AC59"/>
    <mergeCell ref="AD59:AE59"/>
    <mergeCell ref="C60:D60"/>
    <mergeCell ref="Q60:R60"/>
    <mergeCell ref="U60:V60"/>
    <mergeCell ref="AB60:AC60"/>
    <mergeCell ref="AD60:AE60"/>
    <mergeCell ref="C61:D61"/>
    <mergeCell ref="Q61:R61"/>
    <mergeCell ref="U61:V61"/>
    <mergeCell ref="AB61:AC61"/>
    <mergeCell ref="AD61:AE61"/>
    <mergeCell ref="C62:D62"/>
    <mergeCell ref="Q62:R62"/>
    <mergeCell ref="U62:V62"/>
    <mergeCell ref="AB62:AC62"/>
    <mergeCell ref="AD62:AE62"/>
    <mergeCell ref="C63:D63"/>
    <mergeCell ref="Q63:R63"/>
    <mergeCell ref="U63:V63"/>
    <mergeCell ref="AB63:AC63"/>
    <mergeCell ref="AD63:AE63"/>
    <mergeCell ref="C64:D64"/>
    <mergeCell ref="Q64:R64"/>
    <mergeCell ref="U64:V64"/>
    <mergeCell ref="AB64:AC64"/>
    <mergeCell ref="AD64:AE64"/>
    <mergeCell ref="C65:D65"/>
    <mergeCell ref="Q65:R65"/>
    <mergeCell ref="U65:V65"/>
    <mergeCell ref="AB65:AC65"/>
    <mergeCell ref="AD65:AE65"/>
    <mergeCell ref="C66:D66"/>
    <mergeCell ref="Q66:R66"/>
    <mergeCell ref="U66:V66"/>
    <mergeCell ref="AB66:AC66"/>
    <mergeCell ref="AD66:AE66"/>
    <mergeCell ref="C67:D67"/>
    <mergeCell ref="Q67:R67"/>
    <mergeCell ref="U67:V67"/>
    <mergeCell ref="AB67:AC67"/>
    <mergeCell ref="AD67:AE67"/>
    <mergeCell ref="C68:D68"/>
    <mergeCell ref="Q68:R68"/>
    <mergeCell ref="U68:V68"/>
    <mergeCell ref="AB68:AC68"/>
    <mergeCell ref="AD68:AE68"/>
    <mergeCell ref="C69:D69"/>
    <mergeCell ref="Q69:R69"/>
    <mergeCell ref="U69:V69"/>
    <mergeCell ref="AB69:AC69"/>
    <mergeCell ref="AD69:AE69"/>
    <mergeCell ref="C70:D70"/>
    <mergeCell ref="Q70:R70"/>
    <mergeCell ref="U70:V70"/>
    <mergeCell ref="AB70:AC70"/>
    <mergeCell ref="AD70:AE70"/>
    <mergeCell ref="C71:D71"/>
    <mergeCell ref="Q71:R71"/>
    <mergeCell ref="U71:V71"/>
    <mergeCell ref="AB71:AC71"/>
    <mergeCell ref="AD71:AE71"/>
    <mergeCell ref="C72:D72"/>
    <mergeCell ref="Q72:R72"/>
    <mergeCell ref="U72:V72"/>
    <mergeCell ref="AB72:AC72"/>
    <mergeCell ref="AD72:AE72"/>
    <mergeCell ref="C73:D73"/>
    <mergeCell ref="Q73:R73"/>
    <mergeCell ref="U73:V73"/>
    <mergeCell ref="AB73:AC73"/>
    <mergeCell ref="AD73:AE73"/>
    <mergeCell ref="C74:D74"/>
    <mergeCell ref="Q74:R74"/>
    <mergeCell ref="U74:V74"/>
    <mergeCell ref="AB74:AC74"/>
    <mergeCell ref="AD74:AE74"/>
    <mergeCell ref="C75:D75"/>
    <mergeCell ref="Q75:R75"/>
    <mergeCell ref="U75:V75"/>
    <mergeCell ref="AB75:AC75"/>
    <mergeCell ref="AD75:AE75"/>
    <mergeCell ref="C76:D76"/>
    <mergeCell ref="Q76:R76"/>
    <mergeCell ref="U76:V76"/>
    <mergeCell ref="AB76:AC76"/>
    <mergeCell ref="AD76:AE76"/>
    <mergeCell ref="C77:D77"/>
    <mergeCell ref="Q77:R77"/>
    <mergeCell ref="U77:V77"/>
    <mergeCell ref="AB77:AC77"/>
    <mergeCell ref="AD77:AE77"/>
    <mergeCell ref="C78:D78"/>
    <mergeCell ref="Q78:R78"/>
    <mergeCell ref="U78:V78"/>
    <mergeCell ref="AB78:AC78"/>
    <mergeCell ref="AD78:AE78"/>
    <mergeCell ref="C79:D79"/>
    <mergeCell ref="Q79:R79"/>
    <mergeCell ref="U79:V79"/>
    <mergeCell ref="AB79:AC79"/>
    <mergeCell ref="AD79:AE79"/>
    <mergeCell ref="C80:D80"/>
    <mergeCell ref="Q80:R80"/>
    <mergeCell ref="U80:V80"/>
    <mergeCell ref="AB80:AC80"/>
    <mergeCell ref="AD80:AE80"/>
    <mergeCell ref="C81:D81"/>
    <mergeCell ref="Q81:R81"/>
    <mergeCell ref="U81:V81"/>
    <mergeCell ref="AB81:AC81"/>
    <mergeCell ref="AD81:AE81"/>
    <mergeCell ref="C82:D82"/>
    <mergeCell ref="Q82:R82"/>
    <mergeCell ref="U82:V82"/>
    <mergeCell ref="AB82:AC82"/>
    <mergeCell ref="AD82:AE82"/>
    <mergeCell ref="C83:D83"/>
    <mergeCell ref="Q83:R83"/>
    <mergeCell ref="U83:V83"/>
    <mergeCell ref="AB83:AC83"/>
    <mergeCell ref="AD83:AE83"/>
    <mergeCell ref="C84:D84"/>
    <mergeCell ref="Q84:R84"/>
    <mergeCell ref="U84:V84"/>
    <mergeCell ref="AB84:AC84"/>
    <mergeCell ref="AD84:AE84"/>
    <mergeCell ref="C85:D85"/>
    <mergeCell ref="Q85:R85"/>
    <mergeCell ref="U85:V85"/>
    <mergeCell ref="AB85:AC85"/>
    <mergeCell ref="AD85:AE85"/>
    <mergeCell ref="C86:D86"/>
    <mergeCell ref="Q86:R86"/>
    <mergeCell ref="U86:V86"/>
    <mergeCell ref="AB86:AC86"/>
    <mergeCell ref="AD86:AE86"/>
    <mergeCell ref="C87:D87"/>
    <mergeCell ref="Q87:R87"/>
    <mergeCell ref="U87:V87"/>
    <mergeCell ref="AB87:AC87"/>
    <mergeCell ref="AD87:AE87"/>
    <mergeCell ref="C88:D88"/>
    <mergeCell ref="Q88:R88"/>
    <mergeCell ref="U88:V88"/>
    <mergeCell ref="AB88:AC88"/>
    <mergeCell ref="AD88:AE88"/>
    <mergeCell ref="C89:D89"/>
    <mergeCell ref="Q89:R89"/>
    <mergeCell ref="U89:V89"/>
    <mergeCell ref="AB89:AC89"/>
    <mergeCell ref="AD89:AE89"/>
    <mergeCell ref="C90:D90"/>
    <mergeCell ref="Q90:R90"/>
    <mergeCell ref="U90:V90"/>
    <mergeCell ref="AB90:AC90"/>
    <mergeCell ref="AD90:AE90"/>
    <mergeCell ref="C91:D91"/>
    <mergeCell ref="Q91:R91"/>
    <mergeCell ref="U91:V91"/>
    <mergeCell ref="AB91:AC91"/>
    <mergeCell ref="AD91:AE91"/>
    <mergeCell ref="C92:D92"/>
    <mergeCell ref="Q92:R92"/>
    <mergeCell ref="U92:V92"/>
    <mergeCell ref="AB92:AC92"/>
    <mergeCell ref="AD92:AE92"/>
    <mergeCell ref="C93:D93"/>
    <mergeCell ref="Q93:R93"/>
    <mergeCell ref="U93:V93"/>
    <mergeCell ref="AB93:AC93"/>
    <mergeCell ref="AD93:AE93"/>
    <mergeCell ref="C94:D94"/>
    <mergeCell ref="Q94:R94"/>
    <mergeCell ref="U94:V94"/>
    <mergeCell ref="AB94:AC94"/>
    <mergeCell ref="AD94:AE94"/>
    <mergeCell ref="C95:D95"/>
    <mergeCell ref="Q95:R95"/>
    <mergeCell ref="U95:V95"/>
    <mergeCell ref="AB95:AC95"/>
    <mergeCell ref="AD95:AE95"/>
    <mergeCell ref="C96:D96"/>
    <mergeCell ref="Q96:R96"/>
    <mergeCell ref="U96:V96"/>
    <mergeCell ref="AB96:AC96"/>
    <mergeCell ref="AD96:AE96"/>
    <mergeCell ref="C97:D97"/>
    <mergeCell ref="Q97:R97"/>
    <mergeCell ref="U97:V97"/>
    <mergeCell ref="AB97:AC97"/>
    <mergeCell ref="AD97:AE97"/>
    <mergeCell ref="C98:D98"/>
    <mergeCell ref="Q98:R98"/>
    <mergeCell ref="U98:V98"/>
    <mergeCell ref="AB98:AC98"/>
    <mergeCell ref="AD98:AE98"/>
    <mergeCell ref="C99:D99"/>
    <mergeCell ref="Q99:R99"/>
    <mergeCell ref="U99:V99"/>
    <mergeCell ref="AB99:AC99"/>
    <mergeCell ref="AD99:AE99"/>
    <mergeCell ref="C100:D100"/>
    <mergeCell ref="Q100:R100"/>
    <mergeCell ref="U100:V100"/>
    <mergeCell ref="AB100:AC100"/>
    <mergeCell ref="AD100:AE100"/>
    <mergeCell ref="C101:D101"/>
    <mergeCell ref="Q101:R101"/>
    <mergeCell ref="U101:V101"/>
    <mergeCell ref="AB101:AC101"/>
    <mergeCell ref="AD101:AE101"/>
    <mergeCell ref="C102:D102"/>
    <mergeCell ref="Q102:R102"/>
    <mergeCell ref="U102:V102"/>
    <mergeCell ref="AB102:AC102"/>
    <mergeCell ref="AD102:AE102"/>
    <mergeCell ref="C103:D103"/>
    <mergeCell ref="Q103:R103"/>
    <mergeCell ref="U103:V103"/>
    <mergeCell ref="AB103:AC103"/>
    <mergeCell ref="AD103:AE103"/>
    <mergeCell ref="C104:D104"/>
    <mergeCell ref="Q104:R104"/>
    <mergeCell ref="U104:V104"/>
    <mergeCell ref="AB104:AC104"/>
    <mergeCell ref="AD104:AE104"/>
    <mergeCell ref="C105:D105"/>
    <mergeCell ref="Q105:R105"/>
    <mergeCell ref="U105:V105"/>
    <mergeCell ref="AB105:AC105"/>
    <mergeCell ref="AD105:AE105"/>
    <mergeCell ref="C106:D106"/>
    <mergeCell ref="Q106:R106"/>
    <mergeCell ref="U106:V106"/>
    <mergeCell ref="AB106:AC106"/>
    <mergeCell ref="AD106:AE106"/>
    <mergeCell ref="C107:D107"/>
    <mergeCell ref="Q107:R107"/>
    <mergeCell ref="U107:V107"/>
    <mergeCell ref="AB107:AC107"/>
    <mergeCell ref="AD107:AE107"/>
    <mergeCell ref="C108:D108"/>
    <mergeCell ref="Q108:R108"/>
    <mergeCell ref="U108:V108"/>
    <mergeCell ref="AB108:AC108"/>
    <mergeCell ref="AD108:AE108"/>
  </mergeCells>
  <phoneticPr fontId="11"/>
  <conditionalFormatting sqref="P62:P108">
    <cfRule type="cellIs" dxfId="47" priority="27" stopIfTrue="1" operator="equal">
      <formula>"買"</formula>
    </cfRule>
    <cfRule type="cellIs" dxfId="46" priority="28" stopIfTrue="1" operator="equal">
      <formula>"売"</formula>
    </cfRule>
  </conditionalFormatting>
  <conditionalFormatting sqref="P46">
    <cfRule type="cellIs" dxfId="45" priority="13" stopIfTrue="1" operator="equal">
      <formula>"買"</formula>
    </cfRule>
    <cfRule type="cellIs" dxfId="44" priority="14" stopIfTrue="1" operator="equal">
      <formula>"売"</formula>
    </cfRule>
  </conditionalFormatting>
  <conditionalFormatting sqref="P9:P11 P14:P32 P44:P45 P58:P61 P36:P41 P47:P56">
    <cfRule type="cellIs" dxfId="43" priority="15" stopIfTrue="1" operator="equal">
      <formula>"買"</formula>
    </cfRule>
    <cfRule type="cellIs" dxfId="42" priority="16" stopIfTrue="1" operator="equal">
      <formula>"売"</formula>
    </cfRule>
  </conditionalFormatting>
  <conditionalFormatting sqref="P12">
    <cfRule type="cellIs" dxfId="41" priority="17" stopIfTrue="1" operator="equal">
      <formula>"買"</formula>
    </cfRule>
    <cfRule type="cellIs" dxfId="40" priority="18" stopIfTrue="1" operator="equal">
      <formula>"売"</formula>
    </cfRule>
  </conditionalFormatting>
  <conditionalFormatting sqref="P42:P43">
    <cfRule type="cellIs" dxfId="39" priority="11" stopIfTrue="1" operator="equal">
      <formula>"買"</formula>
    </cfRule>
    <cfRule type="cellIs" dxfId="38" priority="12" stopIfTrue="1" operator="equal">
      <formula>"売"</formula>
    </cfRule>
  </conditionalFormatting>
  <conditionalFormatting sqref="P57">
    <cfRule type="cellIs" dxfId="37" priority="9" stopIfTrue="1" operator="equal">
      <formula>"買"</formula>
    </cfRule>
    <cfRule type="cellIs" dxfId="36" priority="10" stopIfTrue="1" operator="equal">
      <formula>"売"</formula>
    </cfRule>
  </conditionalFormatting>
  <conditionalFormatting sqref="P13">
    <cfRule type="cellIs" dxfId="35" priority="7" stopIfTrue="1" operator="equal">
      <formula>"買"</formula>
    </cfRule>
    <cfRule type="cellIs" dxfId="34" priority="8" stopIfTrue="1" operator="equal">
      <formula>"売"</formula>
    </cfRule>
  </conditionalFormatting>
  <conditionalFormatting sqref="P33">
    <cfRule type="cellIs" dxfId="33" priority="5" stopIfTrue="1" operator="equal">
      <formula>"買"</formula>
    </cfRule>
    <cfRule type="cellIs" dxfId="32" priority="6" stopIfTrue="1" operator="equal">
      <formula>"売"</formula>
    </cfRule>
  </conditionalFormatting>
  <conditionalFormatting sqref="P34">
    <cfRule type="cellIs" dxfId="31" priority="3" stopIfTrue="1" operator="equal">
      <formula>"買"</formula>
    </cfRule>
    <cfRule type="cellIs" dxfId="30" priority="4" stopIfTrue="1" operator="equal">
      <formula>"売"</formula>
    </cfRule>
  </conditionalFormatting>
  <conditionalFormatting sqref="P35">
    <cfRule type="cellIs" dxfId="29" priority="1" stopIfTrue="1" operator="equal">
      <formula>"買"</formula>
    </cfRule>
    <cfRule type="cellIs" dxfId="28" priority="2" stopIfTrue="1" operator="equal">
      <formula>"売"</formula>
    </cfRule>
  </conditionalFormatting>
  <dataValidations count="1">
    <dataValidation type="list" operator="equal" allowBlank="1" showErrorMessage="1" sqref="P9:P108">
      <formula1>"買,売"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Y108"/>
  <sheetViews>
    <sheetView zoomScale="55" zoomScaleNormal="5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D24" sqref="AD24:AE24"/>
    </sheetView>
  </sheetViews>
  <sheetFormatPr defaultRowHeight="15.75" customHeight="1" x14ac:dyDescent="0.2"/>
  <cols>
    <col min="1" max="1" width="2.90625" style="112" customWidth="1"/>
    <col min="2" max="3" width="6.6328125" style="112" customWidth="1"/>
    <col min="4" max="4" width="21.1796875" style="112" customWidth="1"/>
    <col min="5" max="8" width="8.7265625" style="112" hidden="1" customWidth="1"/>
    <col min="9" max="9" width="10.6328125" style="112" hidden="1" customWidth="1"/>
    <col min="10" max="13" width="8.7265625" style="112" hidden="1" customWidth="1"/>
    <col min="14" max="14" width="9.6328125" style="112" customWidth="1"/>
    <col min="15" max="18" width="6.6328125" style="112" customWidth="1"/>
    <col min="19" max="19" width="11.26953125" style="112" customWidth="1"/>
    <col min="20" max="22" width="6.6328125" style="112" customWidth="1"/>
    <col min="23" max="23" width="10.90625" style="112" customWidth="1"/>
    <col min="24" max="24" width="10.26953125" style="112" customWidth="1"/>
    <col min="25" max="25" width="6.6328125" style="112" customWidth="1"/>
    <col min="26" max="26" width="7.7265625" style="52" customWidth="1"/>
    <col min="27" max="27" width="9.7265625" style="112" customWidth="1"/>
    <col min="28" max="28" width="6.6328125" style="112" customWidth="1"/>
    <col min="29" max="30" width="8.7265625" style="112"/>
    <col min="31" max="31" width="12.90625" style="112" bestFit="1" customWidth="1"/>
    <col min="32" max="32" width="12.90625" style="1" hidden="1" customWidth="1"/>
    <col min="33" max="34" width="8.7265625" style="112" hidden="1" customWidth="1"/>
    <col min="35" max="35" width="42.36328125" style="112" hidden="1" customWidth="1"/>
    <col min="36" max="36" width="10.36328125" style="112" hidden="1" customWidth="1"/>
    <col min="37" max="38" width="12.54296875" style="112" hidden="1" customWidth="1"/>
    <col min="39" max="40" width="0" style="112" hidden="1" customWidth="1"/>
    <col min="41" max="41" width="13.1796875" style="112" hidden="1" customWidth="1"/>
    <col min="42" max="51" width="10.453125" style="112" hidden="1" customWidth="1"/>
    <col min="52" max="16384" width="8.7265625" style="112"/>
  </cols>
  <sheetData>
    <row r="1" spans="2:51" ht="84.5" customHeight="1" x14ac:dyDescent="0.2"/>
    <row r="2" spans="2:51" ht="15.75" customHeight="1" x14ac:dyDescent="0.2">
      <c r="B2" s="171" t="s">
        <v>0</v>
      </c>
      <c r="C2" s="171"/>
      <c r="D2" s="176" t="s">
        <v>62</v>
      </c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1" t="s">
        <v>1</v>
      </c>
      <c r="P2" s="171"/>
      <c r="Q2" s="166" t="s">
        <v>98</v>
      </c>
      <c r="R2" s="166"/>
      <c r="S2" s="111"/>
      <c r="T2" s="171" t="s">
        <v>3</v>
      </c>
      <c r="U2" s="171"/>
      <c r="V2" s="177">
        <f>C9</f>
        <v>1000000</v>
      </c>
      <c r="W2" s="177"/>
      <c r="X2" s="171" t="s">
        <v>4</v>
      </c>
      <c r="Y2" s="171"/>
      <c r="Z2" s="53"/>
      <c r="AA2" s="36" t="e">
        <f>C108+AB108</f>
        <v>#VALUE!</v>
      </c>
      <c r="AB2" s="4"/>
      <c r="AC2" s="4"/>
      <c r="AD2" s="4"/>
      <c r="AE2" s="41"/>
      <c r="AF2" s="42"/>
      <c r="AG2" s="42"/>
      <c r="AH2" s="42"/>
      <c r="AP2" s="112" t="s">
        <v>82</v>
      </c>
    </row>
    <row r="3" spans="2:51" ht="67" customHeight="1" x14ac:dyDescent="0.2">
      <c r="B3" s="171" t="s">
        <v>5</v>
      </c>
      <c r="C3" s="171"/>
      <c r="D3" s="172" t="s">
        <v>148</v>
      </c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5"/>
      <c r="T3" s="171" t="s">
        <v>6</v>
      </c>
      <c r="U3" s="171"/>
      <c r="V3" s="172" t="s">
        <v>7</v>
      </c>
      <c r="W3" s="172"/>
      <c r="X3" s="172"/>
      <c r="Y3" s="172"/>
      <c r="Z3" s="172"/>
      <c r="AA3" s="172"/>
      <c r="AB3" s="4"/>
      <c r="AC3" s="68">
        <v>99</v>
      </c>
      <c r="AP3" s="86">
        <f>$V2+SUM(AP9:AP80)</f>
        <v>1349252.1199999999</v>
      </c>
      <c r="AQ3" s="91">
        <f>$V2+SUM(AQ9:AQ108)</f>
        <v>1866927.2499999995</v>
      </c>
      <c r="AR3" s="91">
        <f t="shared" ref="AR3:AY3" si="0">$V2+SUM(AR9:AR108)</f>
        <v>2038930.0649999999</v>
      </c>
      <c r="AS3" s="91">
        <f t="shared" si="0"/>
        <v>1942610.02</v>
      </c>
      <c r="AT3" s="91">
        <f t="shared" si="0"/>
        <v>1937123.925</v>
      </c>
      <c r="AU3" s="91">
        <f t="shared" si="0"/>
        <v>1900163.3199999998</v>
      </c>
      <c r="AV3" s="86">
        <f t="shared" si="0"/>
        <v>1811287.6400000001</v>
      </c>
      <c r="AW3" s="86">
        <f t="shared" si="0"/>
        <v>1869185.9</v>
      </c>
      <c r="AX3" s="86">
        <f t="shared" si="0"/>
        <v>1757833.88</v>
      </c>
      <c r="AY3" s="86">
        <f t="shared" si="0"/>
        <v>1629768.8</v>
      </c>
    </row>
    <row r="4" spans="2:51" ht="15.75" customHeight="1" x14ac:dyDescent="0.2">
      <c r="B4" s="171" t="s">
        <v>8</v>
      </c>
      <c r="C4" s="171"/>
      <c r="D4" s="173">
        <f>SUM($AB$9:$AC$984)</f>
        <v>77936</v>
      </c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1" t="s">
        <v>9</v>
      </c>
      <c r="P4" s="171"/>
      <c r="Q4" s="174">
        <f>SUM($AD$9:$AE$108)</f>
        <v>-69.12999999997993</v>
      </c>
      <c r="R4" s="174"/>
      <c r="S4" s="111"/>
      <c r="T4" s="175" t="s">
        <v>10</v>
      </c>
      <c r="U4" s="175"/>
      <c r="V4" s="177">
        <f>MAX($C$9:$D$990)-C9</f>
        <v>277786</v>
      </c>
      <c r="W4" s="177"/>
      <c r="X4" s="175" t="s">
        <v>11</v>
      </c>
      <c r="Y4" s="175"/>
      <c r="Z4" s="54"/>
      <c r="AA4" s="37">
        <f>MIN($C$9:$D$990)-C9</f>
        <v>0</v>
      </c>
      <c r="AB4" s="4"/>
      <c r="AC4" s="4"/>
      <c r="AD4" s="4"/>
      <c r="AQ4" s="92"/>
      <c r="AR4" s="92"/>
      <c r="AS4" s="92"/>
      <c r="AT4" s="92"/>
      <c r="AU4" s="92"/>
    </row>
    <row r="5" spans="2:51" ht="15.75" customHeight="1" x14ac:dyDescent="0.2">
      <c r="B5" s="110" t="s">
        <v>12</v>
      </c>
      <c r="C5" s="111">
        <f>COUNTIF($AB$9:$AB$981,"&gt;0")</f>
        <v>12</v>
      </c>
      <c r="D5" s="109" t="s">
        <v>13</v>
      </c>
      <c r="E5" s="109"/>
      <c r="F5" s="109"/>
      <c r="G5" s="109"/>
      <c r="H5" s="109"/>
      <c r="I5" s="109"/>
      <c r="J5" s="109"/>
      <c r="K5" s="109"/>
      <c r="L5" s="109"/>
      <c r="M5" s="109"/>
      <c r="N5" s="7">
        <f>COUNTIF($AB$9:$AB$981,"&lt;0")</f>
        <v>17</v>
      </c>
      <c r="O5" s="109" t="s">
        <v>14</v>
      </c>
      <c r="P5" s="111">
        <f>COUNTIF($AB$9:$AB$981,"=0")</f>
        <v>43</v>
      </c>
      <c r="Q5" s="109" t="s">
        <v>15</v>
      </c>
      <c r="R5" s="8">
        <f>C5/SUM(C5,N5,P5)</f>
        <v>0.16666666666666666</v>
      </c>
      <c r="S5" s="8"/>
      <c r="T5" s="165" t="s">
        <v>16</v>
      </c>
      <c r="U5" s="165"/>
      <c r="V5" s="166"/>
      <c r="W5" s="166"/>
      <c r="X5" s="9" t="s">
        <v>17</v>
      </c>
      <c r="Y5" s="10"/>
      <c r="Z5" s="55"/>
      <c r="AA5" s="38"/>
      <c r="AB5" s="4"/>
      <c r="AC5" s="4"/>
      <c r="AD5" s="4"/>
      <c r="AL5" s="112" t="s">
        <v>81</v>
      </c>
      <c r="AQ5" s="92"/>
      <c r="AR5" s="92"/>
      <c r="AS5" s="92"/>
      <c r="AT5" s="92"/>
      <c r="AU5" s="92"/>
    </row>
    <row r="6" spans="2:51" ht="7.5" customHeight="1" x14ac:dyDescent="0.2">
      <c r="B6" s="11"/>
      <c r="C6" s="12"/>
      <c r="D6" s="13"/>
      <c r="E6" s="13"/>
      <c r="F6" s="13"/>
      <c r="G6" s="13"/>
      <c r="H6" s="13"/>
      <c r="I6" s="13"/>
      <c r="J6" s="13"/>
      <c r="K6" s="13"/>
      <c r="L6" s="13"/>
      <c r="M6" s="13"/>
      <c r="N6" s="14"/>
      <c r="O6" s="11"/>
      <c r="P6" s="14"/>
      <c r="Q6" s="11"/>
      <c r="R6" s="15"/>
      <c r="S6" s="15"/>
      <c r="T6" s="11"/>
      <c r="U6" s="11"/>
      <c r="V6" s="14"/>
      <c r="W6" s="14"/>
      <c r="X6" s="16"/>
      <c r="Y6" s="16"/>
      <c r="Z6" s="56"/>
      <c r="AA6" s="17"/>
      <c r="AB6" s="4"/>
      <c r="AC6" s="4"/>
      <c r="AD6" s="4"/>
      <c r="AQ6" s="92"/>
      <c r="AR6" s="92"/>
      <c r="AS6" s="92"/>
      <c r="AT6" s="92"/>
      <c r="AU6" s="92"/>
    </row>
    <row r="7" spans="2:51" ht="15.75" customHeight="1" x14ac:dyDescent="0.2">
      <c r="B7" s="167" t="s">
        <v>18</v>
      </c>
      <c r="C7" s="168" t="s">
        <v>19</v>
      </c>
      <c r="D7" s="168"/>
      <c r="E7" s="163" t="s">
        <v>20</v>
      </c>
      <c r="F7" s="163" t="s">
        <v>21</v>
      </c>
      <c r="G7" s="163" t="s">
        <v>22</v>
      </c>
      <c r="H7" s="163" t="s">
        <v>23</v>
      </c>
      <c r="I7" s="161" t="s">
        <v>80</v>
      </c>
      <c r="J7" s="163" t="s">
        <v>24</v>
      </c>
      <c r="K7" s="163" t="s">
        <v>25</v>
      </c>
      <c r="L7" s="163" t="s">
        <v>79</v>
      </c>
      <c r="M7" s="163" t="s">
        <v>26</v>
      </c>
      <c r="N7" s="164" t="s">
        <v>27</v>
      </c>
      <c r="O7" s="164"/>
      <c r="P7" s="164"/>
      <c r="Q7" s="164"/>
      <c r="R7" s="164"/>
      <c r="S7" s="19" t="s">
        <v>28</v>
      </c>
      <c r="T7" s="169" t="s">
        <v>29</v>
      </c>
      <c r="U7" s="169"/>
      <c r="V7" s="169"/>
      <c r="W7" s="170" t="s">
        <v>30</v>
      </c>
      <c r="X7" s="157" t="s">
        <v>31</v>
      </c>
      <c r="Y7" s="157"/>
      <c r="Z7" s="157"/>
      <c r="AA7" s="157"/>
      <c r="AB7" s="158" t="s">
        <v>32</v>
      </c>
      <c r="AC7" s="158"/>
      <c r="AD7" s="158"/>
      <c r="AE7" s="158"/>
      <c r="AI7" s="112" t="s">
        <v>67</v>
      </c>
      <c r="AL7" s="112">
        <f>AVERAGE(AL9:AL59)</f>
        <v>8.8174533385966232</v>
      </c>
      <c r="AO7" s="231">
        <f>(AO12+AO15+AO17+AO21+AO34+AO37+AO38+AO43+AO56+AO78)/7</f>
        <v>2.5332370460042832</v>
      </c>
      <c r="AQ7" s="92"/>
      <c r="AR7" s="92"/>
      <c r="AS7" s="92"/>
      <c r="AT7" s="92"/>
      <c r="AU7" s="92"/>
    </row>
    <row r="8" spans="2:51" ht="44" customHeight="1" x14ac:dyDescent="0.2">
      <c r="B8" s="167"/>
      <c r="C8" s="168"/>
      <c r="D8" s="168"/>
      <c r="E8" s="163"/>
      <c r="F8" s="163"/>
      <c r="G8" s="163"/>
      <c r="H8" s="163"/>
      <c r="I8" s="162"/>
      <c r="J8" s="163"/>
      <c r="K8" s="163"/>
      <c r="L8" s="163"/>
      <c r="M8" s="163"/>
      <c r="N8" s="107" t="s">
        <v>33</v>
      </c>
      <c r="O8" s="107" t="s">
        <v>106</v>
      </c>
      <c r="P8" s="107" t="s">
        <v>35</v>
      </c>
      <c r="Q8" s="159" t="s">
        <v>36</v>
      </c>
      <c r="R8" s="159"/>
      <c r="S8" s="19"/>
      <c r="T8" s="108" t="s">
        <v>78</v>
      </c>
      <c r="U8" s="160" t="s">
        <v>38</v>
      </c>
      <c r="V8" s="160"/>
      <c r="W8" s="170"/>
      <c r="X8" s="113" t="s">
        <v>33</v>
      </c>
      <c r="Y8" s="113" t="s">
        <v>34</v>
      </c>
      <c r="Z8" s="57" t="s">
        <v>56</v>
      </c>
      <c r="AA8" s="35" t="s">
        <v>56</v>
      </c>
      <c r="AB8" s="158" t="s">
        <v>39</v>
      </c>
      <c r="AC8" s="158"/>
      <c r="AD8" s="158" t="s">
        <v>37</v>
      </c>
      <c r="AE8" s="158"/>
      <c r="AF8" s="1" t="s">
        <v>53</v>
      </c>
      <c r="AG8" s="112" t="s">
        <v>40</v>
      </c>
      <c r="AH8" s="112" t="s">
        <v>146</v>
      </c>
      <c r="AI8" s="23" t="s">
        <v>51</v>
      </c>
      <c r="AJ8" s="23" t="s">
        <v>76</v>
      </c>
      <c r="AK8" s="93" t="s">
        <v>90</v>
      </c>
      <c r="AL8" s="112" t="s">
        <v>77</v>
      </c>
      <c r="AM8" s="112" t="s">
        <v>74</v>
      </c>
      <c r="AN8" s="112" t="s">
        <v>75</v>
      </c>
      <c r="AO8" s="112" t="s">
        <v>73</v>
      </c>
      <c r="AP8" s="112">
        <v>0.5</v>
      </c>
      <c r="AQ8" s="112">
        <v>1</v>
      </c>
      <c r="AR8" s="112">
        <v>1.5</v>
      </c>
      <c r="AS8" s="112">
        <v>2</v>
      </c>
      <c r="AT8" s="112">
        <v>2.5</v>
      </c>
      <c r="AU8" s="112">
        <v>3</v>
      </c>
      <c r="AV8" s="112">
        <v>4</v>
      </c>
      <c r="AW8" s="112">
        <v>5</v>
      </c>
      <c r="AX8" s="112">
        <v>6</v>
      </c>
      <c r="AY8" s="112">
        <v>7</v>
      </c>
    </row>
    <row r="9" spans="2:51" s="122" customFormat="1" ht="15.75" customHeight="1" x14ac:dyDescent="0.2">
      <c r="B9" s="121">
        <v>1</v>
      </c>
      <c r="C9" s="178">
        <v>1000000</v>
      </c>
      <c r="D9" s="184"/>
      <c r="F9" s="122">
        <v>119.843</v>
      </c>
      <c r="G9" s="123">
        <v>119.517</v>
      </c>
      <c r="I9" s="124"/>
      <c r="J9" s="122">
        <f t="shared" ref="J9:J108" si="1">ABS(E9-H9)</f>
        <v>0</v>
      </c>
      <c r="K9" s="125" t="str">
        <f t="shared" ref="K9:K108" si="2">IF(H9&gt;E9,"陽","陰")</f>
        <v>陰</v>
      </c>
      <c r="L9" s="122">
        <f>IF(P9="買",E9-G9,F9-E9)</f>
        <v>119.843</v>
      </c>
      <c r="M9" s="126" t="str">
        <f>IF(L9&gt;=J9*3,"OK","NG")</f>
        <v>OK</v>
      </c>
      <c r="N9" s="127">
        <v>42130</v>
      </c>
      <c r="O9" s="128" t="s">
        <v>105</v>
      </c>
      <c r="P9" s="121" t="s">
        <v>41</v>
      </c>
      <c r="Q9" s="179">
        <f>IF(P9="買",F9,G9)</f>
        <v>119.517</v>
      </c>
      <c r="R9" s="179"/>
      <c r="S9" s="121"/>
      <c r="T9" s="121">
        <f>ABS((S9-Q9)*100)</f>
        <v>11951.699999999999</v>
      </c>
      <c r="U9" s="178">
        <f t="shared" ref="U9:U108" si="3">IF(O9="","",C9*0.03)</f>
        <v>30000</v>
      </c>
      <c r="V9" s="178"/>
      <c r="W9" s="129">
        <f>IF(T9="","",ROUNDDOWN(U9/(T9/81)/100000,2))</f>
        <v>0</v>
      </c>
      <c r="X9" s="127">
        <v>42131</v>
      </c>
      <c r="Y9" s="128">
        <v>42497</v>
      </c>
      <c r="Z9" s="130">
        <v>119.491</v>
      </c>
      <c r="AA9" s="121">
        <v>119.52500000000001</v>
      </c>
      <c r="AB9" s="182">
        <f>IF(Y9="","",ROUNDDOWN((IF(P9="売",Q9-AA9,AA9-Q9))*W9*10000000/81,0))</f>
        <v>0</v>
      </c>
      <c r="AC9" s="183"/>
      <c r="AD9" s="181">
        <f>IF(Y9="","",IF(AB9&lt;0,T9*(-1),IF(P9="買",(AA9-Q9)*100,(Q9-AA9)*100)))</f>
        <v>-0.80000000000097771</v>
      </c>
      <c r="AE9" s="181"/>
      <c r="AF9" s="131">
        <v>1</v>
      </c>
      <c r="AG9" s="122" t="s">
        <v>52</v>
      </c>
      <c r="AI9" s="122" t="s">
        <v>54</v>
      </c>
      <c r="AJ9" s="122">
        <v>119.197</v>
      </c>
      <c r="AK9" s="122">
        <f t="shared" ref="AK9:AK72" si="4">ABS(Q9-AJ9)</f>
        <v>0.31999999999999318</v>
      </c>
      <c r="AL9" s="122">
        <f>ABS(AK9/AM9)</f>
        <v>0.98159509202449602</v>
      </c>
      <c r="AM9" s="122">
        <f t="shared" ref="AM9:AM72" si="5">F9-G9</f>
        <v>0.32600000000000762</v>
      </c>
      <c r="AN9" s="122">
        <f t="shared" ref="AN9:AN72" si="6">ABS(Q9-AA9)</f>
        <v>8.0000000000097771E-3</v>
      </c>
      <c r="AO9" s="132">
        <f t="shared" ref="AO9:AO72" si="7">IF(AB9&gt;=0,AN9/AM9,"-")</f>
        <v>2.4539877300642915E-2</v>
      </c>
      <c r="AP9" s="122">
        <f t="shared" ref="AP9:AP59" si="8">IF(AL9&gt;=AP$8,U9*AP$8,AB9*1)</f>
        <v>15000</v>
      </c>
      <c r="AQ9" s="122">
        <f t="shared" ref="AQ9:AQ59" si="9">IF(AL9&gt;=AQ$8,U9*AQ$8,AB9*1)</f>
        <v>0</v>
      </c>
      <c r="AR9" s="122">
        <f t="shared" ref="AR9:AY9" si="10">IF($AL9&gt;=AR$8,$U9*AR$8,$AB9*1)</f>
        <v>0</v>
      </c>
      <c r="AS9" s="122">
        <f t="shared" si="10"/>
        <v>0</v>
      </c>
      <c r="AT9" s="122">
        <f t="shared" si="10"/>
        <v>0</v>
      </c>
      <c r="AU9" s="122">
        <f t="shared" si="10"/>
        <v>0</v>
      </c>
      <c r="AV9" s="122">
        <f t="shared" si="10"/>
        <v>0</v>
      </c>
      <c r="AW9" s="122">
        <f t="shared" si="10"/>
        <v>0</v>
      </c>
      <c r="AX9" s="122">
        <f t="shared" si="10"/>
        <v>0</v>
      </c>
      <c r="AY9" s="122">
        <f t="shared" si="10"/>
        <v>0</v>
      </c>
    </row>
    <row r="10" spans="2:51" s="122" customFormat="1" ht="15.75" customHeight="1" x14ac:dyDescent="0.2">
      <c r="B10" s="121">
        <v>2</v>
      </c>
      <c r="C10" s="184">
        <f>IF(AB9="","",C9+AB9)</f>
        <v>1000000</v>
      </c>
      <c r="D10" s="185"/>
      <c r="E10" s="133"/>
      <c r="F10" s="133">
        <v>119.557</v>
      </c>
      <c r="G10" s="133">
        <v>119.381</v>
      </c>
      <c r="H10" s="133"/>
      <c r="I10" s="124"/>
      <c r="J10" s="122">
        <f t="shared" si="1"/>
        <v>0</v>
      </c>
      <c r="K10" s="125" t="str">
        <f t="shared" si="2"/>
        <v>陰</v>
      </c>
      <c r="L10" s="122">
        <f t="shared" ref="L10:L73" si="11">IF(P10="買",E10-G10,F10-E10)</f>
        <v>-119.381</v>
      </c>
      <c r="M10" s="126" t="str">
        <f t="shared" ref="M10:M108" si="12">IF(L10&gt;=J10*3,"OK","NG")</f>
        <v>NG</v>
      </c>
      <c r="N10" s="121"/>
      <c r="O10" s="134" t="s">
        <v>104</v>
      </c>
      <c r="P10" s="121" t="s">
        <v>42</v>
      </c>
      <c r="Q10" s="186">
        <f>IF(P10="買",F10,G10)</f>
        <v>119.557</v>
      </c>
      <c r="R10" s="187"/>
      <c r="S10" s="121"/>
      <c r="T10" s="121">
        <f>ABS((S10-Q10)*100)</f>
        <v>11955.7</v>
      </c>
      <c r="U10" s="184">
        <f t="shared" si="3"/>
        <v>30000</v>
      </c>
      <c r="V10" s="188"/>
      <c r="W10" s="129">
        <f t="shared" ref="W10:W108" si="13">IF(T10="","",ROUNDDOWN(U10/(T10/81)/100000,2))</f>
        <v>0</v>
      </c>
      <c r="X10" s="121"/>
      <c r="Y10" s="128" t="s">
        <v>107</v>
      </c>
      <c r="Z10" s="135"/>
      <c r="AA10" s="121">
        <v>119.361</v>
      </c>
      <c r="AB10" s="182">
        <f t="shared" ref="AB10:AB37" si="14">IF(Y10="","",ROUNDDOWN((IF(P10="売",Q10-AA10,AA10-Q10))*W10*10000000/81,0))</f>
        <v>0</v>
      </c>
      <c r="AC10" s="183"/>
      <c r="AD10" s="189">
        <f>IF(Y10="","",IF(AB10&lt;0,T10*(-1),IF(P10="買",(AA10-Q10)*100,(Q10-AA10)*100)))</f>
        <v>-19.599999999999795</v>
      </c>
      <c r="AE10" s="190"/>
      <c r="AF10" s="131">
        <v>1</v>
      </c>
      <c r="AG10" s="122" t="s">
        <v>102</v>
      </c>
      <c r="AI10" s="122" t="s">
        <v>55</v>
      </c>
      <c r="AJ10" s="122">
        <v>119.596</v>
      </c>
      <c r="AK10" s="122">
        <f t="shared" si="4"/>
        <v>3.9000000000001478E-2</v>
      </c>
      <c r="AL10" s="122">
        <f t="shared" ref="AL10:AL11" si="15">ABS(AK10/AM10)</f>
        <v>0.22159090909091506</v>
      </c>
      <c r="AM10" s="122">
        <f t="shared" si="5"/>
        <v>0.17600000000000193</v>
      </c>
      <c r="AN10" s="122">
        <f t="shared" si="6"/>
        <v>0.19599999999999795</v>
      </c>
      <c r="AO10" s="132">
        <f t="shared" si="7"/>
        <v>1.1136363636363398</v>
      </c>
      <c r="AP10" s="122">
        <f t="shared" si="8"/>
        <v>0</v>
      </c>
      <c r="AQ10" s="122">
        <f t="shared" si="9"/>
        <v>0</v>
      </c>
      <c r="AR10" s="122">
        <f t="shared" ref="AR10:AR59" si="16">IF(AL10&gt;=AR$8,U10*AR$8,AB10*1)</f>
        <v>0</v>
      </c>
      <c r="AS10" s="122">
        <f t="shared" ref="AS10:AY19" si="17">IF($AL10&gt;=AS$8,$U10*AS$8,$AB10*1)</f>
        <v>0</v>
      </c>
      <c r="AT10" s="122">
        <f t="shared" si="17"/>
        <v>0</v>
      </c>
      <c r="AU10" s="122">
        <f t="shared" si="17"/>
        <v>0</v>
      </c>
      <c r="AV10" s="122">
        <f t="shared" si="17"/>
        <v>0</v>
      </c>
      <c r="AW10" s="122">
        <f t="shared" si="17"/>
        <v>0</v>
      </c>
      <c r="AX10" s="122">
        <f t="shared" si="17"/>
        <v>0</v>
      </c>
      <c r="AY10" s="122">
        <f t="shared" si="17"/>
        <v>0</v>
      </c>
    </row>
    <row r="11" spans="2:51" s="122" customFormat="1" ht="15.75" customHeight="1" x14ac:dyDescent="0.2">
      <c r="B11" s="121">
        <v>3</v>
      </c>
      <c r="C11" s="178">
        <f>IF(AB10="","",C10+AB10)</f>
        <v>1000000</v>
      </c>
      <c r="D11" s="184"/>
      <c r="E11" s="133"/>
      <c r="F11" s="133">
        <v>119.504</v>
      </c>
      <c r="G11" s="133">
        <v>119.327</v>
      </c>
      <c r="H11" s="133"/>
      <c r="I11" s="124"/>
      <c r="J11" s="122">
        <f t="shared" si="1"/>
        <v>0</v>
      </c>
      <c r="K11" s="125" t="str">
        <f t="shared" si="2"/>
        <v>陰</v>
      </c>
      <c r="L11" s="122">
        <f t="shared" si="11"/>
        <v>119.504</v>
      </c>
      <c r="M11" s="126" t="str">
        <f t="shared" si="12"/>
        <v>OK</v>
      </c>
      <c r="N11" s="121"/>
      <c r="O11" s="134" t="s">
        <v>108</v>
      </c>
      <c r="P11" s="121" t="s">
        <v>41</v>
      </c>
      <c r="Q11" s="179">
        <f t="shared" ref="Q11:Q74" si="18">IF(P11="買",F11,G11)</f>
        <v>119.327</v>
      </c>
      <c r="R11" s="179"/>
      <c r="S11" s="121"/>
      <c r="T11" s="121">
        <f t="shared" ref="T11:T74" si="19">ABS((S11-Q11)*100)</f>
        <v>11932.7</v>
      </c>
      <c r="U11" s="178">
        <f t="shared" si="3"/>
        <v>30000</v>
      </c>
      <c r="V11" s="178"/>
      <c r="W11" s="129">
        <f t="shared" si="13"/>
        <v>0</v>
      </c>
      <c r="X11" s="121"/>
      <c r="Y11" s="128" t="s">
        <v>109</v>
      </c>
      <c r="Z11" s="130"/>
      <c r="AA11" s="121">
        <v>119.524</v>
      </c>
      <c r="AB11" s="180">
        <f t="shared" si="14"/>
        <v>0</v>
      </c>
      <c r="AC11" s="180"/>
      <c r="AD11" s="181">
        <f t="shared" ref="AD11:AD74" si="20">IF(Y11="","",IF(AB11&lt;0,T11*(-1),IF(P11="買",(AA11-Q11)*100,(Q11-AA11)*100)))</f>
        <v>-19.700000000000273</v>
      </c>
      <c r="AE11" s="181"/>
      <c r="AF11" s="131">
        <v>1</v>
      </c>
      <c r="AG11" s="122" t="s">
        <v>102</v>
      </c>
      <c r="AI11" s="122" t="s">
        <v>55</v>
      </c>
      <c r="AJ11" s="122">
        <v>119.051</v>
      </c>
      <c r="AK11" s="122">
        <f t="shared" si="4"/>
        <v>0.27599999999999625</v>
      </c>
      <c r="AL11" s="122">
        <f t="shared" si="15"/>
        <v>1.5593220338982248</v>
      </c>
      <c r="AM11" s="122">
        <f t="shared" si="5"/>
        <v>0.17700000000000671</v>
      </c>
      <c r="AN11" s="122">
        <f t="shared" si="6"/>
        <v>0.19700000000000273</v>
      </c>
      <c r="AO11" s="132">
        <f t="shared" si="7"/>
        <v>1.1129943502824591</v>
      </c>
      <c r="AP11" s="122">
        <f t="shared" si="8"/>
        <v>15000</v>
      </c>
      <c r="AQ11" s="122">
        <f t="shared" si="9"/>
        <v>30000</v>
      </c>
      <c r="AR11" s="122">
        <f t="shared" si="16"/>
        <v>45000</v>
      </c>
      <c r="AS11" s="122">
        <f t="shared" si="17"/>
        <v>0</v>
      </c>
      <c r="AT11" s="122">
        <f t="shared" si="17"/>
        <v>0</v>
      </c>
      <c r="AU11" s="122">
        <f t="shared" si="17"/>
        <v>0</v>
      </c>
      <c r="AV11" s="122">
        <f t="shared" si="17"/>
        <v>0</v>
      </c>
      <c r="AW11" s="122">
        <f t="shared" si="17"/>
        <v>0</v>
      </c>
      <c r="AX11" s="122">
        <f t="shared" si="17"/>
        <v>0</v>
      </c>
      <c r="AY11" s="122">
        <f t="shared" si="17"/>
        <v>0</v>
      </c>
    </row>
    <row r="12" spans="2:51" s="70" customFormat="1" ht="15.75" customHeight="1" x14ac:dyDescent="0.2">
      <c r="B12" s="114">
        <v>4</v>
      </c>
      <c r="C12" s="141">
        <f t="shared" ref="C12:C75" si="21">IF(AB11="","",C11+AB11)</f>
        <v>1000000</v>
      </c>
      <c r="D12" s="146"/>
      <c r="E12" s="75"/>
      <c r="F12" s="75">
        <v>119.492</v>
      </c>
      <c r="G12" s="75">
        <v>119.283</v>
      </c>
      <c r="H12" s="75"/>
      <c r="I12" s="74"/>
      <c r="J12" s="70">
        <f t="shared" si="1"/>
        <v>0</v>
      </c>
      <c r="K12" s="65" t="str">
        <f t="shared" si="2"/>
        <v>陰</v>
      </c>
      <c r="L12" s="34">
        <f t="shared" si="11"/>
        <v>-119.283</v>
      </c>
      <c r="M12" s="71" t="str">
        <f t="shared" si="12"/>
        <v>NG</v>
      </c>
      <c r="N12" s="114"/>
      <c r="O12" s="117" t="s">
        <v>105</v>
      </c>
      <c r="P12" s="114" t="s">
        <v>42</v>
      </c>
      <c r="Q12" s="142">
        <f t="shared" si="18"/>
        <v>119.492</v>
      </c>
      <c r="R12" s="142"/>
      <c r="S12" s="106">
        <f t="shared" ref="S12:S71" si="22">IF(P12="買",G12-0.02,F12+0.02)</f>
        <v>119.26300000000001</v>
      </c>
      <c r="T12" s="106">
        <f t="shared" si="19"/>
        <v>22.89999999999992</v>
      </c>
      <c r="U12" s="143">
        <f t="shared" si="3"/>
        <v>30000</v>
      </c>
      <c r="V12" s="143"/>
      <c r="W12" s="67">
        <f t="shared" si="13"/>
        <v>1.06</v>
      </c>
      <c r="X12" s="114"/>
      <c r="Y12" s="27" t="s">
        <v>109</v>
      </c>
      <c r="Z12" s="58">
        <v>119.95</v>
      </c>
      <c r="AA12" s="106">
        <f t="shared" ref="AA12:AA75" si="23">IF(P12="買",Z12-0.02,Z12+0.02)</f>
        <v>119.93</v>
      </c>
      <c r="AB12" s="144">
        <f t="shared" si="14"/>
        <v>57318</v>
      </c>
      <c r="AC12" s="144"/>
      <c r="AD12" s="145">
        <f t="shared" si="20"/>
        <v>43.800000000000239</v>
      </c>
      <c r="AE12" s="145"/>
      <c r="AF12" s="72">
        <v>1</v>
      </c>
      <c r="AG12" s="65" t="s">
        <v>102</v>
      </c>
      <c r="AH12" s="65"/>
      <c r="AI12" s="70" t="s">
        <v>52</v>
      </c>
      <c r="AJ12" s="70">
        <v>120.227</v>
      </c>
      <c r="AK12" s="70">
        <f t="shared" si="4"/>
        <v>0.73499999999999943</v>
      </c>
      <c r="AL12" s="70">
        <f>ABS(AK12/AM12)</f>
        <v>3.5167464114831972</v>
      </c>
      <c r="AM12" s="70">
        <f t="shared" si="5"/>
        <v>0.20900000000000318</v>
      </c>
      <c r="AN12" s="70">
        <f t="shared" si="6"/>
        <v>0.43800000000000239</v>
      </c>
      <c r="AO12" s="73">
        <f t="shared" si="7"/>
        <v>2.0956937799042858</v>
      </c>
      <c r="AP12" s="70">
        <f t="shared" si="8"/>
        <v>15000</v>
      </c>
      <c r="AQ12" s="70">
        <f t="shared" si="9"/>
        <v>30000</v>
      </c>
      <c r="AR12" s="70">
        <f t="shared" si="16"/>
        <v>45000</v>
      </c>
      <c r="AS12" s="70">
        <f t="shared" si="17"/>
        <v>60000</v>
      </c>
      <c r="AT12" s="70">
        <f t="shared" si="17"/>
        <v>75000</v>
      </c>
      <c r="AU12" s="70">
        <f t="shared" si="17"/>
        <v>90000</v>
      </c>
      <c r="AV12" s="70">
        <f t="shared" si="17"/>
        <v>57318</v>
      </c>
      <c r="AW12" s="70">
        <f t="shared" si="17"/>
        <v>57318</v>
      </c>
      <c r="AX12" s="70">
        <f t="shared" si="17"/>
        <v>57318</v>
      </c>
      <c r="AY12" s="70">
        <f t="shared" si="17"/>
        <v>57318</v>
      </c>
    </row>
    <row r="13" spans="2:51" s="70" customFormat="1" ht="15.75" customHeight="1" x14ac:dyDescent="0.2">
      <c r="B13" s="114">
        <v>5</v>
      </c>
      <c r="C13" s="141">
        <f t="shared" si="21"/>
        <v>1057318</v>
      </c>
      <c r="D13" s="141"/>
      <c r="E13" s="75"/>
      <c r="F13" s="75">
        <v>120.227</v>
      </c>
      <c r="G13" s="75">
        <v>119.602</v>
      </c>
      <c r="H13" s="75"/>
      <c r="I13" s="74"/>
      <c r="J13" s="70">
        <f t="shared" si="1"/>
        <v>0</v>
      </c>
      <c r="K13" s="65" t="str">
        <f t="shared" si="2"/>
        <v>陰</v>
      </c>
      <c r="L13" s="34">
        <f t="shared" si="11"/>
        <v>120.227</v>
      </c>
      <c r="M13" s="71" t="s">
        <v>68</v>
      </c>
      <c r="N13" s="114"/>
      <c r="O13" s="117" t="s">
        <v>105</v>
      </c>
      <c r="P13" s="114" t="s">
        <v>41</v>
      </c>
      <c r="Q13" s="142">
        <f t="shared" si="18"/>
        <v>119.602</v>
      </c>
      <c r="R13" s="142"/>
      <c r="S13" s="106">
        <f t="shared" si="22"/>
        <v>120.247</v>
      </c>
      <c r="T13" s="106">
        <f t="shared" si="19"/>
        <v>64.499999999999602</v>
      </c>
      <c r="U13" s="143">
        <f t="shared" si="3"/>
        <v>31719.539999999997</v>
      </c>
      <c r="V13" s="143"/>
      <c r="W13" s="67">
        <f t="shared" si="13"/>
        <v>0.39</v>
      </c>
      <c r="X13" s="114"/>
      <c r="Y13" s="27" t="s">
        <v>110</v>
      </c>
      <c r="Z13" s="58">
        <v>119.815</v>
      </c>
      <c r="AA13" s="106">
        <f t="shared" si="23"/>
        <v>119.83499999999999</v>
      </c>
      <c r="AB13" s="144">
        <f t="shared" si="14"/>
        <v>-11218</v>
      </c>
      <c r="AC13" s="144"/>
      <c r="AD13" s="145">
        <f t="shared" si="20"/>
        <v>-64.499999999999602</v>
      </c>
      <c r="AE13" s="145"/>
      <c r="AF13" s="72">
        <v>1</v>
      </c>
      <c r="AG13" s="65" t="s">
        <v>111</v>
      </c>
      <c r="AH13" s="65"/>
      <c r="AI13" s="70" t="s">
        <v>52</v>
      </c>
      <c r="AJ13" s="70">
        <v>119.583</v>
      </c>
      <c r="AK13" s="70">
        <f t="shared" si="4"/>
        <v>1.9000000000005457E-2</v>
      </c>
      <c r="AL13" s="70">
        <f>ABS(AK13/AM13)</f>
        <v>3.0400000000008733E-2</v>
      </c>
      <c r="AM13" s="70">
        <f t="shared" si="5"/>
        <v>0.625</v>
      </c>
      <c r="AN13" s="70">
        <f t="shared" si="6"/>
        <v>0.23299999999998988</v>
      </c>
      <c r="AO13" s="73" t="str">
        <f t="shared" si="7"/>
        <v>-</v>
      </c>
      <c r="AP13" s="70">
        <f t="shared" si="8"/>
        <v>-11218</v>
      </c>
      <c r="AQ13" s="70">
        <f t="shared" si="9"/>
        <v>-11218</v>
      </c>
      <c r="AR13" s="70">
        <f t="shared" si="16"/>
        <v>-11218</v>
      </c>
      <c r="AS13" s="70">
        <f t="shared" si="17"/>
        <v>-11218</v>
      </c>
      <c r="AT13" s="70">
        <f t="shared" si="17"/>
        <v>-11218</v>
      </c>
      <c r="AU13" s="70">
        <f t="shared" si="17"/>
        <v>-11218</v>
      </c>
      <c r="AV13" s="70">
        <f t="shared" si="17"/>
        <v>-11218</v>
      </c>
      <c r="AW13" s="70">
        <f t="shared" si="17"/>
        <v>-11218</v>
      </c>
      <c r="AX13" s="70">
        <f t="shared" si="17"/>
        <v>-11218</v>
      </c>
      <c r="AY13" s="70">
        <f t="shared" si="17"/>
        <v>-11218</v>
      </c>
    </row>
    <row r="14" spans="2:51" s="70" customFormat="1" ht="15.75" customHeight="1" x14ac:dyDescent="0.2">
      <c r="B14" s="114">
        <v>6</v>
      </c>
      <c r="C14" s="141">
        <f t="shared" si="21"/>
        <v>1046100</v>
      </c>
      <c r="D14" s="141"/>
      <c r="E14" s="75"/>
      <c r="F14" s="75">
        <v>119.953</v>
      </c>
      <c r="G14" s="75">
        <v>119.78400000000001</v>
      </c>
      <c r="H14" s="75"/>
      <c r="I14" s="74"/>
      <c r="J14" s="70">
        <f t="shared" si="1"/>
        <v>0</v>
      </c>
      <c r="K14" s="65" t="str">
        <f t="shared" si="2"/>
        <v>陰</v>
      </c>
      <c r="L14" s="34">
        <f t="shared" si="11"/>
        <v>-119.78400000000001</v>
      </c>
      <c r="M14" s="71" t="str">
        <f t="shared" si="12"/>
        <v>NG</v>
      </c>
      <c r="N14" s="114"/>
      <c r="O14" s="117" t="s">
        <v>112</v>
      </c>
      <c r="P14" s="114" t="s">
        <v>42</v>
      </c>
      <c r="Q14" s="142">
        <f t="shared" si="18"/>
        <v>119.953</v>
      </c>
      <c r="R14" s="142"/>
      <c r="S14" s="106">
        <f t="shared" si="22"/>
        <v>119.76400000000001</v>
      </c>
      <c r="T14" s="106">
        <f t="shared" si="19"/>
        <v>18.899999999999295</v>
      </c>
      <c r="U14" s="143">
        <f t="shared" si="3"/>
        <v>31383</v>
      </c>
      <c r="V14" s="143"/>
      <c r="W14" s="67">
        <f t="shared" si="13"/>
        <v>1.34</v>
      </c>
      <c r="X14" s="114"/>
      <c r="Y14" s="27" t="s">
        <v>113</v>
      </c>
      <c r="Z14" s="58"/>
      <c r="AA14" s="106">
        <v>119.764</v>
      </c>
      <c r="AB14" s="144">
        <f t="shared" si="14"/>
        <v>-31266</v>
      </c>
      <c r="AC14" s="144"/>
      <c r="AD14" s="145">
        <f t="shared" si="20"/>
        <v>-18.899999999999295</v>
      </c>
      <c r="AE14" s="145"/>
      <c r="AF14" s="72">
        <v>1</v>
      </c>
      <c r="AG14" s="65" t="s">
        <v>102</v>
      </c>
      <c r="AH14" s="65"/>
      <c r="AI14" s="70" t="s">
        <v>114</v>
      </c>
      <c r="AJ14" s="70">
        <v>119.965</v>
      </c>
      <c r="AK14" s="70">
        <f t="shared" si="4"/>
        <v>1.2000000000000455E-2</v>
      </c>
      <c r="AL14" s="70">
        <f t="shared" ref="AL14:AL16" si="24">ABS(AK14/AM14)</f>
        <v>7.1005917159767298E-2</v>
      </c>
      <c r="AM14" s="70">
        <f t="shared" si="5"/>
        <v>0.16899999999999693</v>
      </c>
      <c r="AN14" s="70">
        <f t="shared" si="6"/>
        <v>0.18900000000000716</v>
      </c>
      <c r="AO14" s="73" t="str">
        <f t="shared" si="7"/>
        <v>-</v>
      </c>
      <c r="AP14" s="70">
        <f t="shared" si="8"/>
        <v>-31266</v>
      </c>
      <c r="AQ14" s="70">
        <f t="shared" si="9"/>
        <v>-31266</v>
      </c>
      <c r="AR14" s="70">
        <f t="shared" si="16"/>
        <v>-31266</v>
      </c>
      <c r="AS14" s="70">
        <f t="shared" si="17"/>
        <v>-31266</v>
      </c>
      <c r="AT14" s="70">
        <f t="shared" si="17"/>
        <v>-31266</v>
      </c>
      <c r="AU14" s="70">
        <f t="shared" si="17"/>
        <v>-31266</v>
      </c>
      <c r="AV14" s="70">
        <f t="shared" si="17"/>
        <v>-31266</v>
      </c>
      <c r="AW14" s="70">
        <f t="shared" si="17"/>
        <v>-31266</v>
      </c>
      <c r="AX14" s="70">
        <f t="shared" si="17"/>
        <v>-31266</v>
      </c>
      <c r="AY14" s="70">
        <f t="shared" si="17"/>
        <v>-31266</v>
      </c>
    </row>
    <row r="15" spans="2:51" s="70" customFormat="1" ht="15.75" customHeight="1" x14ac:dyDescent="0.2">
      <c r="B15" s="114">
        <v>7</v>
      </c>
      <c r="C15" s="141">
        <f t="shared" si="21"/>
        <v>1014834</v>
      </c>
      <c r="D15" s="141"/>
      <c r="E15" s="75"/>
      <c r="F15" s="75">
        <v>119.91800000000001</v>
      </c>
      <c r="G15" s="75">
        <v>119.818</v>
      </c>
      <c r="H15" s="75"/>
      <c r="I15" s="74"/>
      <c r="J15" s="65">
        <f t="shared" si="1"/>
        <v>0</v>
      </c>
      <c r="K15" s="65" t="str">
        <f t="shared" si="2"/>
        <v>陰</v>
      </c>
      <c r="L15" s="34">
        <f t="shared" si="11"/>
        <v>119.91800000000001</v>
      </c>
      <c r="M15" s="66" t="str">
        <f t="shared" si="12"/>
        <v>OK</v>
      </c>
      <c r="N15" s="114"/>
      <c r="O15" s="117" t="s">
        <v>105</v>
      </c>
      <c r="P15" s="114" t="s">
        <v>41</v>
      </c>
      <c r="Q15" s="142">
        <f t="shared" si="18"/>
        <v>119.818</v>
      </c>
      <c r="R15" s="142"/>
      <c r="S15" s="106">
        <f t="shared" si="22"/>
        <v>119.938</v>
      </c>
      <c r="T15" s="106">
        <f t="shared" si="19"/>
        <v>12.000000000000455</v>
      </c>
      <c r="U15" s="143">
        <f t="shared" si="3"/>
        <v>30445.02</v>
      </c>
      <c r="V15" s="143"/>
      <c r="W15" s="67">
        <f t="shared" si="13"/>
        <v>2.0499999999999998</v>
      </c>
      <c r="X15" s="114"/>
      <c r="Y15" s="27" t="s">
        <v>110</v>
      </c>
      <c r="Z15" s="58">
        <v>119.15900000000001</v>
      </c>
      <c r="AA15" s="106">
        <f t="shared" si="23"/>
        <v>119.179</v>
      </c>
      <c r="AB15" s="144">
        <f t="shared" si="14"/>
        <v>161722</v>
      </c>
      <c r="AC15" s="144"/>
      <c r="AD15" s="145">
        <f t="shared" si="20"/>
        <v>63.899999999999579</v>
      </c>
      <c r="AE15" s="145"/>
      <c r="AF15" s="72">
        <v>1</v>
      </c>
      <c r="AG15" s="65" t="s">
        <v>115</v>
      </c>
      <c r="AH15" s="65"/>
      <c r="AI15" s="70" t="s">
        <v>52</v>
      </c>
      <c r="AJ15" s="70">
        <v>118.027</v>
      </c>
      <c r="AK15" s="70">
        <f t="shared" si="4"/>
        <v>1.7909999999999968</v>
      </c>
      <c r="AL15" s="70">
        <f t="shared" si="24"/>
        <v>17.909999999998441</v>
      </c>
      <c r="AM15" s="70">
        <f t="shared" si="5"/>
        <v>0.10000000000000853</v>
      </c>
      <c r="AN15" s="70">
        <f t="shared" si="6"/>
        <v>0.63899999999999579</v>
      </c>
      <c r="AO15" s="73">
        <f t="shared" si="7"/>
        <v>6.3899999999994135</v>
      </c>
      <c r="AP15" s="70">
        <f t="shared" si="8"/>
        <v>15222.51</v>
      </c>
      <c r="AQ15" s="70">
        <f t="shared" si="9"/>
        <v>30445.02</v>
      </c>
      <c r="AR15" s="70">
        <f t="shared" si="16"/>
        <v>45667.53</v>
      </c>
      <c r="AS15" s="70">
        <f t="shared" si="17"/>
        <v>60890.04</v>
      </c>
      <c r="AT15" s="70">
        <f t="shared" si="17"/>
        <v>76112.55</v>
      </c>
      <c r="AU15" s="70">
        <f t="shared" si="17"/>
        <v>91335.06</v>
      </c>
      <c r="AV15" s="70">
        <f t="shared" si="17"/>
        <v>121780.08</v>
      </c>
      <c r="AW15" s="70">
        <f t="shared" si="17"/>
        <v>152225.1</v>
      </c>
      <c r="AX15" s="70">
        <f t="shared" si="17"/>
        <v>182670.12</v>
      </c>
      <c r="AY15" s="70">
        <f t="shared" si="17"/>
        <v>213115.14</v>
      </c>
    </row>
    <row r="16" spans="2:51" s="122" customFormat="1" ht="15.75" customHeight="1" x14ac:dyDescent="0.2">
      <c r="B16" s="121">
        <v>8</v>
      </c>
      <c r="C16" s="178">
        <f t="shared" si="21"/>
        <v>1176556</v>
      </c>
      <c r="D16" s="178"/>
      <c r="E16" s="133"/>
      <c r="F16" s="133">
        <v>119.22</v>
      </c>
      <c r="G16" s="133">
        <v>118.88200000000001</v>
      </c>
      <c r="H16" s="133"/>
      <c r="I16" s="124"/>
      <c r="J16" s="122">
        <f t="shared" si="1"/>
        <v>0</v>
      </c>
      <c r="K16" s="125" t="str">
        <f t="shared" si="2"/>
        <v>陰</v>
      </c>
      <c r="L16" s="122">
        <f t="shared" si="11"/>
        <v>-118.88200000000001</v>
      </c>
      <c r="M16" s="126" t="str">
        <f t="shared" si="12"/>
        <v>NG</v>
      </c>
      <c r="N16" s="121"/>
      <c r="O16" s="134" t="s">
        <v>104</v>
      </c>
      <c r="P16" s="121" t="s">
        <v>42</v>
      </c>
      <c r="Q16" s="179">
        <f t="shared" si="18"/>
        <v>119.22</v>
      </c>
      <c r="R16" s="179"/>
      <c r="S16" s="121"/>
      <c r="T16" s="121">
        <f t="shared" si="19"/>
        <v>11922</v>
      </c>
      <c r="U16" s="178">
        <f t="shared" si="3"/>
        <v>35296.68</v>
      </c>
      <c r="V16" s="178"/>
      <c r="W16" s="129">
        <f t="shared" si="13"/>
        <v>0</v>
      </c>
      <c r="X16" s="121"/>
      <c r="Y16" s="128" t="s">
        <v>113</v>
      </c>
      <c r="Z16" s="135">
        <v>119.319</v>
      </c>
      <c r="AA16" s="121">
        <f t="shared" si="23"/>
        <v>119.29900000000001</v>
      </c>
      <c r="AB16" s="180">
        <f t="shared" si="14"/>
        <v>0</v>
      </c>
      <c r="AC16" s="180"/>
      <c r="AD16" s="181">
        <f t="shared" si="20"/>
        <v>7.9000000000007731</v>
      </c>
      <c r="AE16" s="181"/>
      <c r="AF16" s="131">
        <v>1</v>
      </c>
      <c r="AG16" s="125" t="s">
        <v>116</v>
      </c>
      <c r="AH16" s="125"/>
      <c r="AI16" s="122" t="s">
        <v>54</v>
      </c>
      <c r="AJ16" s="122">
        <v>119.919</v>
      </c>
      <c r="AK16" s="122">
        <f t="shared" si="4"/>
        <v>0.69899999999999807</v>
      </c>
      <c r="AL16" s="122">
        <f t="shared" si="24"/>
        <v>2.0680473372781383</v>
      </c>
      <c r="AM16" s="122">
        <f t="shared" si="5"/>
        <v>0.33799999999999386</v>
      </c>
      <c r="AN16" s="122">
        <f t="shared" si="6"/>
        <v>7.9000000000007731E-2</v>
      </c>
      <c r="AO16" s="132">
        <f t="shared" si="7"/>
        <v>0.23372781065091469</v>
      </c>
      <c r="AP16" s="122">
        <f t="shared" si="8"/>
        <v>17648.34</v>
      </c>
      <c r="AQ16" s="122">
        <f t="shared" si="9"/>
        <v>35296.68</v>
      </c>
      <c r="AR16" s="122">
        <f t="shared" si="16"/>
        <v>52945.020000000004</v>
      </c>
      <c r="AS16" s="122">
        <f t="shared" si="17"/>
        <v>70593.36</v>
      </c>
      <c r="AT16" s="122">
        <f t="shared" si="17"/>
        <v>0</v>
      </c>
      <c r="AU16" s="122">
        <f t="shared" si="17"/>
        <v>0</v>
      </c>
      <c r="AV16" s="122">
        <f t="shared" si="17"/>
        <v>0</v>
      </c>
      <c r="AW16" s="122">
        <f t="shared" si="17"/>
        <v>0</v>
      </c>
      <c r="AX16" s="122">
        <f t="shared" si="17"/>
        <v>0</v>
      </c>
      <c r="AY16" s="122">
        <f t="shared" si="17"/>
        <v>0</v>
      </c>
    </row>
    <row r="17" spans="2:51" s="70" customFormat="1" ht="15.75" customHeight="1" x14ac:dyDescent="0.2">
      <c r="B17" s="114">
        <v>9</v>
      </c>
      <c r="C17" s="141">
        <f t="shared" si="21"/>
        <v>1176556</v>
      </c>
      <c r="D17" s="141"/>
      <c r="E17" s="75"/>
      <c r="F17" s="75">
        <v>119.221</v>
      </c>
      <c r="G17" s="75">
        <v>118.964</v>
      </c>
      <c r="H17" s="75"/>
      <c r="I17" s="74"/>
      <c r="J17" s="70">
        <f t="shared" si="1"/>
        <v>0</v>
      </c>
      <c r="K17" s="65" t="str">
        <f t="shared" si="2"/>
        <v>陰</v>
      </c>
      <c r="L17" s="34">
        <f t="shared" si="11"/>
        <v>-118.964</v>
      </c>
      <c r="M17" s="71" t="str">
        <f t="shared" si="12"/>
        <v>NG</v>
      </c>
      <c r="N17" s="114"/>
      <c r="O17" s="117" t="s">
        <v>105</v>
      </c>
      <c r="P17" s="114" t="s">
        <v>42</v>
      </c>
      <c r="Q17" s="142">
        <f t="shared" si="18"/>
        <v>119.221</v>
      </c>
      <c r="R17" s="142"/>
      <c r="S17" s="106">
        <f t="shared" si="22"/>
        <v>118.944</v>
      </c>
      <c r="T17" s="106">
        <f t="shared" si="19"/>
        <v>27.700000000000102</v>
      </c>
      <c r="U17" s="143">
        <f t="shared" si="3"/>
        <v>35296.68</v>
      </c>
      <c r="V17" s="143"/>
      <c r="W17" s="67">
        <f t="shared" si="13"/>
        <v>1.03</v>
      </c>
      <c r="X17" s="114"/>
      <c r="Y17" s="27" t="s">
        <v>117</v>
      </c>
      <c r="Z17" s="58">
        <v>119.32</v>
      </c>
      <c r="AA17" s="106">
        <f t="shared" si="23"/>
        <v>119.3</v>
      </c>
      <c r="AB17" s="144">
        <f t="shared" si="14"/>
        <v>10045</v>
      </c>
      <c r="AC17" s="144"/>
      <c r="AD17" s="145">
        <f t="shared" si="20"/>
        <v>7.899999999999352</v>
      </c>
      <c r="AE17" s="145"/>
      <c r="AF17" s="72">
        <v>1</v>
      </c>
      <c r="AG17" s="65" t="s">
        <v>102</v>
      </c>
      <c r="AH17" s="65"/>
      <c r="AI17" s="70" t="s">
        <v>52</v>
      </c>
      <c r="AJ17" s="70">
        <v>119.919</v>
      </c>
      <c r="AK17" s="70">
        <f t="shared" si="4"/>
        <v>0.69799999999999329</v>
      </c>
      <c r="AL17" s="70">
        <f>ABS(AK17/AM17)</f>
        <v>2.7159533073929172</v>
      </c>
      <c r="AM17" s="70">
        <f t="shared" si="5"/>
        <v>0.257000000000005</v>
      </c>
      <c r="AN17" s="70">
        <f t="shared" si="6"/>
        <v>7.899999999999352E-2</v>
      </c>
      <c r="AO17" s="73">
        <f t="shared" si="7"/>
        <v>0.30739299610891824</v>
      </c>
      <c r="AP17" s="70">
        <f t="shared" si="8"/>
        <v>17648.34</v>
      </c>
      <c r="AQ17" s="70">
        <f t="shared" si="9"/>
        <v>35296.68</v>
      </c>
      <c r="AR17" s="70">
        <f t="shared" si="16"/>
        <v>52945.020000000004</v>
      </c>
      <c r="AS17" s="70">
        <f t="shared" si="17"/>
        <v>70593.36</v>
      </c>
      <c r="AT17" s="70">
        <f t="shared" si="17"/>
        <v>88241.7</v>
      </c>
      <c r="AU17" s="70">
        <f t="shared" si="17"/>
        <v>10045</v>
      </c>
      <c r="AV17" s="70">
        <f t="shared" si="17"/>
        <v>10045</v>
      </c>
      <c r="AW17" s="70">
        <f t="shared" si="17"/>
        <v>10045</v>
      </c>
      <c r="AX17" s="70">
        <f t="shared" si="17"/>
        <v>10045</v>
      </c>
      <c r="AY17" s="70">
        <f t="shared" si="17"/>
        <v>10045</v>
      </c>
    </row>
    <row r="18" spans="2:51" s="122" customFormat="1" ht="15.75" customHeight="1" x14ac:dyDescent="0.2">
      <c r="B18" s="121">
        <v>10</v>
      </c>
      <c r="C18" s="178">
        <f t="shared" si="21"/>
        <v>1186601</v>
      </c>
      <c r="D18" s="178"/>
      <c r="E18" s="133"/>
      <c r="F18" s="133">
        <v>119.693</v>
      </c>
      <c r="G18" s="133">
        <v>119.334</v>
      </c>
      <c r="H18" s="133"/>
      <c r="I18" s="124"/>
      <c r="J18" s="125">
        <f t="shared" si="1"/>
        <v>0</v>
      </c>
      <c r="K18" s="125" t="str">
        <f t="shared" si="2"/>
        <v>陰</v>
      </c>
      <c r="L18" s="122">
        <f t="shared" si="11"/>
        <v>-119.334</v>
      </c>
      <c r="M18" s="136" t="str">
        <f t="shared" si="12"/>
        <v>NG</v>
      </c>
      <c r="N18" s="121"/>
      <c r="O18" s="134" t="s">
        <v>105</v>
      </c>
      <c r="P18" s="121" t="s">
        <v>42</v>
      </c>
      <c r="Q18" s="179">
        <f t="shared" si="18"/>
        <v>119.693</v>
      </c>
      <c r="R18" s="179"/>
      <c r="S18" s="121"/>
      <c r="T18" s="121">
        <f t="shared" si="19"/>
        <v>11969.3</v>
      </c>
      <c r="U18" s="178">
        <f t="shared" si="3"/>
        <v>35598.03</v>
      </c>
      <c r="V18" s="178"/>
      <c r="W18" s="129">
        <f t="shared" si="13"/>
        <v>0</v>
      </c>
      <c r="X18" s="121"/>
      <c r="Y18" s="128" t="s">
        <v>109</v>
      </c>
      <c r="Z18" s="130">
        <v>119.584</v>
      </c>
      <c r="AA18" s="121">
        <f t="shared" si="23"/>
        <v>119.56400000000001</v>
      </c>
      <c r="AB18" s="180">
        <f t="shared" si="14"/>
        <v>0</v>
      </c>
      <c r="AC18" s="180"/>
      <c r="AD18" s="181">
        <f t="shared" si="20"/>
        <v>-12.899999999999068</v>
      </c>
      <c r="AE18" s="181"/>
      <c r="AF18" s="131">
        <v>1</v>
      </c>
      <c r="AG18" s="125" t="s">
        <v>102</v>
      </c>
      <c r="AH18" s="125"/>
      <c r="AI18" s="122" t="s">
        <v>55</v>
      </c>
      <c r="AJ18" s="122">
        <v>119.762</v>
      </c>
      <c r="AK18" s="122">
        <f t="shared" si="4"/>
        <v>6.9000000000002615E-2</v>
      </c>
      <c r="AL18" s="122">
        <f t="shared" ref="AL18:AL24" si="25">ABS(AK18/AM18)</f>
        <v>0.19220055710307421</v>
      </c>
      <c r="AM18" s="122">
        <f t="shared" si="5"/>
        <v>0.35899999999999466</v>
      </c>
      <c r="AN18" s="122">
        <f t="shared" si="6"/>
        <v>0.12899999999999068</v>
      </c>
      <c r="AO18" s="132">
        <f t="shared" si="7"/>
        <v>0.35933147632309914</v>
      </c>
      <c r="AP18" s="122">
        <f t="shared" si="8"/>
        <v>0</v>
      </c>
      <c r="AQ18" s="122">
        <f t="shared" si="9"/>
        <v>0</v>
      </c>
      <c r="AR18" s="122">
        <f t="shared" si="16"/>
        <v>0</v>
      </c>
      <c r="AS18" s="122">
        <f t="shared" si="17"/>
        <v>0</v>
      </c>
      <c r="AT18" s="122">
        <f t="shared" si="17"/>
        <v>0</v>
      </c>
      <c r="AU18" s="122">
        <f t="shared" si="17"/>
        <v>0</v>
      </c>
      <c r="AV18" s="122">
        <f t="shared" si="17"/>
        <v>0</v>
      </c>
      <c r="AW18" s="122">
        <f t="shared" si="17"/>
        <v>0</v>
      </c>
      <c r="AX18" s="122">
        <f t="shared" si="17"/>
        <v>0</v>
      </c>
      <c r="AY18" s="122">
        <f t="shared" si="17"/>
        <v>0</v>
      </c>
    </row>
    <row r="19" spans="2:51" s="122" customFormat="1" ht="15.75" customHeight="1" x14ac:dyDescent="0.2">
      <c r="B19" s="121">
        <v>11</v>
      </c>
      <c r="C19" s="178">
        <f t="shared" si="21"/>
        <v>1186601</v>
      </c>
      <c r="D19" s="178"/>
      <c r="E19" s="133"/>
      <c r="F19" s="133">
        <v>121.05200000000001</v>
      </c>
      <c r="G19" s="133">
        <v>120.81100000000001</v>
      </c>
      <c r="H19" s="133"/>
      <c r="I19" s="124"/>
      <c r="J19" s="122">
        <f t="shared" si="1"/>
        <v>0</v>
      </c>
      <c r="K19" s="125" t="str">
        <f t="shared" si="2"/>
        <v>陰</v>
      </c>
      <c r="L19" s="122">
        <f t="shared" si="11"/>
        <v>-120.81100000000001</v>
      </c>
      <c r="M19" s="126" t="str">
        <f t="shared" si="12"/>
        <v>NG</v>
      </c>
      <c r="N19" s="121"/>
      <c r="O19" s="134" t="s">
        <v>105</v>
      </c>
      <c r="P19" s="121" t="s">
        <v>42</v>
      </c>
      <c r="Q19" s="179">
        <f t="shared" si="18"/>
        <v>121.05200000000001</v>
      </c>
      <c r="R19" s="179"/>
      <c r="S19" s="121"/>
      <c r="T19" s="121">
        <f t="shared" si="19"/>
        <v>12105.2</v>
      </c>
      <c r="U19" s="178">
        <f t="shared" si="3"/>
        <v>35598.03</v>
      </c>
      <c r="V19" s="178"/>
      <c r="W19" s="129">
        <f t="shared" si="13"/>
        <v>0</v>
      </c>
      <c r="X19" s="121"/>
      <c r="Y19" s="128" t="s">
        <v>109</v>
      </c>
      <c r="Z19" s="137">
        <v>121.038</v>
      </c>
      <c r="AA19" s="121">
        <f t="shared" si="23"/>
        <v>121.018</v>
      </c>
      <c r="AB19" s="180">
        <f t="shared" si="14"/>
        <v>0</v>
      </c>
      <c r="AC19" s="180"/>
      <c r="AD19" s="181">
        <f t="shared" si="20"/>
        <v>-3.4000000000006025</v>
      </c>
      <c r="AE19" s="181"/>
      <c r="AF19" s="131">
        <v>1</v>
      </c>
      <c r="AG19" s="125" t="s">
        <v>115</v>
      </c>
      <c r="AH19" s="125"/>
      <c r="AI19" s="122" t="s">
        <v>55</v>
      </c>
      <c r="AJ19" s="122">
        <v>121.471</v>
      </c>
      <c r="AK19" s="122">
        <f t="shared" si="4"/>
        <v>0.41899999999999693</v>
      </c>
      <c r="AL19" s="122">
        <f t="shared" si="25"/>
        <v>1.7385892116182471</v>
      </c>
      <c r="AM19" s="122">
        <f t="shared" si="5"/>
        <v>0.24099999999999966</v>
      </c>
      <c r="AN19" s="122">
        <f t="shared" si="6"/>
        <v>3.4000000000006025E-2</v>
      </c>
      <c r="AO19" s="132">
        <f t="shared" si="7"/>
        <v>0.14107883817429906</v>
      </c>
      <c r="AP19" s="122">
        <f t="shared" si="8"/>
        <v>17799.014999999999</v>
      </c>
      <c r="AQ19" s="122">
        <f t="shared" si="9"/>
        <v>35598.03</v>
      </c>
      <c r="AR19" s="122">
        <f t="shared" si="16"/>
        <v>53397.044999999998</v>
      </c>
      <c r="AS19" s="122">
        <f t="shared" si="17"/>
        <v>0</v>
      </c>
      <c r="AT19" s="122">
        <f t="shared" si="17"/>
        <v>0</v>
      </c>
      <c r="AU19" s="122">
        <f t="shared" si="17"/>
        <v>0</v>
      </c>
      <c r="AV19" s="122">
        <f t="shared" si="17"/>
        <v>0</v>
      </c>
      <c r="AW19" s="122">
        <f t="shared" si="17"/>
        <v>0</v>
      </c>
      <c r="AX19" s="122">
        <f t="shared" si="17"/>
        <v>0</v>
      </c>
      <c r="AY19" s="122">
        <f t="shared" si="17"/>
        <v>0</v>
      </c>
    </row>
    <row r="20" spans="2:51" s="122" customFormat="1" ht="15.75" customHeight="1" x14ac:dyDescent="0.2">
      <c r="B20" s="121">
        <v>12</v>
      </c>
      <c r="C20" s="178">
        <f t="shared" si="21"/>
        <v>1186601</v>
      </c>
      <c r="D20" s="178"/>
      <c r="E20" s="133"/>
      <c r="F20" s="133">
        <v>121.089</v>
      </c>
      <c r="G20" s="133">
        <v>120.934</v>
      </c>
      <c r="H20" s="133"/>
      <c r="I20" s="124"/>
      <c r="J20" s="122">
        <f t="shared" si="1"/>
        <v>0</v>
      </c>
      <c r="K20" s="125" t="str">
        <f t="shared" si="2"/>
        <v>陰</v>
      </c>
      <c r="L20" s="122">
        <f t="shared" si="11"/>
        <v>121.089</v>
      </c>
      <c r="M20" s="126"/>
      <c r="N20" s="121"/>
      <c r="O20" s="134" t="s">
        <v>105</v>
      </c>
      <c r="P20" s="121" t="s">
        <v>41</v>
      </c>
      <c r="Q20" s="179">
        <f t="shared" si="18"/>
        <v>120.934</v>
      </c>
      <c r="R20" s="179"/>
      <c r="S20" s="121"/>
      <c r="T20" s="121">
        <f t="shared" si="19"/>
        <v>12093.4</v>
      </c>
      <c r="U20" s="178">
        <f t="shared" si="3"/>
        <v>35598.03</v>
      </c>
      <c r="V20" s="178"/>
      <c r="W20" s="129">
        <f t="shared" si="13"/>
        <v>0</v>
      </c>
      <c r="X20" s="121"/>
      <c r="Y20" s="128" t="s">
        <v>118</v>
      </c>
      <c r="Z20" s="137">
        <v>120.827</v>
      </c>
      <c r="AA20" s="121">
        <f t="shared" si="23"/>
        <v>120.84699999999999</v>
      </c>
      <c r="AB20" s="180">
        <f t="shared" si="14"/>
        <v>0</v>
      </c>
      <c r="AC20" s="180"/>
      <c r="AD20" s="181">
        <f t="shared" si="20"/>
        <v>8.7000000000003297</v>
      </c>
      <c r="AE20" s="181"/>
      <c r="AF20" s="131">
        <v>1</v>
      </c>
      <c r="AG20" s="125" t="s">
        <v>102</v>
      </c>
      <c r="AH20" s="125"/>
      <c r="AI20" s="122" t="s">
        <v>54</v>
      </c>
      <c r="AJ20" s="122">
        <v>120.63500000000001</v>
      </c>
      <c r="AK20" s="122">
        <f t="shared" si="4"/>
        <v>0.29899999999999238</v>
      </c>
      <c r="AL20" s="122">
        <f t="shared" si="25"/>
        <v>1.9290322580644528</v>
      </c>
      <c r="AM20" s="122">
        <f t="shared" si="5"/>
        <v>0.15500000000000114</v>
      </c>
      <c r="AN20" s="122">
        <f t="shared" si="6"/>
        <v>8.7000000000003297E-2</v>
      </c>
      <c r="AO20" s="132">
        <f t="shared" si="7"/>
        <v>0.56129032258066236</v>
      </c>
      <c r="AP20" s="122">
        <f t="shared" si="8"/>
        <v>17799.014999999999</v>
      </c>
      <c r="AQ20" s="122">
        <f t="shared" si="9"/>
        <v>35598.03</v>
      </c>
      <c r="AR20" s="122">
        <f t="shared" si="16"/>
        <v>53397.044999999998</v>
      </c>
      <c r="AS20" s="122">
        <f t="shared" ref="AS20:AY29" si="26">IF($AL20&gt;=AS$8,$U20*AS$8,$AB20*1)</f>
        <v>0</v>
      </c>
      <c r="AT20" s="122">
        <f t="shared" si="26"/>
        <v>0</v>
      </c>
      <c r="AU20" s="122">
        <f t="shared" si="26"/>
        <v>0</v>
      </c>
      <c r="AV20" s="122">
        <f t="shared" si="26"/>
        <v>0</v>
      </c>
      <c r="AW20" s="122">
        <f t="shared" si="26"/>
        <v>0</v>
      </c>
      <c r="AX20" s="122">
        <f t="shared" si="26"/>
        <v>0</v>
      </c>
      <c r="AY20" s="122">
        <f t="shared" si="26"/>
        <v>0</v>
      </c>
    </row>
    <row r="21" spans="2:51" s="70" customFormat="1" ht="15.75" customHeight="1" x14ac:dyDescent="0.2">
      <c r="B21" s="114">
        <v>13</v>
      </c>
      <c r="C21" s="141">
        <f t="shared" si="21"/>
        <v>1186601</v>
      </c>
      <c r="D21" s="141"/>
      <c r="E21" s="75"/>
      <c r="F21" s="75">
        <v>123.992</v>
      </c>
      <c r="G21" s="75">
        <v>123.617</v>
      </c>
      <c r="H21" s="75"/>
      <c r="I21" s="74"/>
      <c r="J21" s="70">
        <f t="shared" si="1"/>
        <v>0</v>
      </c>
      <c r="K21" s="65" t="str">
        <f t="shared" si="2"/>
        <v>陰</v>
      </c>
      <c r="L21" s="34">
        <f t="shared" si="11"/>
        <v>-123.617</v>
      </c>
      <c r="M21" s="71" t="str">
        <f t="shared" si="12"/>
        <v>NG</v>
      </c>
      <c r="N21" s="114"/>
      <c r="O21" s="117" t="s">
        <v>105</v>
      </c>
      <c r="P21" s="114" t="s">
        <v>42</v>
      </c>
      <c r="Q21" s="142">
        <f t="shared" si="18"/>
        <v>123.992</v>
      </c>
      <c r="R21" s="142"/>
      <c r="S21" s="106">
        <f t="shared" si="22"/>
        <v>123.59700000000001</v>
      </c>
      <c r="T21" s="106">
        <f t="shared" si="19"/>
        <v>39.499999999999602</v>
      </c>
      <c r="U21" s="143">
        <f t="shared" si="3"/>
        <v>35598.03</v>
      </c>
      <c r="V21" s="143"/>
      <c r="W21" s="67">
        <f t="shared" si="13"/>
        <v>0.72</v>
      </c>
      <c r="X21" s="114"/>
      <c r="Y21" s="27" t="s">
        <v>109</v>
      </c>
      <c r="Z21" s="60">
        <v>124.06</v>
      </c>
      <c r="AA21" s="106">
        <f t="shared" si="23"/>
        <v>124.04</v>
      </c>
      <c r="AB21" s="144">
        <f t="shared" si="14"/>
        <v>4266</v>
      </c>
      <c r="AC21" s="144"/>
      <c r="AD21" s="145">
        <f t="shared" si="20"/>
        <v>4.8000000000001819</v>
      </c>
      <c r="AE21" s="145"/>
      <c r="AF21" s="72">
        <v>1</v>
      </c>
      <c r="AG21" s="65" t="s">
        <v>102</v>
      </c>
      <c r="AH21" s="65"/>
      <c r="AI21" s="70" t="s">
        <v>119</v>
      </c>
      <c r="AJ21" s="70">
        <v>124.453</v>
      </c>
      <c r="AK21" s="70">
        <f t="shared" si="4"/>
        <v>0.46099999999999852</v>
      </c>
      <c r="AL21" s="70">
        <f t="shared" si="25"/>
        <v>1.2293333333333294</v>
      </c>
      <c r="AM21" s="70">
        <f t="shared" si="5"/>
        <v>0.375</v>
      </c>
      <c r="AN21" s="70">
        <f t="shared" si="6"/>
        <v>4.8000000000001819E-2</v>
      </c>
      <c r="AO21" s="73">
        <f t="shared" si="7"/>
        <v>0.12800000000000486</v>
      </c>
      <c r="AP21" s="70">
        <f t="shared" si="8"/>
        <v>17799.014999999999</v>
      </c>
      <c r="AQ21" s="70">
        <f t="shared" si="9"/>
        <v>35598.03</v>
      </c>
      <c r="AR21" s="70">
        <f t="shared" si="16"/>
        <v>4266</v>
      </c>
      <c r="AS21" s="70">
        <f t="shared" si="26"/>
        <v>4266</v>
      </c>
      <c r="AT21" s="70">
        <f t="shared" si="26"/>
        <v>4266</v>
      </c>
      <c r="AU21" s="70">
        <f t="shared" si="26"/>
        <v>4266</v>
      </c>
      <c r="AV21" s="70">
        <f t="shared" si="26"/>
        <v>4266</v>
      </c>
      <c r="AW21" s="70">
        <f t="shared" si="26"/>
        <v>4266</v>
      </c>
      <c r="AX21" s="70">
        <f t="shared" si="26"/>
        <v>4266</v>
      </c>
      <c r="AY21" s="70">
        <f t="shared" si="26"/>
        <v>4266</v>
      </c>
    </row>
    <row r="22" spans="2:51" s="70" customFormat="1" ht="15.75" customHeight="1" x14ac:dyDescent="0.2">
      <c r="B22" s="114">
        <v>14</v>
      </c>
      <c r="C22" s="141">
        <f t="shared" si="21"/>
        <v>1190867</v>
      </c>
      <c r="D22" s="141"/>
      <c r="E22" s="75"/>
      <c r="F22" s="75">
        <v>124.02200000000001</v>
      </c>
      <c r="G22" s="75">
        <v>123.709</v>
      </c>
      <c r="H22" s="75"/>
      <c r="I22" s="74"/>
      <c r="J22" s="70">
        <f t="shared" si="1"/>
        <v>0</v>
      </c>
      <c r="K22" s="65" t="str">
        <f t="shared" si="2"/>
        <v>陰</v>
      </c>
      <c r="L22" s="34">
        <f t="shared" si="11"/>
        <v>124.02200000000001</v>
      </c>
      <c r="M22" s="71" t="str">
        <f t="shared" si="12"/>
        <v>OK</v>
      </c>
      <c r="N22" s="114"/>
      <c r="O22" s="117" t="s">
        <v>105</v>
      </c>
      <c r="P22" s="114" t="s">
        <v>41</v>
      </c>
      <c r="Q22" s="142">
        <f t="shared" si="18"/>
        <v>123.709</v>
      </c>
      <c r="R22" s="142"/>
      <c r="S22" s="106">
        <f t="shared" si="22"/>
        <v>124.042</v>
      </c>
      <c r="T22" s="106">
        <f t="shared" si="19"/>
        <v>33.299999999999841</v>
      </c>
      <c r="U22" s="143">
        <f t="shared" si="3"/>
        <v>35726.01</v>
      </c>
      <c r="V22" s="143"/>
      <c r="W22" s="67">
        <f t="shared" si="13"/>
        <v>0.86</v>
      </c>
      <c r="X22" s="114"/>
      <c r="Y22" s="27" t="s">
        <v>110</v>
      </c>
      <c r="Z22" s="60">
        <v>123.872</v>
      </c>
      <c r="AA22" s="106">
        <f t="shared" si="23"/>
        <v>123.892</v>
      </c>
      <c r="AB22" s="144">
        <f t="shared" si="14"/>
        <v>-19429</v>
      </c>
      <c r="AC22" s="144"/>
      <c r="AD22" s="145">
        <f t="shared" si="20"/>
        <v>-33.299999999999841</v>
      </c>
      <c r="AE22" s="145"/>
      <c r="AF22" s="72">
        <v>1</v>
      </c>
      <c r="AG22" s="65" t="s">
        <v>115</v>
      </c>
      <c r="AH22" s="65"/>
      <c r="AI22" s="70" t="s">
        <v>52</v>
      </c>
      <c r="AJ22" s="70">
        <v>123.661</v>
      </c>
      <c r="AK22" s="70">
        <f t="shared" si="4"/>
        <v>4.8000000000001819E-2</v>
      </c>
      <c r="AL22" s="70">
        <f t="shared" si="25"/>
        <v>0.15335463258786405</v>
      </c>
      <c r="AM22" s="70">
        <f t="shared" si="5"/>
        <v>0.31300000000000239</v>
      </c>
      <c r="AN22" s="70">
        <f t="shared" si="6"/>
        <v>0.18299999999999272</v>
      </c>
      <c r="AO22" s="73" t="str">
        <f t="shared" si="7"/>
        <v>-</v>
      </c>
      <c r="AP22" s="70">
        <f t="shared" si="8"/>
        <v>-19429</v>
      </c>
      <c r="AQ22" s="70">
        <f t="shared" si="9"/>
        <v>-19429</v>
      </c>
      <c r="AR22" s="70">
        <f t="shared" si="16"/>
        <v>-19429</v>
      </c>
      <c r="AS22" s="70">
        <f t="shared" si="26"/>
        <v>-19429</v>
      </c>
      <c r="AT22" s="70">
        <f t="shared" si="26"/>
        <v>-19429</v>
      </c>
      <c r="AU22" s="70">
        <f t="shared" si="26"/>
        <v>-19429</v>
      </c>
      <c r="AV22" s="70">
        <f t="shared" si="26"/>
        <v>-19429</v>
      </c>
      <c r="AW22" s="70">
        <f t="shared" si="26"/>
        <v>-19429</v>
      </c>
      <c r="AX22" s="70">
        <f t="shared" si="26"/>
        <v>-19429</v>
      </c>
      <c r="AY22" s="70">
        <f t="shared" si="26"/>
        <v>-19429</v>
      </c>
    </row>
    <row r="23" spans="2:51" s="122" customFormat="1" ht="15.75" customHeight="1" x14ac:dyDescent="0.2">
      <c r="B23" s="121">
        <v>15</v>
      </c>
      <c r="C23" s="178">
        <f t="shared" si="21"/>
        <v>1171438</v>
      </c>
      <c r="D23" s="178"/>
      <c r="E23" s="133"/>
      <c r="F23" s="133">
        <v>124.108</v>
      </c>
      <c r="G23" s="133">
        <v>123.717</v>
      </c>
      <c r="H23" s="133"/>
      <c r="I23" s="124"/>
      <c r="J23" s="122">
        <f t="shared" si="1"/>
        <v>0</v>
      </c>
      <c r="K23" s="125" t="str">
        <f t="shared" si="2"/>
        <v>陰</v>
      </c>
      <c r="L23" s="138">
        <f>F23-H23</f>
        <v>124.108</v>
      </c>
      <c r="M23" s="126" t="str">
        <f t="shared" si="12"/>
        <v>OK</v>
      </c>
      <c r="N23" s="121"/>
      <c r="O23" s="134" t="s">
        <v>105</v>
      </c>
      <c r="P23" s="121" t="s">
        <v>42</v>
      </c>
      <c r="Q23" s="179">
        <f t="shared" si="18"/>
        <v>124.108</v>
      </c>
      <c r="R23" s="179"/>
      <c r="S23" s="121"/>
      <c r="T23" s="121">
        <f t="shared" si="19"/>
        <v>12410.800000000001</v>
      </c>
      <c r="U23" s="178">
        <f t="shared" si="3"/>
        <v>35143.14</v>
      </c>
      <c r="V23" s="178"/>
      <c r="W23" s="129">
        <f t="shared" si="13"/>
        <v>0</v>
      </c>
      <c r="X23" s="121"/>
      <c r="Y23" s="128" t="s">
        <v>109</v>
      </c>
      <c r="Z23" s="137">
        <v>124.06100000000001</v>
      </c>
      <c r="AA23" s="121">
        <f t="shared" si="23"/>
        <v>124.04100000000001</v>
      </c>
      <c r="AB23" s="180">
        <f t="shared" si="14"/>
        <v>0</v>
      </c>
      <c r="AC23" s="180"/>
      <c r="AD23" s="181">
        <f t="shared" si="20"/>
        <v>-6.6999999999993065</v>
      </c>
      <c r="AE23" s="181"/>
      <c r="AF23" s="131">
        <v>1</v>
      </c>
      <c r="AG23" s="125" t="s">
        <v>102</v>
      </c>
      <c r="AH23" s="125"/>
      <c r="AI23" s="122" t="s">
        <v>55</v>
      </c>
      <c r="AJ23" s="122">
        <v>124.339</v>
      </c>
      <c r="AK23" s="122">
        <f t="shared" si="4"/>
        <v>0.23099999999999454</v>
      </c>
      <c r="AL23" s="122">
        <f t="shared" si="25"/>
        <v>0.59079283887465828</v>
      </c>
      <c r="AM23" s="122">
        <f t="shared" si="5"/>
        <v>0.39100000000000534</v>
      </c>
      <c r="AN23" s="122">
        <f t="shared" si="6"/>
        <v>6.6999999999993065E-2</v>
      </c>
      <c r="AO23" s="132">
        <f t="shared" si="7"/>
        <v>0.17135549872120753</v>
      </c>
      <c r="AP23" s="122">
        <f t="shared" si="8"/>
        <v>17571.57</v>
      </c>
      <c r="AQ23" s="122">
        <f t="shared" si="9"/>
        <v>0</v>
      </c>
      <c r="AR23" s="122">
        <f t="shared" si="16"/>
        <v>0</v>
      </c>
      <c r="AS23" s="122">
        <f t="shared" si="26"/>
        <v>0</v>
      </c>
      <c r="AT23" s="122">
        <f t="shared" si="26"/>
        <v>0</v>
      </c>
      <c r="AU23" s="122">
        <f t="shared" si="26"/>
        <v>0</v>
      </c>
      <c r="AV23" s="122">
        <f t="shared" si="26"/>
        <v>0</v>
      </c>
      <c r="AW23" s="122">
        <f t="shared" si="26"/>
        <v>0</v>
      </c>
      <c r="AX23" s="122">
        <f t="shared" si="26"/>
        <v>0</v>
      </c>
      <c r="AY23" s="122">
        <f t="shared" si="26"/>
        <v>0</v>
      </c>
    </row>
    <row r="24" spans="2:51" ht="15.75" customHeight="1" x14ac:dyDescent="0.2">
      <c r="B24" s="114">
        <v>16</v>
      </c>
      <c r="C24" s="141">
        <f t="shared" si="21"/>
        <v>1171438</v>
      </c>
      <c r="D24" s="141"/>
      <c r="E24" s="75"/>
      <c r="F24" s="75">
        <v>124.205</v>
      </c>
      <c r="G24" s="75">
        <v>124.02</v>
      </c>
      <c r="H24" s="75"/>
      <c r="I24" s="74"/>
      <c r="J24" s="112" t="e">
        <f ca="1">AB(F24-E24)</f>
        <v>#NAME?</v>
      </c>
      <c r="K24" s="25" t="str">
        <f t="shared" si="2"/>
        <v>陰</v>
      </c>
      <c r="L24" s="34">
        <f t="shared" si="11"/>
        <v>-124.02</v>
      </c>
      <c r="M24" s="26" t="e">
        <f t="shared" ca="1" si="12"/>
        <v>#NAME?</v>
      </c>
      <c r="N24" s="114"/>
      <c r="O24" s="117" t="s">
        <v>105</v>
      </c>
      <c r="P24" s="114" t="s">
        <v>42</v>
      </c>
      <c r="Q24" s="142">
        <f t="shared" si="18"/>
        <v>124.205</v>
      </c>
      <c r="R24" s="142"/>
      <c r="S24" s="120">
        <f t="shared" si="22"/>
        <v>124</v>
      </c>
      <c r="T24" s="106">
        <f t="shared" si="19"/>
        <v>20.499999999999829</v>
      </c>
      <c r="U24" s="143">
        <f t="shared" si="3"/>
        <v>35143.14</v>
      </c>
      <c r="V24" s="143"/>
      <c r="W24" s="67">
        <f t="shared" si="13"/>
        <v>1.38</v>
      </c>
      <c r="X24" s="114"/>
      <c r="Y24" s="27" t="s">
        <v>110</v>
      </c>
      <c r="Z24" s="60"/>
      <c r="AA24" s="106">
        <v>124</v>
      </c>
      <c r="AB24" s="144">
        <f t="shared" si="14"/>
        <v>-34925</v>
      </c>
      <c r="AC24" s="144"/>
      <c r="AD24" s="145">
        <f t="shared" si="20"/>
        <v>-20.499999999999829</v>
      </c>
      <c r="AE24" s="145"/>
      <c r="AF24" s="1">
        <v>1</v>
      </c>
      <c r="AG24" s="65" t="s">
        <v>115</v>
      </c>
      <c r="AH24" s="65"/>
      <c r="AI24" s="70" t="s">
        <v>52</v>
      </c>
      <c r="AJ24" s="70">
        <v>124.233</v>
      </c>
      <c r="AK24" s="112">
        <f t="shared" si="4"/>
        <v>2.8000000000005798E-2</v>
      </c>
      <c r="AL24" s="70">
        <f t="shared" si="25"/>
        <v>0.15135135135138084</v>
      </c>
      <c r="AM24" s="112">
        <f t="shared" si="5"/>
        <v>0.18500000000000227</v>
      </c>
      <c r="AN24" s="112">
        <f t="shared" si="6"/>
        <v>0.20499999999999829</v>
      </c>
      <c r="AO24" s="64" t="str">
        <f t="shared" si="7"/>
        <v>-</v>
      </c>
      <c r="AP24" s="70">
        <f t="shared" si="8"/>
        <v>-34925</v>
      </c>
      <c r="AQ24" s="70">
        <f t="shared" si="9"/>
        <v>-34925</v>
      </c>
      <c r="AR24" s="70">
        <f t="shared" si="16"/>
        <v>-34925</v>
      </c>
      <c r="AS24" s="70">
        <f t="shared" si="26"/>
        <v>-34925</v>
      </c>
      <c r="AT24" s="70">
        <f t="shared" si="26"/>
        <v>-34925</v>
      </c>
      <c r="AU24" s="70">
        <f t="shared" si="26"/>
        <v>-34925</v>
      </c>
      <c r="AV24" s="70">
        <f t="shared" si="26"/>
        <v>-34925</v>
      </c>
      <c r="AW24" s="70">
        <f t="shared" si="26"/>
        <v>-34925</v>
      </c>
      <c r="AX24" s="70">
        <f t="shared" si="26"/>
        <v>-34925</v>
      </c>
      <c r="AY24" s="70">
        <f t="shared" si="26"/>
        <v>-34925</v>
      </c>
    </row>
    <row r="25" spans="2:51" s="122" customFormat="1" ht="15.75" customHeight="1" x14ac:dyDescent="0.2">
      <c r="B25" s="121">
        <v>17</v>
      </c>
      <c r="C25" s="178">
        <f t="shared" si="21"/>
        <v>1136513</v>
      </c>
      <c r="D25" s="178"/>
      <c r="E25" s="133"/>
      <c r="F25" s="133">
        <v>124.694</v>
      </c>
      <c r="G25" s="133">
        <v>124.009</v>
      </c>
      <c r="H25" s="133"/>
      <c r="I25" s="124"/>
      <c r="J25" s="122">
        <f t="shared" si="1"/>
        <v>0</v>
      </c>
      <c r="K25" s="125" t="str">
        <f t="shared" si="2"/>
        <v>陰</v>
      </c>
      <c r="L25" s="122">
        <f t="shared" si="11"/>
        <v>124.694</v>
      </c>
      <c r="M25" s="126" t="str">
        <f t="shared" si="12"/>
        <v>OK</v>
      </c>
      <c r="N25" s="121"/>
      <c r="O25" s="134" t="s">
        <v>108</v>
      </c>
      <c r="P25" s="121" t="s">
        <v>41</v>
      </c>
      <c r="Q25" s="179">
        <f t="shared" si="18"/>
        <v>124.009</v>
      </c>
      <c r="R25" s="179"/>
      <c r="S25" s="121"/>
      <c r="T25" s="121">
        <f t="shared" si="19"/>
        <v>12400.9</v>
      </c>
      <c r="U25" s="178">
        <f t="shared" si="3"/>
        <v>34095.39</v>
      </c>
      <c r="V25" s="178"/>
      <c r="W25" s="129">
        <f t="shared" si="13"/>
        <v>0</v>
      </c>
      <c r="X25" s="121"/>
      <c r="Y25" s="128" t="s">
        <v>110</v>
      </c>
      <c r="Z25" s="137">
        <v>124.13500000000001</v>
      </c>
      <c r="AA25" s="121">
        <f t="shared" si="23"/>
        <v>124.155</v>
      </c>
      <c r="AB25" s="180">
        <f t="shared" si="14"/>
        <v>0</v>
      </c>
      <c r="AC25" s="180"/>
      <c r="AD25" s="181">
        <f t="shared" si="20"/>
        <v>-14.60000000000008</v>
      </c>
      <c r="AE25" s="181"/>
      <c r="AF25" s="131">
        <v>1</v>
      </c>
      <c r="AG25" s="125" t="s">
        <v>102</v>
      </c>
      <c r="AH25" s="125"/>
      <c r="AI25" s="122" t="s">
        <v>55</v>
      </c>
      <c r="AJ25" s="122">
        <v>123.747</v>
      </c>
      <c r="AK25" s="122">
        <f t="shared" si="4"/>
        <v>0.26200000000000045</v>
      </c>
      <c r="AL25" s="122">
        <f>ABS(AK25/AM25)</f>
        <v>0.38248175182481692</v>
      </c>
      <c r="AM25" s="122">
        <f t="shared" si="5"/>
        <v>0.68500000000000227</v>
      </c>
      <c r="AN25" s="122">
        <f t="shared" si="6"/>
        <v>0.1460000000000008</v>
      </c>
      <c r="AO25" s="132">
        <f t="shared" si="7"/>
        <v>0.21313868613138731</v>
      </c>
      <c r="AP25" s="122">
        <f t="shared" si="8"/>
        <v>0</v>
      </c>
      <c r="AQ25" s="122">
        <f t="shared" si="9"/>
        <v>0</v>
      </c>
      <c r="AR25" s="122">
        <f t="shared" si="16"/>
        <v>0</v>
      </c>
      <c r="AS25" s="122">
        <f t="shared" si="26"/>
        <v>0</v>
      </c>
      <c r="AT25" s="122">
        <f t="shared" si="26"/>
        <v>0</v>
      </c>
      <c r="AU25" s="122">
        <f t="shared" si="26"/>
        <v>0</v>
      </c>
      <c r="AV25" s="122">
        <f t="shared" si="26"/>
        <v>0</v>
      </c>
      <c r="AW25" s="122">
        <f t="shared" si="26"/>
        <v>0</v>
      </c>
      <c r="AX25" s="122">
        <f t="shared" si="26"/>
        <v>0</v>
      </c>
      <c r="AY25" s="122">
        <f t="shared" si="26"/>
        <v>0</v>
      </c>
    </row>
    <row r="26" spans="2:51" s="122" customFormat="1" ht="15.75" customHeight="1" x14ac:dyDescent="0.2">
      <c r="B26" s="121">
        <v>18</v>
      </c>
      <c r="C26" s="178">
        <f t="shared" si="21"/>
        <v>1136513</v>
      </c>
      <c r="D26" s="178"/>
      <c r="E26" s="133"/>
      <c r="F26" s="133">
        <v>124.372</v>
      </c>
      <c r="G26" s="133">
        <v>124.053</v>
      </c>
      <c r="H26" s="133"/>
      <c r="I26" s="124"/>
      <c r="J26" s="122">
        <f t="shared" si="1"/>
        <v>0</v>
      </c>
      <c r="K26" s="125" t="str">
        <f t="shared" si="2"/>
        <v>陰</v>
      </c>
      <c r="L26" s="122">
        <f t="shared" si="11"/>
        <v>-124.053</v>
      </c>
      <c r="M26" s="126"/>
      <c r="N26" s="121"/>
      <c r="O26" s="134" t="s">
        <v>108</v>
      </c>
      <c r="P26" s="121" t="s">
        <v>42</v>
      </c>
      <c r="Q26" s="179">
        <f t="shared" si="18"/>
        <v>124.372</v>
      </c>
      <c r="R26" s="179"/>
      <c r="S26" s="121"/>
      <c r="T26" s="121">
        <f t="shared" si="19"/>
        <v>12437.2</v>
      </c>
      <c r="U26" s="178">
        <f t="shared" si="3"/>
        <v>34095.39</v>
      </c>
      <c r="V26" s="178"/>
      <c r="W26" s="129">
        <f t="shared" si="13"/>
        <v>0</v>
      </c>
      <c r="X26" s="121"/>
      <c r="Y26" s="128" t="s">
        <v>113</v>
      </c>
      <c r="Z26" s="137">
        <v>124.423</v>
      </c>
      <c r="AA26" s="121">
        <f t="shared" si="23"/>
        <v>124.40300000000001</v>
      </c>
      <c r="AB26" s="180">
        <f t="shared" si="14"/>
        <v>0</v>
      </c>
      <c r="AC26" s="180"/>
      <c r="AD26" s="181">
        <f t="shared" si="20"/>
        <v>3.1000000000005912</v>
      </c>
      <c r="AE26" s="181"/>
      <c r="AF26" s="131">
        <v>1</v>
      </c>
      <c r="AG26" s="125" t="s">
        <v>102</v>
      </c>
      <c r="AH26" s="125"/>
      <c r="AI26" s="122" t="s">
        <v>54</v>
      </c>
      <c r="AJ26" s="122">
        <v>12.566000000000001</v>
      </c>
      <c r="AK26" s="122">
        <f t="shared" si="4"/>
        <v>111.806</v>
      </c>
      <c r="AL26" s="122">
        <f t="shared" ref="AL26:AL28" si="27">ABS(AK26/AM26)</f>
        <v>350.48902821316324</v>
      </c>
      <c r="AM26" s="122">
        <f t="shared" si="5"/>
        <v>0.31900000000000261</v>
      </c>
      <c r="AN26" s="122">
        <f t="shared" si="6"/>
        <v>3.1000000000005912E-2</v>
      </c>
      <c r="AO26" s="132">
        <f t="shared" si="7"/>
        <v>9.7178683385597667E-2</v>
      </c>
      <c r="AP26" s="122">
        <f t="shared" si="8"/>
        <v>17047.695</v>
      </c>
      <c r="AQ26" s="122">
        <f t="shared" si="9"/>
        <v>34095.39</v>
      </c>
      <c r="AR26" s="122">
        <f t="shared" si="16"/>
        <v>51143.084999999999</v>
      </c>
      <c r="AS26" s="122">
        <f t="shared" si="26"/>
        <v>68190.78</v>
      </c>
      <c r="AT26" s="122">
        <f t="shared" si="26"/>
        <v>85238.475000000006</v>
      </c>
      <c r="AU26" s="122">
        <f t="shared" si="26"/>
        <v>102286.17</v>
      </c>
      <c r="AV26" s="122">
        <f t="shared" si="26"/>
        <v>136381.56</v>
      </c>
      <c r="AW26" s="122">
        <f t="shared" si="26"/>
        <v>170476.95</v>
      </c>
      <c r="AX26" s="122">
        <f t="shared" si="26"/>
        <v>204572.34</v>
      </c>
      <c r="AY26" s="122">
        <f t="shared" si="26"/>
        <v>238667.72999999998</v>
      </c>
    </row>
    <row r="27" spans="2:51" s="122" customFormat="1" ht="15.75" customHeight="1" x14ac:dyDescent="0.2">
      <c r="B27" s="121">
        <v>19</v>
      </c>
      <c r="C27" s="178">
        <f t="shared" si="21"/>
        <v>1136513</v>
      </c>
      <c r="D27" s="178"/>
      <c r="E27" s="133"/>
      <c r="F27" s="133">
        <v>124.494</v>
      </c>
      <c r="G27" s="133">
        <v>124.26</v>
      </c>
      <c r="H27" s="133"/>
      <c r="I27" s="124"/>
      <c r="J27" s="122">
        <f t="shared" si="1"/>
        <v>0</v>
      </c>
      <c r="K27" s="125" t="str">
        <f t="shared" si="2"/>
        <v>陰</v>
      </c>
      <c r="L27" s="138">
        <f>F27-H27</f>
        <v>124.494</v>
      </c>
      <c r="M27" s="126" t="str">
        <f t="shared" si="12"/>
        <v>OK</v>
      </c>
      <c r="N27" s="121"/>
      <c r="O27" s="134" t="s">
        <v>112</v>
      </c>
      <c r="P27" s="121" t="s">
        <v>41</v>
      </c>
      <c r="Q27" s="179">
        <f t="shared" si="18"/>
        <v>124.26</v>
      </c>
      <c r="R27" s="179"/>
      <c r="S27" s="121"/>
      <c r="T27" s="121">
        <f t="shared" si="19"/>
        <v>12426</v>
      </c>
      <c r="U27" s="178">
        <f t="shared" si="3"/>
        <v>34095.39</v>
      </c>
      <c r="V27" s="178"/>
      <c r="W27" s="129">
        <f t="shared" si="13"/>
        <v>0</v>
      </c>
      <c r="X27" s="121"/>
      <c r="Y27" s="128" t="s">
        <v>110</v>
      </c>
      <c r="Z27" s="137">
        <v>124.14700000000001</v>
      </c>
      <c r="AA27" s="121">
        <f t="shared" si="23"/>
        <v>124.167</v>
      </c>
      <c r="AB27" s="180">
        <f t="shared" si="14"/>
        <v>0</v>
      </c>
      <c r="AC27" s="180"/>
      <c r="AD27" s="181">
        <f t="shared" si="20"/>
        <v>9.3000000000003524</v>
      </c>
      <c r="AE27" s="181"/>
      <c r="AF27" s="131">
        <v>1</v>
      </c>
      <c r="AG27" s="125" t="s">
        <v>120</v>
      </c>
      <c r="AH27" s="125"/>
      <c r="AI27" s="122" t="s">
        <v>54</v>
      </c>
      <c r="AJ27" s="122">
        <v>123.77500000000001</v>
      </c>
      <c r="AK27" s="122">
        <f t="shared" si="4"/>
        <v>0.48499999999999943</v>
      </c>
      <c r="AL27" s="122">
        <f t="shared" si="27"/>
        <v>2.0726495726496177</v>
      </c>
      <c r="AM27" s="122">
        <f t="shared" si="5"/>
        <v>0.23399999999999466</v>
      </c>
      <c r="AN27" s="122">
        <f t="shared" si="6"/>
        <v>9.3000000000003524E-2</v>
      </c>
      <c r="AO27" s="132">
        <f t="shared" si="7"/>
        <v>0.39743589743592156</v>
      </c>
      <c r="AP27" s="122">
        <f t="shared" si="8"/>
        <v>17047.695</v>
      </c>
      <c r="AQ27" s="122">
        <f t="shared" si="9"/>
        <v>34095.39</v>
      </c>
      <c r="AR27" s="122">
        <f t="shared" si="16"/>
        <v>51143.084999999999</v>
      </c>
      <c r="AS27" s="122">
        <f t="shared" si="26"/>
        <v>68190.78</v>
      </c>
      <c r="AT27" s="122">
        <f t="shared" si="26"/>
        <v>0</v>
      </c>
      <c r="AU27" s="122">
        <f t="shared" si="26"/>
        <v>0</v>
      </c>
      <c r="AV27" s="122">
        <f t="shared" si="26"/>
        <v>0</v>
      </c>
      <c r="AW27" s="122">
        <f t="shared" si="26"/>
        <v>0</v>
      </c>
      <c r="AX27" s="122">
        <f t="shared" si="26"/>
        <v>0</v>
      </c>
      <c r="AY27" s="122">
        <f t="shared" si="26"/>
        <v>0</v>
      </c>
    </row>
    <row r="28" spans="2:51" s="122" customFormat="1" ht="15.75" customHeight="1" x14ac:dyDescent="0.2">
      <c r="B28" s="121">
        <v>20</v>
      </c>
      <c r="C28" s="178">
        <f t="shared" si="21"/>
        <v>1136513</v>
      </c>
      <c r="D28" s="178"/>
      <c r="E28" s="133"/>
      <c r="F28" s="133">
        <v>124.327</v>
      </c>
      <c r="G28" s="133">
        <v>124.035</v>
      </c>
      <c r="H28" s="133"/>
      <c r="I28" s="124"/>
      <c r="J28" s="122">
        <f t="shared" si="1"/>
        <v>0</v>
      </c>
      <c r="K28" s="125" t="str">
        <f t="shared" si="2"/>
        <v>陰</v>
      </c>
      <c r="L28" s="122">
        <f t="shared" si="11"/>
        <v>-124.035</v>
      </c>
      <c r="M28" s="126" t="str">
        <f t="shared" si="12"/>
        <v>NG</v>
      </c>
      <c r="N28" s="121"/>
      <c r="O28" s="134" t="s">
        <v>121</v>
      </c>
      <c r="P28" s="121" t="s">
        <v>42</v>
      </c>
      <c r="Q28" s="179">
        <f t="shared" si="18"/>
        <v>124.327</v>
      </c>
      <c r="R28" s="179"/>
      <c r="S28" s="121"/>
      <c r="T28" s="121">
        <f t="shared" si="19"/>
        <v>12432.7</v>
      </c>
      <c r="U28" s="178">
        <f t="shared" si="3"/>
        <v>34095.39</v>
      </c>
      <c r="V28" s="178"/>
      <c r="W28" s="129">
        <f t="shared" si="13"/>
        <v>0</v>
      </c>
      <c r="X28" s="121"/>
      <c r="Y28" s="128" t="s">
        <v>109</v>
      </c>
      <c r="Z28" s="137">
        <v>124.401</v>
      </c>
      <c r="AA28" s="121">
        <f t="shared" si="23"/>
        <v>124.381</v>
      </c>
      <c r="AB28" s="180">
        <f>IF(Y28="","",ROUNDDOWN((IF(P28="売",Q28-AA28,AA28-Q28))*W28*10000000/81,0))</f>
        <v>0</v>
      </c>
      <c r="AC28" s="180"/>
      <c r="AD28" s="181">
        <f t="shared" si="20"/>
        <v>5.4000000000002046</v>
      </c>
      <c r="AE28" s="181"/>
      <c r="AF28" s="131">
        <v>1</v>
      </c>
      <c r="AG28" s="125" t="s">
        <v>102</v>
      </c>
      <c r="AH28" s="125"/>
      <c r="AI28" s="122" t="s">
        <v>54</v>
      </c>
      <c r="AJ28" s="122">
        <v>124.676</v>
      </c>
      <c r="AK28" s="122">
        <f t="shared" si="4"/>
        <v>0.34900000000000375</v>
      </c>
      <c r="AL28" s="122">
        <f t="shared" si="27"/>
        <v>1.1952054794520612</v>
      </c>
      <c r="AM28" s="122">
        <f t="shared" si="5"/>
        <v>0.29200000000000159</v>
      </c>
      <c r="AN28" s="122">
        <f t="shared" si="6"/>
        <v>5.4000000000002046E-2</v>
      </c>
      <c r="AO28" s="132">
        <f t="shared" si="7"/>
        <v>0.18493150684932108</v>
      </c>
      <c r="AP28" s="122">
        <f t="shared" si="8"/>
        <v>17047.695</v>
      </c>
      <c r="AQ28" s="122">
        <f t="shared" si="9"/>
        <v>34095.39</v>
      </c>
      <c r="AR28" s="122">
        <f t="shared" si="16"/>
        <v>0</v>
      </c>
      <c r="AS28" s="122">
        <f t="shared" si="26"/>
        <v>0</v>
      </c>
      <c r="AT28" s="122">
        <f t="shared" si="26"/>
        <v>0</v>
      </c>
      <c r="AU28" s="122">
        <f t="shared" si="26"/>
        <v>0</v>
      </c>
      <c r="AV28" s="122">
        <f t="shared" si="26"/>
        <v>0</v>
      </c>
      <c r="AW28" s="122">
        <f t="shared" si="26"/>
        <v>0</v>
      </c>
      <c r="AX28" s="122">
        <f t="shared" si="26"/>
        <v>0</v>
      </c>
      <c r="AY28" s="122">
        <f t="shared" si="26"/>
        <v>0</v>
      </c>
    </row>
    <row r="29" spans="2:51" s="122" customFormat="1" ht="15.75" customHeight="1" x14ac:dyDescent="0.2">
      <c r="B29" s="121">
        <v>21</v>
      </c>
      <c r="C29" s="178">
        <f t="shared" si="21"/>
        <v>1136513</v>
      </c>
      <c r="D29" s="178"/>
      <c r="E29" s="133"/>
      <c r="F29" s="133">
        <v>124.578</v>
      </c>
      <c r="G29" s="133">
        <v>122.76900000000001</v>
      </c>
      <c r="H29" s="133"/>
      <c r="I29" s="124"/>
      <c r="J29" s="122">
        <f t="shared" si="1"/>
        <v>0</v>
      </c>
      <c r="K29" s="125" t="str">
        <f t="shared" si="2"/>
        <v>陰</v>
      </c>
      <c r="L29" s="122">
        <f t="shared" si="11"/>
        <v>124.578</v>
      </c>
      <c r="M29" s="126" t="str">
        <f t="shared" si="12"/>
        <v>OK</v>
      </c>
      <c r="N29" s="121"/>
      <c r="O29" s="134" t="s">
        <v>105</v>
      </c>
      <c r="P29" s="121" t="s">
        <v>41</v>
      </c>
      <c r="Q29" s="179">
        <f t="shared" si="18"/>
        <v>122.76900000000001</v>
      </c>
      <c r="R29" s="179"/>
      <c r="S29" s="121"/>
      <c r="T29" s="121">
        <f t="shared" si="19"/>
        <v>12276.900000000001</v>
      </c>
      <c r="U29" s="178">
        <f t="shared" si="3"/>
        <v>34095.39</v>
      </c>
      <c r="V29" s="178"/>
      <c r="W29" s="129">
        <f t="shared" si="13"/>
        <v>0</v>
      </c>
      <c r="X29" s="121" t="s">
        <v>122</v>
      </c>
      <c r="Y29" s="128" t="s">
        <v>110</v>
      </c>
      <c r="Z29" s="137">
        <v>122.76900000000001</v>
      </c>
      <c r="AA29" s="121">
        <f t="shared" si="23"/>
        <v>122.789</v>
      </c>
      <c r="AB29" s="180">
        <f t="shared" si="14"/>
        <v>0</v>
      </c>
      <c r="AC29" s="180"/>
      <c r="AD29" s="181">
        <f t="shared" si="20"/>
        <v>-1.9999999999996021</v>
      </c>
      <c r="AE29" s="181"/>
      <c r="AF29" s="131">
        <v>1</v>
      </c>
      <c r="AG29" s="125" t="s">
        <v>102</v>
      </c>
      <c r="AH29" s="125"/>
      <c r="AI29" s="122" t="s">
        <v>55</v>
      </c>
      <c r="AJ29" s="122">
        <v>122.452</v>
      </c>
      <c r="AK29" s="122">
        <f t="shared" si="4"/>
        <v>0.31700000000000728</v>
      </c>
      <c r="AL29" s="122">
        <f>ABS(AK29/AM29)</f>
        <v>0.17523493642897053</v>
      </c>
      <c r="AM29" s="122">
        <f t="shared" si="5"/>
        <v>1.8089999999999975</v>
      </c>
      <c r="AN29" s="122">
        <f t="shared" si="6"/>
        <v>1.9999999999996021E-2</v>
      </c>
      <c r="AO29" s="132">
        <f t="shared" si="7"/>
        <v>1.1055831951352155E-2</v>
      </c>
      <c r="AP29" s="122">
        <f t="shared" si="8"/>
        <v>0</v>
      </c>
      <c r="AQ29" s="122">
        <f t="shared" si="9"/>
        <v>0</v>
      </c>
      <c r="AR29" s="122">
        <f t="shared" si="16"/>
        <v>0</v>
      </c>
      <c r="AS29" s="122">
        <f t="shared" si="26"/>
        <v>0</v>
      </c>
      <c r="AT29" s="122">
        <f t="shared" si="26"/>
        <v>0</v>
      </c>
      <c r="AU29" s="122">
        <f t="shared" si="26"/>
        <v>0</v>
      </c>
      <c r="AV29" s="122">
        <f t="shared" si="26"/>
        <v>0</v>
      </c>
      <c r="AW29" s="122">
        <f t="shared" si="26"/>
        <v>0</v>
      </c>
      <c r="AX29" s="122">
        <f t="shared" si="26"/>
        <v>0</v>
      </c>
      <c r="AY29" s="122">
        <f t="shared" si="26"/>
        <v>0</v>
      </c>
    </row>
    <row r="30" spans="2:51" ht="15.75" customHeight="1" x14ac:dyDescent="0.2">
      <c r="B30" s="114">
        <v>22</v>
      </c>
      <c r="C30" s="141">
        <f t="shared" si="21"/>
        <v>1136513</v>
      </c>
      <c r="D30" s="141"/>
      <c r="E30" s="75"/>
      <c r="F30" s="75">
        <v>123.617</v>
      </c>
      <c r="G30" s="75">
        <v>123.43600000000001</v>
      </c>
      <c r="H30" s="75"/>
      <c r="I30" s="74"/>
      <c r="J30" s="112">
        <f t="shared" si="1"/>
        <v>0</v>
      </c>
      <c r="K30" s="25" t="str">
        <f t="shared" si="2"/>
        <v>陰</v>
      </c>
      <c r="L30" s="34">
        <f t="shared" si="11"/>
        <v>123.617</v>
      </c>
      <c r="M30" s="26" t="s">
        <v>68</v>
      </c>
      <c r="N30" s="114"/>
      <c r="O30" s="117" t="s">
        <v>123</v>
      </c>
      <c r="P30" s="114" t="s">
        <v>41</v>
      </c>
      <c r="Q30" s="142">
        <f t="shared" si="18"/>
        <v>123.43600000000001</v>
      </c>
      <c r="R30" s="142"/>
      <c r="S30" s="106">
        <f t="shared" si="22"/>
        <v>123.637</v>
      </c>
      <c r="T30" s="106">
        <f t="shared" si="19"/>
        <v>20.099999999999341</v>
      </c>
      <c r="U30" s="143">
        <f t="shared" si="3"/>
        <v>34095.39</v>
      </c>
      <c r="V30" s="143"/>
      <c r="W30" s="67">
        <f t="shared" si="13"/>
        <v>1.37</v>
      </c>
      <c r="X30" s="114"/>
      <c r="Y30" s="27" t="s">
        <v>110</v>
      </c>
      <c r="Z30" s="60">
        <v>123.50700000000001</v>
      </c>
      <c r="AA30" s="106">
        <f t="shared" si="23"/>
        <v>123.527</v>
      </c>
      <c r="AB30" s="144">
        <f t="shared" si="14"/>
        <v>-15391</v>
      </c>
      <c r="AC30" s="144"/>
      <c r="AD30" s="145">
        <f t="shared" si="20"/>
        <v>-20.099999999999341</v>
      </c>
      <c r="AE30" s="145"/>
      <c r="AF30" s="1">
        <v>1</v>
      </c>
      <c r="AG30" s="65" t="s">
        <v>124</v>
      </c>
      <c r="AH30" s="65"/>
      <c r="AI30" s="70" t="s">
        <v>52</v>
      </c>
      <c r="AJ30" s="70">
        <v>123.328</v>
      </c>
      <c r="AK30" s="112">
        <f t="shared" si="4"/>
        <v>0.10800000000000409</v>
      </c>
      <c r="AL30" s="70">
        <f t="shared" ref="AL30:AL93" si="28">ABS(AK30/AM30)</f>
        <v>0.5966850828729594</v>
      </c>
      <c r="AM30" s="112">
        <f t="shared" si="5"/>
        <v>0.18099999999999739</v>
      </c>
      <c r="AN30" s="112">
        <f t="shared" si="6"/>
        <v>9.0999999999993975E-2</v>
      </c>
      <c r="AO30" s="64" t="str">
        <f t="shared" si="7"/>
        <v>-</v>
      </c>
      <c r="AP30" s="70">
        <f t="shared" si="8"/>
        <v>17047.695</v>
      </c>
      <c r="AQ30" s="70">
        <f t="shared" si="9"/>
        <v>-15391</v>
      </c>
      <c r="AR30" s="70">
        <f t="shared" si="16"/>
        <v>-15391</v>
      </c>
      <c r="AS30" s="70">
        <f t="shared" ref="AS30:AY39" si="29">IF($AL30&gt;=AS$8,$U30*AS$8,$AB30*1)</f>
        <v>-15391</v>
      </c>
      <c r="AT30" s="70">
        <f t="shared" si="29"/>
        <v>-15391</v>
      </c>
      <c r="AU30" s="70">
        <f t="shared" si="29"/>
        <v>-15391</v>
      </c>
      <c r="AV30" s="70">
        <f t="shared" si="29"/>
        <v>-15391</v>
      </c>
      <c r="AW30" s="70">
        <f t="shared" si="29"/>
        <v>-15391</v>
      </c>
      <c r="AX30" s="70">
        <f t="shared" si="29"/>
        <v>-15391</v>
      </c>
      <c r="AY30" s="70">
        <f t="shared" si="29"/>
        <v>-15391</v>
      </c>
    </row>
    <row r="31" spans="2:51" s="122" customFormat="1" ht="15.75" customHeight="1" x14ac:dyDescent="0.2">
      <c r="B31" s="121">
        <v>22.5</v>
      </c>
      <c r="C31" s="178">
        <f t="shared" si="21"/>
        <v>1121122</v>
      </c>
      <c r="D31" s="178"/>
      <c r="E31" s="133"/>
      <c r="F31" s="133">
        <v>123.566</v>
      </c>
      <c r="G31" s="133">
        <v>123.416</v>
      </c>
      <c r="H31" s="133"/>
      <c r="I31" s="124"/>
      <c r="J31" s="122">
        <f t="shared" si="1"/>
        <v>0</v>
      </c>
      <c r="K31" s="125" t="str">
        <f t="shared" si="2"/>
        <v>陰</v>
      </c>
      <c r="L31" s="122">
        <f t="shared" si="11"/>
        <v>-123.416</v>
      </c>
      <c r="M31" s="126" t="str">
        <f t="shared" si="12"/>
        <v>NG</v>
      </c>
      <c r="N31" s="121"/>
      <c r="O31" s="134" t="s">
        <v>104</v>
      </c>
      <c r="P31" s="121" t="s">
        <v>42</v>
      </c>
      <c r="Q31" s="179">
        <f t="shared" si="18"/>
        <v>123.566</v>
      </c>
      <c r="R31" s="179"/>
      <c r="S31" s="121"/>
      <c r="T31" s="121">
        <f t="shared" si="19"/>
        <v>12356.6</v>
      </c>
      <c r="U31" s="178">
        <f t="shared" si="3"/>
        <v>33633.659999999996</v>
      </c>
      <c r="V31" s="178"/>
      <c r="W31" s="129">
        <f t="shared" si="13"/>
        <v>0</v>
      </c>
      <c r="X31" s="121"/>
      <c r="Y31" s="128" t="s">
        <v>113</v>
      </c>
      <c r="Z31" s="137"/>
      <c r="AA31" s="121">
        <v>123.396</v>
      </c>
      <c r="AB31" s="180">
        <f t="shared" si="14"/>
        <v>0</v>
      </c>
      <c r="AC31" s="180"/>
      <c r="AD31" s="181">
        <f t="shared" si="20"/>
        <v>-17.000000000000171</v>
      </c>
      <c r="AE31" s="181"/>
      <c r="AF31" s="131">
        <v>1</v>
      </c>
      <c r="AG31" s="125" t="s">
        <v>102</v>
      </c>
      <c r="AH31" s="125"/>
      <c r="AI31" s="122" t="s">
        <v>55</v>
      </c>
      <c r="AJ31" s="122">
        <v>123.813</v>
      </c>
      <c r="AK31" s="122">
        <f t="shared" si="4"/>
        <v>0.24699999999999989</v>
      </c>
      <c r="AL31" s="122">
        <f t="shared" si="28"/>
        <v>1.6466666666666034</v>
      </c>
      <c r="AM31" s="122">
        <f t="shared" si="5"/>
        <v>0.15000000000000568</v>
      </c>
      <c r="AN31" s="122">
        <f t="shared" si="6"/>
        <v>0.17000000000000171</v>
      </c>
      <c r="AO31" s="132">
        <f t="shared" si="7"/>
        <v>1.1333333333333018</v>
      </c>
      <c r="AP31" s="122">
        <f t="shared" si="8"/>
        <v>16816.829999999998</v>
      </c>
      <c r="AQ31" s="122">
        <f t="shared" si="9"/>
        <v>33633.659999999996</v>
      </c>
      <c r="AR31" s="122">
        <f t="shared" si="16"/>
        <v>50450.489999999991</v>
      </c>
      <c r="AS31" s="122">
        <f t="shared" si="29"/>
        <v>0</v>
      </c>
      <c r="AT31" s="122">
        <f t="shared" si="29"/>
        <v>0</v>
      </c>
      <c r="AU31" s="122">
        <f t="shared" si="29"/>
        <v>0</v>
      </c>
      <c r="AV31" s="122">
        <f t="shared" si="29"/>
        <v>0</v>
      </c>
      <c r="AW31" s="122">
        <f t="shared" si="29"/>
        <v>0</v>
      </c>
      <c r="AX31" s="122">
        <f t="shared" si="29"/>
        <v>0</v>
      </c>
      <c r="AY31" s="122">
        <f t="shared" si="29"/>
        <v>0</v>
      </c>
    </row>
    <row r="32" spans="2:51" s="122" customFormat="1" ht="15.75" customHeight="1" x14ac:dyDescent="0.2">
      <c r="B32" s="121">
        <v>23</v>
      </c>
      <c r="C32" s="178">
        <f t="shared" si="21"/>
        <v>1121122</v>
      </c>
      <c r="D32" s="178"/>
      <c r="E32" s="133"/>
      <c r="F32" s="133">
        <v>123.76</v>
      </c>
      <c r="G32" s="133">
        <v>123.473</v>
      </c>
      <c r="H32" s="133"/>
      <c r="I32" s="124"/>
      <c r="J32" s="122">
        <f t="shared" si="1"/>
        <v>0</v>
      </c>
      <c r="K32" s="125" t="str">
        <f t="shared" si="2"/>
        <v>陰</v>
      </c>
      <c r="L32" s="122">
        <f t="shared" si="11"/>
        <v>123.76</v>
      </c>
      <c r="M32" s="126" t="s">
        <v>68</v>
      </c>
      <c r="N32" s="121"/>
      <c r="O32" s="134" t="s">
        <v>105</v>
      </c>
      <c r="P32" s="121" t="s">
        <v>41</v>
      </c>
      <c r="Q32" s="179">
        <f t="shared" si="18"/>
        <v>123.473</v>
      </c>
      <c r="R32" s="179"/>
      <c r="S32" s="121"/>
      <c r="T32" s="121">
        <f t="shared" si="19"/>
        <v>12347.3</v>
      </c>
      <c r="U32" s="178">
        <f t="shared" si="3"/>
        <v>33633.659999999996</v>
      </c>
      <c r="V32" s="178"/>
      <c r="W32" s="129">
        <f t="shared" si="13"/>
        <v>0</v>
      </c>
      <c r="X32" s="121"/>
      <c r="Y32" s="128" t="s">
        <v>110</v>
      </c>
      <c r="Z32" s="137">
        <v>123.34699999999999</v>
      </c>
      <c r="AA32" s="121">
        <f t="shared" si="23"/>
        <v>123.36699999999999</v>
      </c>
      <c r="AB32" s="180">
        <f t="shared" si="14"/>
        <v>0</v>
      </c>
      <c r="AC32" s="180"/>
      <c r="AD32" s="181">
        <f t="shared" si="20"/>
        <v>10.600000000000875</v>
      </c>
      <c r="AE32" s="181"/>
      <c r="AF32" s="131">
        <v>1</v>
      </c>
      <c r="AG32" s="125" t="s">
        <v>102</v>
      </c>
      <c r="AH32" s="125"/>
      <c r="AI32" s="122" t="s">
        <v>54</v>
      </c>
      <c r="AJ32" s="122">
        <v>123.211</v>
      </c>
      <c r="AK32" s="122">
        <f t="shared" si="4"/>
        <v>0.26200000000000045</v>
      </c>
      <c r="AL32" s="122">
        <f t="shared" si="28"/>
        <v>0.91289198606269983</v>
      </c>
      <c r="AM32" s="122">
        <f t="shared" si="5"/>
        <v>0.28700000000000614</v>
      </c>
      <c r="AN32" s="122">
        <f t="shared" si="6"/>
        <v>0.10600000000000875</v>
      </c>
      <c r="AO32" s="132">
        <f t="shared" si="7"/>
        <v>0.36933797909409927</v>
      </c>
      <c r="AP32" s="122">
        <f t="shared" si="8"/>
        <v>16816.829999999998</v>
      </c>
      <c r="AQ32" s="122">
        <f t="shared" si="9"/>
        <v>0</v>
      </c>
      <c r="AR32" s="122">
        <f t="shared" si="16"/>
        <v>0</v>
      </c>
      <c r="AS32" s="122">
        <f t="shared" si="29"/>
        <v>0</v>
      </c>
      <c r="AT32" s="122">
        <f t="shared" si="29"/>
        <v>0</v>
      </c>
      <c r="AU32" s="122">
        <f t="shared" si="29"/>
        <v>0</v>
      </c>
      <c r="AV32" s="122">
        <f t="shared" si="29"/>
        <v>0</v>
      </c>
      <c r="AW32" s="122">
        <f t="shared" si="29"/>
        <v>0</v>
      </c>
      <c r="AX32" s="122">
        <f t="shared" si="29"/>
        <v>0</v>
      </c>
      <c r="AY32" s="122">
        <f t="shared" si="29"/>
        <v>0</v>
      </c>
    </row>
    <row r="33" spans="2:51" ht="15.75" customHeight="1" x14ac:dyDescent="0.2">
      <c r="B33" s="114">
        <v>24</v>
      </c>
      <c r="C33" s="141">
        <f t="shared" si="21"/>
        <v>1121122</v>
      </c>
      <c r="D33" s="141"/>
      <c r="E33" s="75"/>
      <c r="F33" s="75">
        <v>123.477</v>
      </c>
      <c r="G33" s="75">
        <v>123.36</v>
      </c>
      <c r="H33" s="75"/>
      <c r="I33" s="74"/>
      <c r="J33" s="112">
        <f t="shared" si="1"/>
        <v>0</v>
      </c>
      <c r="K33" s="25" t="str">
        <f t="shared" si="2"/>
        <v>陰</v>
      </c>
      <c r="L33" s="34">
        <f t="shared" si="11"/>
        <v>123.477</v>
      </c>
      <c r="M33" s="26" t="s">
        <v>68</v>
      </c>
      <c r="N33" s="114"/>
      <c r="O33" s="117" t="s">
        <v>104</v>
      </c>
      <c r="P33" s="114" t="s">
        <v>41</v>
      </c>
      <c r="Q33" s="142">
        <f t="shared" si="18"/>
        <v>123.36</v>
      </c>
      <c r="R33" s="142"/>
      <c r="S33" s="106">
        <f t="shared" si="22"/>
        <v>123.497</v>
      </c>
      <c r="T33" s="106">
        <f t="shared" si="19"/>
        <v>13.700000000000045</v>
      </c>
      <c r="U33" s="143">
        <f t="shared" si="3"/>
        <v>33633.659999999996</v>
      </c>
      <c r="V33" s="143"/>
      <c r="W33" s="67">
        <f t="shared" si="13"/>
        <v>1.98</v>
      </c>
      <c r="X33" s="114"/>
      <c r="Y33" s="27" t="s">
        <v>110</v>
      </c>
      <c r="Z33" s="60"/>
      <c r="AA33" s="106">
        <v>123.497</v>
      </c>
      <c r="AB33" s="144">
        <f t="shared" si="14"/>
        <v>-33488</v>
      </c>
      <c r="AC33" s="144"/>
      <c r="AD33" s="145">
        <f t="shared" si="20"/>
        <v>-13.700000000000045</v>
      </c>
      <c r="AE33" s="145"/>
      <c r="AF33" s="1">
        <v>1</v>
      </c>
      <c r="AG33" s="65" t="s">
        <v>102</v>
      </c>
      <c r="AH33" s="65"/>
      <c r="AI33" s="70" t="s">
        <v>52</v>
      </c>
      <c r="AJ33" s="70">
        <v>123.337</v>
      </c>
      <c r="AK33" s="112">
        <f t="shared" si="4"/>
        <v>2.2999999999996135E-2</v>
      </c>
      <c r="AL33" s="70">
        <f t="shared" si="28"/>
        <v>0.19658119658115608</v>
      </c>
      <c r="AM33" s="112">
        <f t="shared" si="5"/>
        <v>0.11700000000000443</v>
      </c>
      <c r="AN33" s="112">
        <f t="shared" si="6"/>
        <v>0.13700000000000045</v>
      </c>
      <c r="AO33" s="64" t="str">
        <f t="shared" si="7"/>
        <v>-</v>
      </c>
      <c r="AP33" s="70">
        <f t="shared" si="8"/>
        <v>-33488</v>
      </c>
      <c r="AQ33" s="70">
        <f t="shared" si="9"/>
        <v>-33488</v>
      </c>
      <c r="AR33" s="70">
        <f t="shared" si="16"/>
        <v>-33488</v>
      </c>
      <c r="AS33" s="70">
        <f t="shared" si="29"/>
        <v>-33488</v>
      </c>
      <c r="AT33" s="70">
        <f t="shared" si="29"/>
        <v>-33488</v>
      </c>
      <c r="AU33" s="70">
        <f t="shared" si="29"/>
        <v>-33488</v>
      </c>
      <c r="AV33" s="70">
        <f t="shared" si="29"/>
        <v>-33488</v>
      </c>
      <c r="AW33" s="70">
        <f t="shared" si="29"/>
        <v>-33488</v>
      </c>
      <c r="AX33" s="70">
        <f t="shared" si="29"/>
        <v>-33488</v>
      </c>
      <c r="AY33" s="70">
        <f t="shared" si="29"/>
        <v>-33488</v>
      </c>
    </row>
    <row r="34" spans="2:51" ht="15.75" customHeight="1" x14ac:dyDescent="0.2">
      <c r="B34" s="114">
        <v>25</v>
      </c>
      <c r="C34" s="141">
        <f t="shared" si="21"/>
        <v>1087634</v>
      </c>
      <c r="D34" s="141"/>
      <c r="E34" s="75"/>
      <c r="F34" s="75">
        <v>123.45</v>
      </c>
      <c r="G34" s="75">
        <v>123.355</v>
      </c>
      <c r="H34" s="75"/>
      <c r="I34" s="74"/>
      <c r="J34" s="112">
        <f t="shared" si="1"/>
        <v>0</v>
      </c>
      <c r="K34" s="25" t="str">
        <f t="shared" si="2"/>
        <v>陰</v>
      </c>
      <c r="L34" s="34">
        <f t="shared" si="11"/>
        <v>-123.355</v>
      </c>
      <c r="M34" s="26" t="str">
        <f t="shared" si="12"/>
        <v>NG</v>
      </c>
      <c r="N34" s="114" t="s">
        <v>126</v>
      </c>
      <c r="O34" s="117" t="s">
        <v>125</v>
      </c>
      <c r="P34" s="114" t="s">
        <v>42</v>
      </c>
      <c r="Q34" s="142">
        <f t="shared" si="18"/>
        <v>123.45</v>
      </c>
      <c r="R34" s="142"/>
      <c r="S34" s="106">
        <f t="shared" si="22"/>
        <v>123.33500000000001</v>
      </c>
      <c r="T34" s="106">
        <f t="shared" si="19"/>
        <v>11.499999999999488</v>
      </c>
      <c r="U34" s="143">
        <f t="shared" si="3"/>
        <v>32629.02</v>
      </c>
      <c r="V34" s="143"/>
      <c r="W34" s="67">
        <f t="shared" si="13"/>
        <v>2.29</v>
      </c>
      <c r="X34" s="114"/>
      <c r="Y34" s="27" t="s">
        <v>109</v>
      </c>
      <c r="Z34" s="60">
        <v>123.83499999999999</v>
      </c>
      <c r="AA34" s="106">
        <f t="shared" si="23"/>
        <v>123.815</v>
      </c>
      <c r="AB34" s="144">
        <f t="shared" si="14"/>
        <v>103191</v>
      </c>
      <c r="AC34" s="144"/>
      <c r="AD34" s="145">
        <f t="shared" si="20"/>
        <v>36.499999999999488</v>
      </c>
      <c r="AE34" s="145"/>
      <c r="AF34" s="1">
        <v>1</v>
      </c>
      <c r="AG34" s="65" t="s">
        <v>102</v>
      </c>
      <c r="AH34" s="65"/>
      <c r="AI34" s="70" t="s">
        <v>52</v>
      </c>
      <c r="AJ34" s="70">
        <v>123.97199999999999</v>
      </c>
      <c r="AK34" s="112">
        <f t="shared" si="4"/>
        <v>0.52199999999999136</v>
      </c>
      <c r="AL34" s="70">
        <f t="shared" si="28"/>
        <v>5.4947368421052376</v>
      </c>
      <c r="AM34" s="112">
        <f t="shared" si="5"/>
        <v>9.4999999999998863E-2</v>
      </c>
      <c r="AN34" s="112">
        <f t="shared" si="6"/>
        <v>0.36499999999999488</v>
      </c>
      <c r="AO34" s="64">
        <f t="shared" si="7"/>
        <v>3.8421052631578867</v>
      </c>
      <c r="AP34" s="70">
        <f t="shared" si="8"/>
        <v>16314.51</v>
      </c>
      <c r="AQ34" s="70">
        <f t="shared" si="9"/>
        <v>32629.02</v>
      </c>
      <c r="AR34" s="70">
        <f t="shared" si="16"/>
        <v>48943.53</v>
      </c>
      <c r="AS34" s="70">
        <f t="shared" si="29"/>
        <v>65258.04</v>
      </c>
      <c r="AT34" s="70">
        <f t="shared" si="29"/>
        <v>81572.55</v>
      </c>
      <c r="AU34" s="70">
        <f t="shared" si="29"/>
        <v>97887.06</v>
      </c>
      <c r="AV34" s="70">
        <f t="shared" si="29"/>
        <v>130516.08</v>
      </c>
      <c r="AW34" s="70">
        <f t="shared" si="29"/>
        <v>163145.1</v>
      </c>
      <c r="AX34" s="70">
        <f t="shared" si="29"/>
        <v>103191</v>
      </c>
      <c r="AY34" s="70">
        <f t="shared" si="29"/>
        <v>103191</v>
      </c>
    </row>
    <row r="35" spans="2:51" s="122" customFormat="1" ht="15.75" customHeight="1" x14ac:dyDescent="0.2">
      <c r="B35" s="121">
        <v>26</v>
      </c>
      <c r="C35" s="178">
        <f t="shared" si="21"/>
        <v>1190825</v>
      </c>
      <c r="D35" s="178"/>
      <c r="E35" s="133"/>
      <c r="F35" s="133">
        <v>124.437</v>
      </c>
      <c r="G35" s="133">
        <v>123.30500000000001</v>
      </c>
      <c r="H35" s="133"/>
      <c r="I35" s="124"/>
      <c r="J35" s="122">
        <f t="shared" si="1"/>
        <v>0</v>
      </c>
      <c r="K35" s="125" t="str">
        <f t="shared" si="2"/>
        <v>陰</v>
      </c>
      <c r="L35" s="139">
        <f>E35-G35</f>
        <v>-123.30500000000001</v>
      </c>
      <c r="M35" s="126" t="str">
        <f t="shared" si="12"/>
        <v>NG</v>
      </c>
      <c r="N35" s="121" t="s">
        <v>128</v>
      </c>
      <c r="O35" s="134" t="s">
        <v>127</v>
      </c>
      <c r="P35" s="121" t="s">
        <v>41</v>
      </c>
      <c r="Q35" s="179">
        <f t="shared" si="18"/>
        <v>123.30500000000001</v>
      </c>
      <c r="R35" s="179"/>
      <c r="S35" s="121"/>
      <c r="T35" s="121">
        <f t="shared" si="19"/>
        <v>12330.5</v>
      </c>
      <c r="U35" s="178">
        <f t="shared" si="3"/>
        <v>35724.75</v>
      </c>
      <c r="V35" s="178"/>
      <c r="W35" s="129">
        <f t="shared" si="13"/>
        <v>0</v>
      </c>
      <c r="X35" s="121"/>
      <c r="Y35" s="128" t="s">
        <v>110</v>
      </c>
      <c r="Z35" s="137">
        <v>123.47499999999999</v>
      </c>
      <c r="AA35" s="121">
        <f t="shared" si="23"/>
        <v>123.49499999999999</v>
      </c>
      <c r="AB35" s="182">
        <f t="shared" si="14"/>
        <v>0</v>
      </c>
      <c r="AC35" s="183"/>
      <c r="AD35" s="181">
        <f t="shared" si="20"/>
        <v>-18.999999999998352</v>
      </c>
      <c r="AE35" s="181"/>
      <c r="AF35" s="131">
        <v>1</v>
      </c>
      <c r="AG35" s="125" t="s">
        <v>102</v>
      </c>
      <c r="AH35" s="125"/>
      <c r="AI35" s="122" t="s">
        <v>55</v>
      </c>
      <c r="AJ35" s="122">
        <v>123.20399999999999</v>
      </c>
      <c r="AK35" s="122">
        <f t="shared" si="4"/>
        <v>0.1010000000000133</v>
      </c>
      <c r="AL35" s="122">
        <f t="shared" si="28"/>
        <v>8.9222614841001871E-2</v>
      </c>
      <c r="AM35" s="122">
        <f t="shared" si="5"/>
        <v>1.1319999999999908</v>
      </c>
      <c r="AN35" s="122">
        <f t="shared" si="6"/>
        <v>0.18999999999998352</v>
      </c>
      <c r="AO35" s="132">
        <f t="shared" si="7"/>
        <v>0.1678445229681847</v>
      </c>
      <c r="AP35" s="122">
        <f t="shared" si="8"/>
        <v>0</v>
      </c>
      <c r="AQ35" s="122">
        <f t="shared" si="9"/>
        <v>0</v>
      </c>
      <c r="AR35" s="122">
        <f t="shared" si="16"/>
        <v>0</v>
      </c>
      <c r="AS35" s="122">
        <f t="shared" si="29"/>
        <v>0</v>
      </c>
      <c r="AT35" s="122">
        <f t="shared" si="29"/>
        <v>0</v>
      </c>
      <c r="AU35" s="122">
        <f t="shared" si="29"/>
        <v>0</v>
      </c>
      <c r="AV35" s="122">
        <f t="shared" si="29"/>
        <v>0</v>
      </c>
      <c r="AW35" s="122">
        <f t="shared" si="29"/>
        <v>0</v>
      </c>
      <c r="AX35" s="122">
        <f t="shared" si="29"/>
        <v>0</v>
      </c>
      <c r="AY35" s="122">
        <f t="shared" si="29"/>
        <v>0</v>
      </c>
    </row>
    <row r="36" spans="2:51" ht="15.75" customHeight="1" x14ac:dyDescent="0.2">
      <c r="B36" s="114">
        <v>27</v>
      </c>
      <c r="C36" s="146">
        <f t="shared" si="21"/>
        <v>1190825</v>
      </c>
      <c r="D36" s="147"/>
      <c r="E36" s="75"/>
      <c r="F36" s="75">
        <v>123.081</v>
      </c>
      <c r="G36" s="75">
        <v>122.85899999999999</v>
      </c>
      <c r="H36" s="75"/>
      <c r="I36" s="74"/>
      <c r="J36" s="112">
        <f>ABS(E36-H36)</f>
        <v>0</v>
      </c>
      <c r="K36" s="25" t="str">
        <f>IF(H36&gt;E36,"陽","陰")</f>
        <v>陰</v>
      </c>
      <c r="L36" s="34">
        <f t="shared" si="11"/>
        <v>123.081</v>
      </c>
      <c r="M36" s="26" t="str">
        <f>IF(L36&gt;=J36*3,"OK","NG")</f>
        <v>OK</v>
      </c>
      <c r="N36" s="114"/>
      <c r="O36" s="117" t="s">
        <v>105</v>
      </c>
      <c r="P36" s="114" t="s">
        <v>41</v>
      </c>
      <c r="Q36" s="148">
        <f>IF(P36="買",F36,G36)</f>
        <v>122.85899999999999</v>
      </c>
      <c r="R36" s="149"/>
      <c r="S36" s="106">
        <f t="shared" si="22"/>
        <v>123.101</v>
      </c>
      <c r="T36" s="106">
        <f>ABS((S36-Q36)*100)</f>
        <v>24.200000000000443</v>
      </c>
      <c r="U36" s="150">
        <f>IF(O36="","",C36*0.03)</f>
        <v>35724.75</v>
      </c>
      <c r="V36" s="151"/>
      <c r="W36" s="67">
        <f>IF(T36="","",ROUNDDOWN(U36/(T36/81)/100000,2))</f>
        <v>1.19</v>
      </c>
      <c r="X36" s="114"/>
      <c r="Y36" s="27" t="s">
        <v>110</v>
      </c>
      <c r="Z36" s="60"/>
      <c r="AA36" s="106">
        <v>123.101</v>
      </c>
      <c r="AB36" s="152">
        <f t="shared" si="14"/>
        <v>-35553</v>
      </c>
      <c r="AC36" s="153"/>
      <c r="AD36" s="154">
        <f t="shared" si="20"/>
        <v>-24.200000000000443</v>
      </c>
      <c r="AE36" s="155"/>
      <c r="AF36" s="1">
        <v>1</v>
      </c>
      <c r="AG36" s="65" t="s">
        <v>102</v>
      </c>
      <c r="AH36" s="65"/>
      <c r="AI36" s="70" t="s">
        <v>52</v>
      </c>
      <c r="AJ36" s="70">
        <v>122.815</v>
      </c>
      <c r="AK36" s="112">
        <f t="shared" si="4"/>
        <v>4.399999999999693E-2</v>
      </c>
      <c r="AL36" s="70">
        <f t="shared" si="28"/>
        <v>0.19819819819817686</v>
      </c>
      <c r="AM36" s="112">
        <f t="shared" si="5"/>
        <v>0.22200000000000841</v>
      </c>
      <c r="AN36" s="112">
        <f t="shared" si="6"/>
        <v>0.24200000000000443</v>
      </c>
      <c r="AO36" s="64" t="str">
        <f t="shared" si="7"/>
        <v>-</v>
      </c>
      <c r="AP36" s="70">
        <f t="shared" si="8"/>
        <v>-35553</v>
      </c>
      <c r="AQ36" s="70">
        <f t="shared" si="9"/>
        <v>-35553</v>
      </c>
      <c r="AR36" s="70">
        <f t="shared" si="16"/>
        <v>-35553</v>
      </c>
      <c r="AS36" s="70">
        <f t="shared" si="29"/>
        <v>-35553</v>
      </c>
      <c r="AT36" s="70">
        <f t="shared" si="29"/>
        <v>-35553</v>
      </c>
      <c r="AU36" s="70">
        <f t="shared" si="29"/>
        <v>-35553</v>
      </c>
      <c r="AV36" s="70">
        <f t="shared" si="29"/>
        <v>-35553</v>
      </c>
      <c r="AW36" s="70">
        <f t="shared" si="29"/>
        <v>-35553</v>
      </c>
      <c r="AX36" s="70">
        <f t="shared" si="29"/>
        <v>-35553</v>
      </c>
      <c r="AY36" s="70">
        <f t="shared" si="29"/>
        <v>-35553</v>
      </c>
    </row>
    <row r="37" spans="2:51" ht="15.75" customHeight="1" x14ac:dyDescent="0.2">
      <c r="B37" s="114">
        <v>28</v>
      </c>
      <c r="C37" s="146">
        <f t="shared" si="21"/>
        <v>1155272</v>
      </c>
      <c r="D37" s="147"/>
      <c r="E37" s="75"/>
      <c r="F37" s="75">
        <v>123.197</v>
      </c>
      <c r="G37" s="75">
        <v>122.979</v>
      </c>
      <c r="H37" s="75"/>
      <c r="I37" s="74"/>
      <c r="J37" s="112">
        <f>ABS(E37-H37)</f>
        <v>0</v>
      </c>
      <c r="K37" s="25" t="str">
        <f>IF(H37&gt;E37,"陽","陰")</f>
        <v>陰</v>
      </c>
      <c r="L37" s="34">
        <f t="shared" si="11"/>
        <v>123.197</v>
      </c>
      <c r="M37" s="26" t="s">
        <v>68</v>
      </c>
      <c r="N37" s="114"/>
      <c r="O37" s="117" t="s">
        <v>105</v>
      </c>
      <c r="P37" s="114" t="s">
        <v>41</v>
      </c>
      <c r="Q37" s="148">
        <f>IF(P37="買",F37,G37)</f>
        <v>122.979</v>
      </c>
      <c r="R37" s="149"/>
      <c r="S37" s="106">
        <f>IF(P37="買",G37-0.02,F37+0.02)</f>
        <v>123.217</v>
      </c>
      <c r="T37" s="106">
        <f>ABS((S37-Q37)*100)</f>
        <v>23.799999999999955</v>
      </c>
      <c r="U37" s="150">
        <f>IF(O37="","",C37*0.03)</f>
        <v>34658.159999999996</v>
      </c>
      <c r="V37" s="151"/>
      <c r="W37" s="67">
        <f>IF(T37="","",ROUNDDOWN(U37/(T37/81)/100000,2))</f>
        <v>1.17</v>
      </c>
      <c r="X37" s="114"/>
      <c r="Y37" s="27" t="s">
        <v>129</v>
      </c>
      <c r="Z37" s="60">
        <v>122.792</v>
      </c>
      <c r="AA37" s="106">
        <f t="shared" si="23"/>
        <v>122.812</v>
      </c>
      <c r="AB37" s="152">
        <f t="shared" si="14"/>
        <v>24122</v>
      </c>
      <c r="AC37" s="153"/>
      <c r="AD37" s="154">
        <f t="shared" si="20"/>
        <v>16.700000000000159</v>
      </c>
      <c r="AE37" s="155"/>
      <c r="AF37" s="1">
        <v>1</v>
      </c>
      <c r="AG37" s="65" t="s">
        <v>102</v>
      </c>
      <c r="AH37" s="65"/>
      <c r="AI37" s="70" t="s">
        <v>52</v>
      </c>
      <c r="AJ37" s="70">
        <v>122.544</v>
      </c>
      <c r="AK37" s="112">
        <f t="shared" si="4"/>
        <v>0.43500000000000227</v>
      </c>
      <c r="AL37" s="70">
        <f t="shared" si="28"/>
        <v>1.9954128440366754</v>
      </c>
      <c r="AM37" s="112">
        <f t="shared" si="5"/>
        <v>0.21800000000000352</v>
      </c>
      <c r="AN37" s="112">
        <f t="shared" si="6"/>
        <v>0.16700000000000159</v>
      </c>
      <c r="AO37" s="64">
        <f t="shared" si="7"/>
        <v>0.7660550458715546</v>
      </c>
      <c r="AP37" s="70">
        <f t="shared" si="8"/>
        <v>17329.079999999998</v>
      </c>
      <c r="AQ37" s="70">
        <f t="shared" si="9"/>
        <v>34658.159999999996</v>
      </c>
      <c r="AR37" s="70">
        <f t="shared" si="16"/>
        <v>51987.239999999991</v>
      </c>
      <c r="AS37" s="70">
        <f t="shared" si="29"/>
        <v>24122</v>
      </c>
      <c r="AT37" s="70">
        <f t="shared" si="29"/>
        <v>24122</v>
      </c>
      <c r="AU37" s="70">
        <f t="shared" si="29"/>
        <v>24122</v>
      </c>
      <c r="AV37" s="70">
        <f t="shared" si="29"/>
        <v>24122</v>
      </c>
      <c r="AW37" s="70">
        <f t="shared" si="29"/>
        <v>24122</v>
      </c>
      <c r="AX37" s="70">
        <f t="shared" si="29"/>
        <v>24122</v>
      </c>
      <c r="AY37" s="70">
        <f t="shared" si="29"/>
        <v>24122</v>
      </c>
    </row>
    <row r="38" spans="2:51" ht="15.75" customHeight="1" x14ac:dyDescent="0.2">
      <c r="B38" s="114">
        <v>29</v>
      </c>
      <c r="C38" s="141">
        <f t="shared" si="21"/>
        <v>1179394</v>
      </c>
      <c r="D38" s="141"/>
      <c r="E38" s="75"/>
      <c r="F38" s="75">
        <v>122.89100000000001</v>
      </c>
      <c r="G38" s="75">
        <v>122.667</v>
      </c>
      <c r="H38" s="75"/>
      <c r="I38" s="74"/>
      <c r="J38" s="112">
        <f t="shared" si="1"/>
        <v>0</v>
      </c>
      <c r="K38" s="25" t="str">
        <f t="shared" si="2"/>
        <v>陰</v>
      </c>
      <c r="L38" s="34">
        <f t="shared" si="11"/>
        <v>-122.667</v>
      </c>
      <c r="M38" s="26" t="str">
        <f t="shared" si="12"/>
        <v>NG</v>
      </c>
      <c r="N38" s="114"/>
      <c r="O38" s="117" t="s">
        <v>104</v>
      </c>
      <c r="P38" s="114" t="s">
        <v>42</v>
      </c>
      <c r="Q38" s="142">
        <f t="shared" si="18"/>
        <v>122.89100000000001</v>
      </c>
      <c r="R38" s="142"/>
      <c r="S38" s="106">
        <f t="shared" si="22"/>
        <v>122.64700000000001</v>
      </c>
      <c r="T38" s="106">
        <f t="shared" si="19"/>
        <v>24.399999999999977</v>
      </c>
      <c r="U38" s="143">
        <f t="shared" si="3"/>
        <v>35381.82</v>
      </c>
      <c r="V38" s="143"/>
      <c r="W38" s="67">
        <f t="shared" si="13"/>
        <v>1.17</v>
      </c>
      <c r="X38" s="114"/>
      <c r="Y38" s="27" t="s">
        <v>109</v>
      </c>
      <c r="Z38" s="60">
        <v>123.544</v>
      </c>
      <c r="AA38" s="106">
        <f t="shared" si="23"/>
        <v>123.524</v>
      </c>
      <c r="AB38" s="144">
        <f>IF(Y38="","",ROUNDDOWN((IF(P38="売",Q38-AA38,AA38-Q38))*W38*10000000/81,0))</f>
        <v>91433</v>
      </c>
      <c r="AC38" s="144"/>
      <c r="AD38" s="145">
        <f>IF(Y38="","",IF(AB38&lt;0,T38*(-1),IF(P38="買",(AA38-Q38)*100,(Q38-AA38)*100)))</f>
        <v>63.299999999999557</v>
      </c>
      <c r="AE38" s="145"/>
      <c r="AF38" s="1">
        <v>1</v>
      </c>
      <c r="AG38" s="65" t="s">
        <v>102</v>
      </c>
      <c r="AH38" s="65"/>
      <c r="AI38" s="70" t="s">
        <v>52</v>
      </c>
      <c r="AJ38" s="70">
        <v>123.783</v>
      </c>
      <c r="AK38" s="112">
        <f t="shared" si="4"/>
        <v>0.89199999999999591</v>
      </c>
      <c r="AL38" s="70">
        <f t="shared" si="28"/>
        <v>3.9821428571427724</v>
      </c>
      <c r="AM38" s="112">
        <f t="shared" si="5"/>
        <v>0.22400000000000375</v>
      </c>
      <c r="AN38" s="112">
        <f t="shared" si="6"/>
        <v>0.63299999999999557</v>
      </c>
      <c r="AO38" s="64">
        <f t="shared" si="7"/>
        <v>2.8258928571427901</v>
      </c>
      <c r="AP38" s="70">
        <f t="shared" si="8"/>
        <v>17690.91</v>
      </c>
      <c r="AQ38" s="70">
        <f t="shared" si="9"/>
        <v>35381.82</v>
      </c>
      <c r="AR38" s="70">
        <f t="shared" si="16"/>
        <v>53072.729999999996</v>
      </c>
      <c r="AS38" s="70">
        <f t="shared" si="29"/>
        <v>70763.64</v>
      </c>
      <c r="AT38" s="70">
        <f t="shared" si="29"/>
        <v>88454.55</v>
      </c>
      <c r="AU38" s="70">
        <f t="shared" si="29"/>
        <v>106145.45999999999</v>
      </c>
      <c r="AV38" s="70">
        <f t="shared" si="29"/>
        <v>91433</v>
      </c>
      <c r="AW38" s="70">
        <f t="shared" si="29"/>
        <v>91433</v>
      </c>
      <c r="AX38" s="70">
        <f t="shared" si="29"/>
        <v>91433</v>
      </c>
      <c r="AY38" s="70">
        <f t="shared" si="29"/>
        <v>91433</v>
      </c>
    </row>
    <row r="39" spans="2:51" ht="15.75" customHeight="1" x14ac:dyDescent="0.2">
      <c r="B39" s="114">
        <v>30</v>
      </c>
      <c r="C39" s="141">
        <f t="shared" si="21"/>
        <v>1270827</v>
      </c>
      <c r="D39" s="141"/>
      <c r="E39" s="75"/>
      <c r="F39" s="75">
        <v>123.968</v>
      </c>
      <c r="G39" s="75">
        <v>123.77</v>
      </c>
      <c r="H39" s="75"/>
      <c r="I39" s="74"/>
      <c r="J39" s="112">
        <f t="shared" si="1"/>
        <v>0</v>
      </c>
      <c r="K39" s="25" t="str">
        <f t="shared" si="2"/>
        <v>陰</v>
      </c>
      <c r="L39" s="34">
        <f t="shared" si="11"/>
        <v>123.968</v>
      </c>
      <c r="M39" s="26" t="s">
        <v>69</v>
      </c>
      <c r="N39" s="114"/>
      <c r="O39" s="117" t="s">
        <v>130</v>
      </c>
      <c r="P39" s="114" t="s">
        <v>41</v>
      </c>
      <c r="Q39" s="142">
        <f t="shared" si="18"/>
        <v>123.77</v>
      </c>
      <c r="R39" s="142"/>
      <c r="S39" s="61">
        <f t="shared" si="22"/>
        <v>123.988</v>
      </c>
      <c r="T39" s="106">
        <f t="shared" si="19"/>
        <v>21.800000000000352</v>
      </c>
      <c r="U39" s="143">
        <f t="shared" si="3"/>
        <v>38124.81</v>
      </c>
      <c r="V39" s="143"/>
      <c r="W39" s="67">
        <f t="shared" si="13"/>
        <v>1.41</v>
      </c>
      <c r="X39" s="114"/>
      <c r="Y39" s="27" t="s">
        <v>110</v>
      </c>
      <c r="Z39" s="60"/>
      <c r="AA39" s="106">
        <v>123.99</v>
      </c>
      <c r="AB39" s="144">
        <f>IF(Y39="","",ROUNDDOWN((IF(P39="売",Q39-AA39,AA39-Q39))*W39*10000000/81,0))</f>
        <v>-38296</v>
      </c>
      <c r="AC39" s="144"/>
      <c r="AD39" s="145">
        <f>IF(Y39="","",IF(AB39&lt;0,T39*(-1),IF(P39="買",(AA39-Q39)*100,(Q39-AA39)*100)))</f>
        <v>-21.800000000000352</v>
      </c>
      <c r="AE39" s="145"/>
      <c r="AF39" s="1">
        <v>1</v>
      </c>
      <c r="AG39" s="65" t="s">
        <v>102</v>
      </c>
      <c r="AH39" s="65"/>
      <c r="AI39" s="70" t="s">
        <v>52</v>
      </c>
      <c r="AJ39" s="70">
        <v>123.706</v>
      </c>
      <c r="AK39" s="112">
        <f t="shared" si="4"/>
        <v>6.3999999999992951E-2</v>
      </c>
      <c r="AL39" s="70">
        <f t="shared" si="28"/>
        <v>0.32323232323227541</v>
      </c>
      <c r="AM39" s="112">
        <f t="shared" si="5"/>
        <v>0.1980000000000075</v>
      </c>
      <c r="AN39" s="112">
        <f t="shared" si="6"/>
        <v>0.21999999999999886</v>
      </c>
      <c r="AO39" s="64" t="str">
        <f t="shared" si="7"/>
        <v>-</v>
      </c>
      <c r="AP39" s="70">
        <f t="shared" si="8"/>
        <v>-38296</v>
      </c>
      <c r="AQ39" s="70">
        <f t="shared" si="9"/>
        <v>-38296</v>
      </c>
      <c r="AR39" s="70">
        <f t="shared" si="16"/>
        <v>-38296</v>
      </c>
      <c r="AS39" s="70">
        <f t="shared" si="29"/>
        <v>-38296</v>
      </c>
      <c r="AT39" s="70">
        <f t="shared" si="29"/>
        <v>-38296</v>
      </c>
      <c r="AU39" s="70">
        <f t="shared" si="29"/>
        <v>-38296</v>
      </c>
      <c r="AV39" s="70">
        <f t="shared" si="29"/>
        <v>-38296</v>
      </c>
      <c r="AW39" s="70">
        <f t="shared" si="29"/>
        <v>-38296</v>
      </c>
      <c r="AX39" s="70">
        <f t="shared" si="29"/>
        <v>-38296</v>
      </c>
      <c r="AY39" s="70">
        <f t="shared" si="29"/>
        <v>-38296</v>
      </c>
    </row>
    <row r="40" spans="2:51" s="122" customFormat="1" ht="15.75" customHeight="1" x14ac:dyDescent="0.2">
      <c r="B40" s="121">
        <v>31</v>
      </c>
      <c r="C40" s="178">
        <f t="shared" si="21"/>
        <v>1232531</v>
      </c>
      <c r="D40" s="178"/>
      <c r="E40" s="133"/>
      <c r="F40" s="133">
        <v>123.98099999999999</v>
      </c>
      <c r="G40" s="133">
        <v>123.73</v>
      </c>
      <c r="H40" s="133"/>
      <c r="I40" s="124"/>
      <c r="J40" s="122">
        <f t="shared" si="1"/>
        <v>0</v>
      </c>
      <c r="K40" s="125" t="str">
        <f t="shared" si="2"/>
        <v>陰</v>
      </c>
      <c r="L40" s="122">
        <f t="shared" si="11"/>
        <v>-123.73</v>
      </c>
      <c r="M40" s="126" t="s">
        <v>69</v>
      </c>
      <c r="N40" s="121"/>
      <c r="O40" s="134" t="s">
        <v>108</v>
      </c>
      <c r="P40" s="121" t="s">
        <v>42</v>
      </c>
      <c r="Q40" s="179">
        <f t="shared" si="18"/>
        <v>123.98099999999999</v>
      </c>
      <c r="R40" s="179"/>
      <c r="S40" s="121"/>
      <c r="T40" s="121">
        <f t="shared" si="19"/>
        <v>12398.099999999999</v>
      </c>
      <c r="U40" s="178">
        <f t="shared" si="3"/>
        <v>36975.93</v>
      </c>
      <c r="V40" s="178"/>
      <c r="W40" s="129">
        <f t="shared" si="13"/>
        <v>0</v>
      </c>
      <c r="X40" s="121"/>
      <c r="Y40" s="128" t="s">
        <v>109</v>
      </c>
      <c r="Z40" s="137">
        <v>123.815</v>
      </c>
      <c r="AA40" s="121">
        <f t="shared" si="23"/>
        <v>123.795</v>
      </c>
      <c r="AB40" s="180">
        <f>IF(Y40="","",ROUNDDOWN((IF(P40="売",Q40-AA40,AA40-Q40))*W40*10000000/81,0))</f>
        <v>0</v>
      </c>
      <c r="AC40" s="180"/>
      <c r="AD40" s="181">
        <f>IF(Y40="","",IF(AB40&lt;0,T40*(-1),IF(P40="買",(AA40-Q40)*100,(Q40-AA40)*100)))</f>
        <v>-18.599999999999284</v>
      </c>
      <c r="AE40" s="181"/>
      <c r="AF40" s="131">
        <v>2</v>
      </c>
      <c r="AG40" s="125" t="s">
        <v>102</v>
      </c>
      <c r="AH40" s="125"/>
      <c r="AI40" s="122" t="s">
        <v>55</v>
      </c>
      <c r="AJ40" s="122">
        <v>124.371</v>
      </c>
      <c r="AK40" s="122">
        <f t="shared" si="4"/>
        <v>0.39000000000000057</v>
      </c>
      <c r="AL40" s="122">
        <f t="shared" si="28"/>
        <v>1.5537848605578295</v>
      </c>
      <c r="AM40" s="122">
        <f t="shared" si="5"/>
        <v>0.25099999999999056</v>
      </c>
      <c r="AN40" s="122">
        <f t="shared" si="6"/>
        <v>0.18599999999999284</v>
      </c>
      <c r="AO40" s="132">
        <f t="shared" si="7"/>
        <v>0.74103585657370452</v>
      </c>
      <c r="AP40" s="122">
        <f t="shared" si="8"/>
        <v>18487.965</v>
      </c>
      <c r="AQ40" s="122">
        <f t="shared" si="9"/>
        <v>36975.93</v>
      </c>
      <c r="AR40" s="122">
        <f t="shared" si="16"/>
        <v>55463.895000000004</v>
      </c>
      <c r="AS40" s="122">
        <f t="shared" ref="AS40:AY49" si="30">IF($AL40&gt;=AS$8,$U40*AS$8,$AB40*1)</f>
        <v>0</v>
      </c>
      <c r="AT40" s="122">
        <f t="shared" si="30"/>
        <v>0</v>
      </c>
      <c r="AU40" s="122">
        <f t="shared" si="30"/>
        <v>0</v>
      </c>
      <c r="AV40" s="122">
        <f t="shared" si="30"/>
        <v>0</v>
      </c>
      <c r="AW40" s="122">
        <f t="shared" si="30"/>
        <v>0</v>
      </c>
      <c r="AX40" s="122">
        <f t="shared" si="30"/>
        <v>0</v>
      </c>
      <c r="AY40" s="122">
        <f t="shared" si="30"/>
        <v>0</v>
      </c>
    </row>
    <row r="41" spans="2:51" s="122" customFormat="1" ht="15.75" customHeight="1" x14ac:dyDescent="0.2">
      <c r="B41" s="121">
        <v>32</v>
      </c>
      <c r="C41" s="178">
        <f t="shared" si="21"/>
        <v>1232531</v>
      </c>
      <c r="D41" s="178"/>
      <c r="E41" s="133"/>
      <c r="F41" s="133">
        <v>124.005</v>
      </c>
      <c r="G41" s="133">
        <v>123.815</v>
      </c>
      <c r="H41" s="133"/>
      <c r="I41" s="124"/>
      <c r="J41" s="122">
        <f t="shared" si="1"/>
        <v>0</v>
      </c>
      <c r="K41" s="125" t="str">
        <f t="shared" si="2"/>
        <v>陰</v>
      </c>
      <c r="L41" s="122">
        <f t="shared" si="11"/>
        <v>-123.815</v>
      </c>
      <c r="M41" s="126" t="str">
        <f t="shared" si="12"/>
        <v>NG</v>
      </c>
      <c r="N41" s="121"/>
      <c r="O41" s="134" t="s">
        <v>105</v>
      </c>
      <c r="P41" s="121" t="s">
        <v>42</v>
      </c>
      <c r="Q41" s="179">
        <f t="shared" si="18"/>
        <v>124.005</v>
      </c>
      <c r="R41" s="179"/>
      <c r="S41" s="121"/>
      <c r="T41" s="121">
        <f t="shared" si="19"/>
        <v>12400.5</v>
      </c>
      <c r="U41" s="178">
        <f t="shared" si="3"/>
        <v>36975.93</v>
      </c>
      <c r="V41" s="178"/>
      <c r="W41" s="129">
        <f t="shared" si="13"/>
        <v>0</v>
      </c>
      <c r="X41" s="121"/>
      <c r="Y41" s="128" t="s">
        <v>109</v>
      </c>
      <c r="Z41" s="137"/>
      <c r="AA41" s="121">
        <v>123.795</v>
      </c>
      <c r="AB41" s="180">
        <f t="shared" ref="AB41:AB104" si="31">IF(Y41="","",ROUNDDOWN((IF(P41="売",Q41-AA41,AA41-Q41))*W41*10000000/81,0))</f>
        <v>0</v>
      </c>
      <c r="AC41" s="180"/>
      <c r="AD41" s="181">
        <f t="shared" si="20"/>
        <v>-20.999999999999375</v>
      </c>
      <c r="AE41" s="181"/>
      <c r="AF41" s="131">
        <v>1</v>
      </c>
      <c r="AG41" s="125" t="s">
        <v>131</v>
      </c>
      <c r="AH41" s="125"/>
      <c r="AI41" s="122" t="s">
        <v>55</v>
      </c>
      <c r="AJ41" s="122">
        <v>124.371</v>
      </c>
      <c r="AK41" s="122">
        <f t="shared" si="4"/>
        <v>0.36599999999999966</v>
      </c>
      <c r="AL41" s="122">
        <f t="shared" si="28"/>
        <v>1.9263157894737055</v>
      </c>
      <c r="AM41" s="122">
        <f t="shared" si="5"/>
        <v>0.18999999999999773</v>
      </c>
      <c r="AN41" s="122">
        <f t="shared" si="6"/>
        <v>0.20999999999999375</v>
      </c>
      <c r="AO41" s="132">
        <f t="shared" si="7"/>
        <v>1.1052631578947172</v>
      </c>
      <c r="AP41" s="122">
        <f t="shared" si="8"/>
        <v>18487.965</v>
      </c>
      <c r="AQ41" s="122">
        <f t="shared" si="9"/>
        <v>36975.93</v>
      </c>
      <c r="AR41" s="122">
        <f t="shared" si="16"/>
        <v>55463.895000000004</v>
      </c>
      <c r="AS41" s="122">
        <f t="shared" si="30"/>
        <v>0</v>
      </c>
      <c r="AT41" s="122">
        <f t="shared" si="30"/>
        <v>0</v>
      </c>
      <c r="AU41" s="122">
        <f t="shared" si="30"/>
        <v>0</v>
      </c>
      <c r="AV41" s="122">
        <f t="shared" si="30"/>
        <v>0</v>
      </c>
      <c r="AW41" s="122">
        <f t="shared" si="30"/>
        <v>0</v>
      </c>
      <c r="AX41" s="122">
        <f t="shared" si="30"/>
        <v>0</v>
      </c>
      <c r="AY41" s="122">
        <f t="shared" si="30"/>
        <v>0</v>
      </c>
    </row>
    <row r="42" spans="2:51" s="122" customFormat="1" ht="15.75" customHeight="1" x14ac:dyDescent="0.2">
      <c r="B42" s="121">
        <v>33</v>
      </c>
      <c r="C42" s="178">
        <f t="shared" si="21"/>
        <v>1232531</v>
      </c>
      <c r="D42" s="178"/>
      <c r="E42" s="133"/>
      <c r="F42" s="133">
        <v>123.654</v>
      </c>
      <c r="G42" s="133">
        <v>123.557</v>
      </c>
      <c r="H42" s="133"/>
      <c r="I42" s="124"/>
      <c r="J42" s="122">
        <f t="shared" si="1"/>
        <v>0</v>
      </c>
      <c r="K42" s="125" t="str">
        <f t="shared" si="2"/>
        <v>陰</v>
      </c>
      <c r="L42" s="122">
        <f t="shared" si="11"/>
        <v>123.654</v>
      </c>
      <c r="M42" s="126" t="str">
        <f t="shared" si="12"/>
        <v>OK</v>
      </c>
      <c r="N42" s="121"/>
      <c r="O42" s="134" t="s">
        <v>105</v>
      </c>
      <c r="P42" s="121" t="s">
        <v>41</v>
      </c>
      <c r="Q42" s="179">
        <f t="shared" si="18"/>
        <v>123.557</v>
      </c>
      <c r="R42" s="179"/>
      <c r="S42" s="140"/>
      <c r="T42" s="121">
        <f t="shared" si="19"/>
        <v>12355.7</v>
      </c>
      <c r="U42" s="178">
        <f t="shared" si="3"/>
        <v>36975.93</v>
      </c>
      <c r="V42" s="178"/>
      <c r="W42" s="129">
        <f t="shared" si="13"/>
        <v>0</v>
      </c>
      <c r="X42" s="121"/>
      <c r="Y42" s="128" t="s">
        <v>110</v>
      </c>
      <c r="Z42" s="137">
        <v>123.43</v>
      </c>
      <c r="AA42" s="121">
        <f t="shared" si="23"/>
        <v>123.45</v>
      </c>
      <c r="AB42" s="180">
        <f t="shared" si="31"/>
        <v>0</v>
      </c>
      <c r="AC42" s="180"/>
      <c r="AD42" s="181">
        <f t="shared" si="20"/>
        <v>10.699999999999932</v>
      </c>
      <c r="AE42" s="181"/>
      <c r="AF42" s="131">
        <v>1</v>
      </c>
      <c r="AG42" s="125" t="s">
        <v>102</v>
      </c>
      <c r="AH42" s="125"/>
      <c r="AI42" s="122" t="s">
        <v>54</v>
      </c>
      <c r="AJ42" s="122">
        <v>123.21299999999999</v>
      </c>
      <c r="AK42" s="122">
        <f t="shared" si="4"/>
        <v>0.3440000000000083</v>
      </c>
      <c r="AL42" s="122">
        <f t="shared" si="28"/>
        <v>3.546391752577617</v>
      </c>
      <c r="AM42" s="122">
        <f t="shared" si="5"/>
        <v>9.6999999999994202E-2</v>
      </c>
      <c r="AN42" s="122">
        <f t="shared" si="6"/>
        <v>0.10699999999999932</v>
      </c>
      <c r="AO42" s="132">
        <f t="shared" si="7"/>
        <v>1.1030927835052136</v>
      </c>
      <c r="AP42" s="122">
        <f t="shared" si="8"/>
        <v>18487.965</v>
      </c>
      <c r="AQ42" s="122">
        <f t="shared" si="9"/>
        <v>36975.93</v>
      </c>
      <c r="AR42" s="122">
        <f t="shared" si="16"/>
        <v>55463.895000000004</v>
      </c>
      <c r="AS42" s="122">
        <f t="shared" si="30"/>
        <v>73951.86</v>
      </c>
      <c r="AT42" s="122">
        <f t="shared" si="30"/>
        <v>92439.824999999997</v>
      </c>
      <c r="AU42" s="122">
        <f t="shared" si="30"/>
        <v>110927.79000000001</v>
      </c>
      <c r="AV42" s="122">
        <f t="shared" si="30"/>
        <v>0</v>
      </c>
      <c r="AW42" s="122">
        <f t="shared" si="30"/>
        <v>0</v>
      </c>
      <c r="AX42" s="122">
        <f t="shared" si="30"/>
        <v>0</v>
      </c>
      <c r="AY42" s="122">
        <f t="shared" si="30"/>
        <v>0</v>
      </c>
    </row>
    <row r="43" spans="2:51" ht="15.75" customHeight="1" x14ac:dyDescent="0.2">
      <c r="B43" s="114">
        <v>34</v>
      </c>
      <c r="C43" s="141">
        <f t="shared" si="21"/>
        <v>1232531</v>
      </c>
      <c r="D43" s="141"/>
      <c r="E43" s="75"/>
      <c r="F43" s="75">
        <v>123.61199999999999</v>
      </c>
      <c r="G43" s="75">
        <v>123.354</v>
      </c>
      <c r="H43" s="75"/>
      <c r="I43" s="74"/>
      <c r="J43" s="112">
        <f t="shared" si="1"/>
        <v>0</v>
      </c>
      <c r="K43" s="25" t="str">
        <f t="shared" si="2"/>
        <v>陰</v>
      </c>
      <c r="L43" s="34">
        <f t="shared" si="11"/>
        <v>-123.354</v>
      </c>
      <c r="M43" s="26" t="str">
        <f t="shared" si="12"/>
        <v>NG</v>
      </c>
      <c r="N43" s="114"/>
      <c r="O43" s="117" t="s">
        <v>105</v>
      </c>
      <c r="P43" s="114" t="s">
        <v>42</v>
      </c>
      <c r="Q43" s="142">
        <f t="shared" si="18"/>
        <v>123.61199999999999</v>
      </c>
      <c r="R43" s="142"/>
      <c r="S43" s="106">
        <f t="shared" si="22"/>
        <v>123.334</v>
      </c>
      <c r="T43" s="106">
        <f t="shared" si="19"/>
        <v>27.799999999999159</v>
      </c>
      <c r="U43" s="143">
        <f t="shared" si="3"/>
        <v>36975.93</v>
      </c>
      <c r="V43" s="143"/>
      <c r="W43" s="67">
        <f t="shared" si="13"/>
        <v>1.07</v>
      </c>
      <c r="X43" s="114"/>
      <c r="Y43" s="27" t="s">
        <v>109</v>
      </c>
      <c r="Z43" s="60">
        <v>123.738</v>
      </c>
      <c r="AA43" s="106">
        <f t="shared" si="23"/>
        <v>123.718</v>
      </c>
      <c r="AB43" s="144">
        <f t="shared" si="31"/>
        <v>14002</v>
      </c>
      <c r="AC43" s="144"/>
      <c r="AD43" s="145">
        <f t="shared" si="20"/>
        <v>10.600000000000875</v>
      </c>
      <c r="AE43" s="145"/>
      <c r="AF43" s="1">
        <v>1</v>
      </c>
      <c r="AG43" s="65" t="s">
        <v>102</v>
      </c>
      <c r="AH43" s="65"/>
      <c r="AI43" s="70" t="s">
        <v>52</v>
      </c>
      <c r="AJ43" s="70">
        <v>123.98399999999999</v>
      </c>
      <c r="AK43" s="112">
        <f t="shared" si="4"/>
        <v>0.37199999999999989</v>
      </c>
      <c r="AL43" s="70">
        <f t="shared" si="28"/>
        <v>1.4418604651163034</v>
      </c>
      <c r="AM43" s="112">
        <f t="shared" si="5"/>
        <v>0.25799999999999557</v>
      </c>
      <c r="AN43" s="112">
        <f t="shared" si="6"/>
        <v>0.10600000000000875</v>
      </c>
      <c r="AO43" s="64">
        <f t="shared" si="7"/>
        <v>0.41085271317833555</v>
      </c>
      <c r="AP43" s="70">
        <f t="shared" si="8"/>
        <v>18487.965</v>
      </c>
      <c r="AQ43" s="70">
        <f t="shared" si="9"/>
        <v>36975.93</v>
      </c>
      <c r="AR43" s="70">
        <f t="shared" si="16"/>
        <v>14002</v>
      </c>
      <c r="AS43" s="70">
        <f t="shared" si="30"/>
        <v>14002</v>
      </c>
      <c r="AT43" s="70">
        <f t="shared" si="30"/>
        <v>14002</v>
      </c>
      <c r="AU43" s="70">
        <f t="shared" si="30"/>
        <v>14002</v>
      </c>
      <c r="AV43" s="70">
        <f t="shared" si="30"/>
        <v>14002</v>
      </c>
      <c r="AW43" s="70">
        <f t="shared" si="30"/>
        <v>14002</v>
      </c>
      <c r="AX43" s="70">
        <f t="shared" si="30"/>
        <v>14002</v>
      </c>
      <c r="AY43" s="70">
        <f t="shared" si="30"/>
        <v>14002</v>
      </c>
    </row>
    <row r="44" spans="2:51" s="122" customFormat="1" ht="15.75" customHeight="1" x14ac:dyDescent="0.2">
      <c r="B44" s="121">
        <v>35</v>
      </c>
      <c r="C44" s="178">
        <f t="shared" si="21"/>
        <v>1246533</v>
      </c>
      <c r="D44" s="178"/>
      <c r="E44" s="133"/>
      <c r="F44" s="133">
        <v>122.435</v>
      </c>
      <c r="G44" s="133">
        <v>122.273</v>
      </c>
      <c r="H44" s="133"/>
      <c r="I44" s="124"/>
      <c r="J44" s="122">
        <f t="shared" si="1"/>
        <v>0</v>
      </c>
      <c r="K44" s="125" t="str">
        <f t="shared" si="2"/>
        <v>陰</v>
      </c>
      <c r="L44" s="122">
        <f t="shared" si="11"/>
        <v>-122.273</v>
      </c>
      <c r="M44" s="126" t="str">
        <f t="shared" si="12"/>
        <v>NG</v>
      </c>
      <c r="N44" s="121"/>
      <c r="O44" s="134" t="s">
        <v>130</v>
      </c>
      <c r="P44" s="121" t="s">
        <v>42</v>
      </c>
      <c r="Q44" s="179">
        <f t="shared" si="18"/>
        <v>122.435</v>
      </c>
      <c r="R44" s="179"/>
      <c r="S44" s="121"/>
      <c r="T44" s="121">
        <f t="shared" si="19"/>
        <v>12243.5</v>
      </c>
      <c r="U44" s="178">
        <f t="shared" si="3"/>
        <v>37395.99</v>
      </c>
      <c r="V44" s="178"/>
      <c r="W44" s="129">
        <f t="shared" si="13"/>
        <v>0</v>
      </c>
      <c r="X44" s="121"/>
      <c r="Y44" s="128" t="s">
        <v>109</v>
      </c>
      <c r="Z44" s="137">
        <v>123.40900000000001</v>
      </c>
      <c r="AA44" s="121">
        <f t="shared" si="23"/>
        <v>123.38900000000001</v>
      </c>
      <c r="AB44" s="180">
        <f t="shared" si="31"/>
        <v>0</v>
      </c>
      <c r="AC44" s="180"/>
      <c r="AD44" s="181">
        <f t="shared" si="20"/>
        <v>95.400000000000773</v>
      </c>
      <c r="AE44" s="181"/>
      <c r="AF44" s="131">
        <v>1</v>
      </c>
      <c r="AG44" s="125" t="s">
        <v>102</v>
      </c>
      <c r="AH44" s="125"/>
      <c r="AI44" s="122" t="s">
        <v>54</v>
      </c>
      <c r="AJ44" s="122">
        <v>123.589</v>
      </c>
      <c r="AK44" s="122">
        <f t="shared" si="4"/>
        <v>1.1539999999999964</v>
      </c>
      <c r="AL44" s="122">
        <f t="shared" si="28"/>
        <v>7.1234567901231642</v>
      </c>
      <c r="AM44" s="122">
        <f t="shared" si="5"/>
        <v>0.16200000000000614</v>
      </c>
      <c r="AN44" s="122">
        <f t="shared" si="6"/>
        <v>0.95400000000000773</v>
      </c>
      <c r="AO44" s="132">
        <f t="shared" si="7"/>
        <v>5.8888888888887134</v>
      </c>
      <c r="AP44" s="122">
        <f t="shared" si="8"/>
        <v>18697.994999999999</v>
      </c>
      <c r="AQ44" s="122">
        <f t="shared" si="9"/>
        <v>37395.99</v>
      </c>
      <c r="AR44" s="122">
        <f t="shared" si="16"/>
        <v>56093.985000000001</v>
      </c>
      <c r="AS44" s="122">
        <f t="shared" si="30"/>
        <v>74791.98</v>
      </c>
      <c r="AT44" s="122">
        <f t="shared" si="30"/>
        <v>93489.974999999991</v>
      </c>
      <c r="AU44" s="122">
        <f t="shared" si="30"/>
        <v>112187.97</v>
      </c>
      <c r="AV44" s="122">
        <f t="shared" si="30"/>
        <v>149583.96</v>
      </c>
      <c r="AW44" s="122">
        <f t="shared" si="30"/>
        <v>186979.94999999998</v>
      </c>
      <c r="AX44" s="122">
        <f t="shared" si="30"/>
        <v>224375.94</v>
      </c>
      <c r="AY44" s="122">
        <f t="shared" si="30"/>
        <v>261771.93</v>
      </c>
    </row>
    <row r="45" spans="2:51" ht="15.75" customHeight="1" x14ac:dyDescent="0.2">
      <c r="B45" s="114">
        <v>36</v>
      </c>
      <c r="C45" s="141">
        <f t="shared" si="21"/>
        <v>1246533</v>
      </c>
      <c r="D45" s="141"/>
      <c r="E45" s="75"/>
      <c r="F45" s="75">
        <v>123.71129999999999</v>
      </c>
      <c r="G45" s="75">
        <v>122.959</v>
      </c>
      <c r="H45" s="75"/>
      <c r="I45" s="74"/>
      <c r="J45" s="112">
        <f t="shared" si="1"/>
        <v>0</v>
      </c>
      <c r="K45" s="25" t="str">
        <f t="shared" si="2"/>
        <v>陰</v>
      </c>
      <c r="L45" s="34">
        <f t="shared" si="11"/>
        <v>123.71129999999999</v>
      </c>
      <c r="M45" s="26" t="str">
        <f t="shared" si="12"/>
        <v>OK</v>
      </c>
      <c r="N45" s="114"/>
      <c r="O45" s="117" t="s">
        <v>132</v>
      </c>
      <c r="P45" s="114" t="s">
        <v>41</v>
      </c>
      <c r="Q45" s="142">
        <f t="shared" si="18"/>
        <v>122.959</v>
      </c>
      <c r="R45" s="142"/>
      <c r="S45" s="106">
        <f t="shared" si="22"/>
        <v>123.73129999999999</v>
      </c>
      <c r="T45" s="106">
        <f t="shared" si="19"/>
        <v>77.229999999998711</v>
      </c>
      <c r="U45" s="143">
        <f t="shared" si="3"/>
        <v>37395.99</v>
      </c>
      <c r="V45" s="143"/>
      <c r="W45" s="67">
        <f t="shared" si="13"/>
        <v>0.39</v>
      </c>
      <c r="X45" s="114"/>
      <c r="Y45" s="27" t="s">
        <v>110</v>
      </c>
      <c r="Z45" s="60">
        <v>123.084</v>
      </c>
      <c r="AA45" s="106">
        <f t="shared" si="23"/>
        <v>123.104</v>
      </c>
      <c r="AB45" s="144">
        <f t="shared" si="31"/>
        <v>-6981</v>
      </c>
      <c r="AC45" s="144"/>
      <c r="AD45" s="145">
        <f t="shared" si="20"/>
        <v>-77.229999999998711</v>
      </c>
      <c r="AE45" s="145"/>
      <c r="AF45" s="1">
        <v>1</v>
      </c>
      <c r="AG45" s="65" t="s">
        <v>102</v>
      </c>
      <c r="AH45" s="65"/>
      <c r="AI45" s="70" t="s">
        <v>102</v>
      </c>
      <c r="AJ45" s="70">
        <v>122.947</v>
      </c>
      <c r="AK45" s="112">
        <f t="shared" si="4"/>
        <v>1.2000000000000455E-2</v>
      </c>
      <c r="AL45" s="70">
        <f t="shared" si="28"/>
        <v>1.5951083344411268E-2</v>
      </c>
      <c r="AM45" s="112">
        <f t="shared" si="5"/>
        <v>0.75229999999999109</v>
      </c>
      <c r="AN45" s="112">
        <f t="shared" si="6"/>
        <v>0.14499999999999602</v>
      </c>
      <c r="AO45" s="64" t="str">
        <f t="shared" si="7"/>
        <v>-</v>
      </c>
      <c r="AP45" s="70">
        <f t="shared" si="8"/>
        <v>-6981</v>
      </c>
      <c r="AQ45" s="70">
        <f t="shared" si="9"/>
        <v>-6981</v>
      </c>
      <c r="AR45" s="70">
        <f t="shared" si="16"/>
        <v>-6981</v>
      </c>
      <c r="AS45" s="70">
        <f t="shared" si="30"/>
        <v>-6981</v>
      </c>
      <c r="AT45" s="70">
        <f t="shared" si="30"/>
        <v>-6981</v>
      </c>
      <c r="AU45" s="70">
        <f t="shared" si="30"/>
        <v>-6981</v>
      </c>
      <c r="AV45" s="70">
        <f t="shared" si="30"/>
        <v>-6981</v>
      </c>
      <c r="AW45" s="70">
        <f t="shared" si="30"/>
        <v>-6981</v>
      </c>
      <c r="AX45" s="70">
        <f t="shared" si="30"/>
        <v>-6981</v>
      </c>
      <c r="AY45" s="70">
        <f t="shared" si="30"/>
        <v>-6981</v>
      </c>
    </row>
    <row r="46" spans="2:51" ht="15.75" customHeight="1" x14ac:dyDescent="0.2">
      <c r="B46" s="114">
        <v>37</v>
      </c>
      <c r="C46" s="141">
        <f t="shared" si="21"/>
        <v>1239552</v>
      </c>
      <c r="D46" s="141"/>
      <c r="E46" s="75"/>
      <c r="F46" s="75">
        <v>123.146</v>
      </c>
      <c r="G46" s="75">
        <v>123.008</v>
      </c>
      <c r="H46" s="75"/>
      <c r="I46" s="74"/>
      <c r="J46" s="112">
        <f t="shared" si="1"/>
        <v>0</v>
      </c>
      <c r="K46" s="25" t="str">
        <f t="shared" si="2"/>
        <v>陰</v>
      </c>
      <c r="L46" s="34">
        <f t="shared" si="11"/>
        <v>123.146</v>
      </c>
      <c r="M46" s="26" t="str">
        <f t="shared" si="12"/>
        <v>OK</v>
      </c>
      <c r="N46" s="114"/>
      <c r="O46" s="117" t="s">
        <v>105</v>
      </c>
      <c r="P46" s="114" t="s">
        <v>41</v>
      </c>
      <c r="Q46" s="142">
        <f t="shared" si="18"/>
        <v>123.008</v>
      </c>
      <c r="R46" s="142"/>
      <c r="S46" s="106">
        <f t="shared" si="22"/>
        <v>123.166</v>
      </c>
      <c r="T46" s="106">
        <f t="shared" si="19"/>
        <v>15.800000000000125</v>
      </c>
      <c r="U46" s="143">
        <f t="shared" si="3"/>
        <v>37186.559999999998</v>
      </c>
      <c r="V46" s="143"/>
      <c r="W46" s="67">
        <f t="shared" si="13"/>
        <v>1.9</v>
      </c>
      <c r="X46" s="114"/>
      <c r="Y46" s="27" t="s">
        <v>110</v>
      </c>
      <c r="Z46" s="60">
        <v>122.825</v>
      </c>
      <c r="AA46" s="106">
        <f t="shared" si="23"/>
        <v>122.845</v>
      </c>
      <c r="AB46" s="144">
        <f t="shared" si="31"/>
        <v>38234</v>
      </c>
      <c r="AC46" s="144"/>
      <c r="AD46" s="145">
        <f t="shared" si="20"/>
        <v>16.29999999999967</v>
      </c>
      <c r="AE46" s="145"/>
      <c r="AF46" s="1">
        <v>1</v>
      </c>
      <c r="AG46" s="65" t="s">
        <v>102</v>
      </c>
      <c r="AH46" s="65"/>
      <c r="AI46" s="70" t="s">
        <v>52</v>
      </c>
      <c r="AJ46" s="70">
        <v>122.592</v>
      </c>
      <c r="AK46" s="112">
        <f t="shared" si="4"/>
        <v>0.41599999999999682</v>
      </c>
      <c r="AL46" s="70">
        <f t="shared" si="28"/>
        <v>3.0144927536230512</v>
      </c>
      <c r="AM46" s="112">
        <f t="shared" si="5"/>
        <v>0.13800000000000523</v>
      </c>
      <c r="AN46" s="112">
        <f t="shared" si="6"/>
        <v>0.1629999999999967</v>
      </c>
      <c r="AO46" s="64">
        <f t="shared" si="7"/>
        <v>1.1811594202897864</v>
      </c>
      <c r="AP46" s="70">
        <f t="shared" si="8"/>
        <v>18593.28</v>
      </c>
      <c r="AQ46" s="70">
        <f t="shared" si="9"/>
        <v>37186.559999999998</v>
      </c>
      <c r="AR46" s="70">
        <f t="shared" si="16"/>
        <v>55779.839999999997</v>
      </c>
      <c r="AS46" s="70">
        <f t="shared" si="30"/>
        <v>74373.119999999995</v>
      </c>
      <c r="AT46" s="70">
        <f t="shared" si="30"/>
        <v>92966.399999999994</v>
      </c>
      <c r="AU46" s="70">
        <f t="shared" si="30"/>
        <v>111559.67999999999</v>
      </c>
      <c r="AV46" s="70">
        <f t="shared" si="30"/>
        <v>38234</v>
      </c>
      <c r="AW46" s="70">
        <f t="shared" si="30"/>
        <v>38234</v>
      </c>
      <c r="AX46" s="70">
        <f t="shared" si="30"/>
        <v>38234</v>
      </c>
      <c r="AY46" s="70">
        <f t="shared" si="30"/>
        <v>38234</v>
      </c>
    </row>
    <row r="47" spans="2:51" s="122" customFormat="1" ht="15.75" customHeight="1" x14ac:dyDescent="0.2">
      <c r="B47" s="121">
        <v>38</v>
      </c>
      <c r="C47" s="178">
        <f t="shared" si="21"/>
        <v>1277786</v>
      </c>
      <c r="D47" s="178"/>
      <c r="E47" s="133"/>
      <c r="F47" s="133">
        <v>122.684</v>
      </c>
      <c r="G47" s="133">
        <v>122.511</v>
      </c>
      <c r="H47" s="133"/>
      <c r="I47" s="124"/>
      <c r="J47" s="122">
        <f t="shared" si="1"/>
        <v>0</v>
      </c>
      <c r="K47" s="125" t="str">
        <f t="shared" si="2"/>
        <v>陰</v>
      </c>
      <c r="L47" s="122">
        <f t="shared" si="11"/>
        <v>122.684</v>
      </c>
      <c r="M47" s="126" t="s">
        <v>68</v>
      </c>
      <c r="N47" s="121"/>
      <c r="O47" s="134" t="s">
        <v>133</v>
      </c>
      <c r="P47" s="121" t="s">
        <v>41</v>
      </c>
      <c r="Q47" s="179">
        <f t="shared" si="18"/>
        <v>122.511</v>
      </c>
      <c r="R47" s="179"/>
      <c r="S47" s="121"/>
      <c r="T47" s="121">
        <f t="shared" si="19"/>
        <v>12251.1</v>
      </c>
      <c r="U47" s="178">
        <f t="shared" si="3"/>
        <v>38333.58</v>
      </c>
      <c r="V47" s="178"/>
      <c r="W47" s="129">
        <f t="shared" si="13"/>
        <v>0</v>
      </c>
      <c r="X47" s="121"/>
      <c r="Y47" s="128" t="s">
        <v>110</v>
      </c>
      <c r="Z47" s="137">
        <v>122.575</v>
      </c>
      <c r="AA47" s="121">
        <f t="shared" si="23"/>
        <v>122.595</v>
      </c>
      <c r="AB47" s="180">
        <f t="shared" si="31"/>
        <v>0</v>
      </c>
      <c r="AC47" s="180"/>
      <c r="AD47" s="181">
        <f t="shared" si="20"/>
        <v>-8.4000000000003183</v>
      </c>
      <c r="AE47" s="181"/>
      <c r="AF47" s="131">
        <v>1</v>
      </c>
      <c r="AG47" s="125" t="s">
        <v>134</v>
      </c>
      <c r="AH47" s="125"/>
      <c r="AI47" s="122" t="s">
        <v>55</v>
      </c>
      <c r="AJ47" s="122">
        <v>122.316</v>
      </c>
      <c r="AK47" s="122">
        <f t="shared" si="4"/>
        <v>0.19499999999999318</v>
      </c>
      <c r="AL47" s="122">
        <f t="shared" si="28"/>
        <v>1.1271676300577522</v>
      </c>
      <c r="AM47" s="122">
        <f t="shared" si="5"/>
        <v>0.17300000000000182</v>
      </c>
      <c r="AN47" s="122">
        <f t="shared" si="6"/>
        <v>8.4000000000003183E-2</v>
      </c>
      <c r="AO47" s="132">
        <f t="shared" si="7"/>
        <v>0.48554913294799018</v>
      </c>
      <c r="AP47" s="122">
        <f t="shared" si="8"/>
        <v>19166.79</v>
      </c>
      <c r="AQ47" s="122">
        <f t="shared" si="9"/>
        <v>38333.58</v>
      </c>
      <c r="AR47" s="122">
        <f t="shared" si="16"/>
        <v>0</v>
      </c>
      <c r="AS47" s="122">
        <f t="shared" si="30"/>
        <v>0</v>
      </c>
      <c r="AT47" s="122">
        <f t="shared" si="30"/>
        <v>0</v>
      </c>
      <c r="AU47" s="122">
        <f t="shared" si="30"/>
        <v>0</v>
      </c>
      <c r="AV47" s="122">
        <f t="shared" si="30"/>
        <v>0</v>
      </c>
      <c r="AW47" s="122">
        <f t="shared" si="30"/>
        <v>0</v>
      </c>
      <c r="AX47" s="122">
        <f t="shared" si="30"/>
        <v>0</v>
      </c>
      <c r="AY47" s="122">
        <f t="shared" si="30"/>
        <v>0</v>
      </c>
    </row>
    <row r="48" spans="2:51" s="122" customFormat="1" ht="15.75" customHeight="1" x14ac:dyDescent="0.2">
      <c r="B48" s="121">
        <v>39</v>
      </c>
      <c r="C48" s="178">
        <f t="shared" si="21"/>
        <v>1277786</v>
      </c>
      <c r="D48" s="178"/>
      <c r="E48" s="133"/>
      <c r="F48" s="133">
        <v>122.547</v>
      </c>
      <c r="G48" s="133">
        <v>122.28700000000001</v>
      </c>
      <c r="H48" s="133"/>
      <c r="I48" s="124"/>
      <c r="J48" s="122">
        <f t="shared" si="1"/>
        <v>0</v>
      </c>
      <c r="K48" s="125" t="str">
        <f t="shared" si="2"/>
        <v>陰</v>
      </c>
      <c r="L48" s="122">
        <f t="shared" si="11"/>
        <v>122.547</v>
      </c>
      <c r="M48" s="126" t="str">
        <f t="shared" si="12"/>
        <v>OK</v>
      </c>
      <c r="N48" s="121"/>
      <c r="O48" s="134" t="s">
        <v>112</v>
      </c>
      <c r="P48" s="121" t="s">
        <v>41</v>
      </c>
      <c r="Q48" s="179">
        <f t="shared" si="18"/>
        <v>122.28700000000001</v>
      </c>
      <c r="R48" s="179"/>
      <c r="S48" s="121"/>
      <c r="T48" s="121">
        <f t="shared" si="19"/>
        <v>12228.7</v>
      </c>
      <c r="U48" s="178">
        <f t="shared" si="3"/>
        <v>38333.58</v>
      </c>
      <c r="V48" s="178"/>
      <c r="W48" s="129">
        <f t="shared" si="13"/>
        <v>0</v>
      </c>
      <c r="X48" s="121"/>
      <c r="Y48" s="128" t="s">
        <v>110</v>
      </c>
      <c r="Z48" s="137">
        <v>120.78100000000001</v>
      </c>
      <c r="AA48" s="121">
        <f t="shared" si="23"/>
        <v>120.801</v>
      </c>
      <c r="AB48" s="180">
        <f t="shared" si="31"/>
        <v>0</v>
      </c>
      <c r="AC48" s="180"/>
      <c r="AD48" s="181">
        <f t="shared" si="20"/>
        <v>148.60000000000042</v>
      </c>
      <c r="AE48" s="181"/>
      <c r="AF48" s="131">
        <v>1</v>
      </c>
      <c r="AG48" s="125" t="s">
        <v>131</v>
      </c>
      <c r="AH48" s="125"/>
      <c r="AI48" s="122" t="s">
        <v>55</v>
      </c>
      <c r="AJ48" s="122">
        <v>120.639</v>
      </c>
      <c r="AK48" s="122">
        <f t="shared" si="4"/>
        <v>1.6480000000000103</v>
      </c>
      <c r="AL48" s="122">
        <f t="shared" si="28"/>
        <v>6.3384615384618002</v>
      </c>
      <c r="AM48" s="122">
        <f t="shared" si="5"/>
        <v>0.25999999999999091</v>
      </c>
      <c r="AN48" s="122">
        <f t="shared" si="6"/>
        <v>1.4860000000000042</v>
      </c>
      <c r="AO48" s="132">
        <f t="shared" si="7"/>
        <v>5.7153846153848313</v>
      </c>
      <c r="AP48" s="122">
        <f t="shared" si="8"/>
        <v>19166.79</v>
      </c>
      <c r="AQ48" s="122">
        <f t="shared" si="9"/>
        <v>38333.58</v>
      </c>
      <c r="AR48" s="122">
        <f t="shared" si="16"/>
        <v>57500.37</v>
      </c>
      <c r="AS48" s="122">
        <f t="shared" si="30"/>
        <v>76667.16</v>
      </c>
      <c r="AT48" s="122">
        <f t="shared" si="30"/>
        <v>95833.950000000012</v>
      </c>
      <c r="AU48" s="122">
        <f t="shared" si="30"/>
        <v>115000.74</v>
      </c>
      <c r="AV48" s="122">
        <f t="shared" si="30"/>
        <v>153334.32</v>
      </c>
      <c r="AW48" s="122">
        <f t="shared" si="30"/>
        <v>191667.90000000002</v>
      </c>
      <c r="AX48" s="122">
        <f t="shared" si="30"/>
        <v>230001.48</v>
      </c>
      <c r="AY48" s="122">
        <f t="shared" si="30"/>
        <v>0</v>
      </c>
    </row>
    <row r="49" spans="2:51" s="122" customFormat="1" ht="15.75" customHeight="1" x14ac:dyDescent="0.2">
      <c r="B49" s="121">
        <v>39.299999999999997</v>
      </c>
      <c r="C49" s="178">
        <f t="shared" si="21"/>
        <v>1277786</v>
      </c>
      <c r="D49" s="178"/>
      <c r="E49" s="133"/>
      <c r="F49" s="133">
        <v>121.515</v>
      </c>
      <c r="G49" s="133">
        <v>121.26600000000001</v>
      </c>
      <c r="H49" s="133"/>
      <c r="I49" s="124"/>
      <c r="J49" s="122">
        <f t="shared" si="1"/>
        <v>0</v>
      </c>
      <c r="K49" s="125" t="str">
        <f t="shared" si="2"/>
        <v>陰</v>
      </c>
      <c r="L49" s="122">
        <f t="shared" si="11"/>
        <v>-121.26600000000001</v>
      </c>
      <c r="M49" s="126" t="str">
        <f t="shared" si="12"/>
        <v>NG</v>
      </c>
      <c r="N49" s="121"/>
      <c r="O49" s="134" t="s">
        <v>135</v>
      </c>
      <c r="P49" s="121" t="s">
        <v>103</v>
      </c>
      <c r="Q49" s="179">
        <f t="shared" si="18"/>
        <v>121.515</v>
      </c>
      <c r="R49" s="179"/>
      <c r="S49" s="121"/>
      <c r="T49" s="121">
        <f t="shared" si="19"/>
        <v>12151.5</v>
      </c>
      <c r="U49" s="178">
        <f t="shared" si="3"/>
        <v>38333.58</v>
      </c>
      <c r="V49" s="178"/>
      <c r="W49" s="129">
        <f t="shared" si="13"/>
        <v>0</v>
      </c>
      <c r="X49" s="121"/>
      <c r="Y49" s="128" t="s">
        <v>107</v>
      </c>
      <c r="Z49" s="137">
        <v>122.238</v>
      </c>
      <c r="AA49" s="121">
        <f t="shared" si="23"/>
        <v>122.218</v>
      </c>
      <c r="AB49" s="180">
        <f t="shared" si="31"/>
        <v>0</v>
      </c>
      <c r="AC49" s="180"/>
      <c r="AD49" s="181">
        <f t="shared" si="20"/>
        <v>70.300000000000296</v>
      </c>
      <c r="AE49" s="181"/>
      <c r="AF49" s="131">
        <v>1</v>
      </c>
      <c r="AG49" s="125" t="s">
        <v>102</v>
      </c>
      <c r="AH49" s="125"/>
      <c r="AI49" s="122" t="s">
        <v>54</v>
      </c>
      <c r="AJ49" s="122">
        <v>122.872</v>
      </c>
      <c r="AK49" s="122">
        <f t="shared" si="4"/>
        <v>1.3569999999999993</v>
      </c>
      <c r="AL49" s="122">
        <f t="shared" si="28"/>
        <v>5.4497991967872501</v>
      </c>
      <c r="AM49" s="122">
        <f t="shared" si="5"/>
        <v>0.24899999999999523</v>
      </c>
      <c r="AN49" s="122">
        <f t="shared" si="6"/>
        <v>0.70300000000000296</v>
      </c>
      <c r="AO49" s="132">
        <f t="shared" si="7"/>
        <v>2.8232931726908292</v>
      </c>
      <c r="AP49" s="122">
        <f t="shared" si="8"/>
        <v>19166.79</v>
      </c>
      <c r="AQ49" s="122">
        <f t="shared" si="9"/>
        <v>38333.58</v>
      </c>
      <c r="AR49" s="122">
        <f t="shared" si="16"/>
        <v>57500.37</v>
      </c>
      <c r="AS49" s="122">
        <f t="shared" si="30"/>
        <v>76667.16</v>
      </c>
      <c r="AT49" s="122">
        <f t="shared" si="30"/>
        <v>95833.950000000012</v>
      </c>
      <c r="AU49" s="122">
        <f t="shared" si="30"/>
        <v>115000.74</v>
      </c>
      <c r="AV49" s="122">
        <f t="shared" si="30"/>
        <v>153334.32</v>
      </c>
      <c r="AW49" s="122">
        <f t="shared" si="30"/>
        <v>191667.90000000002</v>
      </c>
      <c r="AX49" s="122">
        <f t="shared" si="30"/>
        <v>0</v>
      </c>
      <c r="AY49" s="122">
        <f t="shared" si="30"/>
        <v>0</v>
      </c>
    </row>
    <row r="50" spans="2:51" s="122" customFormat="1" ht="15.75" customHeight="1" x14ac:dyDescent="0.2">
      <c r="B50" s="121">
        <v>39.6</v>
      </c>
      <c r="C50" s="178">
        <f t="shared" si="21"/>
        <v>1277786</v>
      </c>
      <c r="D50" s="178"/>
      <c r="E50" s="133"/>
      <c r="F50" s="133">
        <v>123.08</v>
      </c>
      <c r="G50" s="133">
        <v>122.542</v>
      </c>
      <c r="H50" s="133"/>
      <c r="I50" s="124"/>
      <c r="J50" s="122">
        <f t="shared" si="1"/>
        <v>0</v>
      </c>
      <c r="K50" s="125" t="str">
        <f t="shared" si="2"/>
        <v>陰</v>
      </c>
      <c r="L50" s="122">
        <f t="shared" si="11"/>
        <v>-122.542</v>
      </c>
      <c r="M50" s="126" t="str">
        <f t="shared" si="12"/>
        <v>NG</v>
      </c>
      <c r="N50" s="121"/>
      <c r="O50" s="134" t="s">
        <v>105</v>
      </c>
      <c r="P50" s="121" t="s">
        <v>42</v>
      </c>
      <c r="Q50" s="179">
        <f t="shared" si="18"/>
        <v>123.08</v>
      </c>
      <c r="R50" s="179"/>
      <c r="S50" s="121"/>
      <c r="T50" s="121">
        <f t="shared" si="19"/>
        <v>12308</v>
      </c>
      <c r="U50" s="178">
        <f t="shared" si="3"/>
        <v>38333.58</v>
      </c>
      <c r="V50" s="178"/>
      <c r="W50" s="129">
        <f t="shared" si="13"/>
        <v>0</v>
      </c>
      <c r="X50" s="121"/>
      <c r="Y50" s="128" t="s">
        <v>107</v>
      </c>
      <c r="Z50" s="137">
        <v>123.386</v>
      </c>
      <c r="AA50" s="121">
        <f t="shared" si="23"/>
        <v>123.366</v>
      </c>
      <c r="AB50" s="180">
        <f t="shared" si="31"/>
        <v>0</v>
      </c>
      <c r="AC50" s="180"/>
      <c r="AD50" s="181">
        <f t="shared" si="20"/>
        <v>28.600000000000136</v>
      </c>
      <c r="AE50" s="181"/>
      <c r="AF50" s="131">
        <v>1</v>
      </c>
      <c r="AG50" s="125" t="s">
        <v>102</v>
      </c>
      <c r="AH50" s="125"/>
      <c r="AI50" s="122" t="s">
        <v>54</v>
      </c>
      <c r="AJ50" s="122">
        <v>123.724</v>
      </c>
      <c r="AK50" s="122">
        <f t="shared" si="4"/>
        <v>0.64400000000000546</v>
      </c>
      <c r="AL50" s="122">
        <f t="shared" si="28"/>
        <v>1.1970260223048501</v>
      </c>
      <c r="AM50" s="122">
        <f t="shared" si="5"/>
        <v>0.5379999999999967</v>
      </c>
      <c r="AN50" s="122">
        <f t="shared" si="6"/>
        <v>0.28600000000000136</v>
      </c>
      <c r="AO50" s="132">
        <f t="shared" si="7"/>
        <v>0.53159851301115824</v>
      </c>
      <c r="AP50" s="122">
        <f t="shared" si="8"/>
        <v>19166.79</v>
      </c>
      <c r="AQ50" s="122">
        <f t="shared" si="9"/>
        <v>38333.58</v>
      </c>
      <c r="AR50" s="122">
        <f t="shared" si="16"/>
        <v>0</v>
      </c>
      <c r="AS50" s="122">
        <f t="shared" ref="AS50:AY65" si="32">IF($AL50&gt;=AS$8,$U50*AS$8,$AB50*1)</f>
        <v>0</v>
      </c>
      <c r="AT50" s="122">
        <f t="shared" si="32"/>
        <v>0</v>
      </c>
      <c r="AU50" s="122">
        <f t="shared" si="32"/>
        <v>0</v>
      </c>
      <c r="AV50" s="122">
        <f t="shared" si="32"/>
        <v>0</v>
      </c>
      <c r="AW50" s="122">
        <f t="shared" si="32"/>
        <v>0</v>
      </c>
      <c r="AX50" s="122">
        <f t="shared" si="32"/>
        <v>0</v>
      </c>
      <c r="AY50" s="122">
        <f t="shared" si="32"/>
        <v>0</v>
      </c>
    </row>
    <row r="51" spans="2:51" s="122" customFormat="1" ht="15.75" customHeight="1" x14ac:dyDescent="0.2">
      <c r="B51" s="121">
        <v>40</v>
      </c>
      <c r="C51" s="178">
        <f t="shared" si="21"/>
        <v>1277786</v>
      </c>
      <c r="D51" s="178"/>
      <c r="E51" s="133"/>
      <c r="F51" s="133">
        <v>123.42400000000001</v>
      </c>
      <c r="G51" s="133">
        <v>123.30500000000001</v>
      </c>
      <c r="H51" s="133"/>
      <c r="I51" s="124"/>
      <c r="J51" s="122">
        <f t="shared" si="1"/>
        <v>0</v>
      </c>
      <c r="K51" s="125" t="str">
        <f t="shared" si="2"/>
        <v>陰</v>
      </c>
      <c r="L51" s="122">
        <f t="shared" si="11"/>
        <v>-123.30500000000001</v>
      </c>
      <c r="M51" s="126" t="str">
        <f t="shared" si="12"/>
        <v>NG</v>
      </c>
      <c r="N51" s="121"/>
      <c r="O51" s="134" t="s">
        <v>136</v>
      </c>
      <c r="P51" s="121" t="s">
        <v>42</v>
      </c>
      <c r="Q51" s="179">
        <f t="shared" si="18"/>
        <v>123.42400000000001</v>
      </c>
      <c r="R51" s="179"/>
      <c r="S51" s="121"/>
      <c r="T51" s="121">
        <f t="shared" si="19"/>
        <v>12342.400000000001</v>
      </c>
      <c r="U51" s="178">
        <f t="shared" si="3"/>
        <v>38333.58</v>
      </c>
      <c r="V51" s="178"/>
      <c r="W51" s="129">
        <f t="shared" si="13"/>
        <v>0</v>
      </c>
      <c r="X51" s="121"/>
      <c r="Y51" s="128" t="s">
        <v>109</v>
      </c>
      <c r="Z51" s="137">
        <v>123.797</v>
      </c>
      <c r="AA51" s="121">
        <f t="shared" si="23"/>
        <v>123.777</v>
      </c>
      <c r="AB51" s="180">
        <f t="shared" si="31"/>
        <v>0</v>
      </c>
      <c r="AC51" s="180"/>
      <c r="AD51" s="181">
        <f t="shared" si="20"/>
        <v>35.299999999999443</v>
      </c>
      <c r="AE51" s="181"/>
      <c r="AF51" s="131">
        <v>1</v>
      </c>
      <c r="AG51" s="125" t="s">
        <v>102</v>
      </c>
      <c r="AH51" s="125"/>
      <c r="AI51" s="122" t="s">
        <v>54</v>
      </c>
      <c r="AJ51" s="122">
        <v>123.962</v>
      </c>
      <c r="AK51" s="122">
        <f t="shared" si="4"/>
        <v>0.5379999999999967</v>
      </c>
      <c r="AL51" s="122">
        <f t="shared" si="28"/>
        <v>4.5210084033613258</v>
      </c>
      <c r="AM51" s="122">
        <f t="shared" si="5"/>
        <v>0.11899999999999977</v>
      </c>
      <c r="AN51" s="122">
        <f t="shared" si="6"/>
        <v>0.35299999999999443</v>
      </c>
      <c r="AO51" s="132">
        <f t="shared" si="7"/>
        <v>2.9663865546218076</v>
      </c>
      <c r="AP51" s="122">
        <f t="shared" si="8"/>
        <v>19166.79</v>
      </c>
      <c r="AQ51" s="122">
        <f t="shared" si="9"/>
        <v>38333.58</v>
      </c>
      <c r="AR51" s="122">
        <f t="shared" si="16"/>
        <v>57500.37</v>
      </c>
      <c r="AS51" s="122">
        <f t="shared" si="32"/>
        <v>76667.16</v>
      </c>
      <c r="AT51" s="122">
        <f t="shared" si="32"/>
        <v>95833.950000000012</v>
      </c>
      <c r="AU51" s="122">
        <f t="shared" si="32"/>
        <v>115000.74</v>
      </c>
      <c r="AV51" s="122">
        <f t="shared" si="32"/>
        <v>153334.32</v>
      </c>
      <c r="AW51" s="122">
        <f t="shared" si="32"/>
        <v>0</v>
      </c>
      <c r="AX51" s="122">
        <f t="shared" si="32"/>
        <v>0</v>
      </c>
      <c r="AY51" s="122">
        <f t="shared" si="32"/>
        <v>0</v>
      </c>
    </row>
    <row r="52" spans="2:51" s="122" customFormat="1" ht="15.75" customHeight="1" x14ac:dyDescent="0.2">
      <c r="B52" s="121">
        <v>41</v>
      </c>
      <c r="C52" s="178">
        <f t="shared" si="21"/>
        <v>1277786</v>
      </c>
      <c r="D52" s="178"/>
      <c r="E52" s="133"/>
      <c r="F52" s="133">
        <v>123.946</v>
      </c>
      <c r="G52" s="133">
        <v>123.80200000000001</v>
      </c>
      <c r="H52" s="133"/>
      <c r="I52" s="124"/>
      <c r="J52" s="122">
        <f t="shared" si="1"/>
        <v>0</v>
      </c>
      <c r="K52" s="125" t="str">
        <f t="shared" si="2"/>
        <v>陰</v>
      </c>
      <c r="L52" s="122">
        <f t="shared" si="11"/>
        <v>-123.80200000000001</v>
      </c>
      <c r="M52" s="126" t="str">
        <f t="shared" si="12"/>
        <v>NG</v>
      </c>
      <c r="N52" s="121"/>
      <c r="O52" s="134" t="s">
        <v>105</v>
      </c>
      <c r="P52" s="121" t="s">
        <v>42</v>
      </c>
      <c r="Q52" s="179">
        <f t="shared" si="18"/>
        <v>123.946</v>
      </c>
      <c r="R52" s="179"/>
      <c r="S52" s="121"/>
      <c r="T52" s="121">
        <f t="shared" si="19"/>
        <v>12394.6</v>
      </c>
      <c r="U52" s="178">
        <f t="shared" si="3"/>
        <v>38333.58</v>
      </c>
      <c r="V52" s="178"/>
      <c r="W52" s="129">
        <f t="shared" si="13"/>
        <v>0</v>
      </c>
      <c r="X52" s="121"/>
      <c r="Y52" s="128" t="s">
        <v>109</v>
      </c>
      <c r="Z52" s="137">
        <v>124.114</v>
      </c>
      <c r="AA52" s="121">
        <f t="shared" si="23"/>
        <v>124.09400000000001</v>
      </c>
      <c r="AB52" s="180">
        <f t="shared" si="31"/>
        <v>0</v>
      </c>
      <c r="AC52" s="180"/>
      <c r="AD52" s="181">
        <f t="shared" si="20"/>
        <v>14.800000000001035</v>
      </c>
      <c r="AE52" s="181"/>
      <c r="AF52" s="131">
        <v>1</v>
      </c>
      <c r="AG52" s="125" t="s">
        <v>137</v>
      </c>
      <c r="AH52" s="125"/>
      <c r="AI52" s="122" t="s">
        <v>54</v>
      </c>
      <c r="AJ52" s="122">
        <v>124.224</v>
      </c>
      <c r="AK52" s="122">
        <f t="shared" si="4"/>
        <v>0.2780000000000058</v>
      </c>
      <c r="AL52" s="122">
        <f t="shared" si="28"/>
        <v>1.9305555555557132</v>
      </c>
      <c r="AM52" s="122">
        <f t="shared" si="5"/>
        <v>0.14399999999999125</v>
      </c>
      <c r="AN52" s="122">
        <f t="shared" si="6"/>
        <v>0.14800000000001035</v>
      </c>
      <c r="AO52" s="132">
        <f t="shared" si="7"/>
        <v>1.027777777777912</v>
      </c>
      <c r="AP52" s="122">
        <f t="shared" si="8"/>
        <v>19166.79</v>
      </c>
      <c r="AQ52" s="122">
        <f t="shared" si="9"/>
        <v>38333.58</v>
      </c>
      <c r="AR52" s="122">
        <f t="shared" si="16"/>
        <v>57500.37</v>
      </c>
      <c r="AS52" s="122">
        <f t="shared" si="32"/>
        <v>0</v>
      </c>
      <c r="AT52" s="122">
        <f t="shared" si="32"/>
        <v>0</v>
      </c>
      <c r="AU52" s="122">
        <f t="shared" si="32"/>
        <v>0</v>
      </c>
      <c r="AV52" s="122">
        <f t="shared" si="32"/>
        <v>0</v>
      </c>
      <c r="AW52" s="122">
        <f t="shared" si="32"/>
        <v>0</v>
      </c>
      <c r="AX52" s="122">
        <f t="shared" si="32"/>
        <v>0</v>
      </c>
      <c r="AY52" s="122">
        <f t="shared" si="32"/>
        <v>0</v>
      </c>
    </row>
    <row r="53" spans="2:51" s="122" customFormat="1" ht="15.75" customHeight="1" x14ac:dyDescent="0.2">
      <c r="B53" s="121">
        <v>42</v>
      </c>
      <c r="C53" s="178">
        <f t="shared" si="21"/>
        <v>1277786</v>
      </c>
      <c r="D53" s="178"/>
      <c r="E53" s="133"/>
      <c r="F53" s="133">
        <v>124.15</v>
      </c>
      <c r="G53" s="133">
        <v>124.015</v>
      </c>
      <c r="H53" s="133"/>
      <c r="I53" s="124"/>
      <c r="J53" s="122">
        <f t="shared" si="1"/>
        <v>0</v>
      </c>
      <c r="K53" s="125" t="str">
        <f t="shared" si="2"/>
        <v>陰</v>
      </c>
      <c r="L53" s="122">
        <f t="shared" si="11"/>
        <v>-124.015</v>
      </c>
      <c r="M53" s="126" t="str">
        <f t="shared" si="12"/>
        <v>NG</v>
      </c>
      <c r="N53" s="121"/>
      <c r="O53" s="134" t="s">
        <v>105</v>
      </c>
      <c r="P53" s="121" t="s">
        <v>42</v>
      </c>
      <c r="Q53" s="179">
        <f t="shared" si="18"/>
        <v>124.15</v>
      </c>
      <c r="R53" s="179"/>
      <c r="S53" s="121"/>
      <c r="T53" s="121">
        <f t="shared" si="19"/>
        <v>12415</v>
      </c>
      <c r="U53" s="178">
        <f t="shared" si="3"/>
        <v>38333.58</v>
      </c>
      <c r="V53" s="178"/>
      <c r="W53" s="129">
        <f t="shared" si="13"/>
        <v>0</v>
      </c>
      <c r="X53" s="121"/>
      <c r="Y53" s="128" t="s">
        <v>109</v>
      </c>
      <c r="Z53" s="137">
        <v>124.125</v>
      </c>
      <c r="AA53" s="121">
        <f t="shared" si="23"/>
        <v>124.105</v>
      </c>
      <c r="AB53" s="180">
        <f t="shared" si="31"/>
        <v>0</v>
      </c>
      <c r="AC53" s="180"/>
      <c r="AD53" s="181">
        <f t="shared" si="20"/>
        <v>-4.5000000000001705</v>
      </c>
      <c r="AE53" s="181"/>
      <c r="AF53" s="131">
        <v>2</v>
      </c>
      <c r="AG53" s="125" t="s">
        <v>102</v>
      </c>
      <c r="AH53" s="125"/>
      <c r="AI53" s="122" t="s">
        <v>55</v>
      </c>
      <c r="AJ53" s="122">
        <v>124.18600000000001</v>
      </c>
      <c r="AK53" s="122">
        <f t="shared" si="4"/>
        <v>3.6000000000001364E-2</v>
      </c>
      <c r="AL53" s="122">
        <f t="shared" si="28"/>
        <v>0.26666666666666666</v>
      </c>
      <c r="AM53" s="122">
        <f t="shared" si="5"/>
        <v>0.13500000000000512</v>
      </c>
      <c r="AN53" s="122">
        <f t="shared" si="6"/>
        <v>4.5000000000001705E-2</v>
      </c>
      <c r="AO53" s="132">
        <f t="shared" si="7"/>
        <v>0.33333333333333331</v>
      </c>
      <c r="AP53" s="122">
        <f t="shared" si="8"/>
        <v>0</v>
      </c>
      <c r="AQ53" s="122">
        <f t="shared" si="9"/>
        <v>0</v>
      </c>
      <c r="AR53" s="122">
        <f t="shared" si="16"/>
        <v>0</v>
      </c>
      <c r="AS53" s="122">
        <f t="shared" si="32"/>
        <v>0</v>
      </c>
      <c r="AT53" s="122">
        <f t="shared" si="32"/>
        <v>0</v>
      </c>
      <c r="AU53" s="122">
        <f t="shared" si="32"/>
        <v>0</v>
      </c>
      <c r="AV53" s="122">
        <f t="shared" si="32"/>
        <v>0</v>
      </c>
      <c r="AW53" s="122">
        <f t="shared" si="32"/>
        <v>0</v>
      </c>
      <c r="AX53" s="122">
        <f t="shared" si="32"/>
        <v>0</v>
      </c>
      <c r="AY53" s="122">
        <f t="shared" si="32"/>
        <v>0</v>
      </c>
    </row>
    <row r="54" spans="2:51" s="122" customFormat="1" ht="15.75" customHeight="1" x14ac:dyDescent="0.2">
      <c r="B54" s="121">
        <v>43</v>
      </c>
      <c r="C54" s="178">
        <f t="shared" si="21"/>
        <v>1277786</v>
      </c>
      <c r="D54" s="178"/>
      <c r="E54" s="133"/>
      <c r="F54" s="133">
        <v>124.315</v>
      </c>
      <c r="G54" s="133">
        <v>124.152</v>
      </c>
      <c r="H54" s="133"/>
      <c r="I54" s="124"/>
      <c r="J54" s="122">
        <f t="shared" si="1"/>
        <v>0</v>
      </c>
      <c r="K54" s="125" t="str">
        <f t="shared" si="2"/>
        <v>陰</v>
      </c>
      <c r="L54" s="122">
        <f t="shared" si="11"/>
        <v>-124.152</v>
      </c>
      <c r="M54" s="126" t="str">
        <f t="shared" si="12"/>
        <v>NG</v>
      </c>
      <c r="N54" s="121"/>
      <c r="O54" s="134" t="s">
        <v>108</v>
      </c>
      <c r="P54" s="121" t="s">
        <v>42</v>
      </c>
      <c r="Q54" s="179">
        <f t="shared" si="18"/>
        <v>124.315</v>
      </c>
      <c r="R54" s="179"/>
      <c r="S54" s="121"/>
      <c r="T54" s="121">
        <f t="shared" si="19"/>
        <v>12431.5</v>
      </c>
      <c r="U54" s="178">
        <f t="shared" si="3"/>
        <v>38333.58</v>
      </c>
      <c r="V54" s="178"/>
      <c r="W54" s="129">
        <f t="shared" si="13"/>
        <v>0</v>
      </c>
      <c r="X54" s="121"/>
      <c r="Y54" s="128" t="s">
        <v>113</v>
      </c>
      <c r="Z54" s="137">
        <v>124.31699999999999</v>
      </c>
      <c r="AA54" s="121">
        <f t="shared" si="23"/>
        <v>124.297</v>
      </c>
      <c r="AB54" s="180">
        <f t="shared" si="31"/>
        <v>0</v>
      </c>
      <c r="AC54" s="180"/>
      <c r="AD54" s="181">
        <f t="shared" si="20"/>
        <v>-1.8000000000000682</v>
      </c>
      <c r="AE54" s="181"/>
      <c r="AF54" s="131">
        <v>2</v>
      </c>
      <c r="AG54" s="125" t="s">
        <v>102</v>
      </c>
      <c r="AH54" s="125"/>
      <c r="AI54" s="122" t="s">
        <v>55</v>
      </c>
      <c r="AJ54" s="122">
        <v>124.47</v>
      </c>
      <c r="AK54" s="122">
        <f t="shared" si="4"/>
        <v>0.15500000000000114</v>
      </c>
      <c r="AL54" s="122">
        <f t="shared" si="28"/>
        <v>0.95092024539879927</v>
      </c>
      <c r="AM54" s="122">
        <f t="shared" si="5"/>
        <v>0.1629999999999967</v>
      </c>
      <c r="AN54" s="122">
        <f t="shared" si="6"/>
        <v>1.8000000000000682E-2</v>
      </c>
      <c r="AO54" s="132">
        <f t="shared" si="7"/>
        <v>0.11042944785276715</v>
      </c>
      <c r="AP54" s="122">
        <f t="shared" si="8"/>
        <v>19166.79</v>
      </c>
      <c r="AQ54" s="122">
        <f t="shared" si="9"/>
        <v>0</v>
      </c>
      <c r="AR54" s="122">
        <f t="shared" si="16"/>
        <v>0</v>
      </c>
      <c r="AS54" s="122">
        <f t="shared" si="32"/>
        <v>0</v>
      </c>
      <c r="AT54" s="122">
        <f t="shared" si="32"/>
        <v>0</v>
      </c>
      <c r="AU54" s="122">
        <f t="shared" si="32"/>
        <v>0</v>
      </c>
      <c r="AV54" s="122">
        <f t="shared" si="32"/>
        <v>0</v>
      </c>
      <c r="AW54" s="122">
        <f t="shared" si="32"/>
        <v>0</v>
      </c>
      <c r="AX54" s="122">
        <f t="shared" si="32"/>
        <v>0</v>
      </c>
      <c r="AY54" s="122">
        <f t="shared" si="32"/>
        <v>0</v>
      </c>
    </row>
    <row r="55" spans="2:51" ht="15.75" customHeight="1" x14ac:dyDescent="0.2">
      <c r="B55" s="114">
        <v>44</v>
      </c>
      <c r="C55" s="141">
        <f t="shared" si="21"/>
        <v>1277786</v>
      </c>
      <c r="D55" s="141"/>
      <c r="E55" s="75"/>
      <c r="F55" s="75">
        <v>124.384</v>
      </c>
      <c r="G55" s="75">
        <v>124.27800000000001</v>
      </c>
      <c r="H55" s="75"/>
      <c r="I55" s="74"/>
      <c r="J55" s="112">
        <f t="shared" si="1"/>
        <v>0</v>
      </c>
      <c r="K55" s="25" t="str">
        <f t="shared" si="2"/>
        <v>陰</v>
      </c>
      <c r="L55" s="34">
        <f t="shared" si="11"/>
        <v>-124.27800000000001</v>
      </c>
      <c r="M55" s="26" t="str">
        <f t="shared" si="12"/>
        <v>NG</v>
      </c>
      <c r="N55" s="114"/>
      <c r="O55" s="117" t="s">
        <v>105</v>
      </c>
      <c r="P55" s="114" t="s">
        <v>42</v>
      </c>
      <c r="Q55" s="142">
        <f t="shared" si="18"/>
        <v>124.384</v>
      </c>
      <c r="R55" s="142"/>
      <c r="S55" s="106">
        <f t="shared" si="22"/>
        <v>124.25800000000001</v>
      </c>
      <c r="T55" s="106">
        <f t="shared" si="19"/>
        <v>12.599999999999056</v>
      </c>
      <c r="U55" s="143">
        <f t="shared" si="3"/>
        <v>38333.58</v>
      </c>
      <c r="V55" s="143"/>
      <c r="W55" s="67">
        <f t="shared" si="13"/>
        <v>2.46</v>
      </c>
      <c r="X55" s="114"/>
      <c r="Y55" s="27" t="s">
        <v>109</v>
      </c>
      <c r="Z55" s="60">
        <v>124.258</v>
      </c>
      <c r="AA55" s="106">
        <f t="shared" si="23"/>
        <v>124.238</v>
      </c>
      <c r="AB55" s="144">
        <f t="shared" si="31"/>
        <v>-44340</v>
      </c>
      <c r="AC55" s="144"/>
      <c r="AD55" s="145">
        <f t="shared" si="20"/>
        <v>-12.599999999999056</v>
      </c>
      <c r="AE55" s="145"/>
      <c r="AF55" s="1">
        <v>2</v>
      </c>
      <c r="AG55" s="65" t="s">
        <v>102</v>
      </c>
      <c r="AH55" s="65"/>
      <c r="AI55" s="70" t="s">
        <v>102</v>
      </c>
      <c r="AJ55" s="70">
        <v>124.398</v>
      </c>
      <c r="AK55" s="112">
        <f t="shared" si="4"/>
        <v>1.3999999999995794E-2</v>
      </c>
      <c r="AL55" s="70">
        <f t="shared" si="28"/>
        <v>0.13207547169808032</v>
      </c>
      <c r="AM55" s="112">
        <f t="shared" si="5"/>
        <v>0.10599999999999454</v>
      </c>
      <c r="AN55" s="112">
        <f t="shared" si="6"/>
        <v>0.1460000000000008</v>
      </c>
      <c r="AO55" s="64" t="str">
        <f t="shared" si="7"/>
        <v>-</v>
      </c>
      <c r="AP55" s="70">
        <f t="shared" si="8"/>
        <v>-44340</v>
      </c>
      <c r="AQ55" s="70">
        <f t="shared" si="9"/>
        <v>-44340</v>
      </c>
      <c r="AR55" s="70">
        <f t="shared" si="16"/>
        <v>-44340</v>
      </c>
      <c r="AS55" s="70">
        <f t="shared" si="32"/>
        <v>-44340</v>
      </c>
      <c r="AT55" s="70">
        <f t="shared" si="32"/>
        <v>-44340</v>
      </c>
      <c r="AU55" s="70">
        <f t="shared" si="32"/>
        <v>-44340</v>
      </c>
      <c r="AV55" s="70">
        <f t="shared" si="32"/>
        <v>-44340</v>
      </c>
      <c r="AW55" s="70">
        <f t="shared" si="32"/>
        <v>-44340</v>
      </c>
      <c r="AX55" s="70">
        <f t="shared" si="32"/>
        <v>-44340</v>
      </c>
      <c r="AY55" s="70">
        <f t="shared" si="32"/>
        <v>-44340</v>
      </c>
    </row>
    <row r="56" spans="2:51" ht="15.75" customHeight="1" x14ac:dyDescent="0.2">
      <c r="B56" s="114">
        <v>45</v>
      </c>
      <c r="C56" s="141">
        <f t="shared" si="21"/>
        <v>1233446</v>
      </c>
      <c r="D56" s="141"/>
      <c r="E56" s="75"/>
      <c r="F56" s="75">
        <v>123.85299999999999</v>
      </c>
      <c r="G56" s="75">
        <v>123.68300000000001</v>
      </c>
      <c r="H56" s="75"/>
      <c r="I56" s="74"/>
      <c r="J56" s="112">
        <f t="shared" si="1"/>
        <v>0</v>
      </c>
      <c r="K56" s="25" t="str">
        <f t="shared" si="2"/>
        <v>陰</v>
      </c>
      <c r="L56" s="34">
        <f t="shared" si="11"/>
        <v>-123.68300000000001</v>
      </c>
      <c r="M56" s="26" t="str">
        <f t="shared" si="12"/>
        <v>NG</v>
      </c>
      <c r="N56" s="114"/>
      <c r="O56" s="117" t="s">
        <v>138</v>
      </c>
      <c r="P56" s="114" t="s">
        <v>42</v>
      </c>
      <c r="Q56" s="142">
        <f t="shared" si="18"/>
        <v>123.85299999999999</v>
      </c>
      <c r="R56" s="142"/>
      <c r="S56" s="106">
        <f t="shared" si="22"/>
        <v>123.66300000000001</v>
      </c>
      <c r="T56" s="106">
        <f t="shared" si="19"/>
        <v>18.999999999998352</v>
      </c>
      <c r="U56" s="143">
        <f t="shared" si="3"/>
        <v>37003.379999999997</v>
      </c>
      <c r="V56" s="143"/>
      <c r="W56" s="67">
        <f t="shared" si="13"/>
        <v>1.57</v>
      </c>
      <c r="X56" s="114"/>
      <c r="Y56" s="27" t="s">
        <v>109</v>
      </c>
      <c r="Z56" s="60">
        <v>123.999</v>
      </c>
      <c r="AA56" s="106">
        <f t="shared" si="23"/>
        <v>123.979</v>
      </c>
      <c r="AB56" s="144">
        <f t="shared" si="31"/>
        <v>24422</v>
      </c>
      <c r="AC56" s="144"/>
      <c r="AD56" s="145">
        <f t="shared" si="20"/>
        <v>12.600000000000477</v>
      </c>
      <c r="AE56" s="145"/>
      <c r="AF56" s="1">
        <v>2</v>
      </c>
      <c r="AG56" s="65" t="s">
        <v>102</v>
      </c>
      <c r="AH56" s="65"/>
      <c r="AI56" s="70" t="s">
        <v>52</v>
      </c>
      <c r="AJ56" s="70">
        <v>124.142</v>
      </c>
      <c r="AK56" s="112">
        <f t="shared" si="4"/>
        <v>0.28900000000000148</v>
      </c>
      <c r="AL56" s="70">
        <f t="shared" si="28"/>
        <v>1.7000000000001338</v>
      </c>
      <c r="AM56" s="112">
        <f t="shared" si="5"/>
        <v>0.16999999999998749</v>
      </c>
      <c r="AN56" s="112">
        <f t="shared" si="6"/>
        <v>0.12600000000000477</v>
      </c>
      <c r="AO56" s="64">
        <f t="shared" si="7"/>
        <v>0.74117647058831793</v>
      </c>
      <c r="AP56" s="70">
        <f t="shared" si="8"/>
        <v>18501.689999999999</v>
      </c>
      <c r="AQ56" s="70">
        <f t="shared" si="9"/>
        <v>37003.379999999997</v>
      </c>
      <c r="AR56" s="70">
        <f t="shared" si="16"/>
        <v>55505.069999999992</v>
      </c>
      <c r="AS56" s="70">
        <f t="shared" si="32"/>
        <v>24422</v>
      </c>
      <c r="AT56" s="70">
        <f t="shared" si="32"/>
        <v>24422</v>
      </c>
      <c r="AU56" s="70">
        <f t="shared" si="32"/>
        <v>24422</v>
      </c>
      <c r="AV56" s="70">
        <f t="shared" si="32"/>
        <v>24422</v>
      </c>
      <c r="AW56" s="70">
        <f t="shared" si="32"/>
        <v>24422</v>
      </c>
      <c r="AX56" s="70">
        <f t="shared" si="32"/>
        <v>24422</v>
      </c>
      <c r="AY56" s="70">
        <f t="shared" si="32"/>
        <v>24422</v>
      </c>
    </row>
    <row r="57" spans="2:51" ht="15.75" customHeight="1" x14ac:dyDescent="0.2">
      <c r="B57" s="114">
        <v>45.5</v>
      </c>
      <c r="C57" s="141">
        <f t="shared" si="21"/>
        <v>1257868</v>
      </c>
      <c r="D57" s="141"/>
      <c r="E57" s="75"/>
      <c r="F57" s="75">
        <v>124.095</v>
      </c>
      <c r="G57" s="75">
        <v>123.751</v>
      </c>
      <c r="H57" s="75"/>
      <c r="I57" s="74"/>
      <c r="J57" s="112">
        <f t="shared" si="1"/>
        <v>0</v>
      </c>
      <c r="K57" s="25" t="str">
        <f t="shared" si="2"/>
        <v>陰</v>
      </c>
      <c r="L57" s="34">
        <f t="shared" si="11"/>
        <v>-123.751</v>
      </c>
      <c r="M57" s="26" t="str">
        <f t="shared" si="12"/>
        <v>NG</v>
      </c>
      <c r="N57" s="114"/>
      <c r="O57" s="117" t="s">
        <v>104</v>
      </c>
      <c r="P57" s="114" t="s">
        <v>42</v>
      </c>
      <c r="Q57" s="142">
        <f t="shared" si="18"/>
        <v>124.095</v>
      </c>
      <c r="R57" s="142"/>
      <c r="S57" s="106">
        <f t="shared" si="22"/>
        <v>123.73100000000001</v>
      </c>
      <c r="T57" s="106">
        <f t="shared" si="19"/>
        <v>36.399999999999011</v>
      </c>
      <c r="U57" s="143">
        <f t="shared" si="3"/>
        <v>37736.04</v>
      </c>
      <c r="V57" s="143"/>
      <c r="W57" s="67">
        <f t="shared" si="13"/>
        <v>0.83</v>
      </c>
      <c r="X57" s="114"/>
      <c r="Y57" s="27" t="s">
        <v>107</v>
      </c>
      <c r="Z57" s="60"/>
      <c r="AA57" s="106">
        <v>123.73099999999999</v>
      </c>
      <c r="AB57" s="144">
        <f t="shared" si="31"/>
        <v>-37298</v>
      </c>
      <c r="AC57" s="144"/>
      <c r="AD57" s="145">
        <f t="shared" si="20"/>
        <v>-36.399999999999011</v>
      </c>
      <c r="AE57" s="145"/>
      <c r="AF57" s="1">
        <v>1</v>
      </c>
      <c r="AG57" s="65" t="s">
        <v>102</v>
      </c>
      <c r="AH57" s="65"/>
      <c r="AI57" s="70" t="s">
        <v>102</v>
      </c>
      <c r="AJ57" s="70">
        <v>124.18</v>
      </c>
      <c r="AK57" s="112">
        <f t="shared" si="4"/>
        <v>8.5000000000007958E-2</v>
      </c>
      <c r="AL57" s="70">
        <f t="shared" si="28"/>
        <v>0.24709302325584134</v>
      </c>
      <c r="AM57" s="112">
        <f t="shared" si="5"/>
        <v>0.34399999999999409</v>
      </c>
      <c r="AN57" s="112">
        <f t="shared" si="6"/>
        <v>0.36400000000000432</v>
      </c>
      <c r="AO57" s="64" t="str">
        <f t="shared" si="7"/>
        <v>-</v>
      </c>
      <c r="AP57" s="70">
        <f t="shared" si="8"/>
        <v>-37298</v>
      </c>
      <c r="AQ57" s="70">
        <f t="shared" si="9"/>
        <v>-37298</v>
      </c>
      <c r="AR57" s="70">
        <f t="shared" si="16"/>
        <v>-37298</v>
      </c>
      <c r="AS57" s="70">
        <f t="shared" si="32"/>
        <v>-37298</v>
      </c>
      <c r="AT57" s="70">
        <f t="shared" si="32"/>
        <v>-37298</v>
      </c>
      <c r="AU57" s="70">
        <f t="shared" si="32"/>
        <v>-37298</v>
      </c>
      <c r="AV57" s="70">
        <f t="shared" si="32"/>
        <v>-37298</v>
      </c>
      <c r="AW57" s="70">
        <f t="shared" si="32"/>
        <v>-37298</v>
      </c>
      <c r="AX57" s="70">
        <f t="shared" si="32"/>
        <v>-37298</v>
      </c>
      <c r="AY57" s="70">
        <f t="shared" si="32"/>
        <v>-37298</v>
      </c>
    </row>
    <row r="58" spans="2:51" s="122" customFormat="1" ht="15.75" customHeight="1" x14ac:dyDescent="0.2">
      <c r="B58" s="121">
        <v>46</v>
      </c>
      <c r="C58" s="178">
        <f t="shared" si="21"/>
        <v>1220570</v>
      </c>
      <c r="D58" s="178"/>
      <c r="E58" s="133"/>
      <c r="F58" s="133">
        <v>123.935</v>
      </c>
      <c r="G58" s="133">
        <v>123.85899999999999</v>
      </c>
      <c r="H58" s="133"/>
      <c r="I58" s="124"/>
      <c r="J58" s="122">
        <f t="shared" si="1"/>
        <v>0</v>
      </c>
      <c r="K58" s="125" t="str">
        <f t="shared" si="2"/>
        <v>陰</v>
      </c>
      <c r="L58" s="122">
        <f t="shared" si="11"/>
        <v>-123.85899999999999</v>
      </c>
      <c r="M58" s="126" t="str">
        <f t="shared" si="12"/>
        <v>NG</v>
      </c>
      <c r="N58" s="121"/>
      <c r="O58" s="134" t="s">
        <v>105</v>
      </c>
      <c r="P58" s="121" t="s">
        <v>42</v>
      </c>
      <c r="Q58" s="179">
        <f t="shared" si="18"/>
        <v>123.935</v>
      </c>
      <c r="R58" s="179"/>
      <c r="S58" s="121"/>
      <c r="T58" s="121">
        <f t="shared" si="19"/>
        <v>12393.5</v>
      </c>
      <c r="U58" s="178">
        <f t="shared" si="3"/>
        <v>36617.1</v>
      </c>
      <c r="V58" s="178"/>
      <c r="W58" s="129">
        <f t="shared" si="13"/>
        <v>0</v>
      </c>
      <c r="X58" s="121"/>
      <c r="Y58" s="128" t="s">
        <v>109</v>
      </c>
      <c r="Z58" s="137"/>
      <c r="AA58" s="121">
        <v>123.839</v>
      </c>
      <c r="AB58" s="180">
        <f t="shared" si="31"/>
        <v>0</v>
      </c>
      <c r="AC58" s="180"/>
      <c r="AD58" s="181">
        <f t="shared" si="20"/>
        <v>-9.6000000000003638</v>
      </c>
      <c r="AE58" s="181"/>
      <c r="AF58" s="131">
        <v>1</v>
      </c>
      <c r="AG58" s="125" t="s">
        <v>102</v>
      </c>
      <c r="AH58" s="125"/>
      <c r="AI58" s="122" t="s">
        <v>55</v>
      </c>
      <c r="AJ58" s="122">
        <v>124.09</v>
      </c>
      <c r="AK58" s="122">
        <f t="shared" si="4"/>
        <v>0.15500000000000114</v>
      </c>
      <c r="AL58" s="122">
        <f t="shared" si="28"/>
        <v>2.0394736842103369</v>
      </c>
      <c r="AM58" s="122">
        <f t="shared" si="5"/>
        <v>7.6000000000007617E-2</v>
      </c>
      <c r="AN58" s="122">
        <f t="shared" si="6"/>
        <v>9.6000000000003638E-2</v>
      </c>
      <c r="AO58" s="132">
        <f t="shared" si="7"/>
        <v>1.2631578947367634</v>
      </c>
      <c r="AP58" s="122">
        <f t="shared" si="8"/>
        <v>18308.55</v>
      </c>
      <c r="AQ58" s="122">
        <f t="shared" si="9"/>
        <v>36617.1</v>
      </c>
      <c r="AR58" s="122">
        <f t="shared" si="16"/>
        <v>54925.649999999994</v>
      </c>
      <c r="AS58" s="122">
        <f t="shared" si="32"/>
        <v>73234.2</v>
      </c>
      <c r="AT58" s="122">
        <f t="shared" si="32"/>
        <v>0</v>
      </c>
      <c r="AU58" s="122">
        <f t="shared" si="32"/>
        <v>0</v>
      </c>
      <c r="AV58" s="122">
        <f t="shared" si="32"/>
        <v>0</v>
      </c>
      <c r="AW58" s="122">
        <f t="shared" si="32"/>
        <v>0</v>
      </c>
      <c r="AX58" s="122">
        <f t="shared" si="32"/>
        <v>0</v>
      </c>
      <c r="AY58" s="122">
        <f t="shared" si="32"/>
        <v>0</v>
      </c>
    </row>
    <row r="59" spans="2:51" ht="15.75" customHeight="1" x14ac:dyDescent="0.2">
      <c r="B59" s="114">
        <v>47</v>
      </c>
      <c r="C59" s="141">
        <f t="shared" si="21"/>
        <v>1220570</v>
      </c>
      <c r="D59" s="141"/>
      <c r="E59" s="75"/>
      <c r="F59" s="75">
        <v>123.956</v>
      </c>
      <c r="G59" s="75">
        <v>123.685</v>
      </c>
      <c r="H59" s="75"/>
      <c r="I59" s="74"/>
      <c r="J59" s="112">
        <f>ABS(E59-H59)</f>
        <v>0</v>
      </c>
      <c r="K59" s="25" t="str">
        <f t="shared" si="2"/>
        <v>陰</v>
      </c>
      <c r="L59" s="34">
        <f t="shared" si="11"/>
        <v>123.956</v>
      </c>
      <c r="M59" s="26" t="str">
        <f t="shared" si="12"/>
        <v>OK</v>
      </c>
      <c r="N59" s="114"/>
      <c r="O59" s="117" t="s">
        <v>139</v>
      </c>
      <c r="P59" s="114" t="s">
        <v>41</v>
      </c>
      <c r="Q59" s="142">
        <f t="shared" si="18"/>
        <v>123.685</v>
      </c>
      <c r="R59" s="142"/>
      <c r="S59" s="106">
        <f t="shared" si="22"/>
        <v>123.976</v>
      </c>
      <c r="T59" s="106">
        <f>ABS((S59-Q59)*100)</f>
        <v>29.099999999999682</v>
      </c>
      <c r="U59" s="143">
        <f>IF(O59="","",C59*0.03)</f>
        <v>36617.1</v>
      </c>
      <c r="V59" s="143"/>
      <c r="W59" s="67">
        <f t="shared" si="13"/>
        <v>1.01</v>
      </c>
      <c r="X59" s="114"/>
      <c r="Y59" s="27" t="s">
        <v>110</v>
      </c>
      <c r="Z59" s="60">
        <v>123.788</v>
      </c>
      <c r="AA59" s="106">
        <f t="shared" si="23"/>
        <v>123.80799999999999</v>
      </c>
      <c r="AB59" s="144">
        <f t="shared" si="31"/>
        <v>-15337</v>
      </c>
      <c r="AC59" s="144"/>
      <c r="AD59" s="145">
        <f t="shared" si="20"/>
        <v>-29.099999999999682</v>
      </c>
      <c r="AE59" s="145"/>
      <c r="AF59" s="1">
        <v>1</v>
      </c>
      <c r="AG59" s="65" t="s">
        <v>102</v>
      </c>
      <c r="AH59" s="65"/>
      <c r="AI59" s="70" t="s">
        <v>102</v>
      </c>
      <c r="AJ59" s="70">
        <v>123.58799999999999</v>
      </c>
      <c r="AK59" s="112">
        <f t="shared" si="4"/>
        <v>9.7000000000008413E-2</v>
      </c>
      <c r="AL59" s="70">
        <f t="shared" si="28"/>
        <v>0.35793357933582337</v>
      </c>
      <c r="AM59" s="112">
        <f t="shared" si="5"/>
        <v>0.2710000000000008</v>
      </c>
      <c r="AN59" s="112">
        <f t="shared" si="6"/>
        <v>0.12299999999999045</v>
      </c>
      <c r="AO59" s="64" t="str">
        <f t="shared" si="7"/>
        <v>-</v>
      </c>
      <c r="AP59" s="70">
        <f t="shared" si="8"/>
        <v>-15337</v>
      </c>
      <c r="AQ59" s="70">
        <f t="shared" si="9"/>
        <v>-15337</v>
      </c>
      <c r="AR59" s="70">
        <f t="shared" si="16"/>
        <v>-15337</v>
      </c>
      <c r="AS59" s="70">
        <f t="shared" si="32"/>
        <v>-15337</v>
      </c>
      <c r="AT59" s="70">
        <f t="shared" si="32"/>
        <v>-15337</v>
      </c>
      <c r="AU59" s="70">
        <f t="shared" si="32"/>
        <v>-15337</v>
      </c>
      <c r="AV59" s="70">
        <f t="shared" si="32"/>
        <v>-15337</v>
      </c>
      <c r="AW59" s="70">
        <f t="shared" si="32"/>
        <v>-15337</v>
      </c>
      <c r="AX59" s="70">
        <f t="shared" si="32"/>
        <v>-15337</v>
      </c>
      <c r="AY59" s="70">
        <f t="shared" si="32"/>
        <v>-15337</v>
      </c>
    </row>
    <row r="60" spans="2:51" s="122" customFormat="1" ht="15.75" customHeight="1" x14ac:dyDescent="0.2">
      <c r="B60" s="121">
        <v>48</v>
      </c>
      <c r="C60" s="178">
        <f t="shared" si="21"/>
        <v>1205233</v>
      </c>
      <c r="D60" s="178"/>
      <c r="E60" s="133"/>
      <c r="F60" s="133">
        <v>123.289</v>
      </c>
      <c r="G60" s="133">
        <v>123.108</v>
      </c>
      <c r="H60" s="133"/>
      <c r="I60" s="124"/>
      <c r="J60" s="122">
        <f t="shared" si="1"/>
        <v>0</v>
      </c>
      <c r="K60" s="125" t="str">
        <f t="shared" si="2"/>
        <v>陰</v>
      </c>
      <c r="L60" s="122">
        <f t="shared" si="11"/>
        <v>123.289</v>
      </c>
      <c r="M60" s="126" t="str">
        <f t="shared" si="12"/>
        <v>OK</v>
      </c>
      <c r="N60" s="121"/>
      <c r="O60" s="134" t="s">
        <v>133</v>
      </c>
      <c r="P60" s="121" t="s">
        <v>41</v>
      </c>
      <c r="Q60" s="179">
        <f t="shared" si="18"/>
        <v>123.108</v>
      </c>
      <c r="R60" s="179"/>
      <c r="S60" s="121"/>
      <c r="T60" s="121">
        <f>ABS((S60-Q60)*100)</f>
        <v>12310.800000000001</v>
      </c>
      <c r="U60" s="178">
        <f>IF(O60="","",C60*0.03)</f>
        <v>36156.99</v>
      </c>
      <c r="V60" s="178"/>
      <c r="W60" s="129">
        <f>IF(T60="","",ROUNDDOWN(U60/(T60/81)/100000,2))</f>
        <v>0</v>
      </c>
      <c r="X60" s="121"/>
      <c r="Y60" s="128" t="s">
        <v>110</v>
      </c>
      <c r="Z60" s="137"/>
      <c r="AA60" s="121">
        <v>123.309</v>
      </c>
      <c r="AB60" s="180">
        <f>IF(Y60="","",ROUNDDOWN((IF(P60="売",Q60-AA60,AA60-Q60))*W60*10000000/81,0))</f>
        <v>0</v>
      </c>
      <c r="AC60" s="180"/>
      <c r="AD60" s="181">
        <f t="shared" si="20"/>
        <v>-20.099999999999341</v>
      </c>
      <c r="AE60" s="181"/>
      <c r="AF60" s="131">
        <v>1</v>
      </c>
      <c r="AG60" s="125" t="s">
        <v>102</v>
      </c>
      <c r="AH60" s="125"/>
      <c r="AI60" s="122" t="s">
        <v>55</v>
      </c>
      <c r="AJ60" s="122">
        <v>123.068</v>
      </c>
      <c r="AK60" s="122">
        <f t="shared" si="4"/>
        <v>4.0000000000006253E-2</v>
      </c>
      <c r="AL60" s="70">
        <f t="shared" si="28"/>
        <v>0.22099447513815929</v>
      </c>
      <c r="AM60" s="122">
        <f t="shared" si="5"/>
        <v>0.18099999999999739</v>
      </c>
      <c r="AN60" s="122">
        <f t="shared" si="6"/>
        <v>0.20099999999999341</v>
      </c>
      <c r="AO60" s="132">
        <f t="shared" si="7"/>
        <v>1.1104972375690403</v>
      </c>
      <c r="AP60" s="70">
        <f t="shared" ref="AP60:AP108" si="33">IF(AL60&gt;=AP$8,U60*AP$8,AB60*1)</f>
        <v>0</v>
      </c>
      <c r="AQ60" s="70">
        <f t="shared" ref="AQ60:AQ108" si="34">IF(AL60&gt;=AQ$8,U60*AQ$8,AB60*1)</f>
        <v>0</v>
      </c>
      <c r="AR60" s="70">
        <f t="shared" ref="AR60:AR108" si="35">IF(AL60&gt;=AR$8,U60*AR$8,AB60*1)</f>
        <v>0</v>
      </c>
      <c r="AS60" s="70">
        <f t="shared" si="32"/>
        <v>0</v>
      </c>
      <c r="AT60" s="70">
        <f t="shared" si="32"/>
        <v>0</v>
      </c>
      <c r="AU60" s="70">
        <f t="shared" si="32"/>
        <v>0</v>
      </c>
      <c r="AV60" s="70">
        <f t="shared" si="32"/>
        <v>0</v>
      </c>
      <c r="AW60" s="70">
        <f t="shared" si="32"/>
        <v>0</v>
      </c>
      <c r="AX60" s="70">
        <f t="shared" si="32"/>
        <v>0</v>
      </c>
      <c r="AY60" s="70">
        <f t="shared" si="32"/>
        <v>0</v>
      </c>
    </row>
    <row r="61" spans="2:51" s="122" customFormat="1" ht="15.75" customHeight="1" x14ac:dyDescent="0.2">
      <c r="B61" s="121">
        <v>49</v>
      </c>
      <c r="C61" s="178">
        <f t="shared" si="21"/>
        <v>1205233</v>
      </c>
      <c r="D61" s="178"/>
      <c r="E61" s="133"/>
      <c r="F61" s="133">
        <v>123.483</v>
      </c>
      <c r="G61" s="133">
        <v>123.089</v>
      </c>
      <c r="H61" s="133"/>
      <c r="I61" s="124"/>
      <c r="J61" s="122">
        <f t="shared" si="1"/>
        <v>0</v>
      </c>
      <c r="K61" s="125" t="str">
        <f t="shared" si="2"/>
        <v>陰</v>
      </c>
      <c r="L61" s="122">
        <f t="shared" si="11"/>
        <v>-123.089</v>
      </c>
      <c r="M61" s="126" t="str">
        <f t="shared" si="12"/>
        <v>NG</v>
      </c>
      <c r="N61" s="121"/>
      <c r="O61" s="134" t="s">
        <v>140</v>
      </c>
      <c r="P61" s="121" t="s">
        <v>42</v>
      </c>
      <c r="Q61" s="179">
        <f t="shared" si="18"/>
        <v>123.483</v>
      </c>
      <c r="R61" s="179"/>
      <c r="S61" s="121"/>
      <c r="T61" s="121">
        <f t="shared" si="19"/>
        <v>12348.300000000001</v>
      </c>
      <c r="U61" s="178">
        <f t="shared" si="3"/>
        <v>36156.99</v>
      </c>
      <c r="V61" s="178"/>
      <c r="W61" s="129">
        <f t="shared" si="13"/>
        <v>0</v>
      </c>
      <c r="X61" s="121"/>
      <c r="Y61" s="128" t="s">
        <v>109</v>
      </c>
      <c r="Z61" s="137">
        <v>123.53400000000001</v>
      </c>
      <c r="AA61" s="121">
        <f t="shared" si="23"/>
        <v>123.51400000000001</v>
      </c>
      <c r="AB61" s="180">
        <f t="shared" ref="AB61" si="36">IF(Y61="","",ROUNDDOWN((IF(P61="売",Q61-AA61,AA61-Q61))*W61*10000000/81,0))</f>
        <v>0</v>
      </c>
      <c r="AC61" s="180"/>
      <c r="AD61" s="181">
        <f t="shared" si="20"/>
        <v>3.1000000000005912</v>
      </c>
      <c r="AE61" s="181"/>
      <c r="AF61" s="131">
        <v>1</v>
      </c>
      <c r="AG61" s="125" t="s">
        <v>102</v>
      </c>
      <c r="AH61" s="125"/>
      <c r="AI61" s="122" t="s">
        <v>55</v>
      </c>
      <c r="AJ61" s="122">
        <v>123.751</v>
      </c>
      <c r="AK61" s="122">
        <f t="shared" si="4"/>
        <v>0.26800000000000068</v>
      </c>
      <c r="AL61" s="70">
        <f t="shared" si="28"/>
        <v>0.68020304568527146</v>
      </c>
      <c r="AM61" s="122">
        <f t="shared" si="5"/>
        <v>0.39400000000000546</v>
      </c>
      <c r="AN61" s="122">
        <f t="shared" si="6"/>
        <v>3.1000000000005912E-2</v>
      </c>
      <c r="AO61" s="132">
        <f t="shared" si="7"/>
        <v>7.8680203045699199E-2</v>
      </c>
      <c r="AP61" s="70">
        <f t="shared" si="33"/>
        <v>18078.494999999999</v>
      </c>
      <c r="AQ61" s="70">
        <f t="shared" si="34"/>
        <v>0</v>
      </c>
      <c r="AR61" s="70">
        <f t="shared" si="35"/>
        <v>0</v>
      </c>
      <c r="AS61" s="70">
        <f t="shared" si="32"/>
        <v>0</v>
      </c>
      <c r="AT61" s="70">
        <f t="shared" si="32"/>
        <v>0</v>
      </c>
      <c r="AU61" s="70">
        <f t="shared" si="32"/>
        <v>0</v>
      </c>
      <c r="AV61" s="70">
        <f t="shared" si="32"/>
        <v>0</v>
      </c>
      <c r="AW61" s="70">
        <f t="shared" si="32"/>
        <v>0</v>
      </c>
      <c r="AX61" s="70">
        <f t="shared" si="32"/>
        <v>0</v>
      </c>
      <c r="AY61" s="70">
        <f t="shared" si="32"/>
        <v>0</v>
      </c>
    </row>
    <row r="62" spans="2:51" s="122" customFormat="1" ht="15.75" customHeight="1" x14ac:dyDescent="0.2">
      <c r="B62" s="121">
        <v>50</v>
      </c>
      <c r="C62" s="178">
        <f t="shared" si="21"/>
        <v>1205233</v>
      </c>
      <c r="D62" s="178"/>
      <c r="E62" s="133"/>
      <c r="F62" s="133">
        <v>123.661</v>
      </c>
      <c r="G62" s="133">
        <v>123.42100000000001</v>
      </c>
      <c r="H62" s="133"/>
      <c r="I62" s="124"/>
      <c r="J62" s="122">
        <f t="shared" si="1"/>
        <v>0</v>
      </c>
      <c r="K62" s="125" t="str">
        <f t="shared" si="2"/>
        <v>陰</v>
      </c>
      <c r="L62" s="122">
        <f t="shared" si="11"/>
        <v>-123.42100000000001</v>
      </c>
      <c r="M62" s="126" t="str">
        <f t="shared" si="12"/>
        <v>NG</v>
      </c>
      <c r="N62" s="121"/>
      <c r="O62" s="134" t="s">
        <v>104</v>
      </c>
      <c r="P62" s="121" t="s">
        <v>42</v>
      </c>
      <c r="Q62" s="179">
        <f t="shared" si="18"/>
        <v>123.661</v>
      </c>
      <c r="R62" s="179"/>
      <c r="S62" s="121"/>
      <c r="T62" s="121">
        <f t="shared" si="19"/>
        <v>12366.1</v>
      </c>
      <c r="U62" s="178">
        <f t="shared" si="3"/>
        <v>36156.99</v>
      </c>
      <c r="V62" s="178"/>
      <c r="W62" s="129">
        <f t="shared" si="13"/>
        <v>0</v>
      </c>
      <c r="X62" s="121"/>
      <c r="Y62" s="128" t="s">
        <v>109</v>
      </c>
      <c r="Z62" s="137">
        <v>123.56100000000001</v>
      </c>
      <c r="AA62" s="121">
        <f t="shared" si="23"/>
        <v>123.54100000000001</v>
      </c>
      <c r="AB62" s="180">
        <f t="shared" si="31"/>
        <v>0</v>
      </c>
      <c r="AC62" s="180"/>
      <c r="AD62" s="181">
        <f t="shared" si="20"/>
        <v>-11.999999999999034</v>
      </c>
      <c r="AE62" s="181"/>
      <c r="AF62" s="131">
        <v>1</v>
      </c>
      <c r="AG62" s="125" t="s">
        <v>102</v>
      </c>
      <c r="AH62" s="125"/>
      <c r="AI62" s="122" t="s">
        <v>55</v>
      </c>
      <c r="AJ62" s="122">
        <v>123.989</v>
      </c>
      <c r="AK62" s="122">
        <f t="shared" si="4"/>
        <v>0.32800000000000296</v>
      </c>
      <c r="AL62" s="70">
        <f t="shared" si="28"/>
        <v>1.3666666666667082</v>
      </c>
      <c r="AM62" s="122">
        <f t="shared" si="5"/>
        <v>0.23999999999999488</v>
      </c>
      <c r="AN62" s="122">
        <f t="shared" si="6"/>
        <v>0.11999999999999034</v>
      </c>
      <c r="AO62" s="132">
        <f t="shared" si="7"/>
        <v>0.49999999999997041</v>
      </c>
      <c r="AP62" s="70">
        <f t="shared" si="33"/>
        <v>18078.494999999999</v>
      </c>
      <c r="AQ62" s="70">
        <f t="shared" si="34"/>
        <v>36156.99</v>
      </c>
      <c r="AR62" s="70">
        <f t="shared" si="35"/>
        <v>0</v>
      </c>
      <c r="AS62" s="70">
        <f t="shared" si="32"/>
        <v>0</v>
      </c>
      <c r="AT62" s="70">
        <f t="shared" si="32"/>
        <v>0</v>
      </c>
      <c r="AU62" s="70">
        <f t="shared" si="32"/>
        <v>0</v>
      </c>
      <c r="AV62" s="70">
        <f t="shared" si="32"/>
        <v>0</v>
      </c>
      <c r="AW62" s="70">
        <f t="shared" si="32"/>
        <v>0</v>
      </c>
      <c r="AX62" s="70">
        <f t="shared" si="32"/>
        <v>0</v>
      </c>
      <c r="AY62" s="70">
        <f t="shared" si="32"/>
        <v>0</v>
      </c>
    </row>
    <row r="63" spans="2:51" s="122" customFormat="1" ht="15.75" customHeight="1" x14ac:dyDescent="0.2">
      <c r="B63" s="121">
        <v>51</v>
      </c>
      <c r="C63" s="178">
        <f t="shared" si="21"/>
        <v>1205233</v>
      </c>
      <c r="D63" s="178"/>
      <c r="E63" s="133"/>
      <c r="F63" s="133">
        <v>124.367</v>
      </c>
      <c r="G63" s="133">
        <v>123.721</v>
      </c>
      <c r="H63" s="133"/>
      <c r="I63" s="124"/>
      <c r="J63" s="122">
        <f t="shared" si="1"/>
        <v>0</v>
      </c>
      <c r="K63" s="125" t="str">
        <f t="shared" si="2"/>
        <v>陰</v>
      </c>
      <c r="L63" s="122">
        <f t="shared" si="11"/>
        <v>124.367</v>
      </c>
      <c r="M63" s="126" t="str">
        <f t="shared" si="12"/>
        <v>OK</v>
      </c>
      <c r="N63" s="121"/>
      <c r="O63" s="134" t="s">
        <v>105</v>
      </c>
      <c r="P63" s="121" t="s">
        <v>41</v>
      </c>
      <c r="Q63" s="179">
        <f t="shared" si="18"/>
        <v>123.721</v>
      </c>
      <c r="R63" s="179"/>
      <c r="S63" s="121"/>
      <c r="T63" s="121">
        <f t="shared" si="19"/>
        <v>12372.1</v>
      </c>
      <c r="U63" s="178">
        <f t="shared" si="3"/>
        <v>36156.99</v>
      </c>
      <c r="V63" s="178"/>
      <c r="W63" s="129">
        <f t="shared" si="13"/>
        <v>0</v>
      </c>
      <c r="X63" s="121"/>
      <c r="Y63" s="128" t="s">
        <v>110</v>
      </c>
      <c r="Z63" s="137">
        <v>124.002</v>
      </c>
      <c r="AA63" s="121">
        <f t="shared" si="23"/>
        <v>124.02199999999999</v>
      </c>
      <c r="AB63" s="180">
        <f t="shared" si="31"/>
        <v>0</v>
      </c>
      <c r="AC63" s="180"/>
      <c r="AD63" s="181">
        <f t="shared" si="20"/>
        <v>-30.099999999998772</v>
      </c>
      <c r="AE63" s="181"/>
      <c r="AF63" s="131">
        <v>1</v>
      </c>
      <c r="AG63" s="125" t="s">
        <v>102</v>
      </c>
      <c r="AH63" s="125"/>
      <c r="AI63" s="122" t="s">
        <v>55</v>
      </c>
      <c r="AJ63" s="122">
        <v>123.511</v>
      </c>
      <c r="AK63" s="122">
        <f t="shared" si="4"/>
        <v>0.21000000000000796</v>
      </c>
      <c r="AL63" s="70">
        <f t="shared" si="28"/>
        <v>0.32507739938081687</v>
      </c>
      <c r="AM63" s="122">
        <f t="shared" si="5"/>
        <v>0.6460000000000008</v>
      </c>
      <c r="AN63" s="122">
        <f t="shared" si="6"/>
        <v>0.30099999999998772</v>
      </c>
      <c r="AO63" s="132">
        <f t="shared" si="7"/>
        <v>0.46594427244580083</v>
      </c>
      <c r="AP63" s="70">
        <f t="shared" si="33"/>
        <v>0</v>
      </c>
      <c r="AQ63" s="70">
        <f t="shared" si="34"/>
        <v>0</v>
      </c>
      <c r="AR63" s="70">
        <f t="shared" si="35"/>
        <v>0</v>
      </c>
      <c r="AS63" s="70">
        <f t="shared" si="32"/>
        <v>0</v>
      </c>
      <c r="AT63" s="70">
        <f t="shared" si="32"/>
        <v>0</v>
      </c>
      <c r="AU63" s="70">
        <f t="shared" si="32"/>
        <v>0</v>
      </c>
      <c r="AV63" s="70">
        <f t="shared" si="32"/>
        <v>0</v>
      </c>
      <c r="AW63" s="70">
        <f t="shared" si="32"/>
        <v>0</v>
      </c>
      <c r="AX63" s="70">
        <f t="shared" si="32"/>
        <v>0</v>
      </c>
      <c r="AY63" s="70">
        <f t="shared" si="32"/>
        <v>0</v>
      </c>
    </row>
    <row r="64" spans="2:51" ht="15.75" customHeight="1" x14ac:dyDescent="0.2">
      <c r="B64" s="114">
        <v>52</v>
      </c>
      <c r="C64" s="141">
        <f t="shared" si="21"/>
        <v>1205233</v>
      </c>
      <c r="D64" s="141"/>
      <c r="E64" s="75"/>
      <c r="F64" s="75">
        <v>124.065</v>
      </c>
      <c r="G64" s="75">
        <v>123.91200000000001</v>
      </c>
      <c r="H64" s="75"/>
      <c r="I64" s="74"/>
      <c r="J64" s="112">
        <f t="shared" si="1"/>
        <v>0</v>
      </c>
      <c r="K64" s="25" t="str">
        <f t="shared" si="2"/>
        <v>陰</v>
      </c>
      <c r="L64" s="34">
        <f t="shared" si="11"/>
        <v>124.065</v>
      </c>
      <c r="M64" s="26" t="str">
        <f t="shared" si="12"/>
        <v>OK</v>
      </c>
      <c r="N64" s="114"/>
      <c r="O64" s="117" t="s">
        <v>127</v>
      </c>
      <c r="P64" s="114" t="s">
        <v>41</v>
      </c>
      <c r="Q64" s="142">
        <f t="shared" si="18"/>
        <v>123.91200000000001</v>
      </c>
      <c r="R64" s="142"/>
      <c r="S64" s="106">
        <f t="shared" si="22"/>
        <v>124.08499999999999</v>
      </c>
      <c r="T64" s="106">
        <f t="shared" si="19"/>
        <v>17.299999999998761</v>
      </c>
      <c r="U64" s="143">
        <f t="shared" si="3"/>
        <v>36156.99</v>
      </c>
      <c r="V64" s="143"/>
      <c r="W64" s="67">
        <f t="shared" si="13"/>
        <v>1.69</v>
      </c>
      <c r="X64" s="114"/>
      <c r="Y64" s="27" t="s">
        <v>110</v>
      </c>
      <c r="Z64" s="60"/>
      <c r="AA64" s="106">
        <v>124.08499999999999</v>
      </c>
      <c r="AB64" s="144">
        <f t="shared" si="31"/>
        <v>-36095</v>
      </c>
      <c r="AC64" s="144"/>
      <c r="AD64" s="145">
        <f t="shared" si="20"/>
        <v>-17.299999999998761</v>
      </c>
      <c r="AE64" s="145"/>
      <c r="AF64" s="1">
        <v>1</v>
      </c>
      <c r="AG64" s="65" t="s">
        <v>102</v>
      </c>
      <c r="AH64" s="65"/>
      <c r="AI64" s="70" t="s">
        <v>102</v>
      </c>
      <c r="AJ64" s="70">
        <v>123.875</v>
      </c>
      <c r="AK64" s="112">
        <f t="shared" si="4"/>
        <v>3.7000000000006139E-2</v>
      </c>
      <c r="AL64" s="70">
        <f t="shared" si="28"/>
        <v>0.24183006535953055</v>
      </c>
      <c r="AM64" s="112">
        <f t="shared" si="5"/>
        <v>0.15299999999999159</v>
      </c>
      <c r="AN64" s="112">
        <f t="shared" si="6"/>
        <v>0.17299999999998761</v>
      </c>
      <c r="AO64" s="64" t="str">
        <f t="shared" si="7"/>
        <v>-</v>
      </c>
      <c r="AP64" s="70">
        <f t="shared" si="33"/>
        <v>-36095</v>
      </c>
      <c r="AQ64" s="70">
        <f t="shared" si="34"/>
        <v>-36095</v>
      </c>
      <c r="AR64" s="70">
        <f t="shared" si="35"/>
        <v>-36095</v>
      </c>
      <c r="AS64" s="70">
        <f t="shared" si="32"/>
        <v>-36095</v>
      </c>
      <c r="AT64" s="70">
        <f t="shared" si="32"/>
        <v>-36095</v>
      </c>
      <c r="AU64" s="70">
        <f t="shared" si="32"/>
        <v>-36095</v>
      </c>
      <c r="AV64" s="70">
        <f t="shared" si="32"/>
        <v>-36095</v>
      </c>
      <c r="AW64" s="70">
        <f t="shared" si="32"/>
        <v>-36095</v>
      </c>
      <c r="AX64" s="70">
        <f t="shared" si="32"/>
        <v>-36095</v>
      </c>
      <c r="AY64" s="70">
        <f t="shared" si="32"/>
        <v>-36095</v>
      </c>
    </row>
    <row r="65" spans="2:51" ht="15.75" customHeight="1" x14ac:dyDescent="0.2">
      <c r="B65" s="114">
        <v>53</v>
      </c>
      <c r="C65" s="141">
        <f t="shared" si="21"/>
        <v>1169138</v>
      </c>
      <c r="D65" s="141"/>
      <c r="E65" s="75"/>
      <c r="F65" s="75">
        <v>124.17700000000001</v>
      </c>
      <c r="G65" s="75">
        <v>123.92400000000001</v>
      </c>
      <c r="H65" s="75"/>
      <c r="I65" s="74"/>
      <c r="J65" s="112">
        <f t="shared" si="1"/>
        <v>0</v>
      </c>
      <c r="K65" s="25" t="str">
        <f t="shared" si="2"/>
        <v>陰</v>
      </c>
      <c r="L65" s="34">
        <f t="shared" si="11"/>
        <v>-123.92400000000001</v>
      </c>
      <c r="M65" s="26" t="str">
        <f t="shared" si="12"/>
        <v>NG</v>
      </c>
      <c r="N65" s="114"/>
      <c r="O65" s="117" t="s">
        <v>105</v>
      </c>
      <c r="P65" s="114" t="s">
        <v>42</v>
      </c>
      <c r="Q65" s="142">
        <f t="shared" si="18"/>
        <v>124.17700000000001</v>
      </c>
      <c r="R65" s="142"/>
      <c r="S65" s="106">
        <f t="shared" si="22"/>
        <v>123.90400000000001</v>
      </c>
      <c r="T65" s="106">
        <f t="shared" si="19"/>
        <v>27.299999999999613</v>
      </c>
      <c r="U65" s="143">
        <f t="shared" si="3"/>
        <v>35074.14</v>
      </c>
      <c r="V65" s="143"/>
      <c r="W65" s="67">
        <f t="shared" si="13"/>
        <v>1.04</v>
      </c>
      <c r="X65" s="114"/>
      <c r="Y65" s="27" t="s">
        <v>109</v>
      </c>
      <c r="Z65" s="60">
        <v>124.333</v>
      </c>
      <c r="AA65" s="106">
        <f t="shared" si="23"/>
        <v>124.313</v>
      </c>
      <c r="AB65" s="144">
        <f t="shared" si="31"/>
        <v>17461</v>
      </c>
      <c r="AC65" s="144"/>
      <c r="AD65" s="145">
        <f t="shared" si="20"/>
        <v>13.599999999999568</v>
      </c>
      <c r="AE65" s="145"/>
      <c r="AF65" s="1">
        <v>1</v>
      </c>
      <c r="AG65" s="65" t="s">
        <v>102</v>
      </c>
      <c r="AH65" s="65"/>
      <c r="AI65" s="70" t="s">
        <v>102</v>
      </c>
      <c r="AJ65" s="112">
        <v>124.46899999999999</v>
      </c>
      <c r="AK65" s="112">
        <f t="shared" si="4"/>
        <v>0.29199999999998738</v>
      </c>
      <c r="AL65" s="70">
        <f t="shared" si="28"/>
        <v>1.1541501976284081</v>
      </c>
      <c r="AM65" s="112">
        <f t="shared" si="5"/>
        <v>0.25300000000000011</v>
      </c>
      <c r="AN65" s="112">
        <f t="shared" si="6"/>
        <v>0.13599999999999568</v>
      </c>
      <c r="AO65" s="64">
        <f t="shared" si="7"/>
        <v>0.53754940711460719</v>
      </c>
      <c r="AP65" s="70">
        <f t="shared" si="33"/>
        <v>17537.07</v>
      </c>
      <c r="AQ65" s="70">
        <f t="shared" si="34"/>
        <v>35074.14</v>
      </c>
      <c r="AR65" s="70">
        <f t="shared" si="35"/>
        <v>17461</v>
      </c>
      <c r="AS65" s="70">
        <f t="shared" si="32"/>
        <v>17461</v>
      </c>
      <c r="AT65" s="70">
        <f t="shared" si="32"/>
        <v>17461</v>
      </c>
      <c r="AU65" s="70">
        <f t="shared" si="32"/>
        <v>17461</v>
      </c>
      <c r="AV65" s="70">
        <f t="shared" si="32"/>
        <v>17461</v>
      </c>
      <c r="AW65" s="70">
        <f t="shared" si="32"/>
        <v>17461</v>
      </c>
      <c r="AX65" s="70">
        <f t="shared" si="32"/>
        <v>17461</v>
      </c>
      <c r="AY65" s="70">
        <f t="shared" si="32"/>
        <v>17461</v>
      </c>
    </row>
    <row r="66" spans="2:51" s="122" customFormat="1" ht="15.75" customHeight="1" x14ac:dyDescent="0.2">
      <c r="B66" s="121">
        <v>54</v>
      </c>
      <c r="C66" s="178">
        <f t="shared" si="21"/>
        <v>1186599</v>
      </c>
      <c r="D66" s="178"/>
      <c r="E66" s="133"/>
      <c r="F66" s="133">
        <v>124.81399999999999</v>
      </c>
      <c r="G66" s="133">
        <v>124.70399999999999</v>
      </c>
      <c r="H66" s="133"/>
      <c r="I66" s="124"/>
      <c r="J66" s="122">
        <f t="shared" si="1"/>
        <v>0</v>
      </c>
      <c r="K66" s="125" t="str">
        <f t="shared" si="2"/>
        <v>陰</v>
      </c>
      <c r="L66" s="122">
        <f t="shared" si="11"/>
        <v>-124.70399999999999</v>
      </c>
      <c r="M66" s="126" t="str">
        <f t="shared" si="12"/>
        <v>NG</v>
      </c>
      <c r="N66" s="121"/>
      <c r="O66" s="134" t="s">
        <v>112</v>
      </c>
      <c r="P66" s="121" t="s">
        <v>42</v>
      </c>
      <c r="Q66" s="179">
        <f t="shared" si="18"/>
        <v>124.81399999999999</v>
      </c>
      <c r="R66" s="179"/>
      <c r="S66" s="121"/>
      <c r="T66" s="121">
        <f t="shared" si="19"/>
        <v>12481.4</v>
      </c>
      <c r="U66" s="178">
        <f t="shared" si="3"/>
        <v>35597.97</v>
      </c>
      <c r="V66" s="178"/>
      <c r="W66" s="129">
        <f t="shared" si="13"/>
        <v>0</v>
      </c>
      <c r="X66" s="121"/>
      <c r="Y66" s="128" t="s">
        <v>109</v>
      </c>
      <c r="Z66" s="137">
        <v>124.77</v>
      </c>
      <c r="AA66" s="121">
        <f t="shared" si="23"/>
        <v>124.75</v>
      </c>
      <c r="AB66" s="180">
        <f t="shared" si="31"/>
        <v>0</v>
      </c>
      <c r="AC66" s="180"/>
      <c r="AD66" s="181">
        <f t="shared" si="20"/>
        <v>-6.3999999999992951</v>
      </c>
      <c r="AE66" s="181"/>
      <c r="AF66" s="131">
        <v>1</v>
      </c>
      <c r="AG66" s="125" t="s">
        <v>102</v>
      </c>
      <c r="AH66" s="125"/>
      <c r="AI66" s="122" t="s">
        <v>55</v>
      </c>
      <c r="AJ66" s="122">
        <v>124.955</v>
      </c>
      <c r="AK66" s="122">
        <f t="shared" si="4"/>
        <v>0.14100000000000534</v>
      </c>
      <c r="AL66" s="70">
        <f t="shared" si="28"/>
        <v>1.281818181818237</v>
      </c>
      <c r="AM66" s="122">
        <f t="shared" si="5"/>
        <v>0.10999999999999943</v>
      </c>
      <c r="AN66" s="122">
        <f t="shared" si="6"/>
        <v>6.3999999999992951E-2</v>
      </c>
      <c r="AO66" s="132">
        <f t="shared" si="7"/>
        <v>0.58181818181812073</v>
      </c>
      <c r="AP66" s="70">
        <f t="shared" si="33"/>
        <v>17798.985000000001</v>
      </c>
      <c r="AQ66" s="70">
        <f t="shared" si="34"/>
        <v>35597.97</v>
      </c>
      <c r="AR66" s="70">
        <f t="shared" si="35"/>
        <v>0</v>
      </c>
      <c r="AS66" s="70">
        <f t="shared" ref="AS66:AY108" si="37">IF($AL66&gt;=AS$8,$U66*AS$8,$AB66*1)</f>
        <v>0</v>
      </c>
      <c r="AT66" s="70">
        <f t="shared" si="37"/>
        <v>0</v>
      </c>
      <c r="AU66" s="70">
        <f t="shared" si="37"/>
        <v>0</v>
      </c>
      <c r="AV66" s="70">
        <f t="shared" si="37"/>
        <v>0</v>
      </c>
      <c r="AW66" s="70">
        <f t="shared" si="37"/>
        <v>0</v>
      </c>
      <c r="AX66" s="70">
        <f t="shared" si="37"/>
        <v>0</v>
      </c>
      <c r="AY66" s="70">
        <f t="shared" si="37"/>
        <v>0</v>
      </c>
    </row>
    <row r="67" spans="2:51" s="122" customFormat="1" ht="15.75" customHeight="1" x14ac:dyDescent="0.2">
      <c r="B67" s="121">
        <v>55</v>
      </c>
      <c r="C67" s="178">
        <f t="shared" si="21"/>
        <v>1186599</v>
      </c>
      <c r="D67" s="178"/>
      <c r="E67" s="133"/>
      <c r="F67" s="133">
        <v>124.92100000000001</v>
      </c>
      <c r="G67" s="133">
        <v>124.711</v>
      </c>
      <c r="H67" s="133"/>
      <c r="I67" s="124"/>
      <c r="J67" s="122">
        <f t="shared" si="1"/>
        <v>0</v>
      </c>
      <c r="K67" s="125" t="str">
        <f t="shared" si="2"/>
        <v>陰</v>
      </c>
      <c r="L67" s="122">
        <f t="shared" si="11"/>
        <v>124.92100000000001</v>
      </c>
      <c r="M67" s="126" t="str">
        <f>IF(L67&gt;=J67*3,"OK","NG")</f>
        <v>OK</v>
      </c>
      <c r="N67" s="121"/>
      <c r="O67" s="134" t="s">
        <v>133</v>
      </c>
      <c r="P67" s="121" t="s">
        <v>41</v>
      </c>
      <c r="Q67" s="179">
        <f t="shared" si="18"/>
        <v>124.711</v>
      </c>
      <c r="R67" s="179"/>
      <c r="S67" s="121"/>
      <c r="T67" s="121">
        <f t="shared" si="19"/>
        <v>12471.1</v>
      </c>
      <c r="U67" s="178">
        <f t="shared" si="3"/>
        <v>35597.97</v>
      </c>
      <c r="V67" s="178"/>
      <c r="W67" s="129">
        <f t="shared" si="13"/>
        <v>0</v>
      </c>
      <c r="X67" s="121"/>
      <c r="Y67" s="128" t="s">
        <v>110</v>
      </c>
      <c r="Z67" s="137">
        <v>124.738</v>
      </c>
      <c r="AA67" s="121">
        <f t="shared" si="23"/>
        <v>124.758</v>
      </c>
      <c r="AB67" s="180">
        <f t="shared" si="31"/>
        <v>0</v>
      </c>
      <c r="AC67" s="180"/>
      <c r="AD67" s="181">
        <f t="shared" si="20"/>
        <v>-4.6999999999997044</v>
      </c>
      <c r="AE67" s="181"/>
      <c r="AF67" s="131">
        <v>1</v>
      </c>
      <c r="AG67" s="125" t="s">
        <v>102</v>
      </c>
      <c r="AH67" s="125"/>
      <c r="AI67" s="122" t="s">
        <v>55</v>
      </c>
      <c r="AJ67" s="122">
        <v>124.533</v>
      </c>
      <c r="AK67" s="122">
        <f t="shared" si="4"/>
        <v>0.17799999999999727</v>
      </c>
      <c r="AL67" s="70">
        <f t="shared" si="28"/>
        <v>0.84761904761900253</v>
      </c>
      <c r="AM67" s="122">
        <f t="shared" si="5"/>
        <v>0.21000000000000796</v>
      </c>
      <c r="AN67" s="122">
        <f t="shared" si="6"/>
        <v>4.6999999999997044E-2</v>
      </c>
      <c r="AO67" s="132">
        <f t="shared" si="7"/>
        <v>0.22380952380950125</v>
      </c>
      <c r="AP67" s="70">
        <f t="shared" si="33"/>
        <v>17798.985000000001</v>
      </c>
      <c r="AQ67" s="70">
        <f t="shared" si="34"/>
        <v>0</v>
      </c>
      <c r="AR67" s="70">
        <f t="shared" si="35"/>
        <v>0</v>
      </c>
      <c r="AS67" s="70">
        <f t="shared" si="37"/>
        <v>0</v>
      </c>
      <c r="AT67" s="70">
        <f t="shared" si="37"/>
        <v>0</v>
      </c>
      <c r="AU67" s="70">
        <f t="shared" si="37"/>
        <v>0</v>
      </c>
      <c r="AV67" s="70">
        <f t="shared" si="37"/>
        <v>0</v>
      </c>
      <c r="AW67" s="70">
        <f t="shared" si="37"/>
        <v>0</v>
      </c>
      <c r="AX67" s="70">
        <f t="shared" si="37"/>
        <v>0</v>
      </c>
      <c r="AY67" s="70">
        <f t="shared" si="37"/>
        <v>0</v>
      </c>
    </row>
    <row r="68" spans="2:51" s="122" customFormat="1" ht="15.75" customHeight="1" x14ac:dyDescent="0.2">
      <c r="B68" s="121">
        <v>56</v>
      </c>
      <c r="C68" s="178">
        <f t="shared" si="21"/>
        <v>1186599</v>
      </c>
      <c r="D68" s="178"/>
      <c r="E68" s="133"/>
      <c r="F68" s="133">
        <v>124.63500000000001</v>
      </c>
      <c r="G68" s="133">
        <v>124.515</v>
      </c>
      <c r="H68" s="133"/>
      <c r="I68" s="124"/>
      <c r="J68" s="122">
        <f t="shared" si="1"/>
        <v>0</v>
      </c>
      <c r="K68" s="125" t="str">
        <f t="shared" si="2"/>
        <v>陰</v>
      </c>
      <c r="L68" s="122">
        <f t="shared" si="11"/>
        <v>-124.515</v>
      </c>
      <c r="M68" s="126" t="str">
        <f t="shared" si="12"/>
        <v>NG</v>
      </c>
      <c r="N68" s="121"/>
      <c r="O68" s="134" t="s">
        <v>108</v>
      </c>
      <c r="P68" s="121" t="s">
        <v>42</v>
      </c>
      <c r="Q68" s="179">
        <f t="shared" si="18"/>
        <v>124.63500000000001</v>
      </c>
      <c r="R68" s="179"/>
      <c r="S68" s="121"/>
      <c r="T68" s="121">
        <f t="shared" si="19"/>
        <v>12463.5</v>
      </c>
      <c r="U68" s="178">
        <f t="shared" si="3"/>
        <v>35597.97</v>
      </c>
      <c r="V68" s="178"/>
      <c r="W68" s="129">
        <f t="shared" si="13"/>
        <v>0</v>
      </c>
      <c r="X68" s="121"/>
      <c r="Y68" s="128" t="s">
        <v>109</v>
      </c>
      <c r="Z68" s="137">
        <v>124.75</v>
      </c>
      <c r="AA68" s="121">
        <f t="shared" si="23"/>
        <v>124.73</v>
      </c>
      <c r="AB68" s="180">
        <f t="shared" si="31"/>
        <v>0</v>
      </c>
      <c r="AC68" s="180"/>
      <c r="AD68" s="181">
        <f t="shared" si="20"/>
        <v>9.4999999999998863</v>
      </c>
      <c r="AE68" s="181"/>
      <c r="AF68" s="131">
        <v>1</v>
      </c>
      <c r="AG68" s="125" t="s">
        <v>102</v>
      </c>
      <c r="AH68" s="125"/>
      <c r="AI68" s="122" t="s">
        <v>55</v>
      </c>
      <c r="AJ68" s="122">
        <v>125.065</v>
      </c>
      <c r="AK68" s="122">
        <f t="shared" si="4"/>
        <v>0.42999999999999261</v>
      </c>
      <c r="AL68" s="70">
        <f t="shared" si="28"/>
        <v>3.5833333333331359</v>
      </c>
      <c r="AM68" s="122">
        <f t="shared" si="5"/>
        <v>0.12000000000000455</v>
      </c>
      <c r="AN68" s="122">
        <f t="shared" si="6"/>
        <v>9.4999999999998863E-2</v>
      </c>
      <c r="AO68" s="132">
        <f t="shared" si="7"/>
        <v>0.79166666666662722</v>
      </c>
      <c r="AP68" s="70">
        <f t="shared" si="33"/>
        <v>17798.985000000001</v>
      </c>
      <c r="AQ68" s="70">
        <f t="shared" si="34"/>
        <v>35597.97</v>
      </c>
      <c r="AR68" s="70">
        <f t="shared" si="35"/>
        <v>53396.955000000002</v>
      </c>
      <c r="AS68" s="70">
        <f t="shared" si="37"/>
        <v>71195.94</v>
      </c>
      <c r="AT68" s="70">
        <f t="shared" si="37"/>
        <v>88994.925000000003</v>
      </c>
      <c r="AU68" s="70">
        <f t="shared" si="37"/>
        <v>106793.91</v>
      </c>
      <c r="AV68" s="70">
        <f t="shared" si="37"/>
        <v>0</v>
      </c>
      <c r="AW68" s="70">
        <f t="shared" si="37"/>
        <v>0</v>
      </c>
      <c r="AX68" s="70">
        <f t="shared" si="37"/>
        <v>0</v>
      </c>
      <c r="AY68" s="70">
        <f t="shared" si="37"/>
        <v>0</v>
      </c>
    </row>
    <row r="69" spans="2:51" ht="15.75" customHeight="1" x14ac:dyDescent="0.2">
      <c r="B69" s="114">
        <v>57</v>
      </c>
      <c r="C69" s="141">
        <f t="shared" si="21"/>
        <v>1186599</v>
      </c>
      <c r="D69" s="141"/>
      <c r="E69" s="75"/>
      <c r="F69" s="75">
        <v>124.878</v>
      </c>
      <c r="G69" s="75">
        <v>124.596</v>
      </c>
      <c r="H69" s="75"/>
      <c r="I69" s="74"/>
      <c r="J69" s="112">
        <f t="shared" si="1"/>
        <v>0</v>
      </c>
      <c r="K69" s="25" t="str">
        <f t="shared" si="2"/>
        <v>陰</v>
      </c>
      <c r="L69" s="34">
        <f t="shared" si="11"/>
        <v>-124.596</v>
      </c>
      <c r="M69" s="26" t="str">
        <f t="shared" si="12"/>
        <v>NG</v>
      </c>
      <c r="N69" s="114"/>
      <c r="O69" s="117" t="s">
        <v>105</v>
      </c>
      <c r="P69" s="114" t="s">
        <v>42</v>
      </c>
      <c r="Q69" s="142">
        <f t="shared" si="18"/>
        <v>124.878</v>
      </c>
      <c r="R69" s="142"/>
      <c r="S69" s="106">
        <f t="shared" si="22"/>
        <v>124.57600000000001</v>
      </c>
      <c r="T69" s="106">
        <f t="shared" si="19"/>
        <v>30.19999999999925</v>
      </c>
      <c r="U69" s="143">
        <f t="shared" si="3"/>
        <v>35597.97</v>
      </c>
      <c r="V69" s="143"/>
      <c r="W69" s="67">
        <f t="shared" si="13"/>
        <v>0.95</v>
      </c>
      <c r="X69" s="114"/>
      <c r="Y69" s="27" t="s">
        <v>109</v>
      </c>
      <c r="Z69" s="60"/>
      <c r="AA69" s="106">
        <v>124.57599999999999</v>
      </c>
      <c r="AB69" s="144">
        <f t="shared" si="31"/>
        <v>-35419</v>
      </c>
      <c r="AC69" s="144"/>
      <c r="AD69" s="145">
        <f t="shared" si="20"/>
        <v>-30.19999999999925</v>
      </c>
      <c r="AE69" s="145"/>
      <c r="AF69" s="1">
        <v>1</v>
      </c>
      <c r="AG69" s="65" t="s">
        <v>102</v>
      </c>
      <c r="AH69" s="65"/>
      <c r="AI69" s="70" t="s">
        <v>102</v>
      </c>
      <c r="AJ69" s="112">
        <v>124.88</v>
      </c>
      <c r="AK69" s="112">
        <f t="shared" si="4"/>
        <v>1.9999999999953388E-3</v>
      </c>
      <c r="AL69" s="70">
        <f t="shared" si="28"/>
        <v>7.0921985815438435E-3</v>
      </c>
      <c r="AM69" s="112">
        <f t="shared" si="5"/>
        <v>0.28199999999999648</v>
      </c>
      <c r="AN69" s="112">
        <f t="shared" si="6"/>
        <v>0.30200000000000671</v>
      </c>
      <c r="AO69" s="64" t="str">
        <f t="shared" si="7"/>
        <v>-</v>
      </c>
      <c r="AP69" s="70">
        <f t="shared" si="33"/>
        <v>-35419</v>
      </c>
      <c r="AQ69" s="70">
        <f t="shared" si="34"/>
        <v>-35419</v>
      </c>
      <c r="AR69" s="70">
        <f t="shared" si="35"/>
        <v>-35419</v>
      </c>
      <c r="AS69" s="70">
        <f t="shared" si="37"/>
        <v>-35419</v>
      </c>
      <c r="AT69" s="70">
        <f t="shared" si="37"/>
        <v>-35419</v>
      </c>
      <c r="AU69" s="70">
        <f t="shared" si="37"/>
        <v>-35419</v>
      </c>
      <c r="AV69" s="70">
        <f t="shared" si="37"/>
        <v>-35419</v>
      </c>
      <c r="AW69" s="70">
        <f t="shared" si="37"/>
        <v>-35419</v>
      </c>
      <c r="AX69" s="70">
        <f t="shared" si="37"/>
        <v>-35419</v>
      </c>
      <c r="AY69" s="70">
        <f t="shared" si="37"/>
        <v>-35419</v>
      </c>
    </row>
    <row r="70" spans="2:51" s="122" customFormat="1" ht="15.75" customHeight="1" x14ac:dyDescent="0.2">
      <c r="B70" s="121">
        <v>58</v>
      </c>
      <c r="C70" s="178">
        <f t="shared" si="21"/>
        <v>1151180</v>
      </c>
      <c r="D70" s="178"/>
      <c r="E70" s="133"/>
      <c r="F70" s="133">
        <v>124.324</v>
      </c>
      <c r="G70" s="133">
        <v>124.242</v>
      </c>
      <c r="H70" s="133"/>
      <c r="I70" s="124"/>
      <c r="J70" s="122">
        <f t="shared" si="1"/>
        <v>0</v>
      </c>
      <c r="K70" s="125" t="str">
        <f t="shared" si="2"/>
        <v>陰</v>
      </c>
      <c r="L70" s="122">
        <f t="shared" si="11"/>
        <v>-124.242</v>
      </c>
      <c r="M70" s="126" t="str">
        <f t="shared" si="12"/>
        <v>NG</v>
      </c>
      <c r="N70" s="121"/>
      <c r="O70" s="134" t="s">
        <v>104</v>
      </c>
      <c r="P70" s="121" t="s">
        <v>42</v>
      </c>
      <c r="Q70" s="179">
        <f t="shared" si="18"/>
        <v>124.324</v>
      </c>
      <c r="R70" s="179"/>
      <c r="S70" s="121"/>
      <c r="T70" s="121">
        <f t="shared" si="19"/>
        <v>12432.4</v>
      </c>
      <c r="U70" s="178">
        <f t="shared" si="3"/>
        <v>34535.4</v>
      </c>
      <c r="V70" s="178"/>
      <c r="W70" s="129">
        <f t="shared" si="13"/>
        <v>0</v>
      </c>
      <c r="X70" s="121"/>
      <c r="Y70" s="128" t="s">
        <v>141</v>
      </c>
      <c r="Z70" s="137">
        <v>124.348</v>
      </c>
      <c r="AA70" s="121">
        <f t="shared" si="23"/>
        <v>124.328</v>
      </c>
      <c r="AB70" s="180">
        <f t="shared" si="31"/>
        <v>0</v>
      </c>
      <c r="AC70" s="180"/>
      <c r="AD70" s="181">
        <f t="shared" si="20"/>
        <v>0.40000000000048885</v>
      </c>
      <c r="AE70" s="181"/>
      <c r="AF70" s="131">
        <v>1</v>
      </c>
      <c r="AG70" s="125" t="s">
        <v>142</v>
      </c>
      <c r="AH70" s="125"/>
      <c r="AI70" s="122" t="s">
        <v>54</v>
      </c>
      <c r="AJ70" s="122">
        <v>124.568</v>
      </c>
      <c r="AK70" s="122">
        <f t="shared" si="4"/>
        <v>0.24399999999999977</v>
      </c>
      <c r="AL70" s="70">
        <f t="shared" si="28"/>
        <v>2.9756097560977892</v>
      </c>
      <c r="AM70" s="122">
        <f t="shared" si="5"/>
        <v>8.1999999999993634E-2</v>
      </c>
      <c r="AN70" s="122">
        <f t="shared" si="6"/>
        <v>4.0000000000048885E-3</v>
      </c>
      <c r="AO70" s="132">
        <f t="shared" si="7"/>
        <v>4.8780487804941451E-2</v>
      </c>
      <c r="AP70" s="70">
        <f t="shared" si="33"/>
        <v>17267.7</v>
      </c>
      <c r="AQ70" s="70">
        <f t="shared" si="34"/>
        <v>34535.4</v>
      </c>
      <c r="AR70" s="70">
        <f t="shared" si="35"/>
        <v>51803.100000000006</v>
      </c>
      <c r="AS70" s="70">
        <f t="shared" si="37"/>
        <v>69070.8</v>
      </c>
      <c r="AT70" s="70">
        <f t="shared" si="37"/>
        <v>86338.5</v>
      </c>
      <c r="AU70" s="70">
        <f t="shared" si="37"/>
        <v>0</v>
      </c>
      <c r="AV70" s="70">
        <f t="shared" si="37"/>
        <v>0</v>
      </c>
      <c r="AW70" s="70">
        <f t="shared" si="37"/>
        <v>0</v>
      </c>
      <c r="AX70" s="70">
        <f t="shared" si="37"/>
        <v>0</v>
      </c>
      <c r="AY70" s="70">
        <f t="shared" si="37"/>
        <v>0</v>
      </c>
    </row>
    <row r="71" spans="2:51" ht="15.75" customHeight="1" x14ac:dyDescent="0.2">
      <c r="B71" s="114">
        <v>59</v>
      </c>
      <c r="C71" s="141">
        <f t="shared" si="21"/>
        <v>1151180</v>
      </c>
      <c r="D71" s="141"/>
      <c r="E71" s="75"/>
      <c r="F71" s="75">
        <v>124.54600000000001</v>
      </c>
      <c r="G71" s="75">
        <v>124.262</v>
      </c>
      <c r="H71" s="75"/>
      <c r="I71" s="74"/>
      <c r="J71" s="112">
        <f t="shared" si="1"/>
        <v>0</v>
      </c>
      <c r="K71" s="25" t="str">
        <f t="shared" si="2"/>
        <v>陰</v>
      </c>
      <c r="L71" s="34">
        <f t="shared" si="11"/>
        <v>124.54600000000001</v>
      </c>
      <c r="M71" s="26" t="str">
        <f t="shared" si="12"/>
        <v>OK</v>
      </c>
      <c r="N71" s="114"/>
      <c r="O71" s="117" t="s">
        <v>104</v>
      </c>
      <c r="P71" s="114" t="s">
        <v>41</v>
      </c>
      <c r="Q71" s="142">
        <f t="shared" si="18"/>
        <v>124.262</v>
      </c>
      <c r="R71" s="142"/>
      <c r="S71" s="106">
        <f t="shared" si="22"/>
        <v>124.566</v>
      </c>
      <c r="T71" s="106">
        <f t="shared" si="19"/>
        <v>30.400000000000205</v>
      </c>
      <c r="U71" s="143">
        <f t="shared" si="3"/>
        <v>34535.4</v>
      </c>
      <c r="V71" s="143"/>
      <c r="W71" s="67">
        <f t="shared" si="13"/>
        <v>0.92</v>
      </c>
      <c r="X71" s="114"/>
      <c r="Y71" s="27" t="s">
        <v>143</v>
      </c>
      <c r="Z71" s="60">
        <v>124.425</v>
      </c>
      <c r="AA71" s="106">
        <f t="shared" si="23"/>
        <v>124.44499999999999</v>
      </c>
      <c r="AB71" s="144">
        <f t="shared" si="31"/>
        <v>-20785</v>
      </c>
      <c r="AC71" s="144"/>
      <c r="AD71" s="145">
        <f t="shared" si="20"/>
        <v>-30.400000000000205</v>
      </c>
      <c r="AE71" s="145"/>
      <c r="AF71" s="1">
        <v>1</v>
      </c>
      <c r="AG71" s="65" t="s">
        <v>102</v>
      </c>
      <c r="AH71" s="65"/>
      <c r="AI71" s="70" t="s">
        <v>102</v>
      </c>
      <c r="AJ71" s="112">
        <v>124.214</v>
      </c>
      <c r="AK71" s="112">
        <f t="shared" si="4"/>
        <v>4.8000000000001819E-2</v>
      </c>
      <c r="AL71" s="70">
        <f t="shared" si="28"/>
        <v>0.16901408450704508</v>
      </c>
      <c r="AM71" s="112">
        <f t="shared" si="5"/>
        <v>0.28400000000000603</v>
      </c>
      <c r="AN71" s="112">
        <f t="shared" si="6"/>
        <v>0.18299999999999272</v>
      </c>
      <c r="AO71" s="64" t="str">
        <f t="shared" si="7"/>
        <v>-</v>
      </c>
      <c r="AP71" s="70">
        <f t="shared" si="33"/>
        <v>-20785</v>
      </c>
      <c r="AQ71" s="70">
        <f t="shared" si="34"/>
        <v>-20785</v>
      </c>
      <c r="AR71" s="70">
        <f t="shared" si="35"/>
        <v>-20785</v>
      </c>
      <c r="AS71" s="70">
        <f t="shared" si="37"/>
        <v>-20785</v>
      </c>
      <c r="AT71" s="70">
        <f t="shared" si="37"/>
        <v>-20785</v>
      </c>
      <c r="AU71" s="70">
        <f t="shared" si="37"/>
        <v>-20785</v>
      </c>
      <c r="AV71" s="70">
        <f t="shared" si="37"/>
        <v>-20785</v>
      </c>
      <c r="AW71" s="70">
        <f t="shared" si="37"/>
        <v>-20785</v>
      </c>
      <c r="AX71" s="70">
        <f t="shared" si="37"/>
        <v>-20785</v>
      </c>
      <c r="AY71" s="70">
        <f t="shared" si="37"/>
        <v>-20785</v>
      </c>
    </row>
    <row r="72" spans="2:51" s="122" customFormat="1" ht="15.75" customHeight="1" x14ac:dyDescent="0.2">
      <c r="B72" s="121">
        <v>60</v>
      </c>
      <c r="C72" s="178">
        <f t="shared" si="21"/>
        <v>1130395</v>
      </c>
      <c r="D72" s="178"/>
      <c r="E72" s="133"/>
      <c r="F72" s="133">
        <v>124.42</v>
      </c>
      <c r="G72" s="133">
        <v>124.31100000000001</v>
      </c>
      <c r="H72" s="133"/>
      <c r="I72" s="124"/>
      <c r="J72" s="122">
        <f t="shared" si="1"/>
        <v>0</v>
      </c>
      <c r="K72" s="125" t="str">
        <f t="shared" si="2"/>
        <v>陰</v>
      </c>
      <c r="L72" s="122">
        <f t="shared" si="11"/>
        <v>124.42</v>
      </c>
      <c r="M72" s="126" t="str">
        <f t="shared" si="12"/>
        <v>OK</v>
      </c>
      <c r="N72" s="121"/>
      <c r="O72" s="134" t="s">
        <v>105</v>
      </c>
      <c r="P72" s="121" t="s">
        <v>41</v>
      </c>
      <c r="Q72" s="179">
        <f t="shared" si="18"/>
        <v>124.31100000000001</v>
      </c>
      <c r="R72" s="179"/>
      <c r="S72" s="121"/>
      <c r="T72" s="121">
        <f t="shared" si="19"/>
        <v>12431.1</v>
      </c>
      <c r="U72" s="178">
        <f t="shared" si="3"/>
        <v>33911.85</v>
      </c>
      <c r="V72" s="178"/>
      <c r="W72" s="129">
        <f t="shared" si="13"/>
        <v>0</v>
      </c>
      <c r="X72" s="121"/>
      <c r="Y72" s="128" t="s">
        <v>110</v>
      </c>
      <c r="Z72" s="137">
        <v>124.366</v>
      </c>
      <c r="AA72" s="121">
        <f t="shared" si="23"/>
        <v>124.386</v>
      </c>
      <c r="AB72" s="180">
        <f t="shared" si="31"/>
        <v>0</v>
      </c>
      <c r="AC72" s="180"/>
      <c r="AD72" s="181">
        <f t="shared" si="20"/>
        <v>-7.4999999999988631</v>
      </c>
      <c r="AE72" s="181"/>
      <c r="AF72" s="131">
        <v>1</v>
      </c>
      <c r="AG72" s="125" t="s">
        <v>142</v>
      </c>
      <c r="AH72" s="125"/>
      <c r="AI72" s="122" t="s">
        <v>55</v>
      </c>
      <c r="AJ72" s="122">
        <v>124.199</v>
      </c>
      <c r="AK72" s="122">
        <f t="shared" si="4"/>
        <v>0.11200000000000898</v>
      </c>
      <c r="AL72" s="70">
        <f t="shared" si="28"/>
        <v>1.0275229357799494</v>
      </c>
      <c r="AM72" s="122">
        <f t="shared" si="5"/>
        <v>0.10899999999999466</v>
      </c>
      <c r="AN72" s="122">
        <f t="shared" si="6"/>
        <v>7.4999999999988631E-2</v>
      </c>
      <c r="AO72" s="132">
        <f t="shared" si="7"/>
        <v>0.68807339449534233</v>
      </c>
      <c r="AP72" s="70">
        <f t="shared" si="33"/>
        <v>16955.924999999999</v>
      </c>
      <c r="AQ72" s="70">
        <f t="shared" si="34"/>
        <v>33911.85</v>
      </c>
      <c r="AR72" s="70">
        <f t="shared" si="35"/>
        <v>0</v>
      </c>
      <c r="AS72" s="70">
        <f t="shared" si="37"/>
        <v>0</v>
      </c>
      <c r="AT72" s="70">
        <f t="shared" si="37"/>
        <v>0</v>
      </c>
      <c r="AU72" s="70">
        <f t="shared" si="37"/>
        <v>0</v>
      </c>
      <c r="AV72" s="70">
        <f t="shared" si="37"/>
        <v>0</v>
      </c>
      <c r="AW72" s="70">
        <f t="shared" si="37"/>
        <v>0</v>
      </c>
      <c r="AX72" s="70">
        <f t="shared" si="37"/>
        <v>0</v>
      </c>
      <c r="AY72" s="70">
        <f t="shared" si="37"/>
        <v>0</v>
      </c>
    </row>
    <row r="73" spans="2:51" s="122" customFormat="1" ht="15.75" customHeight="1" x14ac:dyDescent="0.2">
      <c r="B73" s="121">
        <v>61</v>
      </c>
      <c r="C73" s="178">
        <f t="shared" si="21"/>
        <v>1130395</v>
      </c>
      <c r="D73" s="178"/>
      <c r="E73" s="133"/>
      <c r="F73" s="133">
        <v>124.387</v>
      </c>
      <c r="G73" s="133">
        <v>124.20099999999999</v>
      </c>
      <c r="H73" s="133"/>
      <c r="I73" s="124"/>
      <c r="J73" s="122">
        <f t="shared" si="1"/>
        <v>0</v>
      </c>
      <c r="K73" s="125" t="str">
        <f t="shared" si="2"/>
        <v>陰</v>
      </c>
      <c r="L73" s="122">
        <f t="shared" si="11"/>
        <v>124.387</v>
      </c>
      <c r="M73" s="126" t="str">
        <f t="shared" si="12"/>
        <v>OK</v>
      </c>
      <c r="N73" s="121"/>
      <c r="O73" s="134" t="s">
        <v>105</v>
      </c>
      <c r="P73" s="121" t="s">
        <v>41</v>
      </c>
      <c r="Q73" s="179">
        <f t="shared" si="18"/>
        <v>124.20099999999999</v>
      </c>
      <c r="R73" s="179"/>
      <c r="S73" s="121"/>
      <c r="T73" s="121">
        <f t="shared" si="19"/>
        <v>12420.099999999999</v>
      </c>
      <c r="U73" s="178">
        <f t="shared" si="3"/>
        <v>33911.85</v>
      </c>
      <c r="V73" s="178"/>
      <c r="W73" s="129">
        <f t="shared" si="13"/>
        <v>0</v>
      </c>
      <c r="X73" s="121"/>
      <c r="Y73" s="128" t="s">
        <v>143</v>
      </c>
      <c r="Z73" s="137">
        <v>123.929</v>
      </c>
      <c r="AA73" s="121">
        <f t="shared" si="23"/>
        <v>123.949</v>
      </c>
      <c r="AB73" s="180">
        <f t="shared" si="31"/>
        <v>0</v>
      </c>
      <c r="AC73" s="180"/>
      <c r="AD73" s="181">
        <f t="shared" si="20"/>
        <v>25.199999999999534</v>
      </c>
      <c r="AE73" s="181"/>
      <c r="AF73" s="131">
        <v>1</v>
      </c>
      <c r="AG73" s="125" t="s">
        <v>102</v>
      </c>
      <c r="AH73" s="125"/>
      <c r="AI73" s="122" t="s">
        <v>54</v>
      </c>
      <c r="AJ73" s="122">
        <v>123.684</v>
      </c>
      <c r="AK73" s="122">
        <f t="shared" ref="AK73:AK108" si="38">ABS(Q73-AJ73)</f>
        <v>0.51699999999999591</v>
      </c>
      <c r="AL73" s="70">
        <f t="shared" si="28"/>
        <v>2.779569892472991</v>
      </c>
      <c r="AM73" s="122">
        <f t="shared" ref="AM73:AM108" si="39">F73-G73</f>
        <v>0.18600000000000705</v>
      </c>
      <c r="AN73" s="122">
        <f t="shared" ref="AN73:AN108" si="40">ABS(Q73-AA73)</f>
        <v>0.25199999999999534</v>
      </c>
      <c r="AO73" s="132">
        <f t="shared" ref="AO73:AO108" si="41">IF(AB73&gt;=0,AN73/AM73,"-")</f>
        <v>1.3548387096773429</v>
      </c>
      <c r="AP73" s="70">
        <f t="shared" si="33"/>
        <v>16955.924999999999</v>
      </c>
      <c r="AQ73" s="70">
        <f t="shared" si="34"/>
        <v>33911.85</v>
      </c>
      <c r="AR73" s="70">
        <f t="shared" si="35"/>
        <v>50867.774999999994</v>
      </c>
      <c r="AS73" s="70">
        <f t="shared" si="37"/>
        <v>67823.7</v>
      </c>
      <c r="AT73" s="70">
        <f t="shared" si="37"/>
        <v>84779.625</v>
      </c>
      <c r="AU73" s="70">
        <f t="shared" si="37"/>
        <v>0</v>
      </c>
      <c r="AV73" s="70">
        <f t="shared" si="37"/>
        <v>0</v>
      </c>
      <c r="AW73" s="70">
        <f t="shared" si="37"/>
        <v>0</v>
      </c>
      <c r="AX73" s="70">
        <f t="shared" si="37"/>
        <v>0</v>
      </c>
      <c r="AY73" s="70">
        <f t="shared" si="37"/>
        <v>0</v>
      </c>
    </row>
    <row r="74" spans="2:51" ht="15.75" customHeight="1" x14ac:dyDescent="0.2">
      <c r="B74" s="114">
        <v>62</v>
      </c>
      <c r="C74" s="141">
        <f t="shared" si="21"/>
        <v>1130395</v>
      </c>
      <c r="D74" s="141"/>
      <c r="E74" s="75"/>
      <c r="F74" s="75">
        <v>124.071</v>
      </c>
      <c r="G74" s="75">
        <v>123.86</v>
      </c>
      <c r="H74" s="75"/>
      <c r="I74" s="74"/>
      <c r="J74" s="112">
        <f t="shared" si="1"/>
        <v>0</v>
      </c>
      <c r="K74" s="25" t="str">
        <f t="shared" si="2"/>
        <v>陰</v>
      </c>
      <c r="L74" s="34">
        <f t="shared" ref="L74:L108" si="42">IF(P74="買",E74-G74,F74-E74)</f>
        <v>124.071</v>
      </c>
      <c r="M74" s="26" t="str">
        <f t="shared" si="12"/>
        <v>OK</v>
      </c>
      <c r="N74" s="114"/>
      <c r="O74" s="117" t="s">
        <v>133</v>
      </c>
      <c r="P74" s="114" t="s">
        <v>41</v>
      </c>
      <c r="Q74" s="142">
        <f t="shared" si="18"/>
        <v>123.86</v>
      </c>
      <c r="R74" s="142"/>
      <c r="S74" s="106">
        <f t="shared" ref="S74:S108" si="43">IF(P74="買",G74-0.02,F74+0.02)</f>
        <v>124.09099999999999</v>
      </c>
      <c r="T74" s="106">
        <f t="shared" si="19"/>
        <v>23.099999999999454</v>
      </c>
      <c r="U74" s="143">
        <f t="shared" si="3"/>
        <v>33911.85</v>
      </c>
      <c r="V74" s="143"/>
      <c r="W74" s="67">
        <f t="shared" si="13"/>
        <v>1.18</v>
      </c>
      <c r="X74" s="114"/>
      <c r="Y74" s="27" t="s">
        <v>144</v>
      </c>
      <c r="Z74" s="60">
        <v>124.117</v>
      </c>
      <c r="AA74" s="106">
        <f t="shared" si="23"/>
        <v>124.137</v>
      </c>
      <c r="AB74" s="144">
        <f t="shared" si="31"/>
        <v>-40353</v>
      </c>
      <c r="AC74" s="144"/>
      <c r="AD74" s="145">
        <f t="shared" si="20"/>
        <v>-23.099999999999454</v>
      </c>
      <c r="AE74" s="145"/>
      <c r="AF74" s="1">
        <v>1</v>
      </c>
      <c r="AG74" s="65" t="s">
        <v>102</v>
      </c>
      <c r="AH74" s="65"/>
      <c r="AI74" s="70" t="s">
        <v>102</v>
      </c>
      <c r="AJ74" s="112">
        <v>123.789</v>
      </c>
      <c r="AK74" s="112">
        <f t="shared" si="38"/>
        <v>7.0999999999997954E-2</v>
      </c>
      <c r="AL74" s="70">
        <f t="shared" si="28"/>
        <v>0.33649289099525331</v>
      </c>
      <c r="AM74" s="112">
        <f t="shared" si="39"/>
        <v>0.21099999999999852</v>
      </c>
      <c r="AN74" s="112">
        <f t="shared" si="40"/>
        <v>0.27700000000000102</v>
      </c>
      <c r="AO74" s="64" t="str">
        <f t="shared" si="41"/>
        <v>-</v>
      </c>
      <c r="AP74" s="70">
        <f t="shared" si="33"/>
        <v>-40353</v>
      </c>
      <c r="AQ74" s="70">
        <f t="shared" si="34"/>
        <v>-40353</v>
      </c>
      <c r="AR74" s="70">
        <f t="shared" si="35"/>
        <v>-40353</v>
      </c>
      <c r="AS74" s="70">
        <f t="shared" si="37"/>
        <v>-40353</v>
      </c>
      <c r="AT74" s="70">
        <f t="shared" si="37"/>
        <v>-40353</v>
      </c>
      <c r="AU74" s="70">
        <f t="shared" si="37"/>
        <v>-40353</v>
      </c>
      <c r="AV74" s="70">
        <f t="shared" si="37"/>
        <v>-40353</v>
      </c>
      <c r="AW74" s="70">
        <f t="shared" si="37"/>
        <v>-40353</v>
      </c>
      <c r="AX74" s="70">
        <f t="shared" si="37"/>
        <v>-40353</v>
      </c>
      <c r="AY74" s="70">
        <f t="shared" si="37"/>
        <v>-40353</v>
      </c>
    </row>
    <row r="75" spans="2:51" s="122" customFormat="1" ht="15.75" customHeight="1" x14ac:dyDescent="0.2">
      <c r="B75" s="121">
        <v>63</v>
      </c>
      <c r="C75" s="178">
        <f t="shared" si="21"/>
        <v>1090042</v>
      </c>
      <c r="D75" s="178"/>
      <c r="E75" s="133"/>
      <c r="F75" s="133">
        <v>119.91200000000001</v>
      </c>
      <c r="G75" s="133">
        <v>119.417</v>
      </c>
      <c r="H75" s="133"/>
      <c r="I75" s="124"/>
      <c r="J75" s="122">
        <f t="shared" si="1"/>
        <v>0</v>
      </c>
      <c r="K75" s="125" t="str">
        <f t="shared" si="2"/>
        <v>陰</v>
      </c>
      <c r="L75" s="122">
        <f t="shared" si="42"/>
        <v>-119.417</v>
      </c>
      <c r="M75" s="126" t="str">
        <f t="shared" si="12"/>
        <v>NG</v>
      </c>
      <c r="N75" s="121"/>
      <c r="O75" s="134" t="s">
        <v>105</v>
      </c>
      <c r="P75" s="121" t="s">
        <v>42</v>
      </c>
      <c r="Q75" s="179">
        <f t="shared" ref="Q75:Q108" si="44">IF(P75="買",F75,G75)</f>
        <v>119.91200000000001</v>
      </c>
      <c r="R75" s="179"/>
      <c r="S75" s="121"/>
      <c r="T75" s="121">
        <f t="shared" ref="T75:T108" si="45">ABS((S75-Q75)*100)</f>
        <v>11991.2</v>
      </c>
      <c r="U75" s="178">
        <f t="shared" si="3"/>
        <v>32701.26</v>
      </c>
      <c r="V75" s="178"/>
      <c r="W75" s="129">
        <f t="shared" si="13"/>
        <v>0</v>
      </c>
      <c r="X75" s="121"/>
      <c r="Y75" s="128" t="s">
        <v>109</v>
      </c>
      <c r="Z75" s="137">
        <v>119.813</v>
      </c>
      <c r="AA75" s="121">
        <f t="shared" si="23"/>
        <v>119.79300000000001</v>
      </c>
      <c r="AB75" s="180">
        <f t="shared" si="31"/>
        <v>0</v>
      </c>
      <c r="AC75" s="180"/>
      <c r="AD75" s="181">
        <f t="shared" ref="AD75:AD108" si="46">IF(Y75="","",IF(AB75&lt;0,T75*(-1),IF(P75="買",(AA75-Q75)*100,(Q75-AA75)*100)))</f>
        <v>-11.899999999999977</v>
      </c>
      <c r="AE75" s="181"/>
      <c r="AF75" s="131">
        <v>1</v>
      </c>
      <c r="AG75" s="125" t="s">
        <v>102</v>
      </c>
      <c r="AH75" s="125"/>
      <c r="AI75" s="122" t="s">
        <v>147</v>
      </c>
      <c r="AJ75" s="122">
        <v>120.355</v>
      </c>
      <c r="AK75" s="122">
        <f t="shared" si="38"/>
        <v>0.44299999999999784</v>
      </c>
      <c r="AL75" s="70">
        <f t="shared" si="28"/>
        <v>0.89494949494948239</v>
      </c>
      <c r="AM75" s="122">
        <f t="shared" si="39"/>
        <v>0.49500000000000455</v>
      </c>
      <c r="AN75" s="122">
        <f t="shared" si="40"/>
        <v>0.11899999999999977</v>
      </c>
      <c r="AO75" s="132">
        <f t="shared" si="41"/>
        <v>0.24040404040403773</v>
      </c>
      <c r="AP75" s="70">
        <f t="shared" si="33"/>
        <v>16350.63</v>
      </c>
      <c r="AQ75" s="70">
        <f t="shared" si="34"/>
        <v>0</v>
      </c>
      <c r="AR75" s="70">
        <f t="shared" si="35"/>
        <v>0</v>
      </c>
      <c r="AS75" s="70">
        <f t="shared" si="37"/>
        <v>0</v>
      </c>
      <c r="AT75" s="70">
        <f t="shared" si="37"/>
        <v>0</v>
      </c>
      <c r="AU75" s="70">
        <f t="shared" si="37"/>
        <v>0</v>
      </c>
      <c r="AV75" s="70">
        <f t="shared" si="37"/>
        <v>0</v>
      </c>
      <c r="AW75" s="70">
        <f t="shared" si="37"/>
        <v>0</v>
      </c>
      <c r="AX75" s="70">
        <f t="shared" si="37"/>
        <v>0</v>
      </c>
      <c r="AY75" s="70">
        <f t="shared" si="37"/>
        <v>0</v>
      </c>
    </row>
    <row r="76" spans="2:51" ht="15.75" customHeight="1" x14ac:dyDescent="0.2">
      <c r="B76" s="114">
        <v>64</v>
      </c>
      <c r="C76" s="141">
        <f t="shared" ref="C76:C108" si="47">IF(AB75="","",C75+AB75)</f>
        <v>1090042</v>
      </c>
      <c r="D76" s="141"/>
      <c r="E76" s="75"/>
      <c r="F76" s="75">
        <v>121.084</v>
      </c>
      <c r="G76" s="75">
        <v>120.709</v>
      </c>
      <c r="H76" s="75"/>
      <c r="I76" s="74"/>
      <c r="J76" s="112">
        <f t="shared" si="1"/>
        <v>0</v>
      </c>
      <c r="K76" s="25" t="str">
        <f t="shared" si="2"/>
        <v>陰</v>
      </c>
      <c r="L76" s="34">
        <f t="shared" si="42"/>
        <v>121.084</v>
      </c>
      <c r="M76" s="26" t="str">
        <f t="shared" si="12"/>
        <v>OK</v>
      </c>
      <c r="N76" s="114"/>
      <c r="O76" s="117" t="s">
        <v>104</v>
      </c>
      <c r="P76" s="114" t="s">
        <v>41</v>
      </c>
      <c r="Q76" s="142">
        <f t="shared" si="44"/>
        <v>120.709</v>
      </c>
      <c r="R76" s="142"/>
      <c r="S76" s="106">
        <f t="shared" si="43"/>
        <v>121.104</v>
      </c>
      <c r="T76" s="106">
        <f t="shared" si="45"/>
        <v>39.499999999999602</v>
      </c>
      <c r="U76" s="143">
        <f t="shared" si="3"/>
        <v>32701.26</v>
      </c>
      <c r="V76" s="143"/>
      <c r="W76" s="67">
        <f t="shared" si="13"/>
        <v>0.67</v>
      </c>
      <c r="X76" s="114"/>
      <c r="Y76" s="27" t="s">
        <v>143</v>
      </c>
      <c r="Z76" s="60">
        <v>120.91500000000001</v>
      </c>
      <c r="AA76" s="106">
        <f t="shared" ref="AA76:AA108" si="48">IF(P76="買",Z76-0.02,Z76+0.02)</f>
        <v>120.935</v>
      </c>
      <c r="AB76" s="144">
        <f t="shared" si="31"/>
        <v>-18693</v>
      </c>
      <c r="AC76" s="144"/>
      <c r="AD76" s="145">
        <f t="shared" si="46"/>
        <v>-39.499999999999602</v>
      </c>
      <c r="AE76" s="145"/>
      <c r="AF76" s="1">
        <v>1</v>
      </c>
      <c r="AG76" s="65" t="s">
        <v>102</v>
      </c>
      <c r="AH76" s="65"/>
      <c r="AI76" s="70" t="s">
        <v>102</v>
      </c>
      <c r="AJ76" s="112">
        <v>120.812</v>
      </c>
      <c r="AK76" s="112">
        <f t="shared" si="38"/>
        <v>0.10299999999999443</v>
      </c>
      <c r="AL76" s="70">
        <f t="shared" si="28"/>
        <v>0.27466666666665179</v>
      </c>
      <c r="AM76" s="112">
        <f t="shared" si="39"/>
        <v>0.375</v>
      </c>
      <c r="AN76" s="112">
        <f t="shared" si="40"/>
        <v>0.22599999999999909</v>
      </c>
      <c r="AO76" s="64" t="str">
        <f t="shared" si="41"/>
        <v>-</v>
      </c>
      <c r="AP76" s="70">
        <f t="shared" si="33"/>
        <v>-18693</v>
      </c>
      <c r="AQ76" s="70">
        <f t="shared" si="34"/>
        <v>-18693</v>
      </c>
      <c r="AR76" s="70">
        <f t="shared" si="35"/>
        <v>-18693</v>
      </c>
      <c r="AS76" s="70">
        <f t="shared" si="37"/>
        <v>-18693</v>
      </c>
      <c r="AT76" s="70">
        <f t="shared" si="37"/>
        <v>-18693</v>
      </c>
      <c r="AU76" s="70">
        <f t="shared" si="37"/>
        <v>-18693</v>
      </c>
      <c r="AV76" s="70">
        <f t="shared" si="37"/>
        <v>-18693</v>
      </c>
      <c r="AW76" s="70">
        <f t="shared" si="37"/>
        <v>-18693</v>
      </c>
      <c r="AX76" s="70">
        <f t="shared" si="37"/>
        <v>-18693</v>
      </c>
      <c r="AY76" s="70">
        <f t="shared" si="37"/>
        <v>-18693</v>
      </c>
    </row>
    <row r="77" spans="2:51" s="122" customFormat="1" ht="15.75" customHeight="1" x14ac:dyDescent="0.2">
      <c r="B77" s="121">
        <v>65</v>
      </c>
      <c r="C77" s="178">
        <f t="shared" si="47"/>
        <v>1071349</v>
      </c>
      <c r="D77" s="178"/>
      <c r="E77" s="133"/>
      <c r="F77" s="133">
        <v>121.232</v>
      </c>
      <c r="G77" s="133">
        <v>121.096</v>
      </c>
      <c r="H77" s="133"/>
      <c r="I77" s="124"/>
      <c r="J77" s="122">
        <f t="shared" si="1"/>
        <v>0</v>
      </c>
      <c r="K77" s="125" t="str">
        <f t="shared" si="2"/>
        <v>陰</v>
      </c>
      <c r="L77" s="122">
        <f t="shared" si="42"/>
        <v>-121.096</v>
      </c>
      <c r="M77" s="126" t="str">
        <f t="shared" si="12"/>
        <v>NG</v>
      </c>
      <c r="N77" s="121"/>
      <c r="O77" s="134" t="s">
        <v>145</v>
      </c>
      <c r="P77" s="121" t="s">
        <v>42</v>
      </c>
      <c r="Q77" s="179">
        <f t="shared" si="44"/>
        <v>121.232</v>
      </c>
      <c r="R77" s="179"/>
      <c r="S77" s="121"/>
      <c r="T77" s="121">
        <f t="shared" si="45"/>
        <v>12123.2</v>
      </c>
      <c r="U77" s="178">
        <f t="shared" si="3"/>
        <v>32140.469999999998</v>
      </c>
      <c r="V77" s="178"/>
      <c r="W77" s="129">
        <f t="shared" si="13"/>
        <v>0</v>
      </c>
      <c r="X77" s="121"/>
      <c r="Y77" s="128" t="s">
        <v>109</v>
      </c>
      <c r="Z77" s="137"/>
      <c r="AA77" s="121">
        <v>121.07599999999999</v>
      </c>
      <c r="AB77" s="180">
        <f>IF(Y77="","",ROUNDDOWN((IF(P77="売",Q77-AA77,AA77-Q77))*W77*10000000/81,0))</f>
        <v>0</v>
      </c>
      <c r="AC77" s="180"/>
      <c r="AD77" s="181">
        <f t="shared" si="46"/>
        <v>-15.600000000000591</v>
      </c>
      <c r="AE77" s="181"/>
      <c r="AF77" s="131">
        <v>1</v>
      </c>
      <c r="AG77" s="125" t="s">
        <v>115</v>
      </c>
      <c r="AH77" s="122" t="s">
        <v>147</v>
      </c>
      <c r="AI77" s="122" t="s">
        <v>102</v>
      </c>
      <c r="AJ77" s="122">
        <v>121.259</v>
      </c>
      <c r="AK77" s="122">
        <f t="shared" si="38"/>
        <v>2.7000000000001023E-2</v>
      </c>
      <c r="AL77" s="70">
        <f t="shared" si="28"/>
        <v>0.19852941176471972</v>
      </c>
      <c r="AM77" s="122">
        <f t="shared" si="39"/>
        <v>0.13599999999999568</v>
      </c>
      <c r="AN77" s="122">
        <f t="shared" si="40"/>
        <v>0.15600000000000591</v>
      </c>
      <c r="AO77" s="132">
        <f t="shared" si="41"/>
        <v>1.1470588235294916</v>
      </c>
      <c r="AP77" s="70">
        <f t="shared" si="33"/>
        <v>0</v>
      </c>
      <c r="AQ77" s="70">
        <f t="shared" si="34"/>
        <v>0</v>
      </c>
      <c r="AR77" s="70">
        <f t="shared" si="35"/>
        <v>0</v>
      </c>
      <c r="AS77" s="70">
        <f t="shared" si="37"/>
        <v>0</v>
      </c>
      <c r="AT77" s="70">
        <f t="shared" si="37"/>
        <v>0</v>
      </c>
      <c r="AU77" s="70">
        <f t="shared" si="37"/>
        <v>0</v>
      </c>
      <c r="AV77" s="70">
        <f t="shared" si="37"/>
        <v>0</v>
      </c>
      <c r="AW77" s="70">
        <f t="shared" si="37"/>
        <v>0</v>
      </c>
      <c r="AX77" s="70">
        <f t="shared" si="37"/>
        <v>0</v>
      </c>
      <c r="AY77" s="70">
        <f t="shared" si="37"/>
        <v>0</v>
      </c>
    </row>
    <row r="78" spans="2:51" ht="15.75" customHeight="1" x14ac:dyDescent="0.2">
      <c r="B78" s="114">
        <v>66</v>
      </c>
      <c r="C78" s="141">
        <f t="shared" si="47"/>
        <v>1071349</v>
      </c>
      <c r="D78" s="141"/>
      <c r="E78" s="75"/>
      <c r="F78" s="75">
        <v>120.273</v>
      </c>
      <c r="G78" s="75">
        <v>120.069</v>
      </c>
      <c r="H78" s="75"/>
      <c r="I78" s="74"/>
      <c r="J78" s="112">
        <f t="shared" si="1"/>
        <v>0</v>
      </c>
      <c r="K78" s="25" t="str">
        <f t="shared" si="2"/>
        <v>陰</v>
      </c>
      <c r="L78" s="34">
        <f t="shared" si="42"/>
        <v>-120.069</v>
      </c>
      <c r="M78" s="26" t="str">
        <f t="shared" si="12"/>
        <v>NG</v>
      </c>
      <c r="N78" s="114"/>
      <c r="O78" s="117" t="s">
        <v>105</v>
      </c>
      <c r="P78" s="114" t="s">
        <v>42</v>
      </c>
      <c r="Q78" s="142">
        <f t="shared" si="44"/>
        <v>120.273</v>
      </c>
      <c r="R78" s="142"/>
      <c r="S78" s="106">
        <f t="shared" si="43"/>
        <v>120.04900000000001</v>
      </c>
      <c r="T78" s="106">
        <f t="shared" si="45"/>
        <v>22.399999999998954</v>
      </c>
      <c r="U78" s="143">
        <f t="shared" si="3"/>
        <v>32140.469999999998</v>
      </c>
      <c r="V78" s="143"/>
      <c r="W78" s="67">
        <f t="shared" si="13"/>
        <v>1.1599999999999999</v>
      </c>
      <c r="X78" s="114"/>
      <c r="Y78" s="27" t="s">
        <v>109</v>
      </c>
      <c r="Z78" s="60">
        <v>120.339</v>
      </c>
      <c r="AA78" s="106">
        <f t="shared" si="48"/>
        <v>120.319</v>
      </c>
      <c r="AB78" s="144">
        <f t="shared" si="31"/>
        <v>6587</v>
      </c>
      <c r="AC78" s="144"/>
      <c r="AD78" s="145">
        <f t="shared" si="46"/>
        <v>4.600000000000648</v>
      </c>
      <c r="AE78" s="145"/>
      <c r="AF78" s="1">
        <v>1</v>
      </c>
      <c r="AG78" s="65" t="s">
        <v>102</v>
      </c>
      <c r="AH78" s="112" t="s">
        <v>102</v>
      </c>
      <c r="AI78" s="70" t="s">
        <v>102</v>
      </c>
      <c r="AJ78" s="112">
        <v>120.691</v>
      </c>
      <c r="AK78" s="112">
        <f t="shared" si="38"/>
        <v>0.41800000000000637</v>
      </c>
      <c r="AL78" s="70">
        <f t="shared" si="28"/>
        <v>2.0490196078432334</v>
      </c>
      <c r="AM78" s="112">
        <f t="shared" si="39"/>
        <v>0.20399999999999352</v>
      </c>
      <c r="AN78" s="112">
        <f t="shared" si="40"/>
        <v>4.600000000000648E-2</v>
      </c>
      <c r="AO78" s="64">
        <f t="shared" si="41"/>
        <v>0.22549019607847029</v>
      </c>
      <c r="AP78" s="70">
        <f t="shared" si="33"/>
        <v>16070.234999999999</v>
      </c>
      <c r="AQ78" s="70">
        <f t="shared" si="34"/>
        <v>32140.469999999998</v>
      </c>
      <c r="AR78" s="70">
        <f t="shared" si="35"/>
        <v>48210.704999999994</v>
      </c>
      <c r="AS78" s="70">
        <f t="shared" si="37"/>
        <v>64280.939999999995</v>
      </c>
      <c r="AT78" s="70">
        <f t="shared" si="37"/>
        <v>6587</v>
      </c>
      <c r="AU78" s="70">
        <f t="shared" si="37"/>
        <v>6587</v>
      </c>
      <c r="AV78" s="70">
        <f t="shared" si="37"/>
        <v>6587</v>
      </c>
      <c r="AW78" s="70">
        <f t="shared" si="37"/>
        <v>6587</v>
      </c>
      <c r="AX78" s="70">
        <f t="shared" si="37"/>
        <v>6587</v>
      </c>
      <c r="AY78" s="70">
        <f t="shared" si="37"/>
        <v>6587</v>
      </c>
    </row>
    <row r="79" spans="2:51" s="122" customFormat="1" ht="15.75" customHeight="1" x14ac:dyDescent="0.2">
      <c r="B79" s="121">
        <v>67</v>
      </c>
      <c r="C79" s="178">
        <f t="shared" si="47"/>
        <v>1077936</v>
      </c>
      <c r="D79" s="178"/>
      <c r="E79" s="133"/>
      <c r="F79" s="133">
        <v>119.46899999999999</v>
      </c>
      <c r="G79" s="133">
        <v>119.23</v>
      </c>
      <c r="H79" s="133"/>
      <c r="I79" s="124"/>
      <c r="J79" s="122">
        <f t="shared" si="1"/>
        <v>0</v>
      </c>
      <c r="K79" s="125" t="str">
        <f t="shared" si="2"/>
        <v>陰</v>
      </c>
      <c r="L79" s="122">
        <f t="shared" si="42"/>
        <v>-119.23</v>
      </c>
      <c r="M79" s="126" t="str">
        <f t="shared" si="12"/>
        <v>NG</v>
      </c>
      <c r="N79" s="121"/>
      <c r="O79" s="134" t="s">
        <v>112</v>
      </c>
      <c r="P79" s="121" t="s">
        <v>42</v>
      </c>
      <c r="Q79" s="179">
        <f t="shared" si="44"/>
        <v>119.46899999999999</v>
      </c>
      <c r="R79" s="179"/>
      <c r="S79" s="121"/>
      <c r="T79" s="121">
        <f t="shared" si="45"/>
        <v>11946.9</v>
      </c>
      <c r="U79" s="178">
        <f t="shared" si="3"/>
        <v>32338.079999999998</v>
      </c>
      <c r="V79" s="178"/>
      <c r="W79" s="129">
        <f t="shared" si="13"/>
        <v>0</v>
      </c>
      <c r="X79" s="121"/>
      <c r="Y79" s="128" t="s">
        <v>109</v>
      </c>
      <c r="Z79" s="137"/>
      <c r="AA79" s="121">
        <v>119.21</v>
      </c>
      <c r="AB79" s="180">
        <f t="shared" si="31"/>
        <v>0</v>
      </c>
      <c r="AC79" s="180"/>
      <c r="AD79" s="181">
        <f t="shared" si="46"/>
        <v>-25.900000000000034</v>
      </c>
      <c r="AE79" s="181"/>
      <c r="AF79" s="131">
        <v>1</v>
      </c>
      <c r="AG79" s="125" t="s">
        <v>102</v>
      </c>
      <c r="AH79" s="122" t="s">
        <v>147</v>
      </c>
      <c r="AI79" s="122" t="s">
        <v>102</v>
      </c>
      <c r="AJ79" s="122">
        <v>119.55200000000001</v>
      </c>
      <c r="AK79" s="122">
        <f t="shared" si="38"/>
        <v>8.3000000000012619E-2</v>
      </c>
      <c r="AL79" s="70">
        <f t="shared" si="28"/>
        <v>0.34728033472810066</v>
      </c>
      <c r="AM79" s="122">
        <f t="shared" si="39"/>
        <v>0.23899999999999011</v>
      </c>
      <c r="AN79" s="122">
        <f t="shared" si="40"/>
        <v>0.25900000000000034</v>
      </c>
      <c r="AO79" s="132">
        <f t="shared" si="41"/>
        <v>1.083682008368247</v>
      </c>
      <c r="AP79" s="70">
        <f t="shared" si="33"/>
        <v>0</v>
      </c>
      <c r="AQ79" s="70">
        <f t="shared" si="34"/>
        <v>0</v>
      </c>
      <c r="AR79" s="70">
        <f t="shared" si="35"/>
        <v>0</v>
      </c>
      <c r="AS79" s="70">
        <f t="shared" si="37"/>
        <v>0</v>
      </c>
      <c r="AT79" s="70">
        <f t="shared" si="37"/>
        <v>0</v>
      </c>
      <c r="AU79" s="70">
        <f t="shared" si="37"/>
        <v>0</v>
      </c>
      <c r="AV79" s="70">
        <f t="shared" si="37"/>
        <v>0</v>
      </c>
      <c r="AW79" s="70">
        <f t="shared" si="37"/>
        <v>0</v>
      </c>
      <c r="AX79" s="70">
        <f t="shared" si="37"/>
        <v>0</v>
      </c>
      <c r="AY79" s="70">
        <f t="shared" si="37"/>
        <v>0</v>
      </c>
    </row>
    <row r="80" spans="2:51" s="122" customFormat="1" ht="15.75" customHeight="1" x14ac:dyDescent="0.2">
      <c r="B80" s="121">
        <v>68</v>
      </c>
      <c r="C80" s="178">
        <f t="shared" si="47"/>
        <v>1077936</v>
      </c>
      <c r="D80" s="178"/>
      <c r="E80" s="133"/>
      <c r="F80" s="133">
        <v>119.462</v>
      </c>
      <c r="G80" s="133">
        <v>119.242</v>
      </c>
      <c r="H80" s="133"/>
      <c r="I80" s="124"/>
      <c r="J80" s="122">
        <f t="shared" si="1"/>
        <v>0</v>
      </c>
      <c r="K80" s="125" t="str">
        <f t="shared" si="2"/>
        <v>陰</v>
      </c>
      <c r="L80" s="122">
        <f t="shared" si="42"/>
        <v>119.462</v>
      </c>
      <c r="M80" s="126" t="str">
        <f t="shared" si="12"/>
        <v>OK</v>
      </c>
      <c r="N80" s="121"/>
      <c r="O80" s="134" t="s">
        <v>105</v>
      </c>
      <c r="P80" s="121" t="s">
        <v>41</v>
      </c>
      <c r="Q80" s="179">
        <f t="shared" si="44"/>
        <v>119.242</v>
      </c>
      <c r="R80" s="179"/>
      <c r="S80" s="121"/>
      <c r="T80" s="121">
        <f t="shared" si="45"/>
        <v>11924.2</v>
      </c>
      <c r="U80" s="178">
        <f t="shared" si="3"/>
        <v>32338.079999999998</v>
      </c>
      <c r="V80" s="178"/>
      <c r="W80" s="129">
        <f t="shared" si="13"/>
        <v>0</v>
      </c>
      <c r="X80" s="121"/>
      <c r="Y80" s="128" t="s">
        <v>143</v>
      </c>
      <c r="Z80" s="137"/>
      <c r="AA80" s="121">
        <v>119.482</v>
      </c>
      <c r="AB80" s="180">
        <f t="shared" si="31"/>
        <v>0</v>
      </c>
      <c r="AC80" s="180"/>
      <c r="AD80" s="181">
        <f t="shared" si="46"/>
        <v>-23.999999999999488</v>
      </c>
      <c r="AE80" s="181"/>
      <c r="AF80" s="131">
        <v>1</v>
      </c>
      <c r="AG80" s="125" t="s">
        <v>102</v>
      </c>
      <c r="AH80" s="122" t="s">
        <v>102</v>
      </c>
      <c r="AI80" s="122" t="s">
        <v>147</v>
      </c>
      <c r="AJ80" s="122">
        <v>119.55200000000001</v>
      </c>
      <c r="AK80" s="122">
        <f>ABS(Q80-AJ80)</f>
        <v>0.31000000000000227</v>
      </c>
      <c r="AL80" s="70">
        <f t="shared" si="28"/>
        <v>1.4090909090909267</v>
      </c>
      <c r="AM80" s="122">
        <f t="shared" si="39"/>
        <v>0.21999999999999886</v>
      </c>
      <c r="AN80" s="122">
        <f t="shared" si="40"/>
        <v>0.23999999999999488</v>
      </c>
      <c r="AO80" s="132">
        <f t="shared" si="41"/>
        <v>1.0909090909090733</v>
      </c>
      <c r="AP80" s="70">
        <f t="shared" si="33"/>
        <v>16169.039999999999</v>
      </c>
      <c r="AQ80" s="70">
        <f t="shared" si="34"/>
        <v>32338.079999999998</v>
      </c>
      <c r="AR80" s="70">
        <f t="shared" si="35"/>
        <v>0</v>
      </c>
      <c r="AS80" s="70">
        <f t="shared" si="37"/>
        <v>0</v>
      </c>
      <c r="AT80" s="70">
        <f t="shared" si="37"/>
        <v>0</v>
      </c>
      <c r="AU80" s="70">
        <f t="shared" si="37"/>
        <v>0</v>
      </c>
      <c r="AV80" s="70">
        <f t="shared" si="37"/>
        <v>0</v>
      </c>
      <c r="AW80" s="70">
        <f t="shared" si="37"/>
        <v>0</v>
      </c>
      <c r="AX80" s="70">
        <f t="shared" si="37"/>
        <v>0</v>
      </c>
      <c r="AY80" s="70">
        <f t="shared" si="37"/>
        <v>0</v>
      </c>
    </row>
    <row r="81" spans="2:51" ht="15.75" customHeight="1" x14ac:dyDescent="0.2">
      <c r="B81" s="114">
        <v>69</v>
      </c>
      <c r="C81" s="141">
        <f t="shared" si="47"/>
        <v>1077936</v>
      </c>
      <c r="D81" s="141"/>
      <c r="E81" s="75"/>
      <c r="F81" s="75"/>
      <c r="G81" s="75"/>
      <c r="H81" s="75"/>
      <c r="I81" s="74"/>
      <c r="J81" s="112">
        <f t="shared" si="1"/>
        <v>0</v>
      </c>
      <c r="K81" s="25" t="str">
        <f t="shared" si="2"/>
        <v>陰</v>
      </c>
      <c r="L81" s="34">
        <f t="shared" si="42"/>
        <v>0</v>
      </c>
      <c r="M81" s="26" t="str">
        <f t="shared" si="12"/>
        <v>OK</v>
      </c>
      <c r="N81" s="114"/>
      <c r="O81" s="117"/>
      <c r="P81" s="114"/>
      <c r="Q81" s="142">
        <f t="shared" si="44"/>
        <v>0</v>
      </c>
      <c r="R81" s="142"/>
      <c r="S81" s="106">
        <f t="shared" si="43"/>
        <v>0.02</v>
      </c>
      <c r="T81" s="106">
        <f t="shared" si="45"/>
        <v>2</v>
      </c>
      <c r="U81" s="143" t="str">
        <f t="shared" si="3"/>
        <v/>
      </c>
      <c r="V81" s="143"/>
      <c r="W81" s="67" t="e">
        <f t="shared" si="13"/>
        <v>#VALUE!</v>
      </c>
      <c r="X81" s="114"/>
      <c r="Y81" s="27"/>
      <c r="Z81" s="60"/>
      <c r="AA81" s="106">
        <f t="shared" si="48"/>
        <v>0.02</v>
      </c>
      <c r="AB81" s="144" t="str">
        <f t="shared" si="31"/>
        <v/>
      </c>
      <c r="AC81" s="144"/>
      <c r="AD81" s="145" t="str">
        <f t="shared" si="46"/>
        <v/>
      </c>
      <c r="AE81" s="145"/>
      <c r="AK81" s="112">
        <f t="shared" si="38"/>
        <v>0</v>
      </c>
      <c r="AL81" s="70" t="e">
        <f t="shared" si="28"/>
        <v>#DIV/0!</v>
      </c>
      <c r="AM81" s="112">
        <f t="shared" si="39"/>
        <v>0</v>
      </c>
      <c r="AN81" s="112">
        <f t="shared" si="40"/>
        <v>0.02</v>
      </c>
      <c r="AO81" s="64" t="e">
        <f t="shared" si="41"/>
        <v>#DIV/0!</v>
      </c>
      <c r="AP81" s="70"/>
      <c r="AQ81" s="70"/>
      <c r="AR81" s="70"/>
      <c r="AS81" s="70"/>
      <c r="AT81" s="70"/>
      <c r="AU81" s="70"/>
      <c r="AV81" s="70"/>
      <c r="AW81" s="70"/>
      <c r="AX81" s="70"/>
      <c r="AY81" s="70"/>
    </row>
    <row r="82" spans="2:51" ht="15.75" customHeight="1" x14ac:dyDescent="0.2">
      <c r="B82" s="114">
        <v>70</v>
      </c>
      <c r="C82" s="141" t="str">
        <f t="shared" si="47"/>
        <v/>
      </c>
      <c r="D82" s="141"/>
      <c r="E82" s="75"/>
      <c r="F82" s="75"/>
      <c r="G82" s="75"/>
      <c r="H82" s="75"/>
      <c r="I82" s="74"/>
      <c r="J82" s="112">
        <f t="shared" si="1"/>
        <v>0</v>
      </c>
      <c r="K82" s="25" t="str">
        <f t="shared" si="2"/>
        <v>陰</v>
      </c>
      <c r="L82" s="34">
        <f t="shared" si="42"/>
        <v>0</v>
      </c>
      <c r="M82" s="26" t="str">
        <f t="shared" si="12"/>
        <v>OK</v>
      </c>
      <c r="N82" s="114"/>
      <c r="O82" s="117"/>
      <c r="P82" s="114"/>
      <c r="Q82" s="142">
        <f t="shared" si="44"/>
        <v>0</v>
      </c>
      <c r="R82" s="142"/>
      <c r="S82" s="106">
        <f t="shared" si="43"/>
        <v>0.02</v>
      </c>
      <c r="T82" s="106">
        <f t="shared" si="45"/>
        <v>2</v>
      </c>
      <c r="U82" s="143" t="str">
        <f t="shared" si="3"/>
        <v/>
      </c>
      <c r="V82" s="143"/>
      <c r="W82" s="67" t="e">
        <f t="shared" si="13"/>
        <v>#VALUE!</v>
      </c>
      <c r="X82" s="114"/>
      <c r="Y82" s="27"/>
      <c r="Z82" s="60"/>
      <c r="AA82" s="106">
        <f t="shared" si="48"/>
        <v>0.02</v>
      </c>
      <c r="AB82" s="144" t="str">
        <f t="shared" si="31"/>
        <v/>
      </c>
      <c r="AC82" s="144"/>
      <c r="AD82" s="145" t="str">
        <f t="shared" si="46"/>
        <v/>
      </c>
      <c r="AE82" s="145"/>
      <c r="AK82" s="112">
        <f t="shared" si="38"/>
        <v>0</v>
      </c>
      <c r="AL82" s="70" t="e">
        <f t="shared" si="28"/>
        <v>#DIV/0!</v>
      </c>
      <c r="AM82" s="112">
        <f t="shared" si="39"/>
        <v>0</v>
      </c>
      <c r="AN82" s="112">
        <f t="shared" si="40"/>
        <v>0.02</v>
      </c>
      <c r="AO82" s="64" t="e">
        <f t="shared" si="41"/>
        <v>#DIV/0!</v>
      </c>
      <c r="AP82" s="70"/>
      <c r="AQ82" s="70"/>
      <c r="AR82" s="70"/>
      <c r="AS82" s="70"/>
      <c r="AT82" s="70"/>
      <c r="AU82" s="70"/>
      <c r="AV82" s="70"/>
      <c r="AW82" s="70"/>
      <c r="AX82" s="70"/>
      <c r="AY82" s="70"/>
    </row>
    <row r="83" spans="2:51" ht="15.75" customHeight="1" x14ac:dyDescent="0.2">
      <c r="B83" s="114">
        <v>71</v>
      </c>
      <c r="C83" s="141" t="str">
        <f t="shared" si="47"/>
        <v/>
      </c>
      <c r="D83" s="141"/>
      <c r="E83" s="75"/>
      <c r="F83" s="75"/>
      <c r="G83" s="75"/>
      <c r="H83" s="75"/>
      <c r="I83" s="74"/>
      <c r="J83" s="112">
        <f t="shared" si="1"/>
        <v>0</v>
      </c>
      <c r="K83" s="25" t="str">
        <f t="shared" si="2"/>
        <v>陰</v>
      </c>
      <c r="L83" s="34">
        <f t="shared" si="42"/>
        <v>0</v>
      </c>
      <c r="M83" s="26" t="str">
        <f t="shared" si="12"/>
        <v>OK</v>
      </c>
      <c r="N83" s="114"/>
      <c r="O83" s="117"/>
      <c r="P83" s="114"/>
      <c r="Q83" s="142">
        <f t="shared" si="44"/>
        <v>0</v>
      </c>
      <c r="R83" s="142"/>
      <c r="S83" s="106">
        <f t="shared" si="43"/>
        <v>0.02</v>
      </c>
      <c r="T83" s="106">
        <f t="shared" si="45"/>
        <v>2</v>
      </c>
      <c r="U83" s="143" t="str">
        <f t="shared" si="3"/>
        <v/>
      </c>
      <c r="V83" s="143"/>
      <c r="W83" s="67" t="e">
        <f t="shared" si="13"/>
        <v>#VALUE!</v>
      </c>
      <c r="X83" s="114"/>
      <c r="Y83" s="27"/>
      <c r="Z83" s="60"/>
      <c r="AA83" s="106">
        <f t="shared" si="48"/>
        <v>0.02</v>
      </c>
      <c r="AB83" s="144" t="str">
        <f t="shared" si="31"/>
        <v/>
      </c>
      <c r="AC83" s="144"/>
      <c r="AD83" s="145" t="str">
        <f t="shared" si="46"/>
        <v/>
      </c>
      <c r="AE83" s="145"/>
      <c r="AK83" s="112">
        <f t="shared" si="38"/>
        <v>0</v>
      </c>
      <c r="AL83" s="70" t="e">
        <f t="shared" si="28"/>
        <v>#DIV/0!</v>
      </c>
      <c r="AM83" s="112">
        <f t="shared" si="39"/>
        <v>0</v>
      </c>
      <c r="AN83" s="112">
        <f t="shared" si="40"/>
        <v>0.02</v>
      </c>
      <c r="AO83" s="64" t="e">
        <f t="shared" si="41"/>
        <v>#DIV/0!</v>
      </c>
      <c r="AP83" s="70"/>
      <c r="AQ83" s="70"/>
      <c r="AR83" s="70"/>
      <c r="AS83" s="70"/>
      <c r="AT83" s="70"/>
      <c r="AU83" s="70"/>
      <c r="AV83" s="70"/>
      <c r="AW83" s="70"/>
      <c r="AX83" s="70"/>
      <c r="AY83" s="70"/>
    </row>
    <row r="84" spans="2:51" ht="15.75" customHeight="1" x14ac:dyDescent="0.2">
      <c r="B84" s="114">
        <v>72</v>
      </c>
      <c r="C84" s="141" t="str">
        <f t="shared" si="47"/>
        <v/>
      </c>
      <c r="D84" s="141"/>
      <c r="E84" s="75"/>
      <c r="F84" s="75"/>
      <c r="G84" s="75"/>
      <c r="H84" s="75"/>
      <c r="I84" s="74"/>
      <c r="J84" s="112">
        <f t="shared" si="1"/>
        <v>0</v>
      </c>
      <c r="K84" s="25" t="str">
        <f t="shared" si="2"/>
        <v>陰</v>
      </c>
      <c r="L84" s="34">
        <f t="shared" si="42"/>
        <v>0</v>
      </c>
      <c r="M84" s="26" t="str">
        <f t="shared" si="12"/>
        <v>OK</v>
      </c>
      <c r="N84" s="114"/>
      <c r="O84" s="117"/>
      <c r="P84" s="114"/>
      <c r="Q84" s="142">
        <f t="shared" si="44"/>
        <v>0</v>
      </c>
      <c r="R84" s="142"/>
      <c r="S84" s="106">
        <f t="shared" si="43"/>
        <v>0.02</v>
      </c>
      <c r="T84" s="106">
        <f t="shared" si="45"/>
        <v>2</v>
      </c>
      <c r="U84" s="143" t="str">
        <f t="shared" si="3"/>
        <v/>
      </c>
      <c r="V84" s="143"/>
      <c r="W84" s="67" t="e">
        <f t="shared" si="13"/>
        <v>#VALUE!</v>
      </c>
      <c r="X84" s="114"/>
      <c r="Y84" s="27"/>
      <c r="Z84" s="60"/>
      <c r="AA84" s="106">
        <f t="shared" si="48"/>
        <v>0.02</v>
      </c>
      <c r="AB84" s="144" t="str">
        <f t="shared" si="31"/>
        <v/>
      </c>
      <c r="AC84" s="144"/>
      <c r="AD84" s="145" t="str">
        <f t="shared" si="46"/>
        <v/>
      </c>
      <c r="AE84" s="145"/>
      <c r="AK84" s="112">
        <f t="shared" si="38"/>
        <v>0</v>
      </c>
      <c r="AL84" s="70" t="e">
        <f t="shared" si="28"/>
        <v>#DIV/0!</v>
      </c>
      <c r="AM84" s="112">
        <f t="shared" si="39"/>
        <v>0</v>
      </c>
      <c r="AN84" s="112">
        <f t="shared" si="40"/>
        <v>0.02</v>
      </c>
      <c r="AO84" s="64" t="e">
        <f t="shared" si="41"/>
        <v>#DIV/0!</v>
      </c>
      <c r="AP84" s="70"/>
      <c r="AQ84" s="70"/>
      <c r="AR84" s="70"/>
      <c r="AS84" s="70"/>
      <c r="AT84" s="70"/>
      <c r="AU84" s="70"/>
      <c r="AV84" s="70"/>
      <c r="AW84" s="70"/>
      <c r="AX84" s="70"/>
      <c r="AY84" s="70"/>
    </row>
    <row r="85" spans="2:51" ht="15.75" customHeight="1" x14ac:dyDescent="0.2">
      <c r="B85" s="114">
        <v>73</v>
      </c>
      <c r="C85" s="141" t="str">
        <f t="shared" si="47"/>
        <v/>
      </c>
      <c r="D85" s="141"/>
      <c r="E85" s="75"/>
      <c r="F85" s="75"/>
      <c r="G85" s="75"/>
      <c r="H85" s="75"/>
      <c r="I85" s="74"/>
      <c r="J85" s="112">
        <f t="shared" si="1"/>
        <v>0</v>
      </c>
      <c r="K85" s="25" t="str">
        <f t="shared" si="2"/>
        <v>陰</v>
      </c>
      <c r="L85" s="34">
        <f t="shared" si="42"/>
        <v>0</v>
      </c>
      <c r="M85" s="26" t="str">
        <f t="shared" si="12"/>
        <v>OK</v>
      </c>
      <c r="N85" s="114"/>
      <c r="O85" s="117"/>
      <c r="P85" s="114"/>
      <c r="Q85" s="142">
        <f t="shared" si="44"/>
        <v>0</v>
      </c>
      <c r="R85" s="142"/>
      <c r="S85" s="106">
        <f t="shared" si="43"/>
        <v>0.02</v>
      </c>
      <c r="T85" s="106">
        <f t="shared" si="45"/>
        <v>2</v>
      </c>
      <c r="U85" s="143" t="str">
        <f t="shared" si="3"/>
        <v/>
      </c>
      <c r="V85" s="143"/>
      <c r="W85" s="67" t="e">
        <f t="shared" si="13"/>
        <v>#VALUE!</v>
      </c>
      <c r="X85" s="114"/>
      <c r="Y85" s="27"/>
      <c r="Z85" s="60"/>
      <c r="AA85" s="106">
        <f t="shared" si="48"/>
        <v>0.02</v>
      </c>
      <c r="AB85" s="144" t="str">
        <f t="shared" si="31"/>
        <v/>
      </c>
      <c r="AC85" s="144"/>
      <c r="AD85" s="145" t="str">
        <f t="shared" si="46"/>
        <v/>
      </c>
      <c r="AE85" s="145"/>
      <c r="AK85" s="112">
        <f t="shared" si="38"/>
        <v>0</v>
      </c>
      <c r="AL85" s="70" t="e">
        <f t="shared" si="28"/>
        <v>#DIV/0!</v>
      </c>
      <c r="AM85" s="112">
        <f t="shared" si="39"/>
        <v>0</v>
      </c>
      <c r="AN85" s="112">
        <f t="shared" si="40"/>
        <v>0.02</v>
      </c>
      <c r="AO85" s="64" t="e">
        <f t="shared" si="41"/>
        <v>#DIV/0!</v>
      </c>
      <c r="AP85" s="70"/>
      <c r="AQ85" s="70"/>
      <c r="AR85" s="70"/>
      <c r="AS85" s="70"/>
      <c r="AT85" s="70"/>
      <c r="AU85" s="70"/>
      <c r="AV85" s="70"/>
      <c r="AW85" s="70"/>
      <c r="AX85" s="70"/>
      <c r="AY85" s="70"/>
    </row>
    <row r="86" spans="2:51" ht="15.75" customHeight="1" x14ac:dyDescent="0.2">
      <c r="B86" s="114">
        <v>74</v>
      </c>
      <c r="C86" s="141" t="str">
        <f t="shared" si="47"/>
        <v/>
      </c>
      <c r="D86" s="141"/>
      <c r="E86" s="75"/>
      <c r="F86" s="75"/>
      <c r="G86" s="75"/>
      <c r="H86" s="75"/>
      <c r="I86" s="74"/>
      <c r="J86" s="112">
        <f t="shared" si="1"/>
        <v>0</v>
      </c>
      <c r="K86" s="25" t="str">
        <f t="shared" si="2"/>
        <v>陰</v>
      </c>
      <c r="L86" s="34">
        <f t="shared" si="42"/>
        <v>0</v>
      </c>
      <c r="M86" s="26" t="str">
        <f t="shared" si="12"/>
        <v>OK</v>
      </c>
      <c r="N86" s="114"/>
      <c r="O86" s="117"/>
      <c r="P86" s="114"/>
      <c r="Q86" s="142">
        <f t="shared" si="44"/>
        <v>0</v>
      </c>
      <c r="R86" s="142"/>
      <c r="S86" s="106">
        <f t="shared" si="43"/>
        <v>0.02</v>
      </c>
      <c r="T86" s="106">
        <f t="shared" si="45"/>
        <v>2</v>
      </c>
      <c r="U86" s="143" t="str">
        <f t="shared" si="3"/>
        <v/>
      </c>
      <c r="V86" s="143"/>
      <c r="W86" s="67" t="e">
        <f t="shared" si="13"/>
        <v>#VALUE!</v>
      </c>
      <c r="X86" s="114"/>
      <c r="Y86" s="27"/>
      <c r="Z86" s="60"/>
      <c r="AA86" s="106">
        <f t="shared" si="48"/>
        <v>0.02</v>
      </c>
      <c r="AB86" s="144" t="str">
        <f t="shared" si="31"/>
        <v/>
      </c>
      <c r="AC86" s="144"/>
      <c r="AD86" s="145" t="str">
        <f t="shared" si="46"/>
        <v/>
      </c>
      <c r="AE86" s="145"/>
      <c r="AK86" s="112">
        <f t="shared" si="38"/>
        <v>0</v>
      </c>
      <c r="AL86" s="70" t="e">
        <f t="shared" si="28"/>
        <v>#DIV/0!</v>
      </c>
      <c r="AM86" s="112">
        <f t="shared" si="39"/>
        <v>0</v>
      </c>
      <c r="AN86" s="112">
        <f t="shared" si="40"/>
        <v>0.02</v>
      </c>
      <c r="AO86" s="64" t="e">
        <f t="shared" si="41"/>
        <v>#DIV/0!</v>
      </c>
      <c r="AP86" s="70"/>
      <c r="AQ86" s="70"/>
      <c r="AR86" s="70"/>
      <c r="AS86" s="70"/>
      <c r="AT86" s="70"/>
      <c r="AU86" s="70"/>
      <c r="AV86" s="70"/>
      <c r="AW86" s="70"/>
      <c r="AX86" s="70"/>
      <c r="AY86" s="70"/>
    </row>
    <row r="87" spans="2:51" ht="15.75" customHeight="1" x14ac:dyDescent="0.2">
      <c r="B87" s="114">
        <v>75</v>
      </c>
      <c r="C87" s="141" t="str">
        <f t="shared" si="47"/>
        <v/>
      </c>
      <c r="D87" s="141"/>
      <c r="E87" s="75"/>
      <c r="F87" s="75"/>
      <c r="G87" s="75"/>
      <c r="H87" s="75"/>
      <c r="I87" s="74"/>
      <c r="J87" s="112">
        <f t="shared" si="1"/>
        <v>0</v>
      </c>
      <c r="K87" s="25" t="str">
        <f t="shared" si="2"/>
        <v>陰</v>
      </c>
      <c r="L87" s="34">
        <f t="shared" si="42"/>
        <v>0</v>
      </c>
      <c r="M87" s="26" t="str">
        <f t="shared" si="12"/>
        <v>OK</v>
      </c>
      <c r="N87" s="114"/>
      <c r="O87" s="117"/>
      <c r="P87" s="114"/>
      <c r="Q87" s="142">
        <f t="shared" si="44"/>
        <v>0</v>
      </c>
      <c r="R87" s="142"/>
      <c r="S87" s="106">
        <f t="shared" si="43"/>
        <v>0.02</v>
      </c>
      <c r="T87" s="106">
        <f t="shared" si="45"/>
        <v>2</v>
      </c>
      <c r="U87" s="143" t="str">
        <f t="shared" si="3"/>
        <v/>
      </c>
      <c r="V87" s="143"/>
      <c r="W87" s="67" t="e">
        <f t="shared" si="13"/>
        <v>#VALUE!</v>
      </c>
      <c r="X87" s="114"/>
      <c r="Y87" s="27"/>
      <c r="Z87" s="60"/>
      <c r="AA87" s="106">
        <f t="shared" si="48"/>
        <v>0.02</v>
      </c>
      <c r="AB87" s="144" t="str">
        <f t="shared" si="31"/>
        <v/>
      </c>
      <c r="AC87" s="144"/>
      <c r="AD87" s="145" t="str">
        <f t="shared" si="46"/>
        <v/>
      </c>
      <c r="AE87" s="145"/>
      <c r="AK87" s="112">
        <f t="shared" si="38"/>
        <v>0</v>
      </c>
      <c r="AL87" s="70" t="e">
        <f t="shared" si="28"/>
        <v>#DIV/0!</v>
      </c>
      <c r="AM87" s="112">
        <f t="shared" si="39"/>
        <v>0</v>
      </c>
      <c r="AN87" s="112">
        <f t="shared" si="40"/>
        <v>0.02</v>
      </c>
      <c r="AO87" s="64" t="e">
        <f t="shared" si="41"/>
        <v>#DIV/0!</v>
      </c>
      <c r="AP87" s="70"/>
      <c r="AQ87" s="70"/>
      <c r="AR87" s="70"/>
      <c r="AS87" s="70"/>
      <c r="AT87" s="70"/>
      <c r="AU87" s="70"/>
      <c r="AV87" s="70"/>
      <c r="AW87" s="70"/>
      <c r="AX87" s="70"/>
      <c r="AY87" s="70"/>
    </row>
    <row r="88" spans="2:51" ht="15.75" customHeight="1" x14ac:dyDescent="0.2">
      <c r="B88" s="114">
        <v>76</v>
      </c>
      <c r="C88" s="141" t="str">
        <f t="shared" si="47"/>
        <v/>
      </c>
      <c r="D88" s="141"/>
      <c r="E88" s="75"/>
      <c r="F88" s="75"/>
      <c r="G88" s="75"/>
      <c r="H88" s="75"/>
      <c r="I88" s="74"/>
      <c r="J88" s="112">
        <f t="shared" si="1"/>
        <v>0</v>
      </c>
      <c r="K88" s="25" t="str">
        <f t="shared" si="2"/>
        <v>陰</v>
      </c>
      <c r="L88" s="34">
        <f t="shared" si="42"/>
        <v>0</v>
      </c>
      <c r="M88" s="26" t="str">
        <f t="shared" si="12"/>
        <v>OK</v>
      </c>
      <c r="N88" s="114"/>
      <c r="O88" s="117"/>
      <c r="P88" s="114"/>
      <c r="Q88" s="142">
        <f t="shared" si="44"/>
        <v>0</v>
      </c>
      <c r="R88" s="142"/>
      <c r="S88" s="106">
        <f t="shared" si="43"/>
        <v>0.02</v>
      </c>
      <c r="T88" s="106">
        <f t="shared" si="45"/>
        <v>2</v>
      </c>
      <c r="U88" s="143" t="str">
        <f t="shared" si="3"/>
        <v/>
      </c>
      <c r="V88" s="143"/>
      <c r="W88" s="67" t="e">
        <f t="shared" si="13"/>
        <v>#VALUE!</v>
      </c>
      <c r="X88" s="114"/>
      <c r="Y88" s="27"/>
      <c r="Z88" s="60"/>
      <c r="AA88" s="106">
        <f t="shared" si="48"/>
        <v>0.02</v>
      </c>
      <c r="AB88" s="144" t="str">
        <f t="shared" si="31"/>
        <v/>
      </c>
      <c r="AC88" s="144"/>
      <c r="AD88" s="145" t="str">
        <f t="shared" si="46"/>
        <v/>
      </c>
      <c r="AE88" s="145"/>
      <c r="AK88" s="112">
        <f t="shared" si="38"/>
        <v>0</v>
      </c>
      <c r="AL88" s="70" t="e">
        <f t="shared" si="28"/>
        <v>#DIV/0!</v>
      </c>
      <c r="AM88" s="112">
        <f t="shared" si="39"/>
        <v>0</v>
      </c>
      <c r="AN88" s="112">
        <f t="shared" si="40"/>
        <v>0.02</v>
      </c>
      <c r="AO88" s="64" t="e">
        <f t="shared" si="41"/>
        <v>#DIV/0!</v>
      </c>
      <c r="AP88" s="70"/>
      <c r="AQ88" s="70"/>
      <c r="AR88" s="70"/>
      <c r="AS88" s="70"/>
      <c r="AT88" s="70"/>
      <c r="AU88" s="70"/>
      <c r="AV88" s="70"/>
      <c r="AW88" s="70"/>
      <c r="AX88" s="70"/>
      <c r="AY88" s="70"/>
    </row>
    <row r="89" spans="2:51" ht="15.75" customHeight="1" x14ac:dyDescent="0.2">
      <c r="B89" s="114">
        <v>77</v>
      </c>
      <c r="C89" s="141" t="str">
        <f t="shared" si="47"/>
        <v/>
      </c>
      <c r="D89" s="141"/>
      <c r="E89" s="75"/>
      <c r="F89" s="75"/>
      <c r="G89" s="75"/>
      <c r="H89" s="75"/>
      <c r="I89" s="74"/>
      <c r="J89" s="112">
        <f t="shared" si="1"/>
        <v>0</v>
      </c>
      <c r="K89" s="25" t="str">
        <f t="shared" si="2"/>
        <v>陰</v>
      </c>
      <c r="L89" s="34">
        <f t="shared" si="42"/>
        <v>0</v>
      </c>
      <c r="M89" s="26" t="str">
        <f t="shared" si="12"/>
        <v>OK</v>
      </c>
      <c r="N89" s="114"/>
      <c r="O89" s="117"/>
      <c r="P89" s="114"/>
      <c r="Q89" s="142">
        <f t="shared" si="44"/>
        <v>0</v>
      </c>
      <c r="R89" s="142"/>
      <c r="S89" s="106">
        <f t="shared" si="43"/>
        <v>0.02</v>
      </c>
      <c r="T89" s="106">
        <f t="shared" si="45"/>
        <v>2</v>
      </c>
      <c r="U89" s="143" t="str">
        <f t="shared" si="3"/>
        <v/>
      </c>
      <c r="V89" s="143"/>
      <c r="W89" s="67" t="e">
        <f t="shared" si="13"/>
        <v>#VALUE!</v>
      </c>
      <c r="X89" s="114"/>
      <c r="Y89" s="27"/>
      <c r="Z89" s="60"/>
      <c r="AA89" s="106">
        <f t="shared" si="48"/>
        <v>0.02</v>
      </c>
      <c r="AB89" s="144" t="str">
        <f t="shared" si="31"/>
        <v/>
      </c>
      <c r="AC89" s="144"/>
      <c r="AD89" s="145" t="str">
        <f t="shared" si="46"/>
        <v/>
      </c>
      <c r="AE89" s="145"/>
      <c r="AI89" s="39"/>
      <c r="AK89" s="112">
        <f t="shared" si="38"/>
        <v>0</v>
      </c>
      <c r="AL89" s="70" t="e">
        <f t="shared" si="28"/>
        <v>#DIV/0!</v>
      </c>
      <c r="AM89" s="112">
        <f t="shared" si="39"/>
        <v>0</v>
      </c>
      <c r="AN89" s="112">
        <f t="shared" si="40"/>
        <v>0.02</v>
      </c>
      <c r="AO89" s="64" t="e">
        <f t="shared" si="41"/>
        <v>#DIV/0!</v>
      </c>
      <c r="AP89" s="70"/>
      <c r="AQ89" s="70"/>
      <c r="AR89" s="70"/>
      <c r="AS89" s="70"/>
      <c r="AT89" s="70"/>
      <c r="AU89" s="70"/>
      <c r="AV89" s="70"/>
      <c r="AW89" s="70"/>
      <c r="AX89" s="70"/>
      <c r="AY89" s="70"/>
    </row>
    <row r="90" spans="2:51" ht="15.75" customHeight="1" x14ac:dyDescent="0.2">
      <c r="B90" s="114">
        <v>78</v>
      </c>
      <c r="C90" s="141" t="str">
        <f t="shared" si="47"/>
        <v/>
      </c>
      <c r="D90" s="141"/>
      <c r="E90" s="75"/>
      <c r="F90" s="75"/>
      <c r="G90" s="75"/>
      <c r="H90" s="75"/>
      <c r="I90" s="74"/>
      <c r="J90" s="112">
        <f t="shared" si="1"/>
        <v>0</v>
      </c>
      <c r="K90" s="25" t="str">
        <f t="shared" si="2"/>
        <v>陰</v>
      </c>
      <c r="L90" s="34">
        <f t="shared" si="42"/>
        <v>0</v>
      </c>
      <c r="M90" s="26" t="str">
        <f t="shared" si="12"/>
        <v>OK</v>
      </c>
      <c r="N90" s="114"/>
      <c r="O90" s="117"/>
      <c r="P90" s="114"/>
      <c r="Q90" s="142">
        <f t="shared" si="44"/>
        <v>0</v>
      </c>
      <c r="R90" s="142"/>
      <c r="S90" s="106">
        <f t="shared" si="43"/>
        <v>0.02</v>
      </c>
      <c r="T90" s="106">
        <f t="shared" si="45"/>
        <v>2</v>
      </c>
      <c r="U90" s="143" t="str">
        <f t="shared" si="3"/>
        <v/>
      </c>
      <c r="V90" s="143"/>
      <c r="W90" s="67" t="e">
        <f t="shared" si="13"/>
        <v>#VALUE!</v>
      </c>
      <c r="X90" s="114"/>
      <c r="Y90" s="27"/>
      <c r="Z90" s="60"/>
      <c r="AA90" s="106">
        <f t="shared" si="48"/>
        <v>0.02</v>
      </c>
      <c r="AB90" s="144" t="str">
        <f t="shared" si="31"/>
        <v/>
      </c>
      <c r="AC90" s="144"/>
      <c r="AD90" s="145" t="str">
        <f t="shared" si="46"/>
        <v/>
      </c>
      <c r="AE90" s="145"/>
      <c r="AK90" s="112">
        <f t="shared" si="38"/>
        <v>0</v>
      </c>
      <c r="AL90" s="70" t="e">
        <f t="shared" si="28"/>
        <v>#DIV/0!</v>
      </c>
      <c r="AM90" s="112">
        <f t="shared" si="39"/>
        <v>0</v>
      </c>
      <c r="AN90" s="112">
        <f t="shared" si="40"/>
        <v>0.02</v>
      </c>
      <c r="AO90" s="64" t="e">
        <f t="shared" si="41"/>
        <v>#DIV/0!</v>
      </c>
      <c r="AP90" s="70"/>
      <c r="AQ90" s="70"/>
      <c r="AR90" s="70"/>
      <c r="AS90" s="70"/>
      <c r="AT90" s="70"/>
      <c r="AU90" s="70"/>
      <c r="AV90" s="70"/>
      <c r="AW90" s="70"/>
      <c r="AX90" s="70"/>
      <c r="AY90" s="70"/>
    </row>
    <row r="91" spans="2:51" ht="15.75" customHeight="1" x14ac:dyDescent="0.2">
      <c r="B91" s="114">
        <v>79</v>
      </c>
      <c r="C91" s="141" t="str">
        <f t="shared" si="47"/>
        <v/>
      </c>
      <c r="D91" s="141"/>
      <c r="E91" s="75"/>
      <c r="F91" s="75"/>
      <c r="G91" s="75"/>
      <c r="H91" s="75"/>
      <c r="I91" s="74"/>
      <c r="J91" s="112">
        <f t="shared" si="1"/>
        <v>0</v>
      </c>
      <c r="K91" s="25" t="str">
        <f t="shared" si="2"/>
        <v>陰</v>
      </c>
      <c r="L91" s="34">
        <f t="shared" si="42"/>
        <v>0</v>
      </c>
      <c r="M91" s="26" t="str">
        <f t="shared" si="12"/>
        <v>OK</v>
      </c>
      <c r="N91" s="114"/>
      <c r="O91" s="117"/>
      <c r="P91" s="114"/>
      <c r="Q91" s="142">
        <f t="shared" si="44"/>
        <v>0</v>
      </c>
      <c r="R91" s="142"/>
      <c r="S91" s="106">
        <f t="shared" si="43"/>
        <v>0.02</v>
      </c>
      <c r="T91" s="106">
        <f t="shared" si="45"/>
        <v>2</v>
      </c>
      <c r="U91" s="143" t="str">
        <f t="shared" si="3"/>
        <v/>
      </c>
      <c r="V91" s="143"/>
      <c r="W91" s="67" t="e">
        <f t="shared" si="13"/>
        <v>#VALUE!</v>
      </c>
      <c r="X91" s="114"/>
      <c r="Y91" s="27"/>
      <c r="Z91" s="60"/>
      <c r="AA91" s="106">
        <f t="shared" si="48"/>
        <v>0.02</v>
      </c>
      <c r="AB91" s="144" t="str">
        <f t="shared" si="31"/>
        <v/>
      </c>
      <c r="AC91" s="144"/>
      <c r="AD91" s="145" t="str">
        <f t="shared" si="46"/>
        <v/>
      </c>
      <c r="AE91" s="145"/>
      <c r="AK91" s="112">
        <f t="shared" si="38"/>
        <v>0</v>
      </c>
      <c r="AL91" s="70" t="e">
        <f t="shared" si="28"/>
        <v>#DIV/0!</v>
      </c>
      <c r="AM91" s="112">
        <f t="shared" si="39"/>
        <v>0</v>
      </c>
      <c r="AN91" s="112">
        <f t="shared" si="40"/>
        <v>0.02</v>
      </c>
      <c r="AO91" s="64" t="e">
        <f t="shared" si="41"/>
        <v>#DIV/0!</v>
      </c>
      <c r="AP91" s="70"/>
      <c r="AQ91" s="70"/>
      <c r="AR91" s="70"/>
      <c r="AS91" s="70"/>
      <c r="AT91" s="70"/>
      <c r="AU91" s="70"/>
      <c r="AV91" s="70"/>
      <c r="AW91" s="70"/>
      <c r="AX91" s="70"/>
      <c r="AY91" s="70"/>
    </row>
    <row r="92" spans="2:51" ht="15.75" customHeight="1" x14ac:dyDescent="0.2">
      <c r="B92" s="114">
        <v>80</v>
      </c>
      <c r="C92" s="141" t="str">
        <f t="shared" si="47"/>
        <v/>
      </c>
      <c r="D92" s="141"/>
      <c r="E92" s="75"/>
      <c r="F92" s="75"/>
      <c r="G92" s="75"/>
      <c r="H92" s="75"/>
      <c r="I92" s="74"/>
      <c r="J92" s="112">
        <f t="shared" si="1"/>
        <v>0</v>
      </c>
      <c r="K92" s="25" t="str">
        <f t="shared" si="2"/>
        <v>陰</v>
      </c>
      <c r="L92" s="34">
        <f t="shared" si="42"/>
        <v>0</v>
      </c>
      <c r="M92" s="26" t="str">
        <f t="shared" si="12"/>
        <v>OK</v>
      </c>
      <c r="N92" s="114"/>
      <c r="O92" s="117"/>
      <c r="P92" s="114"/>
      <c r="Q92" s="142">
        <f t="shared" si="44"/>
        <v>0</v>
      </c>
      <c r="R92" s="142"/>
      <c r="S92" s="106">
        <f t="shared" si="43"/>
        <v>0.02</v>
      </c>
      <c r="T92" s="106">
        <f t="shared" si="45"/>
        <v>2</v>
      </c>
      <c r="U92" s="143" t="str">
        <f t="shared" si="3"/>
        <v/>
      </c>
      <c r="V92" s="143"/>
      <c r="W92" s="67" t="e">
        <f t="shared" si="13"/>
        <v>#VALUE!</v>
      </c>
      <c r="X92" s="114"/>
      <c r="Y92" s="27"/>
      <c r="Z92" s="60"/>
      <c r="AA92" s="106">
        <f t="shared" si="48"/>
        <v>0.02</v>
      </c>
      <c r="AB92" s="144" t="str">
        <f t="shared" si="31"/>
        <v/>
      </c>
      <c r="AC92" s="144"/>
      <c r="AD92" s="145" t="str">
        <f t="shared" si="46"/>
        <v/>
      </c>
      <c r="AE92" s="145"/>
      <c r="AK92" s="112">
        <f t="shared" si="38"/>
        <v>0</v>
      </c>
      <c r="AL92" s="70" t="e">
        <f t="shared" si="28"/>
        <v>#DIV/0!</v>
      </c>
      <c r="AM92" s="112">
        <f t="shared" si="39"/>
        <v>0</v>
      </c>
      <c r="AN92" s="112">
        <f t="shared" si="40"/>
        <v>0.02</v>
      </c>
      <c r="AO92" s="64" t="e">
        <f t="shared" si="41"/>
        <v>#DIV/0!</v>
      </c>
      <c r="AP92" s="70"/>
      <c r="AQ92" s="70"/>
      <c r="AR92" s="70"/>
      <c r="AS92" s="70"/>
      <c r="AT92" s="70"/>
      <c r="AU92" s="70"/>
      <c r="AV92" s="70"/>
      <c r="AW92" s="70"/>
      <c r="AX92" s="70"/>
      <c r="AY92" s="70"/>
    </row>
    <row r="93" spans="2:51" ht="15.75" customHeight="1" x14ac:dyDescent="0.2">
      <c r="B93" s="114">
        <v>81</v>
      </c>
      <c r="C93" s="141" t="str">
        <f t="shared" si="47"/>
        <v/>
      </c>
      <c r="D93" s="141"/>
      <c r="E93" s="75"/>
      <c r="F93" s="75"/>
      <c r="G93" s="75"/>
      <c r="H93" s="75"/>
      <c r="I93" s="74"/>
      <c r="J93" s="112">
        <f t="shared" si="1"/>
        <v>0</v>
      </c>
      <c r="K93" s="25" t="str">
        <f t="shared" si="2"/>
        <v>陰</v>
      </c>
      <c r="L93" s="34">
        <f t="shared" si="42"/>
        <v>0</v>
      </c>
      <c r="M93" s="26" t="str">
        <f t="shared" si="12"/>
        <v>OK</v>
      </c>
      <c r="N93" s="114"/>
      <c r="O93" s="117"/>
      <c r="P93" s="114"/>
      <c r="Q93" s="142">
        <f t="shared" si="44"/>
        <v>0</v>
      </c>
      <c r="R93" s="142"/>
      <c r="S93" s="106">
        <f t="shared" si="43"/>
        <v>0.02</v>
      </c>
      <c r="T93" s="106">
        <f t="shared" si="45"/>
        <v>2</v>
      </c>
      <c r="U93" s="143" t="str">
        <f t="shared" si="3"/>
        <v/>
      </c>
      <c r="V93" s="143"/>
      <c r="W93" s="67" t="e">
        <f t="shared" si="13"/>
        <v>#VALUE!</v>
      </c>
      <c r="X93" s="114"/>
      <c r="Y93" s="27"/>
      <c r="Z93" s="60"/>
      <c r="AA93" s="106">
        <f t="shared" si="48"/>
        <v>0.02</v>
      </c>
      <c r="AB93" s="144" t="str">
        <f t="shared" si="31"/>
        <v/>
      </c>
      <c r="AC93" s="144"/>
      <c r="AD93" s="145" t="str">
        <f t="shared" si="46"/>
        <v/>
      </c>
      <c r="AE93" s="145"/>
      <c r="AK93" s="112">
        <f t="shared" si="38"/>
        <v>0</v>
      </c>
      <c r="AL93" s="70" t="e">
        <f t="shared" si="28"/>
        <v>#DIV/0!</v>
      </c>
      <c r="AM93" s="112">
        <f t="shared" si="39"/>
        <v>0</v>
      </c>
      <c r="AN93" s="112">
        <f t="shared" si="40"/>
        <v>0.02</v>
      </c>
      <c r="AO93" s="64" t="e">
        <f t="shared" si="41"/>
        <v>#DIV/0!</v>
      </c>
      <c r="AP93" s="70"/>
      <c r="AQ93" s="70"/>
      <c r="AR93" s="70"/>
      <c r="AS93" s="70"/>
      <c r="AT93" s="70"/>
      <c r="AU93" s="70"/>
      <c r="AV93" s="70"/>
      <c r="AW93" s="70"/>
      <c r="AX93" s="70"/>
      <c r="AY93" s="70"/>
    </row>
    <row r="94" spans="2:51" ht="15.75" customHeight="1" x14ac:dyDescent="0.2">
      <c r="B94" s="114">
        <v>82</v>
      </c>
      <c r="C94" s="141" t="str">
        <f t="shared" si="47"/>
        <v/>
      </c>
      <c r="D94" s="141"/>
      <c r="E94" s="75"/>
      <c r="F94" s="75"/>
      <c r="G94" s="75"/>
      <c r="H94" s="75"/>
      <c r="I94" s="74"/>
      <c r="J94" s="112">
        <f t="shared" si="1"/>
        <v>0</v>
      </c>
      <c r="K94" s="25" t="str">
        <f t="shared" si="2"/>
        <v>陰</v>
      </c>
      <c r="L94" s="34">
        <f t="shared" si="42"/>
        <v>0</v>
      </c>
      <c r="M94" s="26" t="str">
        <f t="shared" si="12"/>
        <v>OK</v>
      </c>
      <c r="N94" s="114"/>
      <c r="O94" s="117"/>
      <c r="P94" s="114"/>
      <c r="Q94" s="142">
        <f t="shared" si="44"/>
        <v>0</v>
      </c>
      <c r="R94" s="142"/>
      <c r="S94" s="106">
        <f t="shared" si="43"/>
        <v>0.02</v>
      </c>
      <c r="T94" s="106">
        <f t="shared" si="45"/>
        <v>2</v>
      </c>
      <c r="U94" s="143" t="str">
        <f t="shared" si="3"/>
        <v/>
      </c>
      <c r="V94" s="143"/>
      <c r="W94" s="67" t="e">
        <f t="shared" si="13"/>
        <v>#VALUE!</v>
      </c>
      <c r="X94" s="114"/>
      <c r="Y94" s="27"/>
      <c r="Z94" s="60"/>
      <c r="AA94" s="106">
        <f t="shared" si="48"/>
        <v>0.02</v>
      </c>
      <c r="AB94" s="144" t="str">
        <f t="shared" si="31"/>
        <v/>
      </c>
      <c r="AC94" s="144"/>
      <c r="AD94" s="145" t="str">
        <f t="shared" si="46"/>
        <v/>
      </c>
      <c r="AE94" s="145"/>
      <c r="AK94" s="112">
        <f t="shared" si="38"/>
        <v>0</v>
      </c>
      <c r="AL94" s="70" t="e">
        <f t="shared" ref="AL94:AL108" si="49">ABS(AK94/AM94)</f>
        <v>#DIV/0!</v>
      </c>
      <c r="AM94" s="112">
        <f t="shared" si="39"/>
        <v>0</v>
      </c>
      <c r="AN94" s="112">
        <f t="shared" si="40"/>
        <v>0.02</v>
      </c>
      <c r="AO94" s="64" t="e">
        <f t="shared" si="41"/>
        <v>#DIV/0!</v>
      </c>
      <c r="AP94" s="70"/>
      <c r="AQ94" s="70"/>
      <c r="AR94" s="70"/>
      <c r="AS94" s="70"/>
      <c r="AT94" s="70"/>
      <c r="AU94" s="70"/>
      <c r="AV94" s="70"/>
      <c r="AW94" s="70"/>
      <c r="AX94" s="70"/>
      <c r="AY94" s="70"/>
    </row>
    <row r="95" spans="2:51" ht="15.75" customHeight="1" x14ac:dyDescent="0.2">
      <c r="B95" s="114">
        <v>83</v>
      </c>
      <c r="C95" s="141" t="str">
        <f t="shared" si="47"/>
        <v/>
      </c>
      <c r="D95" s="141"/>
      <c r="E95" s="75"/>
      <c r="F95" s="75"/>
      <c r="G95" s="75"/>
      <c r="H95" s="75"/>
      <c r="I95" s="74"/>
      <c r="J95" s="112">
        <f t="shared" si="1"/>
        <v>0</v>
      </c>
      <c r="K95" s="25" t="str">
        <f t="shared" si="2"/>
        <v>陰</v>
      </c>
      <c r="L95" s="34">
        <f t="shared" si="42"/>
        <v>0</v>
      </c>
      <c r="M95" s="26" t="str">
        <f t="shared" si="12"/>
        <v>OK</v>
      </c>
      <c r="N95" s="114"/>
      <c r="O95" s="117"/>
      <c r="P95" s="114"/>
      <c r="Q95" s="142">
        <f t="shared" si="44"/>
        <v>0</v>
      </c>
      <c r="R95" s="142"/>
      <c r="S95" s="106">
        <f t="shared" si="43"/>
        <v>0.02</v>
      </c>
      <c r="T95" s="106">
        <f t="shared" si="45"/>
        <v>2</v>
      </c>
      <c r="U95" s="143" t="str">
        <f t="shared" si="3"/>
        <v/>
      </c>
      <c r="V95" s="143"/>
      <c r="W95" s="67" t="e">
        <f t="shared" si="13"/>
        <v>#VALUE!</v>
      </c>
      <c r="X95" s="114"/>
      <c r="Y95" s="27"/>
      <c r="Z95" s="60"/>
      <c r="AA95" s="106">
        <f t="shared" si="48"/>
        <v>0.02</v>
      </c>
      <c r="AB95" s="144" t="str">
        <f t="shared" si="31"/>
        <v/>
      </c>
      <c r="AC95" s="144"/>
      <c r="AD95" s="145" t="str">
        <f t="shared" si="46"/>
        <v/>
      </c>
      <c r="AE95" s="145"/>
      <c r="AK95" s="112">
        <f t="shared" si="38"/>
        <v>0</v>
      </c>
      <c r="AL95" s="70" t="e">
        <f t="shared" si="49"/>
        <v>#DIV/0!</v>
      </c>
      <c r="AM95" s="112">
        <f t="shared" si="39"/>
        <v>0</v>
      </c>
      <c r="AN95" s="112">
        <f t="shared" si="40"/>
        <v>0.02</v>
      </c>
      <c r="AO95" s="64" t="e">
        <f t="shared" si="41"/>
        <v>#DIV/0!</v>
      </c>
      <c r="AP95" s="70"/>
      <c r="AQ95" s="70"/>
      <c r="AR95" s="70"/>
      <c r="AS95" s="70"/>
      <c r="AT95" s="70"/>
      <c r="AU95" s="70"/>
      <c r="AV95" s="70"/>
      <c r="AW95" s="70"/>
      <c r="AX95" s="70"/>
      <c r="AY95" s="70"/>
    </row>
    <row r="96" spans="2:51" ht="15.75" customHeight="1" x14ac:dyDescent="0.2">
      <c r="B96" s="114">
        <v>84</v>
      </c>
      <c r="C96" s="141" t="str">
        <f t="shared" si="47"/>
        <v/>
      </c>
      <c r="D96" s="141"/>
      <c r="E96" s="75"/>
      <c r="F96" s="75"/>
      <c r="G96" s="75"/>
      <c r="H96" s="75"/>
      <c r="I96" s="74"/>
      <c r="J96" s="112">
        <f t="shared" si="1"/>
        <v>0</v>
      </c>
      <c r="K96" s="25" t="str">
        <f t="shared" si="2"/>
        <v>陰</v>
      </c>
      <c r="L96" s="34">
        <f t="shared" si="42"/>
        <v>0</v>
      </c>
      <c r="M96" s="26" t="str">
        <f t="shared" si="12"/>
        <v>OK</v>
      </c>
      <c r="N96" s="114"/>
      <c r="O96" s="117"/>
      <c r="P96" s="114"/>
      <c r="Q96" s="142">
        <f t="shared" si="44"/>
        <v>0</v>
      </c>
      <c r="R96" s="142"/>
      <c r="S96" s="106">
        <f t="shared" si="43"/>
        <v>0.02</v>
      </c>
      <c r="T96" s="106">
        <f t="shared" si="45"/>
        <v>2</v>
      </c>
      <c r="U96" s="143" t="str">
        <f t="shared" si="3"/>
        <v/>
      </c>
      <c r="V96" s="143"/>
      <c r="W96" s="67" t="e">
        <f t="shared" si="13"/>
        <v>#VALUE!</v>
      </c>
      <c r="X96" s="114"/>
      <c r="Y96" s="27"/>
      <c r="Z96" s="60"/>
      <c r="AA96" s="106">
        <f t="shared" si="48"/>
        <v>0.02</v>
      </c>
      <c r="AB96" s="144" t="str">
        <f t="shared" si="31"/>
        <v/>
      </c>
      <c r="AC96" s="144"/>
      <c r="AD96" s="145" t="str">
        <f t="shared" si="46"/>
        <v/>
      </c>
      <c r="AE96" s="145"/>
      <c r="AK96" s="112">
        <f t="shared" si="38"/>
        <v>0</v>
      </c>
      <c r="AL96" s="70" t="e">
        <f t="shared" si="49"/>
        <v>#DIV/0!</v>
      </c>
      <c r="AM96" s="112">
        <f t="shared" si="39"/>
        <v>0</v>
      </c>
      <c r="AN96" s="112">
        <f t="shared" si="40"/>
        <v>0.02</v>
      </c>
      <c r="AO96" s="64" t="e">
        <f t="shared" si="41"/>
        <v>#DIV/0!</v>
      </c>
      <c r="AP96" s="70"/>
      <c r="AQ96" s="70"/>
      <c r="AR96" s="70"/>
      <c r="AS96" s="70"/>
      <c r="AT96" s="70"/>
      <c r="AU96" s="70"/>
      <c r="AV96" s="70"/>
      <c r="AW96" s="70"/>
      <c r="AX96" s="70"/>
      <c r="AY96" s="70"/>
    </row>
    <row r="97" spans="2:51" ht="15.75" customHeight="1" x14ac:dyDescent="0.2">
      <c r="B97" s="114">
        <v>85</v>
      </c>
      <c r="C97" s="141" t="str">
        <f t="shared" si="47"/>
        <v/>
      </c>
      <c r="D97" s="141"/>
      <c r="E97" s="75"/>
      <c r="F97" s="75"/>
      <c r="G97" s="75"/>
      <c r="H97" s="75"/>
      <c r="I97" s="74"/>
      <c r="J97" s="112">
        <f t="shared" si="1"/>
        <v>0</v>
      </c>
      <c r="K97" s="25" t="str">
        <f t="shared" si="2"/>
        <v>陰</v>
      </c>
      <c r="L97" s="34">
        <f t="shared" si="42"/>
        <v>0</v>
      </c>
      <c r="M97" s="26" t="str">
        <f t="shared" si="12"/>
        <v>OK</v>
      </c>
      <c r="N97" s="114"/>
      <c r="O97" s="117"/>
      <c r="P97" s="114"/>
      <c r="Q97" s="142">
        <f t="shared" si="44"/>
        <v>0</v>
      </c>
      <c r="R97" s="142"/>
      <c r="S97" s="106">
        <f t="shared" si="43"/>
        <v>0.02</v>
      </c>
      <c r="T97" s="106">
        <f t="shared" si="45"/>
        <v>2</v>
      </c>
      <c r="U97" s="143" t="str">
        <f t="shared" si="3"/>
        <v/>
      </c>
      <c r="V97" s="143"/>
      <c r="W97" s="67" t="e">
        <f t="shared" si="13"/>
        <v>#VALUE!</v>
      </c>
      <c r="X97" s="114"/>
      <c r="Y97" s="27"/>
      <c r="Z97" s="60"/>
      <c r="AA97" s="106">
        <f t="shared" si="48"/>
        <v>0.02</v>
      </c>
      <c r="AB97" s="144" t="str">
        <f t="shared" si="31"/>
        <v/>
      </c>
      <c r="AC97" s="144"/>
      <c r="AD97" s="145" t="str">
        <f t="shared" si="46"/>
        <v/>
      </c>
      <c r="AE97" s="145"/>
      <c r="AK97" s="112">
        <f t="shared" si="38"/>
        <v>0</v>
      </c>
      <c r="AL97" s="70" t="e">
        <f t="shared" si="49"/>
        <v>#DIV/0!</v>
      </c>
      <c r="AM97" s="112">
        <f t="shared" si="39"/>
        <v>0</v>
      </c>
      <c r="AN97" s="112">
        <f t="shared" si="40"/>
        <v>0.02</v>
      </c>
      <c r="AO97" s="64" t="e">
        <f t="shared" si="41"/>
        <v>#DIV/0!</v>
      </c>
      <c r="AP97" s="70"/>
      <c r="AQ97" s="70"/>
      <c r="AR97" s="70"/>
      <c r="AS97" s="70"/>
      <c r="AT97" s="70"/>
      <c r="AU97" s="70"/>
      <c r="AV97" s="70"/>
      <c r="AW97" s="70"/>
      <c r="AX97" s="70"/>
      <c r="AY97" s="70"/>
    </row>
    <row r="98" spans="2:51" ht="15.75" customHeight="1" x14ac:dyDescent="0.2">
      <c r="B98" s="114">
        <v>86</v>
      </c>
      <c r="C98" s="141" t="str">
        <f t="shared" si="47"/>
        <v/>
      </c>
      <c r="D98" s="141"/>
      <c r="E98" s="75"/>
      <c r="F98" s="75"/>
      <c r="G98" s="75"/>
      <c r="H98" s="75"/>
      <c r="I98" s="74"/>
      <c r="J98" s="112">
        <f t="shared" si="1"/>
        <v>0</v>
      </c>
      <c r="K98" s="25" t="str">
        <f t="shared" si="2"/>
        <v>陰</v>
      </c>
      <c r="L98" s="34">
        <f t="shared" si="42"/>
        <v>0</v>
      </c>
      <c r="M98" s="26" t="str">
        <f t="shared" si="12"/>
        <v>OK</v>
      </c>
      <c r="N98" s="114"/>
      <c r="O98" s="117"/>
      <c r="P98" s="114"/>
      <c r="Q98" s="142">
        <f t="shared" si="44"/>
        <v>0</v>
      </c>
      <c r="R98" s="142"/>
      <c r="S98" s="106">
        <f t="shared" si="43"/>
        <v>0.02</v>
      </c>
      <c r="T98" s="106">
        <f t="shared" si="45"/>
        <v>2</v>
      </c>
      <c r="U98" s="143" t="str">
        <f t="shared" si="3"/>
        <v/>
      </c>
      <c r="V98" s="143"/>
      <c r="W98" s="67" t="e">
        <f t="shared" si="13"/>
        <v>#VALUE!</v>
      </c>
      <c r="X98" s="114"/>
      <c r="Y98" s="27"/>
      <c r="Z98" s="60"/>
      <c r="AA98" s="106">
        <f t="shared" si="48"/>
        <v>0.02</v>
      </c>
      <c r="AB98" s="144" t="str">
        <f t="shared" si="31"/>
        <v/>
      </c>
      <c r="AC98" s="144"/>
      <c r="AD98" s="145" t="str">
        <f t="shared" si="46"/>
        <v/>
      </c>
      <c r="AE98" s="145"/>
      <c r="AK98" s="112">
        <f t="shared" si="38"/>
        <v>0</v>
      </c>
      <c r="AL98" s="70" t="e">
        <f t="shared" si="49"/>
        <v>#DIV/0!</v>
      </c>
      <c r="AM98" s="112">
        <f t="shared" si="39"/>
        <v>0</v>
      </c>
      <c r="AN98" s="112">
        <f t="shared" si="40"/>
        <v>0.02</v>
      </c>
      <c r="AO98" s="64" t="e">
        <f t="shared" si="41"/>
        <v>#DIV/0!</v>
      </c>
      <c r="AP98" s="70"/>
      <c r="AQ98" s="70"/>
      <c r="AR98" s="70"/>
      <c r="AS98" s="70"/>
      <c r="AT98" s="70"/>
      <c r="AU98" s="70"/>
      <c r="AV98" s="70"/>
      <c r="AW98" s="70"/>
      <c r="AX98" s="70"/>
      <c r="AY98" s="70"/>
    </row>
    <row r="99" spans="2:51" ht="15.75" customHeight="1" x14ac:dyDescent="0.2">
      <c r="B99" s="114">
        <v>87</v>
      </c>
      <c r="C99" s="141" t="str">
        <f t="shared" si="47"/>
        <v/>
      </c>
      <c r="D99" s="141"/>
      <c r="E99" s="75"/>
      <c r="F99" s="75"/>
      <c r="G99" s="75"/>
      <c r="H99" s="75"/>
      <c r="I99" s="74"/>
      <c r="J99" s="112">
        <f t="shared" si="1"/>
        <v>0</v>
      </c>
      <c r="K99" s="25" t="str">
        <f t="shared" si="2"/>
        <v>陰</v>
      </c>
      <c r="L99" s="34">
        <f t="shared" si="42"/>
        <v>0</v>
      </c>
      <c r="M99" s="26" t="str">
        <f>IF(L99&gt;=J99*3,"OK","NG")</f>
        <v>OK</v>
      </c>
      <c r="N99" s="114"/>
      <c r="O99" s="117"/>
      <c r="P99" s="114"/>
      <c r="Q99" s="142">
        <f t="shared" si="44"/>
        <v>0</v>
      </c>
      <c r="R99" s="142"/>
      <c r="S99" s="106">
        <f t="shared" si="43"/>
        <v>0.02</v>
      </c>
      <c r="T99" s="106">
        <f t="shared" si="45"/>
        <v>2</v>
      </c>
      <c r="U99" s="143" t="str">
        <f t="shared" si="3"/>
        <v/>
      </c>
      <c r="V99" s="143"/>
      <c r="W99" s="67" t="e">
        <f t="shared" si="13"/>
        <v>#VALUE!</v>
      </c>
      <c r="X99" s="114"/>
      <c r="Y99" s="27"/>
      <c r="Z99" s="60"/>
      <c r="AA99" s="106">
        <f t="shared" si="48"/>
        <v>0.02</v>
      </c>
      <c r="AB99" s="144" t="str">
        <f t="shared" si="31"/>
        <v/>
      </c>
      <c r="AC99" s="144"/>
      <c r="AD99" s="145" t="str">
        <f t="shared" si="46"/>
        <v/>
      </c>
      <c r="AE99" s="145"/>
      <c r="AK99" s="112">
        <f t="shared" si="38"/>
        <v>0</v>
      </c>
      <c r="AL99" s="70" t="e">
        <f t="shared" si="49"/>
        <v>#DIV/0!</v>
      </c>
      <c r="AM99" s="112">
        <f t="shared" si="39"/>
        <v>0</v>
      </c>
      <c r="AN99" s="112">
        <f t="shared" si="40"/>
        <v>0.02</v>
      </c>
      <c r="AO99" s="64" t="e">
        <f t="shared" si="41"/>
        <v>#DIV/0!</v>
      </c>
      <c r="AP99" s="70"/>
      <c r="AQ99" s="70"/>
      <c r="AR99" s="70"/>
      <c r="AS99" s="70"/>
      <c r="AT99" s="70"/>
      <c r="AU99" s="70"/>
      <c r="AV99" s="70"/>
      <c r="AW99" s="70"/>
      <c r="AX99" s="70"/>
      <c r="AY99" s="70"/>
    </row>
    <row r="100" spans="2:51" ht="15.75" customHeight="1" x14ac:dyDescent="0.2">
      <c r="B100" s="114">
        <v>88</v>
      </c>
      <c r="C100" s="141" t="str">
        <f t="shared" si="47"/>
        <v/>
      </c>
      <c r="D100" s="141"/>
      <c r="E100" s="75"/>
      <c r="F100" s="75"/>
      <c r="G100" s="75"/>
      <c r="H100" s="75"/>
      <c r="I100" s="74"/>
      <c r="J100" s="112">
        <f t="shared" si="1"/>
        <v>0</v>
      </c>
      <c r="K100" s="25" t="str">
        <f t="shared" si="2"/>
        <v>陰</v>
      </c>
      <c r="L100" s="34">
        <f t="shared" si="42"/>
        <v>0</v>
      </c>
      <c r="M100" s="26" t="str">
        <f t="shared" si="12"/>
        <v>OK</v>
      </c>
      <c r="N100" s="114"/>
      <c r="O100" s="117"/>
      <c r="P100" s="114"/>
      <c r="Q100" s="142">
        <f t="shared" si="44"/>
        <v>0</v>
      </c>
      <c r="R100" s="142"/>
      <c r="S100" s="106">
        <f t="shared" si="43"/>
        <v>0.02</v>
      </c>
      <c r="T100" s="106">
        <f t="shared" si="45"/>
        <v>2</v>
      </c>
      <c r="U100" s="143" t="str">
        <f t="shared" si="3"/>
        <v/>
      </c>
      <c r="V100" s="143"/>
      <c r="W100" s="67" t="e">
        <f t="shared" si="13"/>
        <v>#VALUE!</v>
      </c>
      <c r="X100" s="114"/>
      <c r="Y100" s="27"/>
      <c r="Z100" s="60"/>
      <c r="AA100" s="106">
        <f t="shared" si="48"/>
        <v>0.02</v>
      </c>
      <c r="AB100" s="144" t="str">
        <f t="shared" si="31"/>
        <v/>
      </c>
      <c r="AC100" s="144"/>
      <c r="AD100" s="145" t="str">
        <f t="shared" si="46"/>
        <v/>
      </c>
      <c r="AE100" s="145"/>
      <c r="AK100" s="112">
        <f t="shared" si="38"/>
        <v>0</v>
      </c>
      <c r="AL100" s="70" t="e">
        <f t="shared" si="49"/>
        <v>#DIV/0!</v>
      </c>
      <c r="AM100" s="112">
        <f t="shared" si="39"/>
        <v>0</v>
      </c>
      <c r="AN100" s="112">
        <f t="shared" si="40"/>
        <v>0.02</v>
      </c>
      <c r="AO100" s="64" t="e">
        <f t="shared" si="41"/>
        <v>#DIV/0!</v>
      </c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</row>
    <row r="101" spans="2:51" ht="15.75" customHeight="1" x14ac:dyDescent="0.2">
      <c r="B101" s="114">
        <v>92</v>
      </c>
      <c r="C101" s="141" t="str">
        <f t="shared" si="47"/>
        <v/>
      </c>
      <c r="D101" s="141"/>
      <c r="E101" s="75"/>
      <c r="F101" s="75"/>
      <c r="G101" s="75"/>
      <c r="H101" s="75"/>
      <c r="I101" s="74"/>
      <c r="J101" s="112">
        <f t="shared" si="1"/>
        <v>0</v>
      </c>
      <c r="K101" s="25" t="str">
        <f t="shared" si="2"/>
        <v>陰</v>
      </c>
      <c r="L101" s="34">
        <f t="shared" si="42"/>
        <v>0</v>
      </c>
      <c r="M101" s="26" t="str">
        <f t="shared" si="12"/>
        <v>OK</v>
      </c>
      <c r="N101" s="114"/>
      <c r="O101" s="117"/>
      <c r="P101" s="114"/>
      <c r="Q101" s="142">
        <f t="shared" si="44"/>
        <v>0</v>
      </c>
      <c r="R101" s="142"/>
      <c r="S101" s="106">
        <f t="shared" si="43"/>
        <v>0.02</v>
      </c>
      <c r="T101" s="106">
        <f t="shared" si="45"/>
        <v>2</v>
      </c>
      <c r="U101" s="143" t="str">
        <f t="shared" si="3"/>
        <v/>
      </c>
      <c r="V101" s="143"/>
      <c r="W101" s="67" t="e">
        <f t="shared" si="13"/>
        <v>#VALUE!</v>
      </c>
      <c r="X101" s="114"/>
      <c r="Y101" s="27"/>
      <c r="Z101" s="60"/>
      <c r="AA101" s="106">
        <f t="shared" si="48"/>
        <v>0.02</v>
      </c>
      <c r="AB101" s="144" t="str">
        <f t="shared" si="31"/>
        <v/>
      </c>
      <c r="AC101" s="144"/>
      <c r="AD101" s="145" t="str">
        <f t="shared" si="46"/>
        <v/>
      </c>
      <c r="AE101" s="145"/>
      <c r="AK101" s="112">
        <f t="shared" si="38"/>
        <v>0</v>
      </c>
      <c r="AL101" s="70" t="e">
        <f t="shared" si="49"/>
        <v>#DIV/0!</v>
      </c>
      <c r="AM101" s="112">
        <f t="shared" si="39"/>
        <v>0</v>
      </c>
      <c r="AN101" s="112">
        <f t="shared" si="40"/>
        <v>0.02</v>
      </c>
      <c r="AO101" s="64" t="e">
        <f t="shared" si="41"/>
        <v>#DIV/0!</v>
      </c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</row>
    <row r="102" spans="2:51" ht="15.75" customHeight="1" x14ac:dyDescent="0.2">
      <c r="B102" s="114">
        <v>93</v>
      </c>
      <c r="C102" s="141" t="str">
        <f t="shared" si="47"/>
        <v/>
      </c>
      <c r="D102" s="141"/>
      <c r="E102" s="75"/>
      <c r="F102" s="75"/>
      <c r="G102" s="75"/>
      <c r="H102" s="75"/>
      <c r="I102" s="74"/>
      <c r="J102" s="112">
        <f t="shared" si="1"/>
        <v>0</v>
      </c>
      <c r="K102" s="25" t="str">
        <f t="shared" si="2"/>
        <v>陰</v>
      </c>
      <c r="L102" s="34">
        <f t="shared" si="42"/>
        <v>0</v>
      </c>
      <c r="M102" s="26" t="str">
        <f t="shared" si="12"/>
        <v>OK</v>
      </c>
      <c r="N102" s="114"/>
      <c r="O102" s="117"/>
      <c r="P102" s="114"/>
      <c r="Q102" s="142">
        <f t="shared" si="44"/>
        <v>0</v>
      </c>
      <c r="R102" s="142"/>
      <c r="S102" s="106">
        <f t="shared" si="43"/>
        <v>0.02</v>
      </c>
      <c r="T102" s="106">
        <f t="shared" si="45"/>
        <v>2</v>
      </c>
      <c r="U102" s="143" t="str">
        <f t="shared" si="3"/>
        <v/>
      </c>
      <c r="V102" s="143"/>
      <c r="W102" s="67" t="e">
        <f t="shared" si="13"/>
        <v>#VALUE!</v>
      </c>
      <c r="X102" s="114"/>
      <c r="Y102" s="27"/>
      <c r="Z102" s="60"/>
      <c r="AA102" s="106">
        <f t="shared" si="48"/>
        <v>0.02</v>
      </c>
      <c r="AB102" s="144" t="str">
        <f t="shared" si="31"/>
        <v/>
      </c>
      <c r="AC102" s="144"/>
      <c r="AD102" s="145" t="str">
        <f t="shared" si="46"/>
        <v/>
      </c>
      <c r="AE102" s="145"/>
      <c r="AK102" s="112">
        <f t="shared" si="38"/>
        <v>0</v>
      </c>
      <c r="AL102" s="70" t="e">
        <f t="shared" si="49"/>
        <v>#DIV/0!</v>
      </c>
      <c r="AM102" s="112">
        <f t="shared" si="39"/>
        <v>0</v>
      </c>
      <c r="AN102" s="112">
        <f t="shared" si="40"/>
        <v>0.02</v>
      </c>
      <c r="AO102" s="64" t="e">
        <f t="shared" si="41"/>
        <v>#DIV/0!</v>
      </c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</row>
    <row r="103" spans="2:51" ht="15.75" customHeight="1" x14ac:dyDescent="0.2">
      <c r="B103" s="114">
        <v>94</v>
      </c>
      <c r="C103" s="141" t="str">
        <f t="shared" si="47"/>
        <v/>
      </c>
      <c r="D103" s="141"/>
      <c r="E103" s="75"/>
      <c r="F103" s="75"/>
      <c r="G103" s="75"/>
      <c r="H103" s="75"/>
      <c r="I103" s="74"/>
      <c r="J103" s="112">
        <f t="shared" si="1"/>
        <v>0</v>
      </c>
      <c r="K103" s="25" t="str">
        <f t="shared" si="2"/>
        <v>陰</v>
      </c>
      <c r="L103" s="34">
        <f t="shared" si="42"/>
        <v>0</v>
      </c>
      <c r="M103" s="26" t="str">
        <f t="shared" si="12"/>
        <v>OK</v>
      </c>
      <c r="N103" s="114"/>
      <c r="O103" s="117"/>
      <c r="P103" s="114"/>
      <c r="Q103" s="142">
        <f t="shared" si="44"/>
        <v>0</v>
      </c>
      <c r="R103" s="142"/>
      <c r="S103" s="106">
        <f t="shared" si="43"/>
        <v>0.02</v>
      </c>
      <c r="T103" s="106">
        <f t="shared" si="45"/>
        <v>2</v>
      </c>
      <c r="U103" s="143" t="str">
        <f t="shared" si="3"/>
        <v/>
      </c>
      <c r="V103" s="143"/>
      <c r="W103" s="67" t="e">
        <f t="shared" si="13"/>
        <v>#VALUE!</v>
      </c>
      <c r="X103" s="114"/>
      <c r="Y103" s="27"/>
      <c r="Z103" s="60"/>
      <c r="AA103" s="106">
        <f t="shared" si="48"/>
        <v>0.02</v>
      </c>
      <c r="AB103" s="144" t="str">
        <f t="shared" si="31"/>
        <v/>
      </c>
      <c r="AC103" s="144"/>
      <c r="AD103" s="145" t="str">
        <f t="shared" si="46"/>
        <v/>
      </c>
      <c r="AE103" s="145"/>
      <c r="AK103" s="112">
        <f t="shared" si="38"/>
        <v>0</v>
      </c>
      <c r="AL103" s="70" t="e">
        <f t="shared" si="49"/>
        <v>#DIV/0!</v>
      </c>
      <c r="AM103" s="112">
        <f t="shared" si="39"/>
        <v>0</v>
      </c>
      <c r="AN103" s="112">
        <f t="shared" si="40"/>
        <v>0.02</v>
      </c>
      <c r="AO103" s="64" t="e">
        <f t="shared" si="41"/>
        <v>#DIV/0!</v>
      </c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</row>
    <row r="104" spans="2:51" ht="15.75" customHeight="1" x14ac:dyDescent="0.2">
      <c r="B104" s="114">
        <v>95</v>
      </c>
      <c r="C104" s="141" t="str">
        <f t="shared" si="47"/>
        <v/>
      </c>
      <c r="D104" s="141"/>
      <c r="E104" s="75"/>
      <c r="F104" s="75"/>
      <c r="G104" s="75"/>
      <c r="H104" s="75"/>
      <c r="I104" s="74"/>
      <c r="J104" s="112">
        <f t="shared" si="1"/>
        <v>0</v>
      </c>
      <c r="K104" s="25" t="str">
        <f t="shared" si="2"/>
        <v>陰</v>
      </c>
      <c r="L104" s="34">
        <f t="shared" si="42"/>
        <v>0</v>
      </c>
      <c r="M104" s="26" t="str">
        <f t="shared" si="12"/>
        <v>OK</v>
      </c>
      <c r="N104" s="114"/>
      <c r="O104" s="117"/>
      <c r="P104" s="114"/>
      <c r="Q104" s="142">
        <f t="shared" si="44"/>
        <v>0</v>
      </c>
      <c r="R104" s="142"/>
      <c r="S104" s="106">
        <f t="shared" si="43"/>
        <v>0.02</v>
      </c>
      <c r="T104" s="106">
        <f t="shared" si="45"/>
        <v>2</v>
      </c>
      <c r="U104" s="143" t="str">
        <f t="shared" si="3"/>
        <v/>
      </c>
      <c r="V104" s="143"/>
      <c r="W104" s="67" t="e">
        <f t="shared" si="13"/>
        <v>#VALUE!</v>
      </c>
      <c r="X104" s="114"/>
      <c r="Y104" s="27"/>
      <c r="Z104" s="60"/>
      <c r="AA104" s="106">
        <f t="shared" si="48"/>
        <v>0.02</v>
      </c>
      <c r="AB104" s="144" t="str">
        <f t="shared" si="31"/>
        <v/>
      </c>
      <c r="AC104" s="144"/>
      <c r="AD104" s="145" t="str">
        <f t="shared" si="46"/>
        <v/>
      </c>
      <c r="AE104" s="145"/>
      <c r="AK104" s="112">
        <f t="shared" si="38"/>
        <v>0</v>
      </c>
      <c r="AL104" s="70" t="e">
        <f t="shared" si="49"/>
        <v>#DIV/0!</v>
      </c>
      <c r="AM104" s="112">
        <f t="shared" si="39"/>
        <v>0</v>
      </c>
      <c r="AN104" s="112">
        <f t="shared" si="40"/>
        <v>0.02</v>
      </c>
      <c r="AO104" s="64" t="e">
        <f t="shared" si="41"/>
        <v>#DIV/0!</v>
      </c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</row>
    <row r="105" spans="2:51" ht="15.75" customHeight="1" x14ac:dyDescent="0.2">
      <c r="B105" s="114">
        <v>96</v>
      </c>
      <c r="C105" s="141" t="str">
        <f t="shared" si="47"/>
        <v/>
      </c>
      <c r="D105" s="141"/>
      <c r="E105" s="75"/>
      <c r="F105" s="75"/>
      <c r="G105" s="75"/>
      <c r="H105" s="75"/>
      <c r="I105" s="74"/>
      <c r="J105" s="112">
        <f t="shared" si="1"/>
        <v>0</v>
      </c>
      <c r="K105" s="25" t="str">
        <f t="shared" si="2"/>
        <v>陰</v>
      </c>
      <c r="L105" s="34">
        <f t="shared" si="42"/>
        <v>0</v>
      </c>
      <c r="M105" s="26" t="str">
        <f t="shared" si="12"/>
        <v>OK</v>
      </c>
      <c r="N105" s="114"/>
      <c r="O105" s="117"/>
      <c r="P105" s="114"/>
      <c r="Q105" s="142">
        <f t="shared" si="44"/>
        <v>0</v>
      </c>
      <c r="R105" s="142"/>
      <c r="S105" s="106">
        <f t="shared" si="43"/>
        <v>0.02</v>
      </c>
      <c r="T105" s="106">
        <f t="shared" si="45"/>
        <v>2</v>
      </c>
      <c r="U105" s="143" t="str">
        <f t="shared" si="3"/>
        <v/>
      </c>
      <c r="V105" s="143"/>
      <c r="W105" s="67" t="e">
        <f t="shared" si="13"/>
        <v>#VALUE!</v>
      </c>
      <c r="X105" s="114"/>
      <c r="Y105" s="27"/>
      <c r="Z105" s="60"/>
      <c r="AA105" s="106">
        <f t="shared" si="48"/>
        <v>0.02</v>
      </c>
      <c r="AB105" s="144" t="str">
        <f>IF(Y105="","",ROUNDDOWN((IF(P105="売",Q105-AA105,AA105-Q105))*W105*10000000/81,0))</f>
        <v/>
      </c>
      <c r="AC105" s="144"/>
      <c r="AD105" s="145" t="str">
        <f t="shared" si="46"/>
        <v/>
      </c>
      <c r="AE105" s="145"/>
      <c r="AK105" s="112">
        <f t="shared" si="38"/>
        <v>0</v>
      </c>
      <c r="AL105" s="70" t="e">
        <f t="shared" si="49"/>
        <v>#DIV/0!</v>
      </c>
      <c r="AM105" s="112">
        <f t="shared" si="39"/>
        <v>0</v>
      </c>
      <c r="AN105" s="112">
        <f t="shared" si="40"/>
        <v>0.02</v>
      </c>
      <c r="AO105" s="64" t="e">
        <f t="shared" si="41"/>
        <v>#DIV/0!</v>
      </c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</row>
    <row r="106" spans="2:51" ht="15.75" customHeight="1" x14ac:dyDescent="0.2">
      <c r="B106" s="114">
        <v>97</v>
      </c>
      <c r="C106" s="141" t="str">
        <f t="shared" si="47"/>
        <v/>
      </c>
      <c r="D106" s="141"/>
      <c r="E106" s="75"/>
      <c r="F106" s="75"/>
      <c r="G106" s="75"/>
      <c r="H106" s="75"/>
      <c r="I106" s="74"/>
      <c r="J106" s="112">
        <f t="shared" si="1"/>
        <v>0</v>
      </c>
      <c r="K106" s="25" t="str">
        <f t="shared" si="2"/>
        <v>陰</v>
      </c>
      <c r="L106" s="34">
        <f t="shared" si="42"/>
        <v>0</v>
      </c>
      <c r="M106" s="26" t="str">
        <f t="shared" si="12"/>
        <v>OK</v>
      </c>
      <c r="N106" s="114"/>
      <c r="O106" s="117"/>
      <c r="P106" s="114"/>
      <c r="Q106" s="142">
        <f t="shared" si="44"/>
        <v>0</v>
      </c>
      <c r="R106" s="142"/>
      <c r="S106" s="106">
        <f t="shared" si="43"/>
        <v>0.02</v>
      </c>
      <c r="T106" s="106">
        <f t="shared" si="45"/>
        <v>2</v>
      </c>
      <c r="U106" s="143" t="str">
        <f t="shared" si="3"/>
        <v/>
      </c>
      <c r="V106" s="143"/>
      <c r="W106" s="67" t="e">
        <f t="shared" si="13"/>
        <v>#VALUE!</v>
      </c>
      <c r="X106" s="114"/>
      <c r="Y106" s="27"/>
      <c r="Z106" s="60"/>
      <c r="AA106" s="106">
        <f t="shared" si="48"/>
        <v>0.02</v>
      </c>
      <c r="AB106" s="144" t="str">
        <f>IF(Y106="","",ROUNDDOWN((IF(P106="売",Q106-AA106,AA106-Q106))*W106*10000000/81,0))</f>
        <v/>
      </c>
      <c r="AC106" s="144"/>
      <c r="AD106" s="145" t="str">
        <f t="shared" si="46"/>
        <v/>
      </c>
      <c r="AE106" s="145"/>
      <c r="AK106" s="112">
        <f t="shared" si="38"/>
        <v>0</v>
      </c>
      <c r="AL106" s="70" t="e">
        <f t="shared" si="49"/>
        <v>#DIV/0!</v>
      </c>
      <c r="AM106" s="112">
        <f t="shared" si="39"/>
        <v>0</v>
      </c>
      <c r="AN106" s="112">
        <f t="shared" si="40"/>
        <v>0.02</v>
      </c>
      <c r="AO106" s="64" t="e">
        <f t="shared" si="41"/>
        <v>#DIV/0!</v>
      </c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</row>
    <row r="107" spans="2:51" ht="15.75" customHeight="1" x14ac:dyDescent="0.2">
      <c r="B107" s="114">
        <v>98</v>
      </c>
      <c r="C107" s="141" t="str">
        <f t="shared" si="47"/>
        <v/>
      </c>
      <c r="D107" s="141"/>
      <c r="E107" s="75"/>
      <c r="F107" s="75"/>
      <c r="G107" s="75"/>
      <c r="H107" s="75"/>
      <c r="I107" s="74"/>
      <c r="J107" s="112">
        <f t="shared" si="1"/>
        <v>0</v>
      </c>
      <c r="K107" s="25" t="str">
        <f t="shared" si="2"/>
        <v>陰</v>
      </c>
      <c r="L107" s="34">
        <f t="shared" si="42"/>
        <v>0</v>
      </c>
      <c r="M107" s="26" t="str">
        <f t="shared" si="12"/>
        <v>OK</v>
      </c>
      <c r="N107" s="114"/>
      <c r="O107" s="117"/>
      <c r="P107" s="114"/>
      <c r="Q107" s="142">
        <f t="shared" si="44"/>
        <v>0</v>
      </c>
      <c r="R107" s="142"/>
      <c r="S107" s="106">
        <f t="shared" si="43"/>
        <v>0.02</v>
      </c>
      <c r="T107" s="106">
        <f t="shared" si="45"/>
        <v>2</v>
      </c>
      <c r="U107" s="143" t="str">
        <f t="shared" si="3"/>
        <v/>
      </c>
      <c r="V107" s="143"/>
      <c r="W107" s="67" t="e">
        <f t="shared" si="13"/>
        <v>#VALUE!</v>
      </c>
      <c r="X107" s="114"/>
      <c r="Y107" s="27"/>
      <c r="Z107" s="60"/>
      <c r="AA107" s="106">
        <f t="shared" si="48"/>
        <v>0.02</v>
      </c>
      <c r="AB107" s="144" t="str">
        <f>IF(Y107="","",ROUNDDOWN((IF(P107="売",Q107-AA107,AA107-Q107))*W107*10000000/81,0))</f>
        <v/>
      </c>
      <c r="AC107" s="144"/>
      <c r="AD107" s="145" t="str">
        <f t="shared" si="46"/>
        <v/>
      </c>
      <c r="AE107" s="145"/>
      <c r="AK107" s="112">
        <f t="shared" si="38"/>
        <v>0</v>
      </c>
      <c r="AL107" s="70" t="e">
        <f t="shared" si="49"/>
        <v>#DIV/0!</v>
      </c>
      <c r="AM107" s="112">
        <f t="shared" si="39"/>
        <v>0</v>
      </c>
      <c r="AN107" s="112">
        <f t="shared" si="40"/>
        <v>0.02</v>
      </c>
      <c r="AO107" s="64" t="e">
        <f t="shared" si="41"/>
        <v>#DIV/0!</v>
      </c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</row>
    <row r="108" spans="2:51" ht="15.75" customHeight="1" x14ac:dyDescent="0.2">
      <c r="B108" s="114">
        <v>99</v>
      </c>
      <c r="C108" s="141" t="str">
        <f t="shared" si="47"/>
        <v/>
      </c>
      <c r="D108" s="141"/>
      <c r="E108" s="75"/>
      <c r="F108" s="75"/>
      <c r="G108" s="75"/>
      <c r="H108" s="75"/>
      <c r="I108" s="74"/>
      <c r="J108" s="112">
        <f t="shared" si="1"/>
        <v>0</v>
      </c>
      <c r="K108" s="25" t="str">
        <f t="shared" si="2"/>
        <v>陰</v>
      </c>
      <c r="L108" s="34">
        <f t="shared" si="42"/>
        <v>0</v>
      </c>
      <c r="M108" s="26" t="str">
        <f t="shared" si="12"/>
        <v>OK</v>
      </c>
      <c r="N108" s="114"/>
      <c r="O108" s="117"/>
      <c r="P108" s="114"/>
      <c r="Q108" s="142">
        <f t="shared" si="44"/>
        <v>0</v>
      </c>
      <c r="R108" s="142"/>
      <c r="S108" s="106">
        <f t="shared" si="43"/>
        <v>0.02</v>
      </c>
      <c r="T108" s="106">
        <f t="shared" si="45"/>
        <v>2</v>
      </c>
      <c r="U108" s="143" t="str">
        <f t="shared" si="3"/>
        <v/>
      </c>
      <c r="V108" s="143"/>
      <c r="W108" s="67" t="e">
        <f t="shared" si="13"/>
        <v>#VALUE!</v>
      </c>
      <c r="X108" s="114"/>
      <c r="Y108" s="27"/>
      <c r="Z108" s="60"/>
      <c r="AA108" s="106">
        <f t="shared" si="48"/>
        <v>0.02</v>
      </c>
      <c r="AB108" s="144" t="str">
        <f>IF(Y108="","",ROUNDDOWN((IF(P108="売",Q108-AA108,AA108-Q108))*W108*10000000/81,0))</f>
        <v/>
      </c>
      <c r="AC108" s="144"/>
      <c r="AD108" s="145" t="str">
        <f t="shared" si="46"/>
        <v/>
      </c>
      <c r="AE108" s="145"/>
      <c r="AI108" s="112" t="s">
        <v>52</v>
      </c>
      <c r="AK108" s="112">
        <f t="shared" si="38"/>
        <v>0</v>
      </c>
      <c r="AL108" s="70" t="e">
        <f t="shared" si="49"/>
        <v>#DIV/0!</v>
      </c>
      <c r="AM108" s="112">
        <f t="shared" si="39"/>
        <v>0</v>
      </c>
      <c r="AN108" s="112">
        <f t="shared" si="40"/>
        <v>0.02</v>
      </c>
      <c r="AO108" s="64" t="e">
        <f t="shared" si="41"/>
        <v>#DIV/0!</v>
      </c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</row>
  </sheetData>
  <sheetProtection selectLockedCells="1" selectUnlockedCells="1"/>
  <mergeCells count="540">
    <mergeCell ref="X2:Y2"/>
    <mergeCell ref="B3:C3"/>
    <mergeCell ref="D3:R3"/>
    <mergeCell ref="T3:U3"/>
    <mergeCell ref="V3:AA3"/>
    <mergeCell ref="B4:C4"/>
    <mergeCell ref="D4:N4"/>
    <mergeCell ref="O4:P4"/>
    <mergeCell ref="Q4:R4"/>
    <mergeCell ref="T4:U4"/>
    <mergeCell ref="B2:C2"/>
    <mergeCell ref="D2:N2"/>
    <mergeCell ref="O2:P2"/>
    <mergeCell ref="Q2:R2"/>
    <mergeCell ref="T2:U2"/>
    <mergeCell ref="V2:W2"/>
    <mergeCell ref="V4:W4"/>
    <mergeCell ref="X4:Y4"/>
    <mergeCell ref="T5:U5"/>
    <mergeCell ref="V5:W5"/>
    <mergeCell ref="B7:B8"/>
    <mergeCell ref="C7:D8"/>
    <mergeCell ref="E7:E8"/>
    <mergeCell ref="F7:F8"/>
    <mergeCell ref="G7:G8"/>
    <mergeCell ref="H7:H8"/>
    <mergeCell ref="T7:V7"/>
    <mergeCell ref="W7:W8"/>
    <mergeCell ref="X7:AA7"/>
    <mergeCell ref="AB7:AE7"/>
    <mergeCell ref="Q8:R8"/>
    <mergeCell ref="U8:V8"/>
    <mergeCell ref="AB8:AC8"/>
    <mergeCell ref="AD8:AE8"/>
    <mergeCell ref="I7:I8"/>
    <mergeCell ref="J7:J8"/>
    <mergeCell ref="K7:K8"/>
    <mergeCell ref="L7:L8"/>
    <mergeCell ref="M7:M8"/>
    <mergeCell ref="N7:R7"/>
    <mergeCell ref="C9:D9"/>
    <mergeCell ref="Q9:R9"/>
    <mergeCell ref="U9:V9"/>
    <mergeCell ref="AB9:AC9"/>
    <mergeCell ref="AD9:AE9"/>
    <mergeCell ref="C10:D10"/>
    <mergeCell ref="Q10:R10"/>
    <mergeCell ref="U10:V10"/>
    <mergeCell ref="AB10:AC10"/>
    <mergeCell ref="AD10:AE10"/>
    <mergeCell ref="C11:D11"/>
    <mergeCell ref="Q11:R11"/>
    <mergeCell ref="U11:V11"/>
    <mergeCell ref="AB11:AC11"/>
    <mergeCell ref="AD11:AE11"/>
    <mergeCell ref="C12:D12"/>
    <mergeCell ref="Q12:R12"/>
    <mergeCell ref="U12:V12"/>
    <mergeCell ref="AB12:AC12"/>
    <mergeCell ref="AD12:AE12"/>
    <mergeCell ref="C13:D13"/>
    <mergeCell ref="Q13:R13"/>
    <mergeCell ref="U13:V13"/>
    <mergeCell ref="AB13:AC13"/>
    <mergeCell ref="AD13:AE13"/>
    <mergeCell ref="C14:D14"/>
    <mergeCell ref="Q14:R14"/>
    <mergeCell ref="U14:V14"/>
    <mergeCell ref="AB14:AC14"/>
    <mergeCell ref="AD14:AE14"/>
    <mergeCell ref="C15:D15"/>
    <mergeCell ref="Q15:R15"/>
    <mergeCell ref="U15:V15"/>
    <mergeCell ref="AB15:AC15"/>
    <mergeCell ref="AD15:AE15"/>
    <mergeCell ref="C16:D16"/>
    <mergeCell ref="Q16:R16"/>
    <mergeCell ref="U16:V16"/>
    <mergeCell ref="AB16:AC16"/>
    <mergeCell ref="AD16:AE16"/>
    <mergeCell ref="C17:D17"/>
    <mergeCell ref="Q17:R17"/>
    <mergeCell ref="U17:V17"/>
    <mergeCell ref="AB17:AC17"/>
    <mergeCell ref="AD17:AE17"/>
    <mergeCell ref="C18:D18"/>
    <mergeCell ref="Q18:R18"/>
    <mergeCell ref="U18:V18"/>
    <mergeCell ref="AB18:AC18"/>
    <mergeCell ref="AD18:AE18"/>
    <mergeCell ref="C19:D19"/>
    <mergeCell ref="Q19:R19"/>
    <mergeCell ref="U19:V19"/>
    <mergeCell ref="AB19:AC19"/>
    <mergeCell ref="AD19:AE19"/>
    <mergeCell ref="C20:D20"/>
    <mergeCell ref="Q20:R20"/>
    <mergeCell ref="U20:V20"/>
    <mergeCell ref="AB20:AC20"/>
    <mergeCell ref="AD20:AE20"/>
    <mergeCell ref="C21:D21"/>
    <mergeCell ref="Q21:R21"/>
    <mergeCell ref="U21:V21"/>
    <mergeCell ref="AB21:AC21"/>
    <mergeCell ref="AD21:AE21"/>
    <mergeCell ref="C22:D22"/>
    <mergeCell ref="Q22:R22"/>
    <mergeCell ref="U22:V22"/>
    <mergeCell ref="AB22:AC22"/>
    <mergeCell ref="AD22:AE22"/>
    <mergeCell ref="C23:D23"/>
    <mergeCell ref="Q23:R23"/>
    <mergeCell ref="U23:V23"/>
    <mergeCell ref="AB23:AC23"/>
    <mergeCell ref="AD23:AE23"/>
    <mergeCell ref="C24:D24"/>
    <mergeCell ref="Q24:R24"/>
    <mergeCell ref="U24:V24"/>
    <mergeCell ref="AB24:AC24"/>
    <mergeCell ref="AD24:AE24"/>
    <mergeCell ref="C25:D25"/>
    <mergeCell ref="Q25:R25"/>
    <mergeCell ref="U25:V25"/>
    <mergeCell ref="AB25:AC25"/>
    <mergeCell ref="AD25:AE25"/>
    <mergeCell ref="C26:D26"/>
    <mergeCell ref="Q26:R26"/>
    <mergeCell ref="U26:V26"/>
    <mergeCell ref="AB26:AC26"/>
    <mergeCell ref="AD26:AE26"/>
    <mergeCell ref="C27:D27"/>
    <mergeCell ref="Q27:R27"/>
    <mergeCell ref="U27:V27"/>
    <mergeCell ref="AB27:AC27"/>
    <mergeCell ref="AD27:AE27"/>
    <mergeCell ref="C28:D28"/>
    <mergeCell ref="Q28:R28"/>
    <mergeCell ref="U28:V28"/>
    <mergeCell ref="AB28:AC28"/>
    <mergeCell ref="AD28:AE28"/>
    <mergeCell ref="C29:D29"/>
    <mergeCell ref="Q29:R29"/>
    <mergeCell ref="U29:V29"/>
    <mergeCell ref="AB29:AC29"/>
    <mergeCell ref="AD29:AE29"/>
    <mergeCell ref="C30:D30"/>
    <mergeCell ref="Q30:R30"/>
    <mergeCell ref="U30:V30"/>
    <mergeCell ref="AB30:AC30"/>
    <mergeCell ref="AD30:AE30"/>
    <mergeCell ref="C31:D31"/>
    <mergeCell ref="Q31:R31"/>
    <mergeCell ref="U31:V31"/>
    <mergeCell ref="AB31:AC31"/>
    <mergeCell ref="AD31:AE31"/>
    <mergeCell ref="C32:D32"/>
    <mergeCell ref="Q32:R32"/>
    <mergeCell ref="U32:V32"/>
    <mergeCell ref="AB32:AC32"/>
    <mergeCell ref="AD32:AE32"/>
    <mergeCell ref="C33:D33"/>
    <mergeCell ref="Q33:R33"/>
    <mergeCell ref="U33:V33"/>
    <mergeCell ref="AB33:AC33"/>
    <mergeCell ref="AD33:AE33"/>
    <mergeCell ref="C34:D34"/>
    <mergeCell ref="Q34:R34"/>
    <mergeCell ref="U34:V34"/>
    <mergeCell ref="AB34:AC34"/>
    <mergeCell ref="AD34:AE34"/>
    <mergeCell ref="C35:D35"/>
    <mergeCell ref="Q35:R35"/>
    <mergeCell ref="U35:V35"/>
    <mergeCell ref="AB35:AC35"/>
    <mergeCell ref="AD35:AE35"/>
    <mergeCell ref="C36:D36"/>
    <mergeCell ref="Q36:R36"/>
    <mergeCell ref="U36:V36"/>
    <mergeCell ref="AB36:AC36"/>
    <mergeCell ref="AD36:AE36"/>
    <mergeCell ref="C37:D37"/>
    <mergeCell ref="Q37:R37"/>
    <mergeCell ref="U37:V37"/>
    <mergeCell ref="AB37:AC37"/>
    <mergeCell ref="AD37:AE37"/>
    <mergeCell ref="C38:D38"/>
    <mergeCell ref="Q38:R38"/>
    <mergeCell ref="U38:V38"/>
    <mergeCell ref="AB38:AC38"/>
    <mergeCell ref="AD38:AE38"/>
    <mergeCell ref="C39:D39"/>
    <mergeCell ref="Q39:R39"/>
    <mergeCell ref="U39:V39"/>
    <mergeCell ref="AB39:AC39"/>
    <mergeCell ref="AD39:AE39"/>
    <mergeCell ref="C40:D40"/>
    <mergeCell ref="Q40:R40"/>
    <mergeCell ref="U40:V40"/>
    <mergeCell ref="AB40:AC40"/>
    <mergeCell ref="AD40:AE40"/>
    <mergeCell ref="C41:D41"/>
    <mergeCell ref="Q41:R41"/>
    <mergeCell ref="U41:V41"/>
    <mergeCell ref="AB41:AC41"/>
    <mergeCell ref="AD41:AE41"/>
    <mergeCell ref="C42:D42"/>
    <mergeCell ref="Q42:R42"/>
    <mergeCell ref="U42:V42"/>
    <mergeCell ref="AB42:AC42"/>
    <mergeCell ref="AD42:AE42"/>
    <mergeCell ref="C43:D43"/>
    <mergeCell ref="Q43:R43"/>
    <mergeCell ref="U43:V43"/>
    <mergeCell ref="AB43:AC43"/>
    <mergeCell ref="AD43:AE43"/>
    <mergeCell ref="C44:D44"/>
    <mergeCell ref="Q44:R44"/>
    <mergeCell ref="U44:V44"/>
    <mergeCell ref="AB44:AC44"/>
    <mergeCell ref="AD44:AE44"/>
    <mergeCell ref="C45:D45"/>
    <mergeCell ref="Q45:R45"/>
    <mergeCell ref="U45:V45"/>
    <mergeCell ref="AB45:AC45"/>
    <mergeCell ref="AD45:AE45"/>
    <mergeCell ref="C46:D46"/>
    <mergeCell ref="Q46:R46"/>
    <mergeCell ref="U46:V46"/>
    <mergeCell ref="AB46:AC46"/>
    <mergeCell ref="AD46:AE46"/>
    <mergeCell ref="C47:D47"/>
    <mergeCell ref="Q47:R47"/>
    <mergeCell ref="U47:V47"/>
    <mergeCell ref="AB47:AC47"/>
    <mergeCell ref="AD47:AE47"/>
    <mergeCell ref="C48:D48"/>
    <mergeCell ref="Q48:R48"/>
    <mergeCell ref="U48:V48"/>
    <mergeCell ref="AB48:AC48"/>
    <mergeCell ref="AD48:AE48"/>
    <mergeCell ref="C49:D49"/>
    <mergeCell ref="Q49:R49"/>
    <mergeCell ref="U49:V49"/>
    <mergeCell ref="AB49:AC49"/>
    <mergeCell ref="AD49:AE49"/>
    <mergeCell ref="C50:D50"/>
    <mergeCell ref="Q50:R50"/>
    <mergeCell ref="U50:V50"/>
    <mergeCell ref="AB50:AC50"/>
    <mergeCell ref="AD50:AE50"/>
    <mergeCell ref="C51:D51"/>
    <mergeCell ref="Q51:R51"/>
    <mergeCell ref="U51:V51"/>
    <mergeCell ref="AB51:AC51"/>
    <mergeCell ref="AD51:AE51"/>
    <mergeCell ref="C52:D52"/>
    <mergeCell ref="Q52:R52"/>
    <mergeCell ref="U52:V52"/>
    <mergeCell ref="AB52:AC52"/>
    <mergeCell ref="AD52:AE52"/>
    <mergeCell ref="C53:D53"/>
    <mergeCell ref="Q53:R53"/>
    <mergeCell ref="U53:V53"/>
    <mergeCell ref="AB53:AC53"/>
    <mergeCell ref="AD53:AE53"/>
    <mergeCell ref="C54:D54"/>
    <mergeCell ref="Q54:R54"/>
    <mergeCell ref="U54:V54"/>
    <mergeCell ref="AB54:AC54"/>
    <mergeCell ref="AD54:AE54"/>
    <mergeCell ref="C55:D55"/>
    <mergeCell ref="Q55:R55"/>
    <mergeCell ref="U55:V55"/>
    <mergeCell ref="AB55:AC55"/>
    <mergeCell ref="AD55:AE55"/>
    <mergeCell ref="C56:D56"/>
    <mergeCell ref="Q56:R56"/>
    <mergeCell ref="U56:V56"/>
    <mergeCell ref="AB56:AC56"/>
    <mergeCell ref="AD56:AE56"/>
    <mergeCell ref="C57:D57"/>
    <mergeCell ref="Q57:R57"/>
    <mergeCell ref="U57:V57"/>
    <mergeCell ref="AB57:AC57"/>
    <mergeCell ref="AD57:AE57"/>
    <mergeCell ref="C58:D58"/>
    <mergeCell ref="Q58:R58"/>
    <mergeCell ref="U58:V58"/>
    <mergeCell ref="AB58:AC58"/>
    <mergeCell ref="AD58:AE58"/>
    <mergeCell ref="C59:D59"/>
    <mergeCell ref="Q59:R59"/>
    <mergeCell ref="U59:V59"/>
    <mergeCell ref="AB59:AC59"/>
    <mergeCell ref="AD59:AE59"/>
    <mergeCell ref="C60:D60"/>
    <mergeCell ref="Q60:R60"/>
    <mergeCell ref="U60:V60"/>
    <mergeCell ref="AB60:AC60"/>
    <mergeCell ref="AD60:AE60"/>
    <mergeCell ref="C61:D61"/>
    <mergeCell ref="Q61:R61"/>
    <mergeCell ref="U61:V61"/>
    <mergeCell ref="AB61:AC61"/>
    <mergeCell ref="AD61:AE61"/>
    <mergeCell ref="C62:D62"/>
    <mergeCell ref="Q62:R62"/>
    <mergeCell ref="U62:V62"/>
    <mergeCell ref="AB62:AC62"/>
    <mergeCell ref="AD62:AE62"/>
    <mergeCell ref="C63:D63"/>
    <mergeCell ref="Q63:R63"/>
    <mergeCell ref="U63:V63"/>
    <mergeCell ref="AB63:AC63"/>
    <mergeCell ref="AD63:AE63"/>
    <mergeCell ref="C64:D64"/>
    <mergeCell ref="Q64:R64"/>
    <mergeCell ref="U64:V64"/>
    <mergeCell ref="AB64:AC64"/>
    <mergeCell ref="AD64:AE64"/>
    <mergeCell ref="C65:D65"/>
    <mergeCell ref="Q65:R65"/>
    <mergeCell ref="U65:V65"/>
    <mergeCell ref="AB65:AC65"/>
    <mergeCell ref="AD65:AE65"/>
    <mergeCell ref="C66:D66"/>
    <mergeCell ref="Q66:R66"/>
    <mergeCell ref="U66:V66"/>
    <mergeCell ref="AB66:AC66"/>
    <mergeCell ref="AD66:AE66"/>
    <mergeCell ref="C67:D67"/>
    <mergeCell ref="Q67:R67"/>
    <mergeCell ref="U67:V67"/>
    <mergeCell ref="AB67:AC67"/>
    <mergeCell ref="AD67:AE67"/>
    <mergeCell ref="C68:D68"/>
    <mergeCell ref="Q68:R68"/>
    <mergeCell ref="U68:V68"/>
    <mergeCell ref="AB68:AC68"/>
    <mergeCell ref="AD68:AE68"/>
    <mergeCell ref="C69:D69"/>
    <mergeCell ref="Q69:R69"/>
    <mergeCell ref="U69:V69"/>
    <mergeCell ref="AB69:AC69"/>
    <mergeCell ref="AD69:AE69"/>
    <mergeCell ref="C70:D70"/>
    <mergeCell ref="Q70:R70"/>
    <mergeCell ref="U70:V70"/>
    <mergeCell ref="AB70:AC70"/>
    <mergeCell ref="AD70:AE70"/>
    <mergeCell ref="C71:D71"/>
    <mergeCell ref="Q71:R71"/>
    <mergeCell ref="U71:V71"/>
    <mergeCell ref="AB71:AC71"/>
    <mergeCell ref="AD71:AE71"/>
    <mergeCell ref="C72:D72"/>
    <mergeCell ref="Q72:R72"/>
    <mergeCell ref="U72:V72"/>
    <mergeCell ref="AB72:AC72"/>
    <mergeCell ref="AD72:AE72"/>
    <mergeCell ref="C73:D73"/>
    <mergeCell ref="Q73:R73"/>
    <mergeCell ref="U73:V73"/>
    <mergeCell ref="AB73:AC73"/>
    <mergeCell ref="AD73:AE73"/>
    <mergeCell ref="C74:D74"/>
    <mergeCell ref="Q74:R74"/>
    <mergeCell ref="U74:V74"/>
    <mergeCell ref="AB74:AC74"/>
    <mergeCell ref="AD74:AE74"/>
    <mergeCell ref="C75:D75"/>
    <mergeCell ref="Q75:R75"/>
    <mergeCell ref="U75:V75"/>
    <mergeCell ref="AB75:AC75"/>
    <mergeCell ref="AD75:AE75"/>
    <mergeCell ref="C76:D76"/>
    <mergeCell ref="Q76:R76"/>
    <mergeCell ref="U76:V76"/>
    <mergeCell ref="AB76:AC76"/>
    <mergeCell ref="AD76:AE76"/>
    <mergeCell ref="C77:D77"/>
    <mergeCell ref="Q77:R77"/>
    <mergeCell ref="U77:V77"/>
    <mergeCell ref="AB77:AC77"/>
    <mergeCell ref="AD77:AE77"/>
    <mergeCell ref="C78:D78"/>
    <mergeCell ref="Q78:R78"/>
    <mergeCell ref="U78:V78"/>
    <mergeCell ref="AB78:AC78"/>
    <mergeCell ref="AD78:AE78"/>
    <mergeCell ref="C79:D79"/>
    <mergeCell ref="Q79:R79"/>
    <mergeCell ref="U79:V79"/>
    <mergeCell ref="AB79:AC79"/>
    <mergeCell ref="AD79:AE79"/>
    <mergeCell ref="C80:D80"/>
    <mergeCell ref="Q80:R80"/>
    <mergeCell ref="U80:V80"/>
    <mergeCell ref="AB80:AC80"/>
    <mergeCell ref="AD80:AE80"/>
    <mergeCell ref="C81:D81"/>
    <mergeCell ref="Q81:R81"/>
    <mergeCell ref="U81:V81"/>
    <mergeCell ref="AB81:AC81"/>
    <mergeCell ref="AD81:AE81"/>
    <mergeCell ref="C82:D82"/>
    <mergeCell ref="Q82:R82"/>
    <mergeCell ref="U82:V82"/>
    <mergeCell ref="AB82:AC82"/>
    <mergeCell ref="AD82:AE82"/>
    <mergeCell ref="C83:D83"/>
    <mergeCell ref="Q83:R83"/>
    <mergeCell ref="U83:V83"/>
    <mergeCell ref="AB83:AC83"/>
    <mergeCell ref="AD83:AE83"/>
    <mergeCell ref="C84:D84"/>
    <mergeCell ref="Q84:R84"/>
    <mergeCell ref="U84:V84"/>
    <mergeCell ref="AB84:AC84"/>
    <mergeCell ref="AD84:AE84"/>
    <mergeCell ref="C85:D85"/>
    <mergeCell ref="Q85:R85"/>
    <mergeCell ref="U85:V85"/>
    <mergeCell ref="AB85:AC85"/>
    <mergeCell ref="AD85:AE85"/>
    <mergeCell ref="C86:D86"/>
    <mergeCell ref="Q86:R86"/>
    <mergeCell ref="U86:V86"/>
    <mergeCell ref="AB86:AC86"/>
    <mergeCell ref="AD86:AE86"/>
    <mergeCell ref="C87:D87"/>
    <mergeCell ref="Q87:R87"/>
    <mergeCell ref="U87:V87"/>
    <mergeCell ref="AB87:AC87"/>
    <mergeCell ref="AD87:AE87"/>
    <mergeCell ref="C88:D88"/>
    <mergeCell ref="Q88:R88"/>
    <mergeCell ref="U88:V88"/>
    <mergeCell ref="AB88:AC88"/>
    <mergeCell ref="AD88:AE88"/>
    <mergeCell ref="C89:D89"/>
    <mergeCell ref="Q89:R89"/>
    <mergeCell ref="U89:V89"/>
    <mergeCell ref="AB89:AC89"/>
    <mergeCell ref="AD89:AE89"/>
    <mergeCell ref="C90:D90"/>
    <mergeCell ref="Q90:R90"/>
    <mergeCell ref="U90:V90"/>
    <mergeCell ref="AB90:AC90"/>
    <mergeCell ref="AD90:AE90"/>
    <mergeCell ref="C91:D91"/>
    <mergeCell ref="Q91:R91"/>
    <mergeCell ref="U91:V91"/>
    <mergeCell ref="AB91:AC91"/>
    <mergeCell ref="AD91:AE91"/>
    <mergeCell ref="C92:D92"/>
    <mergeCell ref="Q92:R92"/>
    <mergeCell ref="U92:V92"/>
    <mergeCell ref="AB92:AC92"/>
    <mergeCell ref="AD92:AE92"/>
    <mergeCell ref="C93:D93"/>
    <mergeCell ref="Q93:R93"/>
    <mergeCell ref="U93:V93"/>
    <mergeCell ref="AB93:AC93"/>
    <mergeCell ref="AD93:AE93"/>
    <mergeCell ref="C94:D94"/>
    <mergeCell ref="Q94:R94"/>
    <mergeCell ref="U94:V94"/>
    <mergeCell ref="AB94:AC94"/>
    <mergeCell ref="AD94:AE94"/>
    <mergeCell ref="C95:D95"/>
    <mergeCell ref="Q95:R95"/>
    <mergeCell ref="U95:V95"/>
    <mergeCell ref="AB95:AC95"/>
    <mergeCell ref="AD95:AE95"/>
    <mergeCell ref="C96:D96"/>
    <mergeCell ref="Q96:R96"/>
    <mergeCell ref="U96:V96"/>
    <mergeCell ref="AB96:AC96"/>
    <mergeCell ref="AD96:AE96"/>
    <mergeCell ref="C97:D97"/>
    <mergeCell ref="Q97:R97"/>
    <mergeCell ref="U97:V97"/>
    <mergeCell ref="AB97:AC97"/>
    <mergeCell ref="AD97:AE97"/>
    <mergeCell ref="C98:D98"/>
    <mergeCell ref="Q98:R98"/>
    <mergeCell ref="U98:V98"/>
    <mergeCell ref="AB98:AC98"/>
    <mergeCell ref="AD98:AE98"/>
    <mergeCell ref="C99:D99"/>
    <mergeCell ref="Q99:R99"/>
    <mergeCell ref="U99:V99"/>
    <mergeCell ref="AB99:AC99"/>
    <mergeCell ref="AD99:AE99"/>
    <mergeCell ref="C100:D100"/>
    <mergeCell ref="Q100:R100"/>
    <mergeCell ref="U100:V100"/>
    <mergeCell ref="AB100:AC100"/>
    <mergeCell ref="AD100:AE100"/>
    <mergeCell ref="C101:D101"/>
    <mergeCell ref="Q101:R101"/>
    <mergeCell ref="U101:V101"/>
    <mergeCell ref="AB101:AC101"/>
    <mergeCell ref="AD101:AE101"/>
    <mergeCell ref="C102:D102"/>
    <mergeCell ref="Q102:R102"/>
    <mergeCell ref="U102:V102"/>
    <mergeCell ref="AB102:AC102"/>
    <mergeCell ref="AD102:AE102"/>
    <mergeCell ref="C103:D103"/>
    <mergeCell ref="Q103:R103"/>
    <mergeCell ref="U103:V103"/>
    <mergeCell ref="AB103:AC103"/>
    <mergeCell ref="AD103:AE103"/>
    <mergeCell ref="C104:D104"/>
    <mergeCell ref="Q104:R104"/>
    <mergeCell ref="U104:V104"/>
    <mergeCell ref="AB104:AC104"/>
    <mergeCell ref="AD104:AE104"/>
    <mergeCell ref="C105:D105"/>
    <mergeCell ref="Q105:R105"/>
    <mergeCell ref="U105:V105"/>
    <mergeCell ref="AB105:AC105"/>
    <mergeCell ref="AD105:AE105"/>
    <mergeCell ref="C106:D106"/>
    <mergeCell ref="Q106:R106"/>
    <mergeCell ref="U106:V106"/>
    <mergeCell ref="AB106:AC106"/>
    <mergeCell ref="AD106:AE106"/>
    <mergeCell ref="C107:D107"/>
    <mergeCell ref="Q107:R107"/>
    <mergeCell ref="U107:V107"/>
    <mergeCell ref="AB107:AC107"/>
    <mergeCell ref="AD107:AE107"/>
    <mergeCell ref="C108:D108"/>
    <mergeCell ref="Q108:R108"/>
    <mergeCell ref="U108:V108"/>
    <mergeCell ref="AB108:AC108"/>
    <mergeCell ref="AD108:AE108"/>
  </mergeCells>
  <phoneticPr fontId="11"/>
  <conditionalFormatting sqref="P62:P108">
    <cfRule type="cellIs" dxfId="27" priority="19" stopIfTrue="1" operator="equal">
      <formula>"買"</formula>
    </cfRule>
    <cfRule type="cellIs" dxfId="26" priority="20" stopIfTrue="1" operator="equal">
      <formula>"売"</formula>
    </cfRule>
  </conditionalFormatting>
  <conditionalFormatting sqref="P46">
    <cfRule type="cellIs" dxfId="25" priority="13" stopIfTrue="1" operator="equal">
      <formula>"買"</formula>
    </cfRule>
    <cfRule type="cellIs" dxfId="24" priority="14" stopIfTrue="1" operator="equal">
      <formula>"売"</formula>
    </cfRule>
  </conditionalFormatting>
  <conditionalFormatting sqref="P9:P11 P14:P32 P44:P45 P58:P61 P36:P41 P47:P56">
    <cfRule type="cellIs" dxfId="23" priority="15" stopIfTrue="1" operator="equal">
      <formula>"買"</formula>
    </cfRule>
    <cfRule type="cellIs" dxfId="22" priority="16" stopIfTrue="1" operator="equal">
      <formula>"売"</formula>
    </cfRule>
  </conditionalFormatting>
  <conditionalFormatting sqref="P12">
    <cfRule type="cellIs" dxfId="21" priority="17" stopIfTrue="1" operator="equal">
      <formula>"買"</formula>
    </cfRule>
    <cfRule type="cellIs" dxfId="20" priority="18" stopIfTrue="1" operator="equal">
      <formula>"売"</formula>
    </cfRule>
  </conditionalFormatting>
  <conditionalFormatting sqref="P42:P43">
    <cfRule type="cellIs" dxfId="19" priority="11" stopIfTrue="1" operator="equal">
      <formula>"買"</formula>
    </cfRule>
    <cfRule type="cellIs" dxfId="18" priority="12" stopIfTrue="1" operator="equal">
      <formula>"売"</formula>
    </cfRule>
  </conditionalFormatting>
  <conditionalFormatting sqref="P57">
    <cfRule type="cellIs" dxfId="17" priority="9" stopIfTrue="1" operator="equal">
      <formula>"買"</formula>
    </cfRule>
    <cfRule type="cellIs" dxfId="16" priority="10" stopIfTrue="1" operator="equal">
      <formula>"売"</formula>
    </cfRule>
  </conditionalFormatting>
  <conditionalFormatting sqref="P13">
    <cfRule type="cellIs" dxfId="15" priority="7" stopIfTrue="1" operator="equal">
      <formula>"買"</formula>
    </cfRule>
    <cfRule type="cellIs" dxfId="14" priority="8" stopIfTrue="1" operator="equal">
      <formula>"売"</formula>
    </cfRule>
  </conditionalFormatting>
  <conditionalFormatting sqref="P33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P34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P35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operator="equal" allowBlank="1" showErrorMessage="1" sqref="P9:P108">
      <formula1>"買,売"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3"/>
  <sheetViews>
    <sheetView zoomScale="55" zoomScaleNormal="55" workbookViewId="0">
      <selection activeCell="AF23" sqref="AF23"/>
    </sheetView>
  </sheetViews>
  <sheetFormatPr defaultRowHeight="13" x14ac:dyDescent="0.2"/>
  <sheetData>
    <row r="3" spans="11:11" x14ac:dyDescent="0.2">
      <c r="K3">
        <v>235689</v>
      </c>
    </row>
  </sheetData>
  <phoneticPr fontId="1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2"/>
  <sheetViews>
    <sheetView tabSelected="1" zoomScale="85" zoomScaleNormal="85" zoomScaleSheetLayoutView="100" workbookViewId="0">
      <selection activeCell="A28" sqref="A28:J35"/>
    </sheetView>
  </sheetViews>
  <sheetFormatPr defaultRowHeight="13.5" customHeight="1" x14ac:dyDescent="0.2"/>
  <cols>
    <col min="1" max="3" width="9.7265625" customWidth="1"/>
    <col min="4" max="4" width="10.36328125" customWidth="1"/>
    <col min="5" max="10" width="9.7265625" customWidth="1"/>
    <col min="11" max="11" width="20.08984375" customWidth="1"/>
    <col min="12" max="16" width="12.08984375" customWidth="1"/>
    <col min="17" max="17" width="20.54296875" customWidth="1"/>
    <col min="18" max="18" width="12.7265625" customWidth="1"/>
    <col min="19" max="19" width="19.453125" customWidth="1"/>
    <col min="20" max="29" width="11.26953125" customWidth="1"/>
  </cols>
  <sheetData>
    <row r="1" spans="1:10" ht="13.5" customHeight="1" x14ac:dyDescent="0.2">
      <c r="A1" t="s">
        <v>43</v>
      </c>
    </row>
    <row r="2" spans="1:10" ht="13.5" customHeight="1" x14ac:dyDescent="0.2">
      <c r="A2" s="193" t="s">
        <v>159</v>
      </c>
      <c r="B2" s="193"/>
      <c r="C2" s="193"/>
      <c r="D2" s="193"/>
      <c r="E2" s="193"/>
      <c r="F2" s="193"/>
      <c r="G2" s="193"/>
      <c r="H2" s="193"/>
      <c r="I2" s="193"/>
      <c r="J2" s="193"/>
    </row>
    <row r="3" spans="1:10" s="87" customFormat="1" ht="13.5" customHeight="1" x14ac:dyDescent="0.2">
      <c r="A3" s="193"/>
      <c r="B3" s="193"/>
      <c r="C3" s="193"/>
      <c r="D3" s="193"/>
      <c r="E3" s="193"/>
      <c r="F3" s="193"/>
      <c r="G3" s="193"/>
      <c r="H3" s="193"/>
      <c r="I3" s="193"/>
      <c r="J3" s="193"/>
    </row>
    <row r="4" spans="1:10" s="87" customFormat="1" ht="13.5" customHeight="1" x14ac:dyDescent="0.2">
      <c r="A4" s="193"/>
      <c r="B4" s="193"/>
      <c r="C4" s="193"/>
      <c r="D4" s="193"/>
      <c r="E4" s="193"/>
      <c r="F4" s="193"/>
      <c r="G4" s="193"/>
      <c r="H4" s="193"/>
      <c r="I4" s="193"/>
      <c r="J4" s="193"/>
    </row>
    <row r="5" spans="1:10" s="87" customFormat="1" ht="13.5" customHeight="1" x14ac:dyDescent="0.2">
      <c r="A5" s="193"/>
      <c r="B5" s="193"/>
      <c r="C5" s="193"/>
      <c r="D5" s="193"/>
      <c r="E5" s="193"/>
      <c r="F5" s="193"/>
      <c r="G5" s="193"/>
      <c r="H5" s="193"/>
      <c r="I5" s="193"/>
      <c r="J5" s="193"/>
    </row>
    <row r="6" spans="1:10" s="87" customFormat="1" ht="13.5" customHeight="1" x14ac:dyDescent="0.2">
      <c r="A6" s="193"/>
      <c r="B6" s="193"/>
      <c r="C6" s="193"/>
      <c r="D6" s="193"/>
      <c r="E6" s="193"/>
      <c r="F6" s="193"/>
      <c r="G6" s="193"/>
      <c r="H6" s="193"/>
      <c r="I6" s="193"/>
      <c r="J6" s="193"/>
    </row>
    <row r="7" spans="1:10" s="87" customFormat="1" ht="13.5" customHeight="1" x14ac:dyDescent="0.2">
      <c r="A7" s="193"/>
      <c r="B7" s="193"/>
      <c r="C7" s="193"/>
      <c r="D7" s="193"/>
      <c r="E7" s="193"/>
      <c r="F7" s="193"/>
      <c r="G7" s="193"/>
      <c r="H7" s="193"/>
      <c r="I7" s="193"/>
      <c r="J7" s="193"/>
    </row>
    <row r="8" spans="1:10" s="87" customFormat="1" ht="13.5" customHeight="1" x14ac:dyDescent="0.2">
      <c r="A8" s="193"/>
      <c r="B8" s="193"/>
      <c r="C8" s="193"/>
      <c r="D8" s="193"/>
      <c r="E8" s="193"/>
      <c r="F8" s="193"/>
      <c r="G8" s="193"/>
      <c r="H8" s="193"/>
      <c r="I8" s="193"/>
      <c r="J8" s="193"/>
    </row>
    <row r="9" spans="1:10" s="87" customFormat="1" ht="13.5" customHeight="1" x14ac:dyDescent="0.2">
      <c r="A9" s="193"/>
      <c r="B9" s="193"/>
      <c r="C9" s="193"/>
      <c r="D9" s="193"/>
      <c r="E9" s="193"/>
      <c r="F9" s="193"/>
      <c r="G9" s="193"/>
      <c r="H9" s="193"/>
      <c r="I9" s="193"/>
      <c r="J9" s="193"/>
    </row>
    <row r="10" spans="1:10" s="87" customFormat="1" ht="13.5" customHeight="1" x14ac:dyDescent="0.2">
      <c r="A10" s="193"/>
      <c r="B10" s="193"/>
      <c r="C10" s="193"/>
      <c r="D10" s="193"/>
      <c r="E10" s="193"/>
      <c r="F10" s="193"/>
      <c r="G10" s="193"/>
      <c r="H10" s="193"/>
      <c r="I10" s="193"/>
      <c r="J10" s="193"/>
    </row>
    <row r="11" spans="1:10" s="87" customFormat="1" ht="13.5" customHeight="1" x14ac:dyDescent="0.2">
      <c r="A11" s="193"/>
      <c r="B11" s="193"/>
      <c r="C11" s="193"/>
      <c r="D11" s="193"/>
      <c r="E11" s="193"/>
      <c r="F11" s="193"/>
      <c r="G11" s="193"/>
      <c r="H11" s="193"/>
      <c r="I11" s="193"/>
      <c r="J11" s="193"/>
    </row>
    <row r="12" spans="1:10" s="87" customFormat="1" ht="13.5" customHeight="1" x14ac:dyDescent="0.2">
      <c r="A12" s="193"/>
      <c r="B12" s="193"/>
      <c r="C12" s="193"/>
      <c r="D12" s="193"/>
      <c r="E12" s="193"/>
      <c r="F12" s="193"/>
      <c r="G12" s="193"/>
      <c r="H12" s="193"/>
      <c r="I12" s="193"/>
      <c r="J12" s="193"/>
    </row>
    <row r="13" spans="1:10" ht="13.5" customHeight="1" x14ac:dyDescent="0.2">
      <c r="A13" s="193"/>
      <c r="B13" s="193"/>
      <c r="C13" s="193"/>
      <c r="D13" s="193"/>
      <c r="E13" s="193"/>
      <c r="F13" s="193"/>
      <c r="G13" s="193"/>
      <c r="H13" s="193"/>
      <c r="I13" s="193"/>
      <c r="J13" s="193"/>
    </row>
    <row r="14" spans="1:10" ht="13.5" customHeight="1" x14ac:dyDescent="0.2">
      <c r="A14" s="193"/>
      <c r="B14" s="193"/>
      <c r="C14" s="193"/>
      <c r="D14" s="193"/>
      <c r="E14" s="193"/>
      <c r="F14" s="193"/>
      <c r="G14" s="193"/>
      <c r="H14" s="193"/>
      <c r="I14" s="193"/>
      <c r="J14" s="193"/>
    </row>
    <row r="15" spans="1:10" ht="13.5" customHeight="1" x14ac:dyDescent="0.2">
      <c r="A15" s="193"/>
      <c r="B15" s="193"/>
      <c r="C15" s="193"/>
      <c r="D15" s="193"/>
      <c r="E15" s="193"/>
      <c r="F15" s="193"/>
      <c r="G15" s="193"/>
      <c r="H15" s="193"/>
      <c r="I15" s="193"/>
      <c r="J15" s="193"/>
    </row>
    <row r="16" spans="1:10" ht="13.5" customHeight="1" x14ac:dyDescent="0.2">
      <c r="A16" s="193"/>
      <c r="B16" s="193"/>
      <c r="C16" s="193"/>
      <c r="D16" s="193"/>
      <c r="E16" s="193"/>
      <c r="F16" s="193"/>
      <c r="G16" s="193"/>
      <c r="H16" s="193"/>
      <c r="I16" s="193"/>
      <c r="J16" s="193"/>
    </row>
    <row r="17" spans="1:11" ht="13.5" customHeight="1" x14ac:dyDescent="0.2">
      <c r="A17" s="193"/>
      <c r="B17" s="193"/>
      <c r="C17" s="193"/>
      <c r="D17" s="193"/>
      <c r="E17" s="193"/>
      <c r="F17" s="193"/>
      <c r="G17" s="193"/>
      <c r="H17" s="193"/>
      <c r="I17" s="193"/>
      <c r="J17" s="193"/>
    </row>
    <row r="18" spans="1:11" ht="13.5" customHeight="1" x14ac:dyDescent="0.2">
      <c r="A18" s="193"/>
      <c r="B18" s="193"/>
      <c r="C18" s="193"/>
      <c r="D18" s="193"/>
      <c r="E18" s="193"/>
      <c r="F18" s="193"/>
      <c r="G18" s="193"/>
      <c r="H18" s="193"/>
      <c r="I18" s="193"/>
      <c r="J18" s="193"/>
    </row>
    <row r="19" spans="1:11" s="87" customFormat="1" ht="13.5" customHeight="1" x14ac:dyDescent="0.2">
      <c r="A19" s="193"/>
      <c r="B19" s="193"/>
      <c r="C19" s="193"/>
      <c r="D19" s="193"/>
      <c r="E19" s="193"/>
      <c r="F19" s="193"/>
      <c r="G19" s="193"/>
      <c r="H19" s="193"/>
      <c r="I19" s="193"/>
      <c r="J19" s="193"/>
    </row>
    <row r="20" spans="1:11" s="87" customFormat="1" ht="13.5" customHeight="1" x14ac:dyDescent="0.2">
      <c r="A20" s="193"/>
      <c r="B20" s="193"/>
      <c r="C20" s="193"/>
      <c r="D20" s="193"/>
      <c r="E20" s="193"/>
      <c r="F20" s="193"/>
      <c r="G20" s="193"/>
      <c r="H20" s="193"/>
      <c r="I20" s="193"/>
      <c r="J20" s="193"/>
    </row>
    <row r="21" spans="1:11" s="87" customFormat="1" ht="13.5" customHeight="1" x14ac:dyDescent="0.2">
      <c r="A21" s="193"/>
      <c r="B21" s="193"/>
      <c r="C21" s="193"/>
      <c r="D21" s="193"/>
      <c r="E21" s="193"/>
      <c r="F21" s="193"/>
      <c r="G21" s="193"/>
      <c r="H21" s="193"/>
      <c r="I21" s="193"/>
      <c r="J21" s="193"/>
    </row>
    <row r="22" spans="1:11" s="87" customFormat="1" ht="13.5" customHeight="1" x14ac:dyDescent="0.2">
      <c r="A22" s="193"/>
      <c r="B22" s="193"/>
      <c r="C22" s="193"/>
      <c r="D22" s="193"/>
      <c r="E22" s="193"/>
      <c r="F22" s="193"/>
      <c r="G22" s="193"/>
      <c r="H22" s="193"/>
      <c r="I22" s="193"/>
      <c r="J22" s="193"/>
    </row>
    <row r="23" spans="1:11" ht="13.5" customHeight="1" x14ac:dyDescent="0.2">
      <c r="A23" s="193"/>
      <c r="B23" s="193"/>
      <c r="C23" s="193"/>
      <c r="D23" s="193"/>
      <c r="E23" s="193"/>
      <c r="F23" s="193"/>
      <c r="G23" s="193"/>
      <c r="H23" s="193"/>
      <c r="I23" s="193"/>
      <c r="J23" s="193"/>
      <c r="K23" s="194"/>
    </row>
    <row r="24" spans="1:11" ht="13.5" customHeight="1" x14ac:dyDescent="0.2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4"/>
    </row>
    <row r="25" spans="1:11" ht="13.5" customHeight="1" x14ac:dyDescent="0.2">
      <c r="A25" t="s">
        <v>99</v>
      </c>
      <c r="K25" s="194"/>
    </row>
    <row r="27" spans="1:11" ht="13.5" customHeight="1" x14ac:dyDescent="0.2">
      <c r="A27" t="s">
        <v>44</v>
      </c>
    </row>
    <row r="28" spans="1:11" ht="13.5" customHeight="1" x14ac:dyDescent="0.2">
      <c r="A28" s="191" t="s">
        <v>160</v>
      </c>
      <c r="B28" s="191"/>
      <c r="C28" s="191"/>
      <c r="D28" s="191"/>
      <c r="E28" s="191"/>
      <c r="F28" s="191"/>
      <c r="G28" s="191"/>
      <c r="H28" s="191"/>
      <c r="I28" s="191"/>
      <c r="J28" s="191"/>
    </row>
    <row r="29" spans="1:11" ht="13.5" customHeight="1" x14ac:dyDescent="0.2">
      <c r="A29" s="192"/>
      <c r="B29" s="192"/>
      <c r="C29" s="192"/>
      <c r="D29" s="192"/>
      <c r="E29" s="192"/>
      <c r="F29" s="192"/>
      <c r="G29" s="192"/>
      <c r="H29" s="192"/>
      <c r="I29" s="192"/>
      <c r="J29" s="192"/>
    </row>
    <row r="30" spans="1:11" ht="13.5" customHeight="1" x14ac:dyDescent="0.2">
      <c r="A30" s="192"/>
      <c r="B30" s="192"/>
      <c r="C30" s="192"/>
      <c r="D30" s="192"/>
      <c r="E30" s="192"/>
      <c r="F30" s="192"/>
      <c r="G30" s="192"/>
      <c r="H30" s="192"/>
      <c r="I30" s="192"/>
      <c r="J30" s="192"/>
    </row>
    <row r="31" spans="1:11" ht="13.5" customHeight="1" x14ac:dyDescent="0.2">
      <c r="A31" s="192"/>
      <c r="B31" s="192"/>
      <c r="C31" s="192"/>
      <c r="D31" s="192"/>
      <c r="E31" s="192"/>
      <c r="F31" s="192"/>
      <c r="G31" s="192"/>
      <c r="H31" s="192"/>
      <c r="I31" s="192"/>
      <c r="J31" s="192"/>
    </row>
    <row r="32" spans="1:11" ht="13.5" customHeight="1" x14ac:dyDescent="0.2">
      <c r="A32" s="192"/>
      <c r="B32" s="192"/>
      <c r="C32" s="192"/>
      <c r="D32" s="192"/>
      <c r="E32" s="192"/>
      <c r="F32" s="192"/>
      <c r="G32" s="192"/>
      <c r="H32" s="192"/>
      <c r="I32" s="192"/>
      <c r="J32" s="192"/>
    </row>
    <row r="33" spans="1:10" ht="13.5" customHeight="1" x14ac:dyDescent="0.2">
      <c r="A33" s="192"/>
      <c r="B33" s="192"/>
      <c r="C33" s="192"/>
      <c r="D33" s="192"/>
      <c r="E33" s="192"/>
      <c r="F33" s="192"/>
      <c r="G33" s="192"/>
      <c r="H33" s="192"/>
      <c r="I33" s="192"/>
      <c r="J33" s="192"/>
    </row>
    <row r="34" spans="1:10" ht="13.5" customHeight="1" x14ac:dyDescent="0.2">
      <c r="A34" s="192"/>
      <c r="B34" s="192"/>
      <c r="C34" s="192"/>
      <c r="D34" s="192"/>
      <c r="E34" s="192"/>
      <c r="F34" s="192"/>
      <c r="G34" s="192"/>
      <c r="H34" s="192"/>
      <c r="I34" s="192"/>
      <c r="J34" s="192"/>
    </row>
    <row r="35" spans="1:10" ht="13.5" customHeight="1" x14ac:dyDescent="0.2">
      <c r="A35" s="192"/>
      <c r="B35" s="192"/>
      <c r="C35" s="192"/>
      <c r="D35" s="192"/>
      <c r="E35" s="192"/>
      <c r="F35" s="192"/>
      <c r="G35" s="192"/>
      <c r="H35" s="192"/>
      <c r="I35" s="192"/>
      <c r="J35" s="192"/>
    </row>
    <row r="36" spans="1:10" ht="13.5" customHeight="1" x14ac:dyDescent="0.2">
      <c r="A36" t="s">
        <v>100</v>
      </c>
    </row>
    <row r="41" spans="1:10" ht="13.5" customHeight="1" x14ac:dyDescent="0.2">
      <c r="A41" s="98"/>
      <c r="B41" s="98"/>
      <c r="C41" s="98"/>
      <c r="D41" s="98"/>
      <c r="E41" s="98"/>
      <c r="F41" s="98"/>
      <c r="G41" s="98"/>
    </row>
    <row r="42" spans="1:10" ht="13.5" customHeight="1" x14ac:dyDescent="0.2">
      <c r="A42" s="98" t="s">
        <v>97</v>
      </c>
      <c r="B42" s="98"/>
      <c r="C42" s="98"/>
      <c r="D42" s="98"/>
      <c r="E42" s="98"/>
      <c r="F42" s="98"/>
      <c r="G42" s="98"/>
    </row>
    <row r="43" spans="1:10" ht="13.5" customHeight="1" x14ac:dyDescent="0.2">
      <c r="A43" s="98" t="s">
        <v>95</v>
      </c>
      <c r="B43" s="98"/>
      <c r="C43" s="98"/>
      <c r="D43" s="98"/>
      <c r="E43" s="98"/>
      <c r="F43" s="98"/>
      <c r="G43" s="98"/>
    </row>
    <row r="44" spans="1:10" ht="13.5" customHeight="1" x14ac:dyDescent="0.2">
      <c r="A44" s="98"/>
      <c r="B44" s="98"/>
      <c r="C44" s="98"/>
      <c r="D44" s="98"/>
      <c r="E44" s="98"/>
      <c r="F44" s="98"/>
      <c r="G44" s="98"/>
    </row>
    <row r="45" spans="1:10" ht="13.5" customHeight="1" x14ac:dyDescent="0.2">
      <c r="A45" s="98"/>
      <c r="B45" s="98"/>
      <c r="C45" s="98"/>
      <c r="D45" s="98"/>
      <c r="E45" s="98"/>
      <c r="F45" s="98"/>
      <c r="G45" s="98"/>
    </row>
    <row r="46" spans="1:10" ht="13.5" customHeight="1" x14ac:dyDescent="0.2">
      <c r="A46" s="98"/>
      <c r="B46" s="98"/>
      <c r="C46" s="98"/>
      <c r="D46" s="98"/>
      <c r="E46" s="98"/>
      <c r="F46" s="98"/>
      <c r="G46" s="98"/>
    </row>
    <row r="54" spans="1:4" ht="13.5" customHeight="1" x14ac:dyDescent="0.2">
      <c r="D54" s="40"/>
    </row>
    <row r="55" spans="1:4" ht="13.5" customHeight="1" x14ac:dyDescent="0.2">
      <c r="A55" s="39"/>
    </row>
    <row r="84" spans="17:29" ht="15.5" customHeight="1" thickBot="1" x14ac:dyDescent="0.25">
      <c r="Q84" s="95" t="s">
        <v>94</v>
      </c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7:29" ht="15.5" customHeight="1" thickTop="1" x14ac:dyDescent="0.2">
      <c r="Q85" s="96" t="s">
        <v>93</v>
      </c>
      <c r="R85" s="222" t="s">
        <v>96</v>
      </c>
      <c r="S85" s="225">
        <v>0.5</v>
      </c>
      <c r="T85" s="226">
        <v>1</v>
      </c>
      <c r="U85" s="227">
        <v>1.5</v>
      </c>
      <c r="V85" s="228">
        <v>2</v>
      </c>
      <c r="W85" s="225">
        <v>2.5</v>
      </c>
      <c r="X85" s="225">
        <v>3</v>
      </c>
      <c r="Y85" s="225">
        <v>4</v>
      </c>
      <c r="Z85" s="225">
        <v>5</v>
      </c>
      <c r="AA85" s="225">
        <v>6</v>
      </c>
      <c r="AB85" s="225">
        <v>7</v>
      </c>
      <c r="AC85" s="95"/>
    </row>
    <row r="86" spans="17:29" ht="15.5" customHeight="1" x14ac:dyDescent="0.2">
      <c r="Q86" s="96" t="s">
        <v>92</v>
      </c>
      <c r="R86" s="97">
        <v>714177</v>
      </c>
      <c r="S86" s="97">
        <v>1073998.2050000001</v>
      </c>
      <c r="T86" s="99">
        <v>1018155.49</v>
      </c>
      <c r="U86" s="101">
        <v>1132744.855</v>
      </c>
      <c r="V86" s="100">
        <v>923585.41999999993</v>
      </c>
      <c r="W86" s="97">
        <v>911261.7</v>
      </c>
      <c r="X86" s="97">
        <v>937209.29</v>
      </c>
      <c r="Y86" s="97">
        <v>828875.4</v>
      </c>
      <c r="Z86" s="97">
        <v>901271.25</v>
      </c>
      <c r="AA86" s="97">
        <v>714177</v>
      </c>
      <c r="AB86" s="97">
        <v>714177</v>
      </c>
      <c r="AC86" s="95"/>
    </row>
    <row r="87" spans="17:29" ht="15.5" customHeight="1" thickBot="1" x14ac:dyDescent="0.25">
      <c r="Q87" s="96" t="s">
        <v>91</v>
      </c>
      <c r="R87" s="97">
        <v>900667</v>
      </c>
      <c r="S87" s="97">
        <v>1144527.31</v>
      </c>
      <c r="T87" s="99">
        <v>1193148.3699999999</v>
      </c>
      <c r="U87" s="102">
        <v>1354498.6099999999</v>
      </c>
      <c r="V87" s="100">
        <v>1214496.2</v>
      </c>
      <c r="W87" s="97">
        <v>1180654.575</v>
      </c>
      <c r="X87" s="97">
        <v>1208075.8</v>
      </c>
      <c r="Y87" s="97">
        <v>1029098.4</v>
      </c>
      <c r="Z87" s="97">
        <v>1110514.5</v>
      </c>
      <c r="AA87" s="97">
        <v>900667</v>
      </c>
      <c r="AB87" s="97">
        <v>900667</v>
      </c>
      <c r="AC87" s="95"/>
    </row>
    <row r="88" spans="17:29" ht="15.5" customHeight="1" thickTop="1" thickBot="1" x14ac:dyDescent="0.25"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7:29" ht="15.5" customHeight="1" thickTop="1" thickBot="1" x14ac:dyDescent="0.25">
      <c r="Q89" s="94" t="s">
        <v>155</v>
      </c>
      <c r="R89" s="222" t="s">
        <v>158</v>
      </c>
      <c r="S89" s="222">
        <v>0.5</v>
      </c>
      <c r="T89" s="223">
        <v>1</v>
      </c>
      <c r="U89" s="229">
        <v>1.5</v>
      </c>
      <c r="V89" s="224">
        <v>2</v>
      </c>
      <c r="W89" s="222">
        <v>2.5</v>
      </c>
      <c r="X89" s="222">
        <v>3</v>
      </c>
      <c r="Y89" s="222">
        <v>4</v>
      </c>
      <c r="Z89" s="222">
        <v>5</v>
      </c>
      <c r="AA89" s="222">
        <v>6</v>
      </c>
      <c r="AB89" s="222">
        <v>7</v>
      </c>
      <c r="AC89" s="95"/>
    </row>
    <row r="90" spans="17:29" ht="15.5" customHeight="1" thickTop="1" thickBot="1" x14ac:dyDescent="0.25">
      <c r="Q90" s="94" t="s">
        <v>156</v>
      </c>
      <c r="R90" s="94">
        <v>1313655</v>
      </c>
      <c r="S90" s="218">
        <v>1133748.32</v>
      </c>
      <c r="T90" s="220">
        <v>1679532.8900000001</v>
      </c>
      <c r="U90" s="230">
        <v>1732476.21</v>
      </c>
      <c r="V90" s="221">
        <v>1591100.6</v>
      </c>
      <c r="W90" s="219">
        <v>1528675.8749999998</v>
      </c>
      <c r="X90" s="219">
        <v>1506317.29</v>
      </c>
      <c r="Y90" s="218">
        <v>1470939.3599999999</v>
      </c>
      <c r="Z90" s="218">
        <v>1608158.7999999998</v>
      </c>
      <c r="AA90" s="218">
        <v>1575560.9</v>
      </c>
      <c r="AB90" s="218">
        <v>1642420.16</v>
      </c>
    </row>
    <row r="91" spans="17:29" ht="15.5" customHeight="1" thickTop="1" thickBot="1" x14ac:dyDescent="0.25">
      <c r="Q91" s="94" t="s">
        <v>157</v>
      </c>
      <c r="R91" s="94">
        <v>1077936</v>
      </c>
      <c r="S91" s="218">
        <v>1349252.1199999999</v>
      </c>
      <c r="T91" s="220">
        <v>1866927.2499999995</v>
      </c>
      <c r="U91" s="230">
        <v>2038930.0649999999</v>
      </c>
      <c r="V91" s="221">
        <v>1942610.02</v>
      </c>
      <c r="W91" s="219">
        <v>1937123.925</v>
      </c>
      <c r="X91" s="219">
        <v>1900163.3199999998</v>
      </c>
      <c r="Y91" s="218">
        <v>1811287.6400000001</v>
      </c>
      <c r="Z91" s="218">
        <v>1869185.9</v>
      </c>
      <c r="AA91" s="218">
        <v>1757833.88</v>
      </c>
      <c r="AB91" s="218">
        <v>1629768.8</v>
      </c>
    </row>
    <row r="92" spans="17:29" ht="13.5" customHeight="1" thickTop="1" x14ac:dyDescent="0.2"/>
  </sheetData>
  <sheetProtection selectLockedCells="1" selectUnlockedCells="1"/>
  <mergeCells count="3">
    <mergeCell ref="A28:J35"/>
    <mergeCell ref="A2:J24"/>
    <mergeCell ref="K23:K25"/>
  </mergeCells>
  <phoneticPr fontId="1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7"/>
  <sheetViews>
    <sheetView zoomScale="85" zoomScaleNormal="85" zoomScaleSheetLayoutView="100" workbookViewId="0">
      <selection activeCell="I19" sqref="A19:I21"/>
    </sheetView>
  </sheetViews>
  <sheetFormatPr defaultColWidth="8.90625" defaultRowHeight="17.25" customHeight="1" x14ac:dyDescent="0.2"/>
  <cols>
    <col min="1" max="1" width="3.08984375" style="29" customWidth="1"/>
    <col min="2" max="2" width="9.90625" style="30" customWidth="1"/>
    <col min="3" max="3" width="32.81640625" style="30" customWidth="1"/>
    <col min="4" max="4" width="15.7265625" style="31" customWidth="1"/>
    <col min="5" max="5" width="13" style="31" customWidth="1"/>
    <col min="6" max="6" width="15.90625" style="32" customWidth="1"/>
    <col min="7" max="9" width="15.90625" style="31" customWidth="1"/>
    <col min="10" max="10" width="15.90625" style="32" customWidth="1"/>
    <col min="11" max="11" width="15.90625" style="31" customWidth="1"/>
    <col min="12" max="12" width="15.90625" style="32" customWidth="1"/>
    <col min="13" max="16384" width="8.90625" style="29"/>
  </cols>
  <sheetData>
    <row r="2" spans="2:17" ht="17.25" customHeight="1" x14ac:dyDescent="0.2">
      <c r="B2" s="33" t="s">
        <v>45</v>
      </c>
      <c r="C2" s="33"/>
      <c r="D2" s="29"/>
    </row>
    <row r="4" spans="2:17" ht="17.25" customHeight="1" x14ac:dyDescent="0.2">
      <c r="B4" s="195" t="s">
        <v>46</v>
      </c>
      <c r="C4" s="196"/>
      <c r="D4" s="46" t="s">
        <v>0</v>
      </c>
      <c r="E4" s="46"/>
      <c r="F4" s="47" t="s">
        <v>47</v>
      </c>
      <c r="G4" s="62" t="s">
        <v>60</v>
      </c>
      <c r="H4" s="62" t="s">
        <v>61</v>
      </c>
      <c r="I4" s="62" t="s">
        <v>64</v>
      </c>
      <c r="J4" s="62" t="s">
        <v>58</v>
      </c>
      <c r="K4" s="62" t="s">
        <v>59</v>
      </c>
      <c r="L4" s="62" t="s">
        <v>57</v>
      </c>
      <c r="Q4"/>
    </row>
    <row r="5" spans="2:17" ht="17.25" customHeight="1" x14ac:dyDescent="0.2">
      <c r="B5" s="48" t="s">
        <v>48</v>
      </c>
      <c r="C5" s="48">
        <v>1</v>
      </c>
      <c r="D5" s="49" t="s">
        <v>62</v>
      </c>
      <c r="E5" s="49" t="s">
        <v>66</v>
      </c>
      <c r="F5" s="199">
        <v>42367</v>
      </c>
      <c r="G5" s="43">
        <v>33</v>
      </c>
      <c r="H5" s="43">
        <v>67</v>
      </c>
      <c r="I5" s="43">
        <v>0</v>
      </c>
      <c r="J5" s="44">
        <v>2386553</v>
      </c>
      <c r="K5" s="44">
        <v>3386553</v>
      </c>
      <c r="L5" s="45" t="s">
        <v>65</v>
      </c>
      <c r="Q5"/>
    </row>
    <row r="6" spans="2:17" ht="17.25" customHeight="1" x14ac:dyDescent="0.2">
      <c r="B6" s="48" t="s">
        <v>63</v>
      </c>
      <c r="C6" s="51" t="s">
        <v>70</v>
      </c>
      <c r="D6" s="49" t="s">
        <v>62</v>
      </c>
      <c r="E6" s="49" t="s">
        <v>66</v>
      </c>
      <c r="F6" s="199">
        <v>42368</v>
      </c>
      <c r="G6" s="43">
        <v>22</v>
      </c>
      <c r="H6" s="43">
        <v>36</v>
      </c>
      <c r="I6" s="43">
        <v>42</v>
      </c>
      <c r="J6" s="43">
        <v>2913852</v>
      </c>
      <c r="K6" s="43">
        <v>3913852</v>
      </c>
      <c r="L6" s="50">
        <v>0.22</v>
      </c>
    </row>
    <row r="7" spans="2:17" ht="17.25" customHeight="1" x14ac:dyDescent="0.2">
      <c r="B7" s="48" t="s">
        <v>48</v>
      </c>
      <c r="C7" s="48">
        <v>2</v>
      </c>
      <c r="D7" s="49" t="s">
        <v>83</v>
      </c>
      <c r="E7" s="49" t="s">
        <v>84</v>
      </c>
      <c r="F7" s="199">
        <v>42007</v>
      </c>
      <c r="G7" s="49">
        <v>27</v>
      </c>
      <c r="H7" s="49">
        <v>61</v>
      </c>
      <c r="I7" s="49">
        <v>0</v>
      </c>
      <c r="J7" s="89">
        <v>-2446</v>
      </c>
      <c r="K7" s="43">
        <f>1000000+J7</f>
        <v>997554</v>
      </c>
      <c r="L7" s="63">
        <v>0.3</v>
      </c>
    </row>
    <row r="8" spans="2:17" ht="17.25" customHeight="1" x14ac:dyDescent="0.2">
      <c r="B8" s="48" t="s">
        <v>48</v>
      </c>
      <c r="C8" s="51" t="s">
        <v>71</v>
      </c>
      <c r="D8" s="49" t="s">
        <v>85</v>
      </c>
      <c r="E8" s="49" t="s">
        <v>86</v>
      </c>
      <c r="F8" s="199">
        <v>42007</v>
      </c>
      <c r="G8" s="49">
        <v>20</v>
      </c>
      <c r="H8" s="49">
        <v>41</v>
      </c>
      <c r="I8" s="49">
        <v>29</v>
      </c>
      <c r="J8" s="43">
        <v>4132</v>
      </c>
      <c r="K8" s="43">
        <v>985410</v>
      </c>
      <c r="L8" s="63">
        <v>0.222</v>
      </c>
    </row>
    <row r="9" spans="2:17" ht="17.25" customHeight="1" x14ac:dyDescent="0.2">
      <c r="B9" s="48" t="s">
        <v>87</v>
      </c>
      <c r="C9" s="48">
        <v>3</v>
      </c>
      <c r="D9" s="49" t="s">
        <v>88</v>
      </c>
      <c r="E9" s="49" t="s">
        <v>66</v>
      </c>
      <c r="F9" s="199">
        <v>42014</v>
      </c>
      <c r="G9" s="49">
        <v>29</v>
      </c>
      <c r="H9" s="49">
        <v>46</v>
      </c>
      <c r="I9" s="49">
        <v>0</v>
      </c>
      <c r="J9" s="43">
        <v>2359090</v>
      </c>
      <c r="K9" s="43">
        <v>3359090</v>
      </c>
      <c r="L9" s="88">
        <f t="shared" ref="L9:L11" si="0">G9/(G9+H9+I9)*100</f>
        <v>38.666666666666664</v>
      </c>
    </row>
    <row r="10" spans="2:17" ht="17.25" customHeight="1" x14ac:dyDescent="0.2">
      <c r="B10" s="48" t="s">
        <v>89</v>
      </c>
      <c r="C10" s="51" t="s">
        <v>70</v>
      </c>
      <c r="D10" s="49" t="s">
        <v>83</v>
      </c>
      <c r="E10" s="49" t="s">
        <v>66</v>
      </c>
      <c r="F10" s="199">
        <v>42014</v>
      </c>
      <c r="G10" s="49">
        <v>20</v>
      </c>
      <c r="H10" s="49">
        <v>35</v>
      </c>
      <c r="I10" s="49">
        <v>20</v>
      </c>
      <c r="J10" s="43">
        <v>4840014</v>
      </c>
      <c r="K10" s="43">
        <v>5840014</v>
      </c>
      <c r="L10" s="88">
        <f t="shared" si="0"/>
        <v>26.666666666666668</v>
      </c>
    </row>
    <row r="11" spans="2:17" ht="17.25" customHeight="1" x14ac:dyDescent="0.2">
      <c r="B11" s="48" t="s">
        <v>89</v>
      </c>
      <c r="C11" s="48">
        <v>4</v>
      </c>
      <c r="D11" s="49" t="s">
        <v>83</v>
      </c>
      <c r="E11" s="49" t="s">
        <v>84</v>
      </c>
      <c r="F11" s="199">
        <v>42020</v>
      </c>
      <c r="G11" s="49">
        <v>16</v>
      </c>
      <c r="H11" s="49">
        <v>35</v>
      </c>
      <c r="I11" s="49">
        <v>0</v>
      </c>
      <c r="J11" s="90">
        <v>-285823</v>
      </c>
      <c r="K11" s="49">
        <f>1000000+J11</f>
        <v>714177</v>
      </c>
      <c r="L11" s="88">
        <f t="shared" si="0"/>
        <v>31.372549019607842</v>
      </c>
    </row>
    <row r="12" spans="2:17" ht="17.25" customHeight="1" x14ac:dyDescent="0.2">
      <c r="B12" s="48" t="s">
        <v>89</v>
      </c>
      <c r="C12" s="51" t="s">
        <v>70</v>
      </c>
      <c r="D12" s="49" t="s">
        <v>83</v>
      </c>
      <c r="E12" s="49" t="s">
        <v>86</v>
      </c>
      <c r="F12" s="199">
        <v>42020</v>
      </c>
      <c r="G12" s="49">
        <v>10</v>
      </c>
      <c r="H12" s="49">
        <v>17</v>
      </c>
      <c r="I12" s="49">
        <v>24</v>
      </c>
      <c r="J12" s="90">
        <v>-99333</v>
      </c>
      <c r="K12" s="49">
        <f>1000000+J12</f>
        <v>900667</v>
      </c>
      <c r="L12" s="88">
        <f>G12/(G12+H12+I12)*100</f>
        <v>19.607843137254903</v>
      </c>
    </row>
    <row r="13" spans="2:17" ht="17.25" customHeight="1" x14ac:dyDescent="0.2">
      <c r="B13" s="48" t="s">
        <v>87</v>
      </c>
      <c r="C13" s="48">
        <v>5</v>
      </c>
      <c r="D13" s="49" t="s">
        <v>151</v>
      </c>
      <c r="E13" s="49" t="s">
        <v>152</v>
      </c>
      <c r="F13" s="199">
        <v>42027</v>
      </c>
      <c r="G13" s="49">
        <v>15</v>
      </c>
      <c r="H13" s="49">
        <v>38</v>
      </c>
      <c r="I13" s="49">
        <v>0</v>
      </c>
      <c r="J13" s="90">
        <v>-375766</v>
      </c>
      <c r="K13" s="49">
        <f>1000000+J13</f>
        <v>624234</v>
      </c>
      <c r="L13" s="88">
        <f t="shared" ref="L13:L16" si="1">G13/(G13+H13+I13)*100</f>
        <v>28.30188679245283</v>
      </c>
    </row>
    <row r="14" spans="2:17" ht="17.25" customHeight="1" thickBot="1" x14ac:dyDescent="0.25">
      <c r="B14" s="200" t="s">
        <v>153</v>
      </c>
      <c r="C14" s="201" t="s">
        <v>70</v>
      </c>
      <c r="D14" s="202" t="s">
        <v>62</v>
      </c>
      <c r="E14" s="202" t="s">
        <v>154</v>
      </c>
      <c r="F14" s="203">
        <v>42027</v>
      </c>
      <c r="G14" s="205">
        <v>8</v>
      </c>
      <c r="H14" s="205">
        <v>16</v>
      </c>
      <c r="I14" s="205">
        <v>29</v>
      </c>
      <c r="J14" s="206">
        <v>-179532</v>
      </c>
      <c r="K14" s="202">
        <f>1000000+J14</f>
        <v>820468</v>
      </c>
      <c r="L14" s="204">
        <f t="shared" si="1"/>
        <v>15.09433962264151</v>
      </c>
    </row>
    <row r="15" spans="2:17" ht="17.25" customHeight="1" thickTop="1" x14ac:dyDescent="0.2">
      <c r="B15" s="207" t="s">
        <v>149</v>
      </c>
      <c r="C15" s="208">
        <v>5</v>
      </c>
      <c r="D15" s="209" t="s">
        <v>62</v>
      </c>
      <c r="E15" s="209" t="s">
        <v>152</v>
      </c>
      <c r="F15" s="210">
        <v>42041</v>
      </c>
      <c r="G15" s="209">
        <v>29</v>
      </c>
      <c r="H15" s="209">
        <v>43</v>
      </c>
      <c r="I15" s="209">
        <v>0</v>
      </c>
      <c r="J15" s="208">
        <v>313655</v>
      </c>
      <c r="K15" s="209">
        <f>1000000+J15</f>
        <v>1313655</v>
      </c>
      <c r="L15" s="211">
        <f t="shared" si="1"/>
        <v>40.277777777777779</v>
      </c>
    </row>
    <row r="16" spans="2:17" ht="17.25" customHeight="1" thickBot="1" x14ac:dyDescent="0.25">
      <c r="B16" s="212" t="s">
        <v>149</v>
      </c>
      <c r="C16" s="213" t="s">
        <v>150</v>
      </c>
      <c r="D16" s="214" t="s">
        <v>62</v>
      </c>
      <c r="E16" s="214" t="s">
        <v>154</v>
      </c>
      <c r="F16" s="215">
        <v>42041</v>
      </c>
      <c r="G16" s="214">
        <v>12</v>
      </c>
      <c r="H16" s="214">
        <v>17</v>
      </c>
      <c r="I16" s="214">
        <v>43</v>
      </c>
      <c r="J16" s="216">
        <v>77936</v>
      </c>
      <c r="K16" s="214">
        <f>1000000+J16</f>
        <v>1077936</v>
      </c>
      <c r="L16" s="217">
        <f t="shared" si="1"/>
        <v>16.666666666666664</v>
      </c>
    </row>
    <row r="17" ht="17.25" customHeight="1" thickTop="1" x14ac:dyDescent="0.2"/>
  </sheetData>
  <sheetProtection selectLockedCells="1" selectUnlockedCells="1"/>
  <mergeCells count="1">
    <mergeCell ref="B4:C4"/>
  </mergeCells>
  <phoneticPr fontId="11"/>
  <pageMargins left="0.75" right="0.75" top="1" bottom="1" header="0.51180555555555551" footer="0.51180555555555551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8"/>
  <sheetViews>
    <sheetView zoomScale="90" zoomScaleNormal="90" workbookViewId="0">
      <pane ySplit="8" topLeftCell="A9" activePane="bottomLeft" state="frozen"/>
      <selection pane="bottomLeft" activeCell="F29" sqref="F29"/>
    </sheetView>
  </sheetViews>
  <sheetFormatPr defaultRowHeight="13.5" customHeight="1" x14ac:dyDescent="0.2"/>
  <cols>
    <col min="1" max="1" width="2.90625" customWidth="1"/>
    <col min="2" max="18" width="6.6328125" customWidth="1"/>
    <col min="22" max="22" width="10.90625" style="1" customWidth="1"/>
  </cols>
  <sheetData>
    <row r="2" spans="2:21" ht="13.5" customHeight="1" x14ac:dyDescent="0.2">
      <c r="B2" s="171" t="s">
        <v>0</v>
      </c>
      <c r="C2" s="171"/>
      <c r="D2" s="166"/>
      <c r="E2" s="166"/>
      <c r="F2" s="171" t="s">
        <v>1</v>
      </c>
      <c r="G2" s="171"/>
      <c r="H2" s="166" t="s">
        <v>2</v>
      </c>
      <c r="I2" s="166"/>
      <c r="J2" s="171" t="s">
        <v>3</v>
      </c>
      <c r="K2" s="171"/>
      <c r="L2" s="177">
        <f>C9</f>
        <v>1000000</v>
      </c>
      <c r="M2" s="177"/>
      <c r="N2" s="171" t="s">
        <v>4</v>
      </c>
      <c r="O2" s="171"/>
      <c r="P2" s="177" t="e">
        <f>C108+R108</f>
        <v>#VALUE!</v>
      </c>
      <c r="Q2" s="177"/>
      <c r="R2" s="4"/>
      <c r="S2" s="4"/>
      <c r="T2" s="4"/>
    </row>
    <row r="3" spans="2:21" ht="57" customHeight="1" x14ac:dyDescent="0.2">
      <c r="B3" s="171" t="s">
        <v>5</v>
      </c>
      <c r="C3" s="171"/>
      <c r="D3" s="172" t="s">
        <v>49</v>
      </c>
      <c r="E3" s="172"/>
      <c r="F3" s="172"/>
      <c r="G3" s="172"/>
      <c r="H3" s="172"/>
      <c r="I3" s="172"/>
      <c r="J3" s="171" t="s">
        <v>6</v>
      </c>
      <c r="K3" s="171"/>
      <c r="L3" s="172" t="s">
        <v>50</v>
      </c>
      <c r="M3" s="172"/>
      <c r="N3" s="172"/>
      <c r="O3" s="172"/>
      <c r="P3" s="172"/>
      <c r="Q3" s="172"/>
      <c r="R3" s="4"/>
      <c r="S3" s="4"/>
    </row>
    <row r="4" spans="2:21" ht="13.5" customHeight="1" x14ac:dyDescent="0.2">
      <c r="B4" s="171" t="s">
        <v>8</v>
      </c>
      <c r="C4" s="171"/>
      <c r="D4" s="173">
        <f>SUM($R$9:$S$993)</f>
        <v>-29503</v>
      </c>
      <c r="E4" s="173"/>
      <c r="F4" s="171" t="s">
        <v>9</v>
      </c>
      <c r="G4" s="171"/>
      <c r="H4" s="174">
        <f>SUM($T$9:$U$108)</f>
        <v>-57</v>
      </c>
      <c r="I4" s="174"/>
      <c r="J4" s="175" t="s">
        <v>10</v>
      </c>
      <c r="K4" s="175"/>
      <c r="L4" s="177">
        <f>MAX($C$9:$D$990)-C9</f>
        <v>0</v>
      </c>
      <c r="M4" s="177"/>
      <c r="N4" s="175" t="s">
        <v>11</v>
      </c>
      <c r="O4" s="175"/>
      <c r="P4" s="173">
        <f>MIN($C$9:$D$990)-C9</f>
        <v>-29503</v>
      </c>
      <c r="Q4" s="173"/>
      <c r="R4" s="4"/>
      <c r="S4" s="4"/>
      <c r="T4" s="4"/>
    </row>
    <row r="5" spans="2:21" ht="13.5" customHeight="1" x14ac:dyDescent="0.2">
      <c r="B5" s="6" t="s">
        <v>12</v>
      </c>
      <c r="C5" s="3">
        <f>COUNTIF($R$9:$R$990,"&gt;0")</f>
        <v>0</v>
      </c>
      <c r="D5" s="2" t="s">
        <v>13</v>
      </c>
      <c r="E5" s="7">
        <f>COUNTIF($R$9:$R$990,"&lt;0")</f>
        <v>1</v>
      </c>
      <c r="F5" s="2" t="s">
        <v>14</v>
      </c>
      <c r="G5" s="3">
        <f>COUNTIF($R$9:$R$990,"=0")</f>
        <v>0</v>
      </c>
      <c r="H5" s="2" t="s">
        <v>15</v>
      </c>
      <c r="I5" s="8">
        <f>C5/SUM(C5,E5,G5)</f>
        <v>0</v>
      </c>
      <c r="J5" s="165" t="s">
        <v>16</v>
      </c>
      <c r="K5" s="165"/>
      <c r="L5" s="166"/>
      <c r="M5" s="166"/>
      <c r="N5" s="9" t="s">
        <v>17</v>
      </c>
      <c r="O5" s="10"/>
      <c r="P5" s="166"/>
      <c r="Q5" s="166"/>
      <c r="R5" s="4"/>
      <c r="S5" s="4"/>
      <c r="T5" s="4"/>
    </row>
    <row r="6" spans="2:21" ht="13.5" customHeight="1" x14ac:dyDescent="0.2">
      <c r="B6" s="11"/>
      <c r="C6" s="12"/>
      <c r="D6" s="13"/>
      <c r="E6" s="14"/>
      <c r="F6" s="11"/>
      <c r="G6" s="14"/>
      <c r="H6" s="11"/>
      <c r="I6" s="15"/>
      <c r="J6" s="11"/>
      <c r="K6" s="11"/>
      <c r="L6" s="14"/>
      <c r="M6" s="14"/>
      <c r="N6" s="16"/>
      <c r="O6" s="16"/>
      <c r="P6" s="17"/>
      <c r="Q6" s="18"/>
      <c r="R6" s="4"/>
      <c r="S6" s="4"/>
      <c r="T6" s="4"/>
    </row>
    <row r="7" spans="2:21" ht="13.5" customHeight="1" x14ac:dyDescent="0.2">
      <c r="B7" s="167" t="s">
        <v>18</v>
      </c>
      <c r="C7" s="168" t="s">
        <v>19</v>
      </c>
      <c r="D7" s="168"/>
      <c r="E7" s="164" t="s">
        <v>27</v>
      </c>
      <c r="F7" s="164"/>
      <c r="G7" s="164"/>
      <c r="H7" s="164"/>
      <c r="I7" s="164"/>
      <c r="J7" s="169" t="s">
        <v>29</v>
      </c>
      <c r="K7" s="169"/>
      <c r="L7" s="169"/>
      <c r="M7" s="170" t="s">
        <v>30</v>
      </c>
      <c r="N7" s="157" t="s">
        <v>31</v>
      </c>
      <c r="O7" s="157"/>
      <c r="P7" s="157"/>
      <c r="Q7" s="157"/>
      <c r="R7" s="158" t="s">
        <v>32</v>
      </c>
      <c r="S7" s="158"/>
      <c r="T7" s="158"/>
      <c r="U7" s="158"/>
    </row>
    <row r="8" spans="2:21" ht="13.5" customHeight="1" x14ac:dyDescent="0.2">
      <c r="B8" s="167"/>
      <c r="C8" s="168"/>
      <c r="D8" s="168"/>
      <c r="E8" s="20" t="s">
        <v>33</v>
      </c>
      <c r="F8" s="20" t="s">
        <v>34</v>
      </c>
      <c r="G8" s="20" t="s">
        <v>35</v>
      </c>
      <c r="H8" s="159" t="s">
        <v>36</v>
      </c>
      <c r="I8" s="159"/>
      <c r="J8" s="21" t="s">
        <v>37</v>
      </c>
      <c r="K8" s="160" t="s">
        <v>38</v>
      </c>
      <c r="L8" s="160"/>
      <c r="M8" s="170"/>
      <c r="N8" s="22" t="s">
        <v>33</v>
      </c>
      <c r="O8" s="22" t="s">
        <v>34</v>
      </c>
      <c r="P8" s="197" t="s">
        <v>36</v>
      </c>
      <c r="Q8" s="197"/>
      <c r="R8" s="158" t="s">
        <v>39</v>
      </c>
      <c r="S8" s="158"/>
      <c r="T8" s="158" t="s">
        <v>37</v>
      </c>
      <c r="U8" s="158"/>
    </row>
    <row r="9" spans="2:21" ht="13.5" customHeight="1" x14ac:dyDescent="0.2">
      <c r="B9" s="24">
        <v>1</v>
      </c>
      <c r="C9" s="141">
        <v>1000000</v>
      </c>
      <c r="D9" s="141"/>
      <c r="E9" s="24">
        <v>2001</v>
      </c>
      <c r="F9" s="27">
        <v>42111</v>
      </c>
      <c r="G9" s="24" t="s">
        <v>42</v>
      </c>
      <c r="H9" s="198">
        <v>1.4382900000000001</v>
      </c>
      <c r="I9" s="198"/>
      <c r="J9" s="24">
        <v>57</v>
      </c>
      <c r="K9" s="141">
        <f t="shared" ref="K9:K108" si="0">IF(F9="","",C9*0.03)</f>
        <v>30000</v>
      </c>
      <c r="L9" s="141"/>
      <c r="M9" s="28">
        <f t="shared" ref="M9:M108" si="1">IF(J9="","",ROUNDDOWN(K9/(J9/81)/100000,2))</f>
        <v>0.42</v>
      </c>
      <c r="N9" s="24">
        <v>2001</v>
      </c>
      <c r="O9" s="27">
        <v>42111</v>
      </c>
      <c r="P9" s="198">
        <v>1.4326000000000001</v>
      </c>
      <c r="Q9" s="198"/>
      <c r="R9" s="144">
        <f t="shared" ref="R9:R108" si="2">IF(O9="","",ROUNDDOWN((IF(G9="売",H9-P9,P9-H9))*M9*1000000000/81,0))</f>
        <v>-29503</v>
      </c>
      <c r="S9" s="144"/>
      <c r="T9" s="145">
        <f t="shared" ref="T9:T51" si="3">IF(O9="","",IF(R9&lt;0,J9*(-1),IF(G9="買",(P9-H9)*10000,(H9-P9)*10000)))</f>
        <v>-57</v>
      </c>
      <c r="U9" s="145"/>
    </row>
    <row r="10" spans="2:21" ht="13.5" customHeight="1" x14ac:dyDescent="0.2">
      <c r="B10" s="24">
        <v>2</v>
      </c>
      <c r="C10" s="141">
        <f t="shared" ref="C10:C108" si="4">IF(R9="","",C9+R9)</f>
        <v>970497</v>
      </c>
      <c r="D10" s="141"/>
      <c r="E10" s="24"/>
      <c r="F10" s="27"/>
      <c r="G10" s="24" t="s">
        <v>42</v>
      </c>
      <c r="H10" s="198"/>
      <c r="I10" s="198"/>
      <c r="J10" s="24"/>
      <c r="K10" s="141" t="str">
        <f t="shared" si="0"/>
        <v/>
      </c>
      <c r="L10" s="141"/>
      <c r="M10" s="28" t="str">
        <f t="shared" si="1"/>
        <v/>
      </c>
      <c r="N10" s="24"/>
      <c r="O10" s="27"/>
      <c r="P10" s="198"/>
      <c r="Q10" s="198"/>
      <c r="R10" s="144" t="str">
        <f t="shared" si="2"/>
        <v/>
      </c>
      <c r="S10" s="144"/>
      <c r="T10" s="145" t="str">
        <f t="shared" si="3"/>
        <v/>
      </c>
      <c r="U10" s="145"/>
    </row>
    <row r="11" spans="2:21" ht="13.5" customHeight="1" x14ac:dyDescent="0.2">
      <c r="B11" s="24">
        <v>3</v>
      </c>
      <c r="C11" s="141" t="str">
        <f t="shared" si="4"/>
        <v/>
      </c>
      <c r="D11" s="141"/>
      <c r="E11" s="24"/>
      <c r="F11" s="27"/>
      <c r="G11" s="24" t="s">
        <v>42</v>
      </c>
      <c r="H11" s="198"/>
      <c r="I11" s="198"/>
      <c r="J11" s="24"/>
      <c r="K11" s="141" t="str">
        <f t="shared" si="0"/>
        <v/>
      </c>
      <c r="L11" s="141"/>
      <c r="M11" s="28" t="str">
        <f t="shared" si="1"/>
        <v/>
      </c>
      <c r="N11" s="24"/>
      <c r="O11" s="27"/>
      <c r="P11" s="198"/>
      <c r="Q11" s="198"/>
      <c r="R11" s="144" t="str">
        <f t="shared" si="2"/>
        <v/>
      </c>
      <c r="S11" s="144"/>
      <c r="T11" s="145" t="str">
        <f t="shared" si="3"/>
        <v/>
      </c>
      <c r="U11" s="145"/>
    </row>
    <row r="12" spans="2:21" ht="13.5" customHeight="1" x14ac:dyDescent="0.2">
      <c r="B12" s="24">
        <v>4</v>
      </c>
      <c r="C12" s="141" t="str">
        <f t="shared" si="4"/>
        <v/>
      </c>
      <c r="D12" s="141"/>
      <c r="E12" s="24"/>
      <c r="F12" s="27"/>
      <c r="G12" s="24" t="s">
        <v>41</v>
      </c>
      <c r="H12" s="198"/>
      <c r="I12" s="198"/>
      <c r="J12" s="24"/>
      <c r="K12" s="141" t="str">
        <f t="shared" si="0"/>
        <v/>
      </c>
      <c r="L12" s="141"/>
      <c r="M12" s="28" t="str">
        <f t="shared" si="1"/>
        <v/>
      </c>
      <c r="N12" s="24"/>
      <c r="O12" s="27"/>
      <c r="P12" s="198"/>
      <c r="Q12" s="198"/>
      <c r="R12" s="144" t="str">
        <f t="shared" si="2"/>
        <v/>
      </c>
      <c r="S12" s="144"/>
      <c r="T12" s="145" t="str">
        <f t="shared" si="3"/>
        <v/>
      </c>
      <c r="U12" s="145"/>
    </row>
    <row r="13" spans="2:21" ht="13.5" customHeight="1" x14ac:dyDescent="0.2">
      <c r="B13" s="24">
        <v>5</v>
      </c>
      <c r="C13" s="141" t="str">
        <f t="shared" si="4"/>
        <v/>
      </c>
      <c r="D13" s="141"/>
      <c r="E13" s="24"/>
      <c r="F13" s="27"/>
      <c r="G13" s="24" t="s">
        <v>41</v>
      </c>
      <c r="H13" s="198"/>
      <c r="I13" s="198"/>
      <c r="J13" s="24"/>
      <c r="K13" s="141" t="str">
        <f t="shared" si="0"/>
        <v/>
      </c>
      <c r="L13" s="141"/>
      <c r="M13" s="28" t="str">
        <f t="shared" si="1"/>
        <v/>
      </c>
      <c r="N13" s="24"/>
      <c r="O13" s="27"/>
      <c r="P13" s="198"/>
      <c r="Q13" s="198"/>
      <c r="R13" s="144" t="str">
        <f t="shared" si="2"/>
        <v/>
      </c>
      <c r="S13" s="144"/>
      <c r="T13" s="145" t="str">
        <f t="shared" si="3"/>
        <v/>
      </c>
      <c r="U13" s="145"/>
    </row>
    <row r="14" spans="2:21" ht="13.5" customHeight="1" x14ac:dyDescent="0.2">
      <c r="B14" s="24">
        <v>6</v>
      </c>
      <c r="C14" s="141" t="str">
        <f t="shared" si="4"/>
        <v/>
      </c>
      <c r="D14" s="141"/>
      <c r="E14" s="24"/>
      <c r="F14" s="27"/>
      <c r="G14" s="24" t="s">
        <v>42</v>
      </c>
      <c r="H14" s="198"/>
      <c r="I14" s="198"/>
      <c r="J14" s="24"/>
      <c r="K14" s="141" t="str">
        <f t="shared" si="0"/>
        <v/>
      </c>
      <c r="L14" s="141"/>
      <c r="M14" s="28" t="str">
        <f t="shared" si="1"/>
        <v/>
      </c>
      <c r="N14" s="24"/>
      <c r="O14" s="27"/>
      <c r="P14" s="198"/>
      <c r="Q14" s="198"/>
      <c r="R14" s="144" t="str">
        <f t="shared" si="2"/>
        <v/>
      </c>
      <c r="S14" s="144"/>
      <c r="T14" s="145" t="str">
        <f t="shared" si="3"/>
        <v/>
      </c>
      <c r="U14" s="145"/>
    </row>
    <row r="15" spans="2:21" ht="13.5" customHeight="1" x14ac:dyDescent="0.2">
      <c r="B15" s="24">
        <v>7</v>
      </c>
      <c r="C15" s="141" t="str">
        <f t="shared" si="4"/>
        <v/>
      </c>
      <c r="D15" s="141"/>
      <c r="E15" s="24"/>
      <c r="F15" s="27"/>
      <c r="G15" s="24" t="s">
        <v>42</v>
      </c>
      <c r="H15" s="198"/>
      <c r="I15" s="198"/>
      <c r="J15" s="24"/>
      <c r="K15" s="141" t="str">
        <f t="shared" si="0"/>
        <v/>
      </c>
      <c r="L15" s="141"/>
      <c r="M15" s="28" t="str">
        <f t="shared" si="1"/>
        <v/>
      </c>
      <c r="N15" s="24"/>
      <c r="O15" s="27"/>
      <c r="P15" s="198"/>
      <c r="Q15" s="198"/>
      <c r="R15" s="144" t="str">
        <f t="shared" si="2"/>
        <v/>
      </c>
      <c r="S15" s="144"/>
      <c r="T15" s="145" t="str">
        <f t="shared" si="3"/>
        <v/>
      </c>
      <c r="U15" s="145"/>
    </row>
    <row r="16" spans="2:21" ht="13.5" customHeight="1" x14ac:dyDescent="0.2">
      <c r="B16" s="24">
        <v>8</v>
      </c>
      <c r="C16" s="141" t="str">
        <f t="shared" si="4"/>
        <v/>
      </c>
      <c r="D16" s="141"/>
      <c r="E16" s="24"/>
      <c r="F16" s="27"/>
      <c r="G16" s="24" t="s">
        <v>42</v>
      </c>
      <c r="H16" s="198"/>
      <c r="I16" s="198"/>
      <c r="J16" s="24"/>
      <c r="K16" s="141" t="str">
        <f t="shared" si="0"/>
        <v/>
      </c>
      <c r="L16" s="141"/>
      <c r="M16" s="28" t="str">
        <f t="shared" si="1"/>
        <v/>
      </c>
      <c r="N16" s="24"/>
      <c r="O16" s="27"/>
      <c r="P16" s="198"/>
      <c r="Q16" s="198"/>
      <c r="R16" s="144" t="str">
        <f t="shared" si="2"/>
        <v/>
      </c>
      <c r="S16" s="144"/>
      <c r="T16" s="145" t="str">
        <f t="shared" si="3"/>
        <v/>
      </c>
      <c r="U16" s="145"/>
    </row>
    <row r="17" spans="2:21" ht="13.5" customHeight="1" x14ac:dyDescent="0.2">
      <c r="B17" s="24">
        <v>9</v>
      </c>
      <c r="C17" s="141" t="str">
        <f t="shared" si="4"/>
        <v/>
      </c>
      <c r="D17" s="141"/>
      <c r="E17" s="24"/>
      <c r="F17" s="27"/>
      <c r="G17" s="24" t="s">
        <v>42</v>
      </c>
      <c r="H17" s="198"/>
      <c r="I17" s="198"/>
      <c r="J17" s="24"/>
      <c r="K17" s="141" t="str">
        <f t="shared" si="0"/>
        <v/>
      </c>
      <c r="L17" s="141"/>
      <c r="M17" s="28" t="str">
        <f t="shared" si="1"/>
        <v/>
      </c>
      <c r="N17" s="24"/>
      <c r="O17" s="27"/>
      <c r="P17" s="198"/>
      <c r="Q17" s="198"/>
      <c r="R17" s="144" t="str">
        <f t="shared" si="2"/>
        <v/>
      </c>
      <c r="S17" s="144"/>
      <c r="T17" s="145" t="str">
        <f t="shared" si="3"/>
        <v/>
      </c>
      <c r="U17" s="145"/>
    </row>
    <row r="18" spans="2:21" ht="13.5" customHeight="1" x14ac:dyDescent="0.2">
      <c r="B18" s="24">
        <v>10</v>
      </c>
      <c r="C18" s="141" t="str">
        <f t="shared" si="4"/>
        <v/>
      </c>
      <c r="D18" s="141"/>
      <c r="E18" s="24"/>
      <c r="F18" s="27"/>
      <c r="G18" s="24" t="s">
        <v>42</v>
      </c>
      <c r="H18" s="198"/>
      <c r="I18" s="198"/>
      <c r="J18" s="24"/>
      <c r="K18" s="141" t="str">
        <f t="shared" si="0"/>
        <v/>
      </c>
      <c r="L18" s="141"/>
      <c r="M18" s="28" t="str">
        <f t="shared" si="1"/>
        <v/>
      </c>
      <c r="N18" s="24"/>
      <c r="O18" s="27"/>
      <c r="P18" s="198"/>
      <c r="Q18" s="198"/>
      <c r="R18" s="144" t="str">
        <f t="shared" si="2"/>
        <v/>
      </c>
      <c r="S18" s="144"/>
      <c r="T18" s="145" t="str">
        <f t="shared" si="3"/>
        <v/>
      </c>
      <c r="U18" s="145"/>
    </row>
    <row r="19" spans="2:21" ht="13.5" customHeight="1" x14ac:dyDescent="0.2">
      <c r="B19" s="24">
        <v>11</v>
      </c>
      <c r="C19" s="141" t="str">
        <f t="shared" si="4"/>
        <v/>
      </c>
      <c r="D19" s="141"/>
      <c r="E19" s="24"/>
      <c r="F19" s="27"/>
      <c r="G19" s="24" t="s">
        <v>42</v>
      </c>
      <c r="H19" s="198"/>
      <c r="I19" s="198"/>
      <c r="J19" s="24"/>
      <c r="K19" s="141" t="str">
        <f t="shared" si="0"/>
        <v/>
      </c>
      <c r="L19" s="141"/>
      <c r="M19" s="28" t="str">
        <f t="shared" si="1"/>
        <v/>
      </c>
      <c r="N19" s="24"/>
      <c r="O19" s="27"/>
      <c r="P19" s="198"/>
      <c r="Q19" s="198"/>
      <c r="R19" s="144" t="str">
        <f t="shared" si="2"/>
        <v/>
      </c>
      <c r="S19" s="144"/>
      <c r="T19" s="145" t="str">
        <f t="shared" si="3"/>
        <v/>
      </c>
      <c r="U19" s="145"/>
    </row>
    <row r="20" spans="2:21" ht="13.5" customHeight="1" x14ac:dyDescent="0.2">
      <c r="B20" s="24">
        <v>12</v>
      </c>
      <c r="C20" s="141" t="str">
        <f t="shared" si="4"/>
        <v/>
      </c>
      <c r="D20" s="141"/>
      <c r="E20" s="24"/>
      <c r="F20" s="27"/>
      <c r="G20" s="24" t="s">
        <v>42</v>
      </c>
      <c r="H20" s="198"/>
      <c r="I20" s="198"/>
      <c r="J20" s="24"/>
      <c r="K20" s="141" t="str">
        <f t="shared" si="0"/>
        <v/>
      </c>
      <c r="L20" s="141"/>
      <c r="M20" s="28" t="str">
        <f t="shared" si="1"/>
        <v/>
      </c>
      <c r="N20" s="24"/>
      <c r="O20" s="27"/>
      <c r="P20" s="198"/>
      <c r="Q20" s="198"/>
      <c r="R20" s="144" t="str">
        <f t="shared" si="2"/>
        <v/>
      </c>
      <c r="S20" s="144"/>
      <c r="T20" s="145" t="str">
        <f t="shared" si="3"/>
        <v/>
      </c>
      <c r="U20" s="145"/>
    </row>
    <row r="21" spans="2:21" ht="13.5" customHeight="1" x14ac:dyDescent="0.2">
      <c r="B21" s="24">
        <v>13</v>
      </c>
      <c r="C21" s="141" t="str">
        <f t="shared" si="4"/>
        <v/>
      </c>
      <c r="D21" s="141"/>
      <c r="E21" s="24"/>
      <c r="F21" s="27"/>
      <c r="G21" s="24" t="s">
        <v>42</v>
      </c>
      <c r="H21" s="198"/>
      <c r="I21" s="198"/>
      <c r="J21" s="24"/>
      <c r="K21" s="141" t="str">
        <f t="shared" si="0"/>
        <v/>
      </c>
      <c r="L21" s="141"/>
      <c r="M21" s="28" t="str">
        <f t="shared" si="1"/>
        <v/>
      </c>
      <c r="N21" s="24"/>
      <c r="O21" s="27"/>
      <c r="P21" s="198"/>
      <c r="Q21" s="198"/>
      <c r="R21" s="144" t="str">
        <f t="shared" si="2"/>
        <v/>
      </c>
      <c r="S21" s="144"/>
      <c r="T21" s="145" t="str">
        <f t="shared" si="3"/>
        <v/>
      </c>
      <c r="U21" s="145"/>
    </row>
    <row r="22" spans="2:21" ht="13.5" customHeight="1" x14ac:dyDescent="0.2">
      <c r="B22" s="24">
        <v>14</v>
      </c>
      <c r="C22" s="141" t="str">
        <f t="shared" si="4"/>
        <v/>
      </c>
      <c r="D22" s="141"/>
      <c r="E22" s="24"/>
      <c r="F22" s="27"/>
      <c r="G22" s="24" t="s">
        <v>41</v>
      </c>
      <c r="H22" s="198"/>
      <c r="I22" s="198"/>
      <c r="J22" s="24"/>
      <c r="K22" s="141" t="str">
        <f t="shared" si="0"/>
        <v/>
      </c>
      <c r="L22" s="141"/>
      <c r="M22" s="28" t="str">
        <f t="shared" si="1"/>
        <v/>
      </c>
      <c r="N22" s="24"/>
      <c r="O22" s="27"/>
      <c r="P22" s="198"/>
      <c r="Q22" s="198"/>
      <c r="R22" s="144" t="str">
        <f t="shared" si="2"/>
        <v/>
      </c>
      <c r="S22" s="144"/>
      <c r="T22" s="145" t="str">
        <f t="shared" si="3"/>
        <v/>
      </c>
      <c r="U22" s="145"/>
    </row>
    <row r="23" spans="2:21" ht="13.5" customHeight="1" x14ac:dyDescent="0.2">
      <c r="B23" s="24">
        <v>15</v>
      </c>
      <c r="C23" s="141" t="str">
        <f t="shared" si="4"/>
        <v/>
      </c>
      <c r="D23" s="141"/>
      <c r="E23" s="24"/>
      <c r="F23" s="27"/>
      <c r="G23" s="24" t="s">
        <v>42</v>
      </c>
      <c r="H23" s="198"/>
      <c r="I23" s="198"/>
      <c r="J23" s="24"/>
      <c r="K23" s="141" t="str">
        <f t="shared" si="0"/>
        <v/>
      </c>
      <c r="L23" s="141"/>
      <c r="M23" s="28" t="str">
        <f t="shared" si="1"/>
        <v/>
      </c>
      <c r="N23" s="24"/>
      <c r="O23" s="27"/>
      <c r="P23" s="198"/>
      <c r="Q23" s="198"/>
      <c r="R23" s="144" t="str">
        <f t="shared" si="2"/>
        <v/>
      </c>
      <c r="S23" s="144"/>
      <c r="T23" s="145" t="str">
        <f t="shared" si="3"/>
        <v/>
      </c>
      <c r="U23" s="145"/>
    </row>
    <row r="24" spans="2:21" ht="13.5" customHeight="1" x14ac:dyDescent="0.2">
      <c r="B24" s="24">
        <v>16</v>
      </c>
      <c r="C24" s="141" t="str">
        <f t="shared" si="4"/>
        <v/>
      </c>
      <c r="D24" s="141"/>
      <c r="E24" s="24"/>
      <c r="F24" s="27"/>
      <c r="G24" s="24" t="s">
        <v>42</v>
      </c>
      <c r="H24" s="198"/>
      <c r="I24" s="198"/>
      <c r="J24" s="24"/>
      <c r="K24" s="141" t="str">
        <f t="shared" si="0"/>
        <v/>
      </c>
      <c r="L24" s="141"/>
      <c r="M24" s="28" t="str">
        <f t="shared" si="1"/>
        <v/>
      </c>
      <c r="N24" s="24"/>
      <c r="O24" s="27"/>
      <c r="P24" s="198"/>
      <c r="Q24" s="198"/>
      <c r="R24" s="144" t="str">
        <f t="shared" si="2"/>
        <v/>
      </c>
      <c r="S24" s="144"/>
      <c r="T24" s="145" t="str">
        <f t="shared" si="3"/>
        <v/>
      </c>
      <c r="U24" s="145"/>
    </row>
    <row r="25" spans="2:21" ht="13.5" customHeight="1" x14ac:dyDescent="0.2">
      <c r="B25" s="24">
        <v>17</v>
      </c>
      <c r="C25" s="141" t="str">
        <f t="shared" si="4"/>
        <v/>
      </c>
      <c r="D25" s="141"/>
      <c r="E25" s="24"/>
      <c r="F25" s="27"/>
      <c r="G25" s="24" t="s">
        <v>42</v>
      </c>
      <c r="H25" s="198"/>
      <c r="I25" s="198"/>
      <c r="J25" s="24"/>
      <c r="K25" s="141" t="str">
        <f t="shared" si="0"/>
        <v/>
      </c>
      <c r="L25" s="141"/>
      <c r="M25" s="28" t="str">
        <f t="shared" si="1"/>
        <v/>
      </c>
      <c r="N25" s="24"/>
      <c r="O25" s="27"/>
      <c r="P25" s="198"/>
      <c r="Q25" s="198"/>
      <c r="R25" s="144" t="str">
        <f t="shared" si="2"/>
        <v/>
      </c>
      <c r="S25" s="144"/>
      <c r="T25" s="145" t="str">
        <f t="shared" si="3"/>
        <v/>
      </c>
      <c r="U25" s="145"/>
    </row>
    <row r="26" spans="2:21" ht="13.5" customHeight="1" x14ac:dyDescent="0.2">
      <c r="B26" s="24">
        <v>18</v>
      </c>
      <c r="C26" s="141" t="str">
        <f t="shared" si="4"/>
        <v/>
      </c>
      <c r="D26" s="141"/>
      <c r="E26" s="24"/>
      <c r="F26" s="27"/>
      <c r="G26" s="24" t="s">
        <v>42</v>
      </c>
      <c r="H26" s="198"/>
      <c r="I26" s="198"/>
      <c r="J26" s="24"/>
      <c r="K26" s="141" t="str">
        <f t="shared" si="0"/>
        <v/>
      </c>
      <c r="L26" s="141"/>
      <c r="M26" s="28" t="str">
        <f t="shared" si="1"/>
        <v/>
      </c>
      <c r="N26" s="24"/>
      <c r="O26" s="27"/>
      <c r="P26" s="198"/>
      <c r="Q26" s="198"/>
      <c r="R26" s="144" t="str">
        <f t="shared" si="2"/>
        <v/>
      </c>
      <c r="S26" s="144"/>
      <c r="T26" s="145" t="str">
        <f t="shared" si="3"/>
        <v/>
      </c>
      <c r="U26" s="145"/>
    </row>
    <row r="27" spans="2:21" ht="13.5" customHeight="1" x14ac:dyDescent="0.2">
      <c r="B27" s="24">
        <v>19</v>
      </c>
      <c r="C27" s="141" t="str">
        <f t="shared" si="4"/>
        <v/>
      </c>
      <c r="D27" s="141"/>
      <c r="E27" s="24"/>
      <c r="F27" s="27"/>
      <c r="G27" s="24" t="s">
        <v>41</v>
      </c>
      <c r="H27" s="198"/>
      <c r="I27" s="198"/>
      <c r="J27" s="24"/>
      <c r="K27" s="141" t="str">
        <f t="shared" si="0"/>
        <v/>
      </c>
      <c r="L27" s="141"/>
      <c r="M27" s="28" t="str">
        <f t="shared" si="1"/>
        <v/>
      </c>
      <c r="N27" s="24"/>
      <c r="O27" s="27"/>
      <c r="P27" s="198"/>
      <c r="Q27" s="198"/>
      <c r="R27" s="144" t="str">
        <f t="shared" si="2"/>
        <v/>
      </c>
      <c r="S27" s="144"/>
      <c r="T27" s="145" t="str">
        <f t="shared" si="3"/>
        <v/>
      </c>
      <c r="U27" s="145"/>
    </row>
    <row r="28" spans="2:21" ht="13.5" customHeight="1" x14ac:dyDescent="0.2">
      <c r="B28" s="24">
        <v>20</v>
      </c>
      <c r="C28" s="141" t="str">
        <f t="shared" si="4"/>
        <v/>
      </c>
      <c r="D28" s="141"/>
      <c r="E28" s="24"/>
      <c r="F28" s="27"/>
      <c r="G28" s="24" t="s">
        <v>42</v>
      </c>
      <c r="H28" s="198"/>
      <c r="I28" s="198"/>
      <c r="J28" s="24"/>
      <c r="K28" s="141" t="str">
        <f t="shared" si="0"/>
        <v/>
      </c>
      <c r="L28" s="141"/>
      <c r="M28" s="28" t="str">
        <f t="shared" si="1"/>
        <v/>
      </c>
      <c r="N28" s="24"/>
      <c r="O28" s="27"/>
      <c r="P28" s="198"/>
      <c r="Q28" s="198"/>
      <c r="R28" s="144" t="str">
        <f t="shared" si="2"/>
        <v/>
      </c>
      <c r="S28" s="144"/>
      <c r="T28" s="145" t="str">
        <f t="shared" si="3"/>
        <v/>
      </c>
      <c r="U28" s="145"/>
    </row>
    <row r="29" spans="2:21" ht="13.5" customHeight="1" x14ac:dyDescent="0.2">
      <c r="B29" s="24">
        <v>21</v>
      </c>
      <c r="C29" s="141" t="str">
        <f t="shared" si="4"/>
        <v/>
      </c>
      <c r="D29" s="141"/>
      <c r="E29" s="24"/>
      <c r="F29" s="27"/>
      <c r="G29" s="24" t="s">
        <v>41</v>
      </c>
      <c r="H29" s="198"/>
      <c r="I29" s="198"/>
      <c r="J29" s="24"/>
      <c r="K29" s="141" t="str">
        <f t="shared" si="0"/>
        <v/>
      </c>
      <c r="L29" s="141"/>
      <c r="M29" s="28" t="str">
        <f t="shared" si="1"/>
        <v/>
      </c>
      <c r="N29" s="24"/>
      <c r="O29" s="27"/>
      <c r="P29" s="198"/>
      <c r="Q29" s="198"/>
      <c r="R29" s="144" t="str">
        <f t="shared" si="2"/>
        <v/>
      </c>
      <c r="S29" s="144"/>
      <c r="T29" s="145" t="str">
        <f t="shared" si="3"/>
        <v/>
      </c>
      <c r="U29" s="145"/>
    </row>
    <row r="30" spans="2:21" ht="13.5" customHeight="1" x14ac:dyDescent="0.2">
      <c r="B30" s="24">
        <v>22</v>
      </c>
      <c r="C30" s="141" t="str">
        <f t="shared" si="4"/>
        <v/>
      </c>
      <c r="D30" s="141"/>
      <c r="E30" s="24"/>
      <c r="F30" s="27"/>
      <c r="G30" s="24" t="s">
        <v>41</v>
      </c>
      <c r="H30" s="198"/>
      <c r="I30" s="198"/>
      <c r="J30" s="24"/>
      <c r="K30" s="141" t="str">
        <f t="shared" si="0"/>
        <v/>
      </c>
      <c r="L30" s="141"/>
      <c r="M30" s="28" t="str">
        <f t="shared" si="1"/>
        <v/>
      </c>
      <c r="N30" s="24"/>
      <c r="O30" s="27"/>
      <c r="P30" s="198"/>
      <c r="Q30" s="198"/>
      <c r="R30" s="144" t="str">
        <f t="shared" si="2"/>
        <v/>
      </c>
      <c r="S30" s="144"/>
      <c r="T30" s="145" t="str">
        <f t="shared" si="3"/>
        <v/>
      </c>
      <c r="U30" s="145"/>
    </row>
    <row r="31" spans="2:21" ht="13.5" customHeight="1" x14ac:dyDescent="0.2">
      <c r="B31" s="24">
        <v>23</v>
      </c>
      <c r="C31" s="141" t="str">
        <f t="shared" si="4"/>
        <v/>
      </c>
      <c r="D31" s="141"/>
      <c r="E31" s="24"/>
      <c r="F31" s="27"/>
      <c r="G31" s="24" t="s">
        <v>41</v>
      </c>
      <c r="H31" s="198"/>
      <c r="I31" s="198"/>
      <c r="J31" s="24"/>
      <c r="K31" s="141" t="str">
        <f t="shared" si="0"/>
        <v/>
      </c>
      <c r="L31" s="141"/>
      <c r="M31" s="28" t="str">
        <f t="shared" si="1"/>
        <v/>
      </c>
      <c r="N31" s="24"/>
      <c r="O31" s="27"/>
      <c r="P31" s="198"/>
      <c r="Q31" s="198"/>
      <c r="R31" s="144" t="str">
        <f t="shared" si="2"/>
        <v/>
      </c>
      <c r="S31" s="144"/>
      <c r="T31" s="145" t="str">
        <f t="shared" si="3"/>
        <v/>
      </c>
      <c r="U31" s="145"/>
    </row>
    <row r="32" spans="2:21" ht="13.5" customHeight="1" x14ac:dyDescent="0.2">
      <c r="B32" s="24">
        <v>24</v>
      </c>
      <c r="C32" s="141" t="str">
        <f t="shared" si="4"/>
        <v/>
      </c>
      <c r="D32" s="141"/>
      <c r="E32" s="24"/>
      <c r="F32" s="27"/>
      <c r="G32" s="24" t="s">
        <v>41</v>
      </c>
      <c r="H32" s="198"/>
      <c r="I32" s="198"/>
      <c r="J32" s="24"/>
      <c r="K32" s="141" t="str">
        <f t="shared" si="0"/>
        <v/>
      </c>
      <c r="L32" s="141"/>
      <c r="M32" s="28" t="str">
        <f t="shared" si="1"/>
        <v/>
      </c>
      <c r="N32" s="24"/>
      <c r="O32" s="27"/>
      <c r="P32" s="198"/>
      <c r="Q32" s="198"/>
      <c r="R32" s="144" t="str">
        <f t="shared" si="2"/>
        <v/>
      </c>
      <c r="S32" s="144"/>
      <c r="T32" s="145" t="str">
        <f t="shared" si="3"/>
        <v/>
      </c>
      <c r="U32" s="145"/>
    </row>
    <row r="33" spans="2:21" ht="13.5" customHeight="1" x14ac:dyDescent="0.2">
      <c r="B33" s="24">
        <v>25</v>
      </c>
      <c r="C33" s="141" t="str">
        <f t="shared" si="4"/>
        <v/>
      </c>
      <c r="D33" s="141"/>
      <c r="E33" s="24"/>
      <c r="F33" s="27"/>
      <c r="G33" s="24" t="s">
        <v>42</v>
      </c>
      <c r="H33" s="198"/>
      <c r="I33" s="198"/>
      <c r="J33" s="24"/>
      <c r="K33" s="141" t="str">
        <f t="shared" si="0"/>
        <v/>
      </c>
      <c r="L33" s="141"/>
      <c r="M33" s="28" t="str">
        <f t="shared" si="1"/>
        <v/>
      </c>
      <c r="N33" s="24"/>
      <c r="O33" s="27"/>
      <c r="P33" s="198"/>
      <c r="Q33" s="198"/>
      <c r="R33" s="144" t="str">
        <f t="shared" si="2"/>
        <v/>
      </c>
      <c r="S33" s="144"/>
      <c r="T33" s="145" t="str">
        <f t="shared" si="3"/>
        <v/>
      </c>
      <c r="U33" s="145"/>
    </row>
    <row r="34" spans="2:21" ht="13.5" customHeight="1" x14ac:dyDescent="0.2">
      <c r="B34" s="24">
        <v>26</v>
      </c>
      <c r="C34" s="141" t="str">
        <f t="shared" si="4"/>
        <v/>
      </c>
      <c r="D34" s="141"/>
      <c r="E34" s="24"/>
      <c r="F34" s="27"/>
      <c r="G34" s="24" t="s">
        <v>41</v>
      </c>
      <c r="H34" s="198"/>
      <c r="I34" s="198"/>
      <c r="J34" s="24"/>
      <c r="K34" s="141" t="str">
        <f t="shared" si="0"/>
        <v/>
      </c>
      <c r="L34" s="141"/>
      <c r="M34" s="28" t="str">
        <f t="shared" si="1"/>
        <v/>
      </c>
      <c r="N34" s="24"/>
      <c r="O34" s="27"/>
      <c r="P34" s="198"/>
      <c r="Q34" s="198"/>
      <c r="R34" s="144" t="str">
        <f t="shared" si="2"/>
        <v/>
      </c>
      <c r="S34" s="144"/>
      <c r="T34" s="145" t="str">
        <f t="shared" si="3"/>
        <v/>
      </c>
      <c r="U34" s="145"/>
    </row>
    <row r="35" spans="2:21" ht="13.5" customHeight="1" x14ac:dyDescent="0.2">
      <c r="B35" s="24">
        <v>27</v>
      </c>
      <c r="C35" s="141" t="str">
        <f t="shared" si="4"/>
        <v/>
      </c>
      <c r="D35" s="141"/>
      <c r="E35" s="24"/>
      <c r="F35" s="27"/>
      <c r="G35" s="24" t="s">
        <v>41</v>
      </c>
      <c r="H35" s="198"/>
      <c r="I35" s="198"/>
      <c r="J35" s="24"/>
      <c r="K35" s="141" t="str">
        <f t="shared" si="0"/>
        <v/>
      </c>
      <c r="L35" s="141"/>
      <c r="M35" s="28" t="str">
        <f t="shared" si="1"/>
        <v/>
      </c>
      <c r="N35" s="24"/>
      <c r="O35" s="27"/>
      <c r="P35" s="198"/>
      <c r="Q35" s="198"/>
      <c r="R35" s="144" t="str">
        <f t="shared" si="2"/>
        <v/>
      </c>
      <c r="S35" s="144"/>
      <c r="T35" s="145" t="str">
        <f t="shared" si="3"/>
        <v/>
      </c>
      <c r="U35" s="145"/>
    </row>
    <row r="36" spans="2:21" ht="13.5" customHeight="1" x14ac:dyDescent="0.2">
      <c r="B36" s="24">
        <v>28</v>
      </c>
      <c r="C36" s="141" t="str">
        <f t="shared" si="4"/>
        <v/>
      </c>
      <c r="D36" s="141"/>
      <c r="E36" s="24"/>
      <c r="F36" s="27"/>
      <c r="G36" s="24" t="s">
        <v>41</v>
      </c>
      <c r="H36" s="198"/>
      <c r="I36" s="198"/>
      <c r="J36" s="24"/>
      <c r="K36" s="141" t="str">
        <f t="shared" si="0"/>
        <v/>
      </c>
      <c r="L36" s="141"/>
      <c r="M36" s="28" t="str">
        <f t="shared" si="1"/>
        <v/>
      </c>
      <c r="N36" s="24"/>
      <c r="O36" s="27"/>
      <c r="P36" s="198"/>
      <c r="Q36" s="198"/>
      <c r="R36" s="144" t="str">
        <f t="shared" si="2"/>
        <v/>
      </c>
      <c r="S36" s="144"/>
      <c r="T36" s="145" t="str">
        <f t="shared" si="3"/>
        <v/>
      </c>
      <c r="U36" s="145"/>
    </row>
    <row r="37" spans="2:21" ht="13.5" customHeight="1" x14ac:dyDescent="0.2">
      <c r="B37" s="24">
        <v>29</v>
      </c>
      <c r="C37" s="141" t="str">
        <f t="shared" si="4"/>
        <v/>
      </c>
      <c r="D37" s="141"/>
      <c r="E37" s="24"/>
      <c r="F37" s="27"/>
      <c r="G37" s="24" t="s">
        <v>41</v>
      </c>
      <c r="H37" s="198"/>
      <c r="I37" s="198"/>
      <c r="J37" s="24"/>
      <c r="K37" s="141" t="str">
        <f t="shared" si="0"/>
        <v/>
      </c>
      <c r="L37" s="141"/>
      <c r="M37" s="28" t="str">
        <f t="shared" si="1"/>
        <v/>
      </c>
      <c r="N37" s="24"/>
      <c r="O37" s="27"/>
      <c r="P37" s="198"/>
      <c r="Q37" s="198"/>
      <c r="R37" s="144" t="str">
        <f t="shared" si="2"/>
        <v/>
      </c>
      <c r="S37" s="144"/>
      <c r="T37" s="145" t="str">
        <f t="shared" si="3"/>
        <v/>
      </c>
      <c r="U37" s="145"/>
    </row>
    <row r="38" spans="2:21" ht="13.5" customHeight="1" x14ac:dyDescent="0.2">
      <c r="B38" s="24">
        <v>30</v>
      </c>
      <c r="C38" s="141" t="str">
        <f t="shared" si="4"/>
        <v/>
      </c>
      <c r="D38" s="141"/>
      <c r="E38" s="24"/>
      <c r="F38" s="27"/>
      <c r="G38" s="24" t="s">
        <v>42</v>
      </c>
      <c r="H38" s="198"/>
      <c r="I38" s="198"/>
      <c r="J38" s="24"/>
      <c r="K38" s="141" t="str">
        <f t="shared" si="0"/>
        <v/>
      </c>
      <c r="L38" s="141"/>
      <c r="M38" s="28" t="str">
        <f t="shared" si="1"/>
        <v/>
      </c>
      <c r="N38" s="24"/>
      <c r="O38" s="27"/>
      <c r="P38" s="198"/>
      <c r="Q38" s="198"/>
      <c r="R38" s="144" t="str">
        <f t="shared" si="2"/>
        <v/>
      </c>
      <c r="S38" s="144"/>
      <c r="T38" s="145" t="str">
        <f t="shared" si="3"/>
        <v/>
      </c>
      <c r="U38" s="145"/>
    </row>
    <row r="39" spans="2:21" ht="13.5" customHeight="1" x14ac:dyDescent="0.2">
      <c r="B39" s="24">
        <v>31</v>
      </c>
      <c r="C39" s="141" t="str">
        <f t="shared" si="4"/>
        <v/>
      </c>
      <c r="D39" s="141"/>
      <c r="E39" s="24"/>
      <c r="F39" s="27"/>
      <c r="G39" s="24" t="s">
        <v>42</v>
      </c>
      <c r="H39" s="198"/>
      <c r="I39" s="198"/>
      <c r="J39" s="24"/>
      <c r="K39" s="141" t="str">
        <f t="shared" si="0"/>
        <v/>
      </c>
      <c r="L39" s="141"/>
      <c r="M39" s="28" t="str">
        <f t="shared" si="1"/>
        <v/>
      </c>
      <c r="N39" s="24"/>
      <c r="O39" s="27"/>
      <c r="P39" s="198"/>
      <c r="Q39" s="198"/>
      <c r="R39" s="144" t="str">
        <f t="shared" si="2"/>
        <v/>
      </c>
      <c r="S39" s="144"/>
      <c r="T39" s="145" t="str">
        <f t="shared" si="3"/>
        <v/>
      </c>
      <c r="U39" s="145"/>
    </row>
    <row r="40" spans="2:21" ht="13.5" customHeight="1" x14ac:dyDescent="0.2">
      <c r="B40" s="24">
        <v>32</v>
      </c>
      <c r="C40" s="141" t="str">
        <f t="shared" si="4"/>
        <v/>
      </c>
      <c r="D40" s="141"/>
      <c r="E40" s="24"/>
      <c r="F40" s="27"/>
      <c r="G40" s="24" t="s">
        <v>42</v>
      </c>
      <c r="H40" s="198"/>
      <c r="I40" s="198"/>
      <c r="J40" s="24"/>
      <c r="K40" s="141" t="str">
        <f t="shared" si="0"/>
        <v/>
      </c>
      <c r="L40" s="141"/>
      <c r="M40" s="28" t="str">
        <f t="shared" si="1"/>
        <v/>
      </c>
      <c r="N40" s="24"/>
      <c r="O40" s="27"/>
      <c r="P40" s="198"/>
      <c r="Q40" s="198"/>
      <c r="R40" s="144" t="str">
        <f t="shared" si="2"/>
        <v/>
      </c>
      <c r="S40" s="144"/>
      <c r="T40" s="145" t="str">
        <f t="shared" si="3"/>
        <v/>
      </c>
      <c r="U40" s="145"/>
    </row>
    <row r="41" spans="2:21" ht="13.5" customHeight="1" x14ac:dyDescent="0.2">
      <c r="B41" s="24">
        <v>33</v>
      </c>
      <c r="C41" s="141" t="str">
        <f t="shared" si="4"/>
        <v/>
      </c>
      <c r="D41" s="141"/>
      <c r="E41" s="24"/>
      <c r="F41" s="27"/>
      <c r="G41" s="24" t="s">
        <v>41</v>
      </c>
      <c r="H41" s="198"/>
      <c r="I41" s="198"/>
      <c r="J41" s="24"/>
      <c r="K41" s="141" t="str">
        <f t="shared" si="0"/>
        <v/>
      </c>
      <c r="L41" s="141"/>
      <c r="M41" s="28" t="str">
        <f t="shared" si="1"/>
        <v/>
      </c>
      <c r="N41" s="24"/>
      <c r="O41" s="27"/>
      <c r="P41" s="198"/>
      <c r="Q41" s="198"/>
      <c r="R41" s="144" t="str">
        <f t="shared" si="2"/>
        <v/>
      </c>
      <c r="S41" s="144"/>
      <c r="T41" s="145" t="str">
        <f t="shared" si="3"/>
        <v/>
      </c>
      <c r="U41" s="145"/>
    </row>
    <row r="42" spans="2:21" ht="13.5" customHeight="1" x14ac:dyDescent="0.2">
      <c r="B42" s="24">
        <v>34</v>
      </c>
      <c r="C42" s="141" t="str">
        <f t="shared" si="4"/>
        <v/>
      </c>
      <c r="D42" s="141"/>
      <c r="E42" s="24"/>
      <c r="F42" s="27"/>
      <c r="G42" s="24" t="s">
        <v>42</v>
      </c>
      <c r="H42" s="198"/>
      <c r="I42" s="198"/>
      <c r="J42" s="24"/>
      <c r="K42" s="141" t="str">
        <f t="shared" si="0"/>
        <v/>
      </c>
      <c r="L42" s="141"/>
      <c r="M42" s="28" t="str">
        <f t="shared" si="1"/>
        <v/>
      </c>
      <c r="N42" s="24"/>
      <c r="O42" s="27"/>
      <c r="P42" s="198"/>
      <c r="Q42" s="198"/>
      <c r="R42" s="144" t="str">
        <f t="shared" si="2"/>
        <v/>
      </c>
      <c r="S42" s="144"/>
      <c r="T42" s="145" t="str">
        <f t="shared" si="3"/>
        <v/>
      </c>
      <c r="U42" s="145"/>
    </row>
    <row r="43" spans="2:21" ht="13.5" customHeight="1" x14ac:dyDescent="0.2">
      <c r="B43" s="24">
        <v>35</v>
      </c>
      <c r="C43" s="141" t="str">
        <f t="shared" si="4"/>
        <v/>
      </c>
      <c r="D43" s="141"/>
      <c r="E43" s="24"/>
      <c r="F43" s="27"/>
      <c r="G43" s="24" t="s">
        <v>41</v>
      </c>
      <c r="H43" s="198"/>
      <c r="I43" s="198"/>
      <c r="J43" s="24"/>
      <c r="K43" s="141" t="str">
        <f t="shared" si="0"/>
        <v/>
      </c>
      <c r="L43" s="141"/>
      <c r="M43" s="28" t="str">
        <f t="shared" si="1"/>
        <v/>
      </c>
      <c r="N43" s="24"/>
      <c r="O43" s="27"/>
      <c r="P43" s="198"/>
      <c r="Q43" s="198"/>
      <c r="R43" s="144" t="str">
        <f t="shared" si="2"/>
        <v/>
      </c>
      <c r="S43" s="144"/>
      <c r="T43" s="145" t="str">
        <f t="shared" si="3"/>
        <v/>
      </c>
      <c r="U43" s="145"/>
    </row>
    <row r="44" spans="2:21" ht="13.5" customHeight="1" x14ac:dyDescent="0.2">
      <c r="B44" s="24">
        <v>36</v>
      </c>
      <c r="C44" s="141" t="str">
        <f t="shared" si="4"/>
        <v/>
      </c>
      <c r="D44" s="141"/>
      <c r="E44" s="24"/>
      <c r="F44" s="27"/>
      <c r="G44" s="24" t="s">
        <v>42</v>
      </c>
      <c r="H44" s="198"/>
      <c r="I44" s="198"/>
      <c r="J44" s="24"/>
      <c r="K44" s="141" t="str">
        <f t="shared" si="0"/>
        <v/>
      </c>
      <c r="L44" s="141"/>
      <c r="M44" s="28" t="str">
        <f t="shared" si="1"/>
        <v/>
      </c>
      <c r="N44" s="24"/>
      <c r="O44" s="27"/>
      <c r="P44" s="198"/>
      <c r="Q44" s="198"/>
      <c r="R44" s="144" t="str">
        <f t="shared" si="2"/>
        <v/>
      </c>
      <c r="S44" s="144"/>
      <c r="T44" s="145" t="str">
        <f t="shared" si="3"/>
        <v/>
      </c>
      <c r="U44" s="145"/>
    </row>
    <row r="45" spans="2:21" ht="13.5" customHeight="1" x14ac:dyDescent="0.2">
      <c r="B45" s="24">
        <v>37</v>
      </c>
      <c r="C45" s="141" t="str">
        <f t="shared" si="4"/>
        <v/>
      </c>
      <c r="D45" s="141"/>
      <c r="E45" s="24"/>
      <c r="F45" s="27"/>
      <c r="G45" s="24" t="s">
        <v>41</v>
      </c>
      <c r="H45" s="198"/>
      <c r="I45" s="198"/>
      <c r="J45" s="24"/>
      <c r="K45" s="141" t="str">
        <f t="shared" si="0"/>
        <v/>
      </c>
      <c r="L45" s="141"/>
      <c r="M45" s="28" t="str">
        <f t="shared" si="1"/>
        <v/>
      </c>
      <c r="N45" s="24"/>
      <c r="O45" s="27"/>
      <c r="P45" s="198"/>
      <c r="Q45" s="198"/>
      <c r="R45" s="144" t="str">
        <f t="shared" si="2"/>
        <v/>
      </c>
      <c r="S45" s="144"/>
      <c r="T45" s="145" t="str">
        <f t="shared" si="3"/>
        <v/>
      </c>
      <c r="U45" s="145"/>
    </row>
    <row r="46" spans="2:21" ht="13.5" customHeight="1" x14ac:dyDescent="0.2">
      <c r="B46" s="24">
        <v>38</v>
      </c>
      <c r="C46" s="141" t="str">
        <f t="shared" si="4"/>
        <v/>
      </c>
      <c r="D46" s="141"/>
      <c r="E46" s="24"/>
      <c r="F46" s="27"/>
      <c r="G46" s="24" t="s">
        <v>42</v>
      </c>
      <c r="H46" s="198"/>
      <c r="I46" s="198"/>
      <c r="J46" s="24"/>
      <c r="K46" s="141" t="str">
        <f t="shared" si="0"/>
        <v/>
      </c>
      <c r="L46" s="141"/>
      <c r="M46" s="28" t="str">
        <f t="shared" si="1"/>
        <v/>
      </c>
      <c r="N46" s="24"/>
      <c r="O46" s="27"/>
      <c r="P46" s="198"/>
      <c r="Q46" s="198"/>
      <c r="R46" s="144" t="str">
        <f t="shared" si="2"/>
        <v/>
      </c>
      <c r="S46" s="144"/>
      <c r="T46" s="145" t="str">
        <f t="shared" si="3"/>
        <v/>
      </c>
      <c r="U46" s="145"/>
    </row>
    <row r="47" spans="2:21" ht="13.5" customHeight="1" x14ac:dyDescent="0.2">
      <c r="B47" s="24">
        <v>39</v>
      </c>
      <c r="C47" s="141" t="str">
        <f t="shared" si="4"/>
        <v/>
      </c>
      <c r="D47" s="141"/>
      <c r="E47" s="24"/>
      <c r="F47" s="27"/>
      <c r="G47" s="24" t="s">
        <v>42</v>
      </c>
      <c r="H47" s="198"/>
      <c r="I47" s="198"/>
      <c r="J47" s="24"/>
      <c r="K47" s="141" t="str">
        <f t="shared" si="0"/>
        <v/>
      </c>
      <c r="L47" s="141"/>
      <c r="M47" s="28" t="str">
        <f t="shared" si="1"/>
        <v/>
      </c>
      <c r="N47" s="24"/>
      <c r="O47" s="27"/>
      <c r="P47" s="198"/>
      <c r="Q47" s="198"/>
      <c r="R47" s="144" t="str">
        <f t="shared" si="2"/>
        <v/>
      </c>
      <c r="S47" s="144"/>
      <c r="T47" s="145" t="str">
        <f t="shared" si="3"/>
        <v/>
      </c>
      <c r="U47" s="145"/>
    </row>
    <row r="48" spans="2:21" ht="13.5" customHeight="1" x14ac:dyDescent="0.2">
      <c r="B48" s="24">
        <v>40</v>
      </c>
      <c r="C48" s="141" t="str">
        <f t="shared" si="4"/>
        <v/>
      </c>
      <c r="D48" s="141"/>
      <c r="E48" s="24"/>
      <c r="F48" s="27"/>
      <c r="G48" s="24" t="s">
        <v>41</v>
      </c>
      <c r="H48" s="198"/>
      <c r="I48" s="198"/>
      <c r="J48" s="24"/>
      <c r="K48" s="141" t="str">
        <f t="shared" si="0"/>
        <v/>
      </c>
      <c r="L48" s="141"/>
      <c r="M48" s="28" t="str">
        <f t="shared" si="1"/>
        <v/>
      </c>
      <c r="N48" s="24"/>
      <c r="O48" s="27"/>
      <c r="P48" s="198"/>
      <c r="Q48" s="198"/>
      <c r="R48" s="144" t="str">
        <f t="shared" si="2"/>
        <v/>
      </c>
      <c r="S48" s="144"/>
      <c r="T48" s="145" t="str">
        <f t="shared" si="3"/>
        <v/>
      </c>
      <c r="U48" s="145"/>
    </row>
    <row r="49" spans="2:21" ht="13.5" customHeight="1" x14ac:dyDescent="0.2">
      <c r="B49" s="24">
        <v>41</v>
      </c>
      <c r="C49" s="141" t="str">
        <f t="shared" si="4"/>
        <v/>
      </c>
      <c r="D49" s="141"/>
      <c r="E49" s="24"/>
      <c r="F49" s="27"/>
      <c r="G49" s="24" t="s">
        <v>42</v>
      </c>
      <c r="H49" s="198"/>
      <c r="I49" s="198"/>
      <c r="J49" s="24"/>
      <c r="K49" s="141" t="str">
        <f t="shared" si="0"/>
        <v/>
      </c>
      <c r="L49" s="141"/>
      <c r="M49" s="28" t="str">
        <f t="shared" si="1"/>
        <v/>
      </c>
      <c r="N49" s="24"/>
      <c r="O49" s="27"/>
      <c r="P49" s="198"/>
      <c r="Q49" s="198"/>
      <c r="R49" s="144" t="str">
        <f t="shared" si="2"/>
        <v/>
      </c>
      <c r="S49" s="144"/>
      <c r="T49" s="145" t="str">
        <f t="shared" si="3"/>
        <v/>
      </c>
      <c r="U49" s="145"/>
    </row>
    <row r="50" spans="2:21" ht="13.5" customHeight="1" x14ac:dyDescent="0.2">
      <c r="B50" s="24">
        <v>42</v>
      </c>
      <c r="C50" s="141" t="str">
        <f t="shared" si="4"/>
        <v/>
      </c>
      <c r="D50" s="141"/>
      <c r="E50" s="24"/>
      <c r="F50" s="27"/>
      <c r="G50" s="24" t="s">
        <v>42</v>
      </c>
      <c r="H50" s="198"/>
      <c r="I50" s="198"/>
      <c r="J50" s="24"/>
      <c r="K50" s="141" t="str">
        <f t="shared" si="0"/>
        <v/>
      </c>
      <c r="L50" s="141"/>
      <c r="M50" s="28" t="str">
        <f t="shared" si="1"/>
        <v/>
      </c>
      <c r="N50" s="24"/>
      <c r="O50" s="27"/>
      <c r="P50" s="198"/>
      <c r="Q50" s="198"/>
      <c r="R50" s="144" t="str">
        <f t="shared" si="2"/>
        <v/>
      </c>
      <c r="S50" s="144"/>
      <c r="T50" s="145" t="str">
        <f t="shared" si="3"/>
        <v/>
      </c>
      <c r="U50" s="145"/>
    </row>
    <row r="51" spans="2:21" ht="13.5" customHeight="1" x14ac:dyDescent="0.2">
      <c r="B51" s="24">
        <v>43</v>
      </c>
      <c r="C51" s="141" t="str">
        <f t="shared" si="4"/>
        <v/>
      </c>
      <c r="D51" s="141"/>
      <c r="E51" s="24"/>
      <c r="F51" s="27"/>
      <c r="G51" s="24" t="s">
        <v>41</v>
      </c>
      <c r="H51" s="198"/>
      <c r="I51" s="198"/>
      <c r="J51" s="24"/>
      <c r="K51" s="141" t="str">
        <f t="shared" si="0"/>
        <v/>
      </c>
      <c r="L51" s="141"/>
      <c r="M51" s="28" t="str">
        <f t="shared" si="1"/>
        <v/>
      </c>
      <c r="N51" s="24"/>
      <c r="O51" s="27"/>
      <c r="P51" s="198"/>
      <c r="Q51" s="198"/>
      <c r="R51" s="144" t="str">
        <f t="shared" si="2"/>
        <v/>
      </c>
      <c r="S51" s="144"/>
      <c r="T51" s="145" t="str">
        <f t="shared" si="3"/>
        <v/>
      </c>
      <c r="U51" s="145"/>
    </row>
    <row r="52" spans="2:21" ht="13.5" customHeight="1" x14ac:dyDescent="0.2">
      <c r="B52" s="24">
        <v>44</v>
      </c>
      <c r="C52" s="141" t="str">
        <f t="shared" si="4"/>
        <v/>
      </c>
      <c r="D52" s="141"/>
      <c r="E52" s="24"/>
      <c r="F52" s="27"/>
      <c r="G52" s="24" t="s">
        <v>41</v>
      </c>
      <c r="H52" s="198"/>
      <c r="I52" s="198"/>
      <c r="J52" s="24"/>
      <c r="K52" s="141" t="str">
        <f t="shared" si="0"/>
        <v/>
      </c>
      <c r="L52" s="141"/>
      <c r="M52" s="28" t="str">
        <f t="shared" si="1"/>
        <v/>
      </c>
      <c r="N52" s="24"/>
      <c r="O52" s="27"/>
      <c r="P52" s="198"/>
      <c r="Q52" s="198"/>
      <c r="R52" s="144" t="str">
        <f t="shared" si="2"/>
        <v/>
      </c>
      <c r="S52" s="144"/>
      <c r="T52" s="145"/>
      <c r="U52" s="145"/>
    </row>
    <row r="53" spans="2:21" ht="13.5" customHeight="1" x14ac:dyDescent="0.2">
      <c r="B53" s="24">
        <v>45</v>
      </c>
      <c r="C53" s="141" t="str">
        <f t="shared" si="4"/>
        <v/>
      </c>
      <c r="D53" s="141"/>
      <c r="E53" s="24"/>
      <c r="F53" s="27"/>
      <c r="G53" s="24" t="s">
        <v>42</v>
      </c>
      <c r="H53" s="198"/>
      <c r="I53" s="198"/>
      <c r="J53" s="24"/>
      <c r="K53" s="141" t="str">
        <f t="shared" si="0"/>
        <v/>
      </c>
      <c r="L53" s="141"/>
      <c r="M53" s="28" t="str">
        <f t="shared" si="1"/>
        <v/>
      </c>
      <c r="N53" s="24"/>
      <c r="O53" s="27"/>
      <c r="P53" s="198"/>
      <c r="Q53" s="198"/>
      <c r="R53" s="144" t="str">
        <f t="shared" si="2"/>
        <v/>
      </c>
      <c r="S53" s="144"/>
      <c r="T53" s="145"/>
      <c r="U53" s="145"/>
    </row>
    <row r="54" spans="2:21" ht="13.5" customHeight="1" x14ac:dyDescent="0.2">
      <c r="B54" s="24">
        <v>46</v>
      </c>
      <c r="C54" s="141" t="str">
        <f t="shared" si="4"/>
        <v/>
      </c>
      <c r="D54" s="141"/>
      <c r="E54" s="24"/>
      <c r="F54" s="27"/>
      <c r="G54" s="24" t="s">
        <v>42</v>
      </c>
      <c r="H54" s="198"/>
      <c r="I54" s="198"/>
      <c r="J54" s="24"/>
      <c r="K54" s="141" t="str">
        <f t="shared" si="0"/>
        <v/>
      </c>
      <c r="L54" s="141"/>
      <c r="M54" s="28" t="str">
        <f t="shared" si="1"/>
        <v/>
      </c>
      <c r="N54" s="24"/>
      <c r="O54" s="27"/>
      <c r="P54" s="198"/>
      <c r="Q54" s="198"/>
      <c r="R54" s="144" t="str">
        <f t="shared" si="2"/>
        <v/>
      </c>
      <c r="S54" s="144"/>
      <c r="T54" s="145"/>
      <c r="U54" s="145"/>
    </row>
    <row r="55" spans="2:21" ht="13.5" customHeight="1" x14ac:dyDescent="0.2">
      <c r="B55" s="24">
        <v>47</v>
      </c>
      <c r="C55" s="141" t="str">
        <f t="shared" si="4"/>
        <v/>
      </c>
      <c r="D55" s="141"/>
      <c r="E55" s="24"/>
      <c r="F55" s="27"/>
      <c r="G55" s="24" t="s">
        <v>41</v>
      </c>
      <c r="H55" s="198"/>
      <c r="I55" s="198"/>
      <c r="J55" s="24"/>
      <c r="K55" s="141" t="str">
        <f t="shared" si="0"/>
        <v/>
      </c>
      <c r="L55" s="141"/>
      <c r="M55" s="28" t="str">
        <f t="shared" si="1"/>
        <v/>
      </c>
      <c r="N55" s="24"/>
      <c r="O55" s="27"/>
      <c r="P55" s="198"/>
      <c r="Q55" s="198"/>
      <c r="R55" s="144" t="str">
        <f t="shared" si="2"/>
        <v/>
      </c>
      <c r="S55" s="144"/>
      <c r="T55" s="145"/>
      <c r="U55" s="145"/>
    </row>
    <row r="56" spans="2:21" ht="13.5" customHeight="1" x14ac:dyDescent="0.2">
      <c r="B56" s="24">
        <v>48</v>
      </c>
      <c r="C56" s="141" t="str">
        <f t="shared" si="4"/>
        <v/>
      </c>
      <c r="D56" s="141"/>
      <c r="E56" s="24"/>
      <c r="F56" s="27"/>
      <c r="G56" s="24" t="s">
        <v>41</v>
      </c>
      <c r="H56" s="198"/>
      <c r="I56" s="198"/>
      <c r="J56" s="24"/>
      <c r="K56" s="141" t="str">
        <f t="shared" si="0"/>
        <v/>
      </c>
      <c r="L56" s="141"/>
      <c r="M56" s="28" t="str">
        <f t="shared" si="1"/>
        <v/>
      </c>
      <c r="N56" s="24"/>
      <c r="O56" s="27"/>
      <c r="P56" s="198"/>
      <c r="Q56" s="198"/>
      <c r="R56" s="144" t="str">
        <f t="shared" si="2"/>
        <v/>
      </c>
      <c r="S56" s="144"/>
      <c r="T56" s="145" t="str">
        <f t="shared" ref="T56:T108" si="5">IF(O56="","",IF(R56&lt;0,J56*(-1),IF(G56="買",(P56-H56)*10000,(H56-P56)*10000)))</f>
        <v/>
      </c>
      <c r="U56" s="145"/>
    </row>
    <row r="57" spans="2:21" ht="13.5" customHeight="1" x14ac:dyDescent="0.2">
      <c r="B57" s="24">
        <v>49</v>
      </c>
      <c r="C57" s="141" t="str">
        <f t="shared" si="4"/>
        <v/>
      </c>
      <c r="D57" s="141"/>
      <c r="E57" s="24"/>
      <c r="F57" s="27"/>
      <c r="G57" s="24" t="s">
        <v>41</v>
      </c>
      <c r="H57" s="198"/>
      <c r="I57" s="198"/>
      <c r="J57" s="24"/>
      <c r="K57" s="141" t="str">
        <f t="shared" si="0"/>
        <v/>
      </c>
      <c r="L57" s="141"/>
      <c r="M57" s="28" t="str">
        <f t="shared" si="1"/>
        <v/>
      </c>
      <c r="N57" s="24"/>
      <c r="O57" s="27"/>
      <c r="P57" s="198"/>
      <c r="Q57" s="198"/>
      <c r="R57" s="144" t="str">
        <f t="shared" si="2"/>
        <v/>
      </c>
      <c r="S57" s="144"/>
      <c r="T57" s="145" t="str">
        <f t="shared" si="5"/>
        <v/>
      </c>
      <c r="U57" s="145"/>
    </row>
    <row r="58" spans="2:21" ht="13.5" customHeight="1" x14ac:dyDescent="0.2">
      <c r="B58" s="24">
        <v>50</v>
      </c>
      <c r="C58" s="141" t="str">
        <f t="shared" si="4"/>
        <v/>
      </c>
      <c r="D58" s="141"/>
      <c r="E58" s="24"/>
      <c r="F58" s="27"/>
      <c r="G58" s="24" t="s">
        <v>41</v>
      </c>
      <c r="H58" s="198"/>
      <c r="I58" s="198"/>
      <c r="J58" s="24"/>
      <c r="K58" s="141" t="str">
        <f t="shared" si="0"/>
        <v/>
      </c>
      <c r="L58" s="141"/>
      <c r="M58" s="28" t="str">
        <f t="shared" si="1"/>
        <v/>
      </c>
      <c r="N58" s="24"/>
      <c r="O58" s="27"/>
      <c r="P58" s="198"/>
      <c r="Q58" s="198"/>
      <c r="R58" s="144" t="str">
        <f t="shared" si="2"/>
        <v/>
      </c>
      <c r="S58" s="144"/>
      <c r="T58" s="145" t="str">
        <f t="shared" si="5"/>
        <v/>
      </c>
      <c r="U58" s="145"/>
    </row>
    <row r="59" spans="2:21" ht="13.5" customHeight="1" x14ac:dyDescent="0.2">
      <c r="B59" s="24">
        <v>51</v>
      </c>
      <c r="C59" s="141" t="str">
        <f t="shared" si="4"/>
        <v/>
      </c>
      <c r="D59" s="141"/>
      <c r="E59" s="24"/>
      <c r="F59" s="27"/>
      <c r="G59" s="24" t="s">
        <v>41</v>
      </c>
      <c r="H59" s="198"/>
      <c r="I59" s="198"/>
      <c r="J59" s="24"/>
      <c r="K59" s="141" t="str">
        <f t="shared" si="0"/>
        <v/>
      </c>
      <c r="L59" s="141"/>
      <c r="M59" s="28" t="str">
        <f t="shared" si="1"/>
        <v/>
      </c>
      <c r="N59" s="24"/>
      <c r="O59" s="27"/>
      <c r="P59" s="198"/>
      <c r="Q59" s="198"/>
      <c r="R59" s="144" t="str">
        <f t="shared" si="2"/>
        <v/>
      </c>
      <c r="S59" s="144"/>
      <c r="T59" s="145" t="str">
        <f t="shared" si="5"/>
        <v/>
      </c>
      <c r="U59" s="145"/>
    </row>
    <row r="60" spans="2:21" ht="13.5" customHeight="1" x14ac:dyDescent="0.2">
      <c r="B60" s="24">
        <v>52</v>
      </c>
      <c r="C60" s="141" t="str">
        <f t="shared" si="4"/>
        <v/>
      </c>
      <c r="D60" s="141"/>
      <c r="E60" s="24"/>
      <c r="F60" s="27"/>
      <c r="G60" s="24" t="s">
        <v>41</v>
      </c>
      <c r="H60" s="198"/>
      <c r="I60" s="198"/>
      <c r="J60" s="24"/>
      <c r="K60" s="141" t="str">
        <f t="shared" si="0"/>
        <v/>
      </c>
      <c r="L60" s="141"/>
      <c r="M60" s="28" t="str">
        <f t="shared" si="1"/>
        <v/>
      </c>
      <c r="N60" s="24"/>
      <c r="O60" s="27"/>
      <c r="P60" s="198"/>
      <c r="Q60" s="198"/>
      <c r="R60" s="144" t="str">
        <f t="shared" si="2"/>
        <v/>
      </c>
      <c r="S60" s="144"/>
      <c r="T60" s="145" t="str">
        <f t="shared" si="5"/>
        <v/>
      </c>
      <c r="U60" s="145"/>
    </row>
    <row r="61" spans="2:21" ht="13.5" customHeight="1" x14ac:dyDescent="0.2">
      <c r="B61" s="24">
        <v>53</v>
      </c>
      <c r="C61" s="141" t="str">
        <f t="shared" si="4"/>
        <v/>
      </c>
      <c r="D61" s="141"/>
      <c r="E61" s="24"/>
      <c r="F61" s="27"/>
      <c r="G61" s="24" t="s">
        <v>41</v>
      </c>
      <c r="H61" s="198"/>
      <c r="I61" s="198"/>
      <c r="J61" s="24"/>
      <c r="K61" s="141" t="str">
        <f t="shared" si="0"/>
        <v/>
      </c>
      <c r="L61" s="141"/>
      <c r="M61" s="28" t="str">
        <f t="shared" si="1"/>
        <v/>
      </c>
      <c r="N61" s="24"/>
      <c r="O61" s="27"/>
      <c r="P61" s="198"/>
      <c r="Q61" s="198"/>
      <c r="R61" s="144" t="str">
        <f t="shared" si="2"/>
        <v/>
      </c>
      <c r="S61" s="144"/>
      <c r="T61" s="145" t="str">
        <f t="shared" si="5"/>
        <v/>
      </c>
      <c r="U61" s="145"/>
    </row>
    <row r="62" spans="2:21" ht="13.5" customHeight="1" x14ac:dyDescent="0.2">
      <c r="B62" s="24">
        <v>54</v>
      </c>
      <c r="C62" s="141" t="str">
        <f t="shared" si="4"/>
        <v/>
      </c>
      <c r="D62" s="141"/>
      <c r="E62" s="24"/>
      <c r="F62" s="27"/>
      <c r="G62" s="24" t="s">
        <v>41</v>
      </c>
      <c r="H62" s="198"/>
      <c r="I62" s="198"/>
      <c r="J62" s="24"/>
      <c r="K62" s="141" t="str">
        <f t="shared" si="0"/>
        <v/>
      </c>
      <c r="L62" s="141"/>
      <c r="M62" s="28" t="str">
        <f t="shared" si="1"/>
        <v/>
      </c>
      <c r="N62" s="24"/>
      <c r="O62" s="27"/>
      <c r="P62" s="198"/>
      <c r="Q62" s="198"/>
      <c r="R62" s="144" t="str">
        <f t="shared" si="2"/>
        <v/>
      </c>
      <c r="S62" s="144"/>
      <c r="T62" s="145" t="str">
        <f t="shared" si="5"/>
        <v/>
      </c>
      <c r="U62" s="145"/>
    </row>
    <row r="63" spans="2:21" ht="13.5" customHeight="1" x14ac:dyDescent="0.2">
      <c r="B63" s="24">
        <v>55</v>
      </c>
      <c r="C63" s="141" t="str">
        <f t="shared" si="4"/>
        <v/>
      </c>
      <c r="D63" s="141"/>
      <c r="E63" s="24"/>
      <c r="F63" s="27"/>
      <c r="G63" s="24" t="s">
        <v>42</v>
      </c>
      <c r="H63" s="198"/>
      <c r="I63" s="198"/>
      <c r="J63" s="24"/>
      <c r="K63" s="141" t="str">
        <f t="shared" si="0"/>
        <v/>
      </c>
      <c r="L63" s="141"/>
      <c r="M63" s="28" t="str">
        <f t="shared" si="1"/>
        <v/>
      </c>
      <c r="N63" s="24"/>
      <c r="O63" s="27"/>
      <c r="P63" s="198"/>
      <c r="Q63" s="198"/>
      <c r="R63" s="144" t="str">
        <f t="shared" si="2"/>
        <v/>
      </c>
      <c r="S63" s="144"/>
      <c r="T63" s="145" t="str">
        <f t="shared" si="5"/>
        <v/>
      </c>
      <c r="U63" s="145"/>
    </row>
    <row r="64" spans="2:21" ht="13.5" customHeight="1" x14ac:dyDescent="0.2">
      <c r="B64" s="24">
        <v>56</v>
      </c>
      <c r="C64" s="141" t="str">
        <f t="shared" si="4"/>
        <v/>
      </c>
      <c r="D64" s="141"/>
      <c r="E64" s="24"/>
      <c r="F64" s="27"/>
      <c r="G64" s="24" t="s">
        <v>41</v>
      </c>
      <c r="H64" s="198"/>
      <c r="I64" s="198"/>
      <c r="J64" s="24"/>
      <c r="K64" s="141" t="str">
        <f t="shared" si="0"/>
        <v/>
      </c>
      <c r="L64" s="141"/>
      <c r="M64" s="28" t="str">
        <f t="shared" si="1"/>
        <v/>
      </c>
      <c r="N64" s="24"/>
      <c r="O64" s="27"/>
      <c r="P64" s="198"/>
      <c r="Q64" s="198"/>
      <c r="R64" s="144" t="str">
        <f t="shared" si="2"/>
        <v/>
      </c>
      <c r="S64" s="144"/>
      <c r="T64" s="145" t="str">
        <f t="shared" si="5"/>
        <v/>
      </c>
      <c r="U64" s="145"/>
    </row>
    <row r="65" spans="2:21" ht="13.5" customHeight="1" x14ac:dyDescent="0.2">
      <c r="B65" s="24">
        <v>57</v>
      </c>
      <c r="C65" s="141" t="str">
        <f t="shared" si="4"/>
        <v/>
      </c>
      <c r="D65" s="141"/>
      <c r="E65" s="24"/>
      <c r="F65" s="27"/>
      <c r="G65" s="24" t="s">
        <v>41</v>
      </c>
      <c r="H65" s="198"/>
      <c r="I65" s="198"/>
      <c r="J65" s="24"/>
      <c r="K65" s="141" t="str">
        <f t="shared" si="0"/>
        <v/>
      </c>
      <c r="L65" s="141"/>
      <c r="M65" s="28" t="str">
        <f t="shared" si="1"/>
        <v/>
      </c>
      <c r="N65" s="24"/>
      <c r="O65" s="27"/>
      <c r="P65" s="198"/>
      <c r="Q65" s="198"/>
      <c r="R65" s="144" t="str">
        <f t="shared" si="2"/>
        <v/>
      </c>
      <c r="S65" s="144"/>
      <c r="T65" s="145" t="str">
        <f t="shared" si="5"/>
        <v/>
      </c>
      <c r="U65" s="145"/>
    </row>
    <row r="66" spans="2:21" ht="13.5" customHeight="1" x14ac:dyDescent="0.2">
      <c r="B66" s="24">
        <v>58</v>
      </c>
      <c r="C66" s="141" t="str">
        <f t="shared" si="4"/>
        <v/>
      </c>
      <c r="D66" s="141"/>
      <c r="E66" s="24"/>
      <c r="F66" s="27"/>
      <c r="G66" s="24" t="s">
        <v>41</v>
      </c>
      <c r="H66" s="198"/>
      <c r="I66" s="198"/>
      <c r="J66" s="24"/>
      <c r="K66" s="141" t="str">
        <f t="shared" si="0"/>
        <v/>
      </c>
      <c r="L66" s="141"/>
      <c r="M66" s="28" t="str">
        <f t="shared" si="1"/>
        <v/>
      </c>
      <c r="N66" s="24"/>
      <c r="O66" s="27"/>
      <c r="P66" s="198"/>
      <c r="Q66" s="198"/>
      <c r="R66" s="144" t="str">
        <f t="shared" si="2"/>
        <v/>
      </c>
      <c r="S66" s="144"/>
      <c r="T66" s="145" t="str">
        <f t="shared" si="5"/>
        <v/>
      </c>
      <c r="U66" s="145"/>
    </row>
    <row r="67" spans="2:21" ht="13.5" customHeight="1" x14ac:dyDescent="0.2">
      <c r="B67" s="24">
        <v>59</v>
      </c>
      <c r="C67" s="141" t="str">
        <f t="shared" si="4"/>
        <v/>
      </c>
      <c r="D67" s="141"/>
      <c r="E67" s="24"/>
      <c r="F67" s="27"/>
      <c r="G67" s="24" t="s">
        <v>41</v>
      </c>
      <c r="H67" s="198"/>
      <c r="I67" s="198"/>
      <c r="J67" s="24"/>
      <c r="K67" s="141" t="str">
        <f t="shared" si="0"/>
        <v/>
      </c>
      <c r="L67" s="141"/>
      <c r="M67" s="28" t="str">
        <f t="shared" si="1"/>
        <v/>
      </c>
      <c r="N67" s="24"/>
      <c r="O67" s="27"/>
      <c r="P67" s="198"/>
      <c r="Q67" s="198"/>
      <c r="R67" s="144" t="str">
        <f t="shared" si="2"/>
        <v/>
      </c>
      <c r="S67" s="144"/>
      <c r="T67" s="145" t="str">
        <f t="shared" si="5"/>
        <v/>
      </c>
      <c r="U67" s="145"/>
    </row>
    <row r="68" spans="2:21" ht="13.5" customHeight="1" x14ac:dyDescent="0.2">
      <c r="B68" s="24">
        <v>60</v>
      </c>
      <c r="C68" s="141" t="str">
        <f t="shared" si="4"/>
        <v/>
      </c>
      <c r="D68" s="141"/>
      <c r="E68" s="24"/>
      <c r="F68" s="27"/>
      <c r="G68" s="24" t="s">
        <v>42</v>
      </c>
      <c r="H68" s="198"/>
      <c r="I68" s="198"/>
      <c r="J68" s="24"/>
      <c r="K68" s="141" t="str">
        <f t="shared" si="0"/>
        <v/>
      </c>
      <c r="L68" s="141"/>
      <c r="M68" s="28" t="str">
        <f t="shared" si="1"/>
        <v/>
      </c>
      <c r="N68" s="24"/>
      <c r="O68" s="27"/>
      <c r="P68" s="198"/>
      <c r="Q68" s="198"/>
      <c r="R68" s="144" t="str">
        <f t="shared" si="2"/>
        <v/>
      </c>
      <c r="S68" s="144"/>
      <c r="T68" s="145" t="str">
        <f t="shared" si="5"/>
        <v/>
      </c>
      <c r="U68" s="145"/>
    </row>
    <row r="69" spans="2:21" ht="13.5" customHeight="1" x14ac:dyDescent="0.2">
      <c r="B69" s="24">
        <v>61</v>
      </c>
      <c r="C69" s="141" t="str">
        <f t="shared" si="4"/>
        <v/>
      </c>
      <c r="D69" s="141"/>
      <c r="E69" s="24"/>
      <c r="F69" s="27"/>
      <c r="G69" s="24" t="s">
        <v>42</v>
      </c>
      <c r="H69" s="198"/>
      <c r="I69" s="198"/>
      <c r="J69" s="24"/>
      <c r="K69" s="141" t="str">
        <f t="shared" si="0"/>
        <v/>
      </c>
      <c r="L69" s="141"/>
      <c r="M69" s="28" t="str">
        <f t="shared" si="1"/>
        <v/>
      </c>
      <c r="N69" s="24"/>
      <c r="O69" s="27"/>
      <c r="P69" s="198"/>
      <c r="Q69" s="198"/>
      <c r="R69" s="144" t="str">
        <f t="shared" si="2"/>
        <v/>
      </c>
      <c r="S69" s="144"/>
      <c r="T69" s="145" t="str">
        <f t="shared" si="5"/>
        <v/>
      </c>
      <c r="U69" s="145"/>
    </row>
    <row r="70" spans="2:21" ht="13.5" customHeight="1" x14ac:dyDescent="0.2">
      <c r="B70" s="24">
        <v>62</v>
      </c>
      <c r="C70" s="141" t="str">
        <f t="shared" si="4"/>
        <v/>
      </c>
      <c r="D70" s="141"/>
      <c r="E70" s="24"/>
      <c r="F70" s="27"/>
      <c r="G70" s="24" t="s">
        <v>41</v>
      </c>
      <c r="H70" s="198"/>
      <c r="I70" s="198"/>
      <c r="J70" s="24"/>
      <c r="K70" s="141" t="str">
        <f t="shared" si="0"/>
        <v/>
      </c>
      <c r="L70" s="141"/>
      <c r="M70" s="28" t="str">
        <f t="shared" si="1"/>
        <v/>
      </c>
      <c r="N70" s="24"/>
      <c r="O70" s="27"/>
      <c r="P70" s="198"/>
      <c r="Q70" s="198"/>
      <c r="R70" s="144" t="str">
        <f t="shared" si="2"/>
        <v/>
      </c>
      <c r="S70" s="144"/>
      <c r="T70" s="145" t="str">
        <f t="shared" si="5"/>
        <v/>
      </c>
      <c r="U70" s="145"/>
    </row>
    <row r="71" spans="2:21" ht="13.5" customHeight="1" x14ac:dyDescent="0.2">
      <c r="B71" s="24">
        <v>63</v>
      </c>
      <c r="C71" s="141" t="str">
        <f t="shared" si="4"/>
        <v/>
      </c>
      <c r="D71" s="141"/>
      <c r="E71" s="24"/>
      <c r="F71" s="27"/>
      <c r="G71" s="24" t="s">
        <v>42</v>
      </c>
      <c r="H71" s="198"/>
      <c r="I71" s="198"/>
      <c r="J71" s="24"/>
      <c r="K71" s="141" t="str">
        <f t="shared" si="0"/>
        <v/>
      </c>
      <c r="L71" s="141"/>
      <c r="M71" s="28" t="str">
        <f t="shared" si="1"/>
        <v/>
      </c>
      <c r="N71" s="24"/>
      <c r="O71" s="27"/>
      <c r="P71" s="198"/>
      <c r="Q71" s="198"/>
      <c r="R71" s="144" t="str">
        <f t="shared" si="2"/>
        <v/>
      </c>
      <c r="S71" s="144"/>
      <c r="T71" s="145" t="str">
        <f t="shared" si="5"/>
        <v/>
      </c>
      <c r="U71" s="145"/>
    </row>
    <row r="72" spans="2:21" ht="13.5" customHeight="1" x14ac:dyDescent="0.2">
      <c r="B72" s="24">
        <v>64</v>
      </c>
      <c r="C72" s="141" t="str">
        <f t="shared" si="4"/>
        <v/>
      </c>
      <c r="D72" s="141"/>
      <c r="E72" s="24"/>
      <c r="F72" s="27"/>
      <c r="G72" s="24" t="s">
        <v>41</v>
      </c>
      <c r="H72" s="198"/>
      <c r="I72" s="198"/>
      <c r="J72" s="24"/>
      <c r="K72" s="141" t="str">
        <f t="shared" si="0"/>
        <v/>
      </c>
      <c r="L72" s="141"/>
      <c r="M72" s="28" t="str">
        <f t="shared" si="1"/>
        <v/>
      </c>
      <c r="N72" s="24"/>
      <c r="O72" s="27"/>
      <c r="P72" s="198"/>
      <c r="Q72" s="198"/>
      <c r="R72" s="144" t="str">
        <f t="shared" si="2"/>
        <v/>
      </c>
      <c r="S72" s="144"/>
      <c r="T72" s="145" t="str">
        <f t="shared" si="5"/>
        <v/>
      </c>
      <c r="U72" s="145"/>
    </row>
    <row r="73" spans="2:21" ht="13.5" customHeight="1" x14ac:dyDescent="0.2">
      <c r="B73" s="24">
        <v>65</v>
      </c>
      <c r="C73" s="141" t="str">
        <f t="shared" si="4"/>
        <v/>
      </c>
      <c r="D73" s="141"/>
      <c r="E73" s="24"/>
      <c r="F73" s="27"/>
      <c r="G73" s="24" t="s">
        <v>42</v>
      </c>
      <c r="H73" s="198"/>
      <c r="I73" s="198"/>
      <c r="J73" s="24"/>
      <c r="K73" s="141" t="str">
        <f t="shared" si="0"/>
        <v/>
      </c>
      <c r="L73" s="141"/>
      <c r="M73" s="28" t="str">
        <f t="shared" si="1"/>
        <v/>
      </c>
      <c r="N73" s="24"/>
      <c r="O73" s="27"/>
      <c r="P73" s="198"/>
      <c r="Q73" s="198"/>
      <c r="R73" s="144" t="str">
        <f t="shared" si="2"/>
        <v/>
      </c>
      <c r="S73" s="144"/>
      <c r="T73" s="145" t="str">
        <f t="shared" si="5"/>
        <v/>
      </c>
      <c r="U73" s="145"/>
    </row>
    <row r="74" spans="2:21" ht="13.5" customHeight="1" x14ac:dyDescent="0.2">
      <c r="B74" s="24">
        <v>66</v>
      </c>
      <c r="C74" s="141" t="str">
        <f t="shared" si="4"/>
        <v/>
      </c>
      <c r="D74" s="141"/>
      <c r="E74" s="24"/>
      <c r="F74" s="27"/>
      <c r="G74" s="24" t="s">
        <v>42</v>
      </c>
      <c r="H74" s="198"/>
      <c r="I74" s="198"/>
      <c r="J74" s="24"/>
      <c r="K74" s="141" t="str">
        <f t="shared" si="0"/>
        <v/>
      </c>
      <c r="L74" s="141"/>
      <c r="M74" s="28" t="str">
        <f t="shared" si="1"/>
        <v/>
      </c>
      <c r="N74" s="24"/>
      <c r="O74" s="27"/>
      <c r="P74" s="198"/>
      <c r="Q74" s="198"/>
      <c r="R74" s="144" t="str">
        <f t="shared" si="2"/>
        <v/>
      </c>
      <c r="S74" s="144"/>
      <c r="T74" s="145" t="str">
        <f t="shared" si="5"/>
        <v/>
      </c>
      <c r="U74" s="145"/>
    </row>
    <row r="75" spans="2:21" ht="13.5" customHeight="1" x14ac:dyDescent="0.2">
      <c r="B75" s="24">
        <v>67</v>
      </c>
      <c r="C75" s="141" t="str">
        <f t="shared" si="4"/>
        <v/>
      </c>
      <c r="D75" s="141"/>
      <c r="E75" s="24"/>
      <c r="F75" s="27"/>
      <c r="G75" s="24" t="s">
        <v>41</v>
      </c>
      <c r="H75" s="198"/>
      <c r="I75" s="198"/>
      <c r="J75" s="24"/>
      <c r="K75" s="141" t="str">
        <f t="shared" si="0"/>
        <v/>
      </c>
      <c r="L75" s="141"/>
      <c r="M75" s="28" t="str">
        <f t="shared" si="1"/>
        <v/>
      </c>
      <c r="N75" s="24"/>
      <c r="O75" s="27"/>
      <c r="P75" s="198"/>
      <c r="Q75" s="198"/>
      <c r="R75" s="144" t="str">
        <f t="shared" si="2"/>
        <v/>
      </c>
      <c r="S75" s="144"/>
      <c r="T75" s="145" t="str">
        <f t="shared" si="5"/>
        <v/>
      </c>
      <c r="U75" s="145"/>
    </row>
    <row r="76" spans="2:21" ht="13.5" customHeight="1" x14ac:dyDescent="0.2">
      <c r="B76" s="24">
        <v>68</v>
      </c>
      <c r="C76" s="141" t="str">
        <f t="shared" si="4"/>
        <v/>
      </c>
      <c r="D76" s="141"/>
      <c r="E76" s="24"/>
      <c r="F76" s="27"/>
      <c r="G76" s="24" t="s">
        <v>41</v>
      </c>
      <c r="H76" s="198"/>
      <c r="I76" s="198"/>
      <c r="J76" s="24"/>
      <c r="K76" s="141" t="str">
        <f t="shared" si="0"/>
        <v/>
      </c>
      <c r="L76" s="141"/>
      <c r="M76" s="28" t="str">
        <f t="shared" si="1"/>
        <v/>
      </c>
      <c r="N76" s="24"/>
      <c r="O76" s="27"/>
      <c r="P76" s="198"/>
      <c r="Q76" s="198"/>
      <c r="R76" s="144" t="str">
        <f t="shared" si="2"/>
        <v/>
      </c>
      <c r="S76" s="144"/>
      <c r="T76" s="145" t="str">
        <f t="shared" si="5"/>
        <v/>
      </c>
      <c r="U76" s="145"/>
    </row>
    <row r="77" spans="2:21" ht="13.5" customHeight="1" x14ac:dyDescent="0.2">
      <c r="B77" s="24">
        <v>69</v>
      </c>
      <c r="C77" s="141" t="str">
        <f t="shared" si="4"/>
        <v/>
      </c>
      <c r="D77" s="141"/>
      <c r="E77" s="24"/>
      <c r="F77" s="27"/>
      <c r="G77" s="24" t="s">
        <v>41</v>
      </c>
      <c r="H77" s="198"/>
      <c r="I77" s="198"/>
      <c r="J77" s="24"/>
      <c r="K77" s="141" t="str">
        <f t="shared" si="0"/>
        <v/>
      </c>
      <c r="L77" s="141"/>
      <c r="M77" s="28" t="str">
        <f t="shared" si="1"/>
        <v/>
      </c>
      <c r="N77" s="24"/>
      <c r="O77" s="27"/>
      <c r="P77" s="198"/>
      <c r="Q77" s="198"/>
      <c r="R77" s="144" t="str">
        <f t="shared" si="2"/>
        <v/>
      </c>
      <c r="S77" s="144"/>
      <c r="T77" s="145" t="str">
        <f t="shared" si="5"/>
        <v/>
      </c>
      <c r="U77" s="145"/>
    </row>
    <row r="78" spans="2:21" ht="13.5" customHeight="1" x14ac:dyDescent="0.2">
      <c r="B78" s="24">
        <v>70</v>
      </c>
      <c r="C78" s="141" t="str">
        <f t="shared" si="4"/>
        <v/>
      </c>
      <c r="D78" s="141"/>
      <c r="E78" s="24"/>
      <c r="F78" s="27"/>
      <c r="G78" s="24" t="s">
        <v>42</v>
      </c>
      <c r="H78" s="198"/>
      <c r="I78" s="198"/>
      <c r="J78" s="24"/>
      <c r="K78" s="141" t="str">
        <f t="shared" si="0"/>
        <v/>
      </c>
      <c r="L78" s="141"/>
      <c r="M78" s="28" t="str">
        <f t="shared" si="1"/>
        <v/>
      </c>
      <c r="N78" s="24"/>
      <c r="O78" s="27"/>
      <c r="P78" s="198"/>
      <c r="Q78" s="198"/>
      <c r="R78" s="144" t="str">
        <f t="shared" si="2"/>
        <v/>
      </c>
      <c r="S78" s="144"/>
      <c r="T78" s="145" t="str">
        <f t="shared" si="5"/>
        <v/>
      </c>
      <c r="U78" s="145"/>
    </row>
    <row r="79" spans="2:21" ht="13.5" customHeight="1" x14ac:dyDescent="0.2">
      <c r="B79" s="24">
        <v>71</v>
      </c>
      <c r="C79" s="141" t="str">
        <f t="shared" si="4"/>
        <v/>
      </c>
      <c r="D79" s="141"/>
      <c r="E79" s="24"/>
      <c r="F79" s="27"/>
      <c r="G79" s="24" t="s">
        <v>41</v>
      </c>
      <c r="H79" s="198"/>
      <c r="I79" s="198"/>
      <c r="J79" s="24"/>
      <c r="K79" s="141" t="str">
        <f t="shared" si="0"/>
        <v/>
      </c>
      <c r="L79" s="141"/>
      <c r="M79" s="28" t="str">
        <f t="shared" si="1"/>
        <v/>
      </c>
      <c r="N79" s="24"/>
      <c r="O79" s="27"/>
      <c r="P79" s="198"/>
      <c r="Q79" s="198"/>
      <c r="R79" s="144" t="str">
        <f t="shared" si="2"/>
        <v/>
      </c>
      <c r="S79" s="144"/>
      <c r="T79" s="145" t="str">
        <f t="shared" si="5"/>
        <v/>
      </c>
      <c r="U79" s="145"/>
    </row>
    <row r="80" spans="2:21" ht="13.5" customHeight="1" x14ac:dyDescent="0.2">
      <c r="B80" s="24">
        <v>72</v>
      </c>
      <c r="C80" s="141" t="str">
        <f t="shared" si="4"/>
        <v/>
      </c>
      <c r="D80" s="141"/>
      <c r="E80" s="24"/>
      <c r="F80" s="27"/>
      <c r="G80" s="24" t="s">
        <v>42</v>
      </c>
      <c r="H80" s="198"/>
      <c r="I80" s="198"/>
      <c r="J80" s="24"/>
      <c r="K80" s="141" t="str">
        <f t="shared" si="0"/>
        <v/>
      </c>
      <c r="L80" s="141"/>
      <c r="M80" s="28" t="str">
        <f t="shared" si="1"/>
        <v/>
      </c>
      <c r="N80" s="24"/>
      <c r="O80" s="27"/>
      <c r="P80" s="198"/>
      <c r="Q80" s="198"/>
      <c r="R80" s="144" t="str">
        <f t="shared" si="2"/>
        <v/>
      </c>
      <c r="S80" s="144"/>
      <c r="T80" s="145" t="str">
        <f t="shared" si="5"/>
        <v/>
      </c>
      <c r="U80" s="145"/>
    </row>
    <row r="81" spans="2:21" ht="13.5" customHeight="1" x14ac:dyDescent="0.2">
      <c r="B81" s="24">
        <v>73</v>
      </c>
      <c r="C81" s="141" t="str">
        <f t="shared" si="4"/>
        <v/>
      </c>
      <c r="D81" s="141"/>
      <c r="E81" s="24"/>
      <c r="F81" s="27"/>
      <c r="G81" s="24" t="s">
        <v>41</v>
      </c>
      <c r="H81" s="198"/>
      <c r="I81" s="198"/>
      <c r="J81" s="24"/>
      <c r="K81" s="141" t="str">
        <f t="shared" si="0"/>
        <v/>
      </c>
      <c r="L81" s="141"/>
      <c r="M81" s="28" t="str">
        <f t="shared" si="1"/>
        <v/>
      </c>
      <c r="N81" s="24"/>
      <c r="O81" s="27"/>
      <c r="P81" s="198"/>
      <c r="Q81" s="198"/>
      <c r="R81" s="144" t="str">
        <f t="shared" si="2"/>
        <v/>
      </c>
      <c r="S81" s="144"/>
      <c r="T81" s="145" t="str">
        <f t="shared" si="5"/>
        <v/>
      </c>
      <c r="U81" s="145"/>
    </row>
    <row r="82" spans="2:21" ht="13.5" customHeight="1" x14ac:dyDescent="0.2">
      <c r="B82" s="24">
        <v>74</v>
      </c>
      <c r="C82" s="141" t="str">
        <f t="shared" si="4"/>
        <v/>
      </c>
      <c r="D82" s="141"/>
      <c r="E82" s="24"/>
      <c r="F82" s="27"/>
      <c r="G82" s="24" t="s">
        <v>41</v>
      </c>
      <c r="H82" s="198"/>
      <c r="I82" s="198"/>
      <c r="J82" s="24"/>
      <c r="K82" s="141" t="str">
        <f t="shared" si="0"/>
        <v/>
      </c>
      <c r="L82" s="141"/>
      <c r="M82" s="28" t="str">
        <f t="shared" si="1"/>
        <v/>
      </c>
      <c r="N82" s="24"/>
      <c r="O82" s="27"/>
      <c r="P82" s="198"/>
      <c r="Q82" s="198"/>
      <c r="R82" s="144" t="str">
        <f t="shared" si="2"/>
        <v/>
      </c>
      <c r="S82" s="144"/>
      <c r="T82" s="145" t="str">
        <f t="shared" si="5"/>
        <v/>
      </c>
      <c r="U82" s="145"/>
    </row>
    <row r="83" spans="2:21" ht="13.5" customHeight="1" x14ac:dyDescent="0.2">
      <c r="B83" s="24">
        <v>75</v>
      </c>
      <c r="C83" s="141" t="str">
        <f t="shared" si="4"/>
        <v/>
      </c>
      <c r="D83" s="141"/>
      <c r="E83" s="24"/>
      <c r="F83" s="27"/>
      <c r="G83" s="24" t="s">
        <v>41</v>
      </c>
      <c r="H83" s="198"/>
      <c r="I83" s="198"/>
      <c r="J83" s="24"/>
      <c r="K83" s="141" t="str">
        <f t="shared" si="0"/>
        <v/>
      </c>
      <c r="L83" s="141"/>
      <c r="M83" s="28" t="str">
        <f t="shared" si="1"/>
        <v/>
      </c>
      <c r="N83" s="24"/>
      <c r="O83" s="27"/>
      <c r="P83" s="198"/>
      <c r="Q83" s="198"/>
      <c r="R83" s="144" t="str">
        <f t="shared" si="2"/>
        <v/>
      </c>
      <c r="S83" s="144"/>
      <c r="T83" s="145" t="str">
        <f t="shared" si="5"/>
        <v/>
      </c>
      <c r="U83" s="145"/>
    </row>
    <row r="84" spans="2:21" ht="13.5" customHeight="1" x14ac:dyDescent="0.2">
      <c r="B84" s="24">
        <v>76</v>
      </c>
      <c r="C84" s="141" t="str">
        <f t="shared" si="4"/>
        <v/>
      </c>
      <c r="D84" s="141"/>
      <c r="E84" s="24"/>
      <c r="F84" s="27"/>
      <c r="G84" s="24" t="s">
        <v>41</v>
      </c>
      <c r="H84" s="198"/>
      <c r="I84" s="198"/>
      <c r="J84" s="24"/>
      <c r="K84" s="141" t="str">
        <f t="shared" si="0"/>
        <v/>
      </c>
      <c r="L84" s="141"/>
      <c r="M84" s="28" t="str">
        <f t="shared" si="1"/>
        <v/>
      </c>
      <c r="N84" s="24"/>
      <c r="O84" s="27"/>
      <c r="P84" s="198"/>
      <c r="Q84" s="198"/>
      <c r="R84" s="144" t="str">
        <f t="shared" si="2"/>
        <v/>
      </c>
      <c r="S84" s="144"/>
      <c r="T84" s="145" t="str">
        <f t="shared" si="5"/>
        <v/>
      </c>
      <c r="U84" s="145"/>
    </row>
    <row r="85" spans="2:21" ht="13.5" customHeight="1" x14ac:dyDescent="0.2">
      <c r="B85" s="24">
        <v>77</v>
      </c>
      <c r="C85" s="141" t="str">
        <f t="shared" si="4"/>
        <v/>
      </c>
      <c r="D85" s="141"/>
      <c r="E85" s="24"/>
      <c r="F85" s="27"/>
      <c r="G85" s="24" t="s">
        <v>42</v>
      </c>
      <c r="H85" s="198"/>
      <c r="I85" s="198"/>
      <c r="J85" s="24"/>
      <c r="K85" s="141" t="str">
        <f t="shared" si="0"/>
        <v/>
      </c>
      <c r="L85" s="141"/>
      <c r="M85" s="28" t="str">
        <f t="shared" si="1"/>
        <v/>
      </c>
      <c r="N85" s="24"/>
      <c r="O85" s="27"/>
      <c r="P85" s="198"/>
      <c r="Q85" s="198"/>
      <c r="R85" s="144" t="str">
        <f t="shared" si="2"/>
        <v/>
      </c>
      <c r="S85" s="144"/>
      <c r="T85" s="145" t="str">
        <f t="shared" si="5"/>
        <v/>
      </c>
      <c r="U85" s="145"/>
    </row>
    <row r="86" spans="2:21" ht="13.5" customHeight="1" x14ac:dyDescent="0.2">
      <c r="B86" s="24">
        <v>78</v>
      </c>
      <c r="C86" s="141" t="str">
        <f t="shared" si="4"/>
        <v/>
      </c>
      <c r="D86" s="141"/>
      <c r="E86" s="24"/>
      <c r="F86" s="27"/>
      <c r="G86" s="24" t="s">
        <v>41</v>
      </c>
      <c r="H86" s="198"/>
      <c r="I86" s="198"/>
      <c r="J86" s="24"/>
      <c r="K86" s="141" t="str">
        <f t="shared" si="0"/>
        <v/>
      </c>
      <c r="L86" s="141"/>
      <c r="M86" s="28" t="str">
        <f t="shared" si="1"/>
        <v/>
      </c>
      <c r="N86" s="24"/>
      <c r="O86" s="27"/>
      <c r="P86" s="198"/>
      <c r="Q86" s="198"/>
      <c r="R86" s="144" t="str">
        <f t="shared" si="2"/>
        <v/>
      </c>
      <c r="S86" s="144"/>
      <c r="T86" s="145" t="str">
        <f t="shared" si="5"/>
        <v/>
      </c>
      <c r="U86" s="145"/>
    </row>
    <row r="87" spans="2:21" ht="13.5" customHeight="1" x14ac:dyDescent="0.2">
      <c r="B87" s="24">
        <v>79</v>
      </c>
      <c r="C87" s="141" t="str">
        <f t="shared" si="4"/>
        <v/>
      </c>
      <c r="D87" s="141"/>
      <c r="E87" s="24"/>
      <c r="F87" s="27"/>
      <c r="G87" s="24" t="s">
        <v>42</v>
      </c>
      <c r="H87" s="198"/>
      <c r="I87" s="198"/>
      <c r="J87" s="24"/>
      <c r="K87" s="141" t="str">
        <f t="shared" si="0"/>
        <v/>
      </c>
      <c r="L87" s="141"/>
      <c r="M87" s="28" t="str">
        <f t="shared" si="1"/>
        <v/>
      </c>
      <c r="N87" s="24"/>
      <c r="O87" s="27"/>
      <c r="P87" s="198"/>
      <c r="Q87" s="198"/>
      <c r="R87" s="144" t="str">
        <f t="shared" si="2"/>
        <v/>
      </c>
      <c r="S87" s="144"/>
      <c r="T87" s="145" t="str">
        <f t="shared" si="5"/>
        <v/>
      </c>
      <c r="U87" s="145"/>
    </row>
    <row r="88" spans="2:21" ht="13.5" customHeight="1" x14ac:dyDescent="0.2">
      <c r="B88" s="24">
        <v>80</v>
      </c>
      <c r="C88" s="141" t="str">
        <f t="shared" si="4"/>
        <v/>
      </c>
      <c r="D88" s="141"/>
      <c r="E88" s="24"/>
      <c r="F88" s="27"/>
      <c r="G88" s="24" t="s">
        <v>42</v>
      </c>
      <c r="H88" s="198"/>
      <c r="I88" s="198"/>
      <c r="J88" s="24"/>
      <c r="K88" s="141" t="str">
        <f t="shared" si="0"/>
        <v/>
      </c>
      <c r="L88" s="141"/>
      <c r="M88" s="28" t="str">
        <f t="shared" si="1"/>
        <v/>
      </c>
      <c r="N88" s="24"/>
      <c r="O88" s="27"/>
      <c r="P88" s="198"/>
      <c r="Q88" s="198"/>
      <c r="R88" s="144" t="str">
        <f t="shared" si="2"/>
        <v/>
      </c>
      <c r="S88" s="144"/>
      <c r="T88" s="145" t="str">
        <f t="shared" si="5"/>
        <v/>
      </c>
      <c r="U88" s="145"/>
    </row>
    <row r="89" spans="2:21" ht="13.5" customHeight="1" x14ac:dyDescent="0.2">
      <c r="B89" s="24">
        <v>81</v>
      </c>
      <c r="C89" s="141" t="str">
        <f t="shared" si="4"/>
        <v/>
      </c>
      <c r="D89" s="141"/>
      <c r="E89" s="24"/>
      <c r="F89" s="27"/>
      <c r="G89" s="24" t="s">
        <v>42</v>
      </c>
      <c r="H89" s="198"/>
      <c r="I89" s="198"/>
      <c r="J89" s="24"/>
      <c r="K89" s="141" t="str">
        <f t="shared" si="0"/>
        <v/>
      </c>
      <c r="L89" s="141"/>
      <c r="M89" s="28" t="str">
        <f t="shared" si="1"/>
        <v/>
      </c>
      <c r="N89" s="24"/>
      <c r="O89" s="27"/>
      <c r="P89" s="198"/>
      <c r="Q89" s="198"/>
      <c r="R89" s="144" t="str">
        <f t="shared" si="2"/>
        <v/>
      </c>
      <c r="S89" s="144"/>
      <c r="T89" s="145" t="str">
        <f t="shared" si="5"/>
        <v/>
      </c>
      <c r="U89" s="145"/>
    </row>
    <row r="90" spans="2:21" ht="13.5" customHeight="1" x14ac:dyDescent="0.2">
      <c r="B90" s="24">
        <v>82</v>
      </c>
      <c r="C90" s="141" t="str">
        <f t="shared" si="4"/>
        <v/>
      </c>
      <c r="D90" s="141"/>
      <c r="E90" s="24"/>
      <c r="F90" s="27"/>
      <c r="G90" s="24" t="s">
        <v>42</v>
      </c>
      <c r="H90" s="198"/>
      <c r="I90" s="198"/>
      <c r="J90" s="24"/>
      <c r="K90" s="141" t="str">
        <f t="shared" si="0"/>
        <v/>
      </c>
      <c r="L90" s="141"/>
      <c r="M90" s="28" t="str">
        <f t="shared" si="1"/>
        <v/>
      </c>
      <c r="N90" s="24"/>
      <c r="O90" s="27"/>
      <c r="P90" s="198"/>
      <c r="Q90" s="198"/>
      <c r="R90" s="144" t="str">
        <f t="shared" si="2"/>
        <v/>
      </c>
      <c r="S90" s="144"/>
      <c r="T90" s="145" t="str">
        <f t="shared" si="5"/>
        <v/>
      </c>
      <c r="U90" s="145"/>
    </row>
    <row r="91" spans="2:21" ht="13.5" customHeight="1" x14ac:dyDescent="0.2">
      <c r="B91" s="24">
        <v>83</v>
      </c>
      <c r="C91" s="141" t="str">
        <f t="shared" si="4"/>
        <v/>
      </c>
      <c r="D91" s="141"/>
      <c r="E91" s="24"/>
      <c r="F91" s="27"/>
      <c r="G91" s="24" t="s">
        <v>42</v>
      </c>
      <c r="H91" s="198"/>
      <c r="I91" s="198"/>
      <c r="J91" s="24"/>
      <c r="K91" s="141" t="str">
        <f t="shared" si="0"/>
        <v/>
      </c>
      <c r="L91" s="141"/>
      <c r="M91" s="28" t="str">
        <f t="shared" si="1"/>
        <v/>
      </c>
      <c r="N91" s="24"/>
      <c r="O91" s="27"/>
      <c r="P91" s="198"/>
      <c r="Q91" s="198"/>
      <c r="R91" s="144" t="str">
        <f t="shared" si="2"/>
        <v/>
      </c>
      <c r="S91" s="144"/>
      <c r="T91" s="145" t="str">
        <f t="shared" si="5"/>
        <v/>
      </c>
      <c r="U91" s="145"/>
    </row>
    <row r="92" spans="2:21" ht="13.5" customHeight="1" x14ac:dyDescent="0.2">
      <c r="B92" s="24">
        <v>84</v>
      </c>
      <c r="C92" s="141" t="str">
        <f t="shared" si="4"/>
        <v/>
      </c>
      <c r="D92" s="141"/>
      <c r="E92" s="24"/>
      <c r="F92" s="27"/>
      <c r="G92" s="24" t="s">
        <v>41</v>
      </c>
      <c r="H92" s="198"/>
      <c r="I92" s="198"/>
      <c r="J92" s="24"/>
      <c r="K92" s="141" t="str">
        <f t="shared" si="0"/>
        <v/>
      </c>
      <c r="L92" s="141"/>
      <c r="M92" s="28" t="str">
        <f t="shared" si="1"/>
        <v/>
      </c>
      <c r="N92" s="24"/>
      <c r="O92" s="27"/>
      <c r="P92" s="198"/>
      <c r="Q92" s="198"/>
      <c r="R92" s="144" t="str">
        <f t="shared" si="2"/>
        <v/>
      </c>
      <c r="S92" s="144"/>
      <c r="T92" s="145" t="str">
        <f t="shared" si="5"/>
        <v/>
      </c>
      <c r="U92" s="145"/>
    </row>
    <row r="93" spans="2:21" ht="13.5" customHeight="1" x14ac:dyDescent="0.2">
      <c r="B93" s="24">
        <v>85</v>
      </c>
      <c r="C93" s="141" t="str">
        <f t="shared" si="4"/>
        <v/>
      </c>
      <c r="D93" s="141"/>
      <c r="E93" s="24"/>
      <c r="F93" s="27"/>
      <c r="G93" s="24" t="s">
        <v>42</v>
      </c>
      <c r="H93" s="198"/>
      <c r="I93" s="198"/>
      <c r="J93" s="24"/>
      <c r="K93" s="141" t="str">
        <f t="shared" si="0"/>
        <v/>
      </c>
      <c r="L93" s="141"/>
      <c r="M93" s="28" t="str">
        <f t="shared" si="1"/>
        <v/>
      </c>
      <c r="N93" s="24"/>
      <c r="O93" s="27"/>
      <c r="P93" s="198"/>
      <c r="Q93" s="198"/>
      <c r="R93" s="144" t="str">
        <f t="shared" si="2"/>
        <v/>
      </c>
      <c r="S93" s="144"/>
      <c r="T93" s="145" t="str">
        <f t="shared" si="5"/>
        <v/>
      </c>
      <c r="U93" s="145"/>
    </row>
    <row r="94" spans="2:21" ht="13.5" customHeight="1" x14ac:dyDescent="0.2">
      <c r="B94" s="24">
        <v>86</v>
      </c>
      <c r="C94" s="141" t="str">
        <f t="shared" si="4"/>
        <v/>
      </c>
      <c r="D94" s="141"/>
      <c r="E94" s="24"/>
      <c r="F94" s="27"/>
      <c r="G94" s="24" t="s">
        <v>41</v>
      </c>
      <c r="H94" s="198"/>
      <c r="I94" s="198"/>
      <c r="J94" s="24"/>
      <c r="K94" s="141" t="str">
        <f t="shared" si="0"/>
        <v/>
      </c>
      <c r="L94" s="141"/>
      <c r="M94" s="28" t="str">
        <f t="shared" si="1"/>
        <v/>
      </c>
      <c r="N94" s="24"/>
      <c r="O94" s="27"/>
      <c r="P94" s="198"/>
      <c r="Q94" s="198"/>
      <c r="R94" s="144" t="str">
        <f t="shared" si="2"/>
        <v/>
      </c>
      <c r="S94" s="144"/>
      <c r="T94" s="145" t="str">
        <f t="shared" si="5"/>
        <v/>
      </c>
      <c r="U94" s="145"/>
    </row>
    <row r="95" spans="2:21" ht="13.5" customHeight="1" x14ac:dyDescent="0.2">
      <c r="B95" s="24">
        <v>87</v>
      </c>
      <c r="C95" s="141" t="str">
        <f t="shared" si="4"/>
        <v/>
      </c>
      <c r="D95" s="141"/>
      <c r="E95" s="24"/>
      <c r="F95" s="27"/>
      <c r="G95" s="24" t="s">
        <v>42</v>
      </c>
      <c r="H95" s="198"/>
      <c r="I95" s="198"/>
      <c r="J95" s="24"/>
      <c r="K95" s="141" t="str">
        <f t="shared" si="0"/>
        <v/>
      </c>
      <c r="L95" s="141"/>
      <c r="M95" s="28" t="str">
        <f t="shared" si="1"/>
        <v/>
      </c>
      <c r="N95" s="24"/>
      <c r="O95" s="27"/>
      <c r="P95" s="198"/>
      <c r="Q95" s="198"/>
      <c r="R95" s="144" t="str">
        <f t="shared" si="2"/>
        <v/>
      </c>
      <c r="S95" s="144"/>
      <c r="T95" s="145" t="str">
        <f t="shared" si="5"/>
        <v/>
      </c>
      <c r="U95" s="145"/>
    </row>
    <row r="96" spans="2:21" ht="13.5" customHeight="1" x14ac:dyDescent="0.2">
      <c r="B96" s="24">
        <v>88</v>
      </c>
      <c r="C96" s="141" t="str">
        <f t="shared" si="4"/>
        <v/>
      </c>
      <c r="D96" s="141"/>
      <c r="E96" s="24"/>
      <c r="F96" s="27"/>
      <c r="G96" s="24" t="s">
        <v>41</v>
      </c>
      <c r="H96" s="198"/>
      <c r="I96" s="198"/>
      <c r="J96" s="24"/>
      <c r="K96" s="141" t="str">
        <f t="shared" si="0"/>
        <v/>
      </c>
      <c r="L96" s="141"/>
      <c r="M96" s="28" t="str">
        <f t="shared" si="1"/>
        <v/>
      </c>
      <c r="N96" s="24"/>
      <c r="O96" s="27"/>
      <c r="P96" s="198"/>
      <c r="Q96" s="198"/>
      <c r="R96" s="144" t="str">
        <f t="shared" si="2"/>
        <v/>
      </c>
      <c r="S96" s="144"/>
      <c r="T96" s="145" t="str">
        <f t="shared" si="5"/>
        <v/>
      </c>
      <c r="U96" s="145"/>
    </row>
    <row r="97" spans="2:21" ht="13.5" customHeight="1" x14ac:dyDescent="0.2">
      <c r="B97" s="24">
        <v>89</v>
      </c>
      <c r="C97" s="141" t="str">
        <f t="shared" si="4"/>
        <v/>
      </c>
      <c r="D97" s="141"/>
      <c r="E97" s="24"/>
      <c r="F97" s="27"/>
      <c r="G97" s="24" t="s">
        <v>42</v>
      </c>
      <c r="H97" s="198"/>
      <c r="I97" s="198"/>
      <c r="J97" s="24"/>
      <c r="K97" s="141" t="str">
        <f t="shared" si="0"/>
        <v/>
      </c>
      <c r="L97" s="141"/>
      <c r="M97" s="28" t="str">
        <f t="shared" si="1"/>
        <v/>
      </c>
      <c r="N97" s="24"/>
      <c r="O97" s="27"/>
      <c r="P97" s="198"/>
      <c r="Q97" s="198"/>
      <c r="R97" s="144" t="str">
        <f t="shared" si="2"/>
        <v/>
      </c>
      <c r="S97" s="144"/>
      <c r="T97" s="145" t="str">
        <f t="shared" si="5"/>
        <v/>
      </c>
      <c r="U97" s="145"/>
    </row>
    <row r="98" spans="2:21" ht="13.5" customHeight="1" x14ac:dyDescent="0.2">
      <c r="B98" s="24">
        <v>90</v>
      </c>
      <c r="C98" s="141" t="str">
        <f t="shared" si="4"/>
        <v/>
      </c>
      <c r="D98" s="141"/>
      <c r="E98" s="24"/>
      <c r="F98" s="27"/>
      <c r="G98" s="24" t="s">
        <v>41</v>
      </c>
      <c r="H98" s="198"/>
      <c r="I98" s="198"/>
      <c r="J98" s="24"/>
      <c r="K98" s="141" t="str">
        <f t="shared" si="0"/>
        <v/>
      </c>
      <c r="L98" s="141"/>
      <c r="M98" s="28" t="str">
        <f t="shared" si="1"/>
        <v/>
      </c>
      <c r="N98" s="24"/>
      <c r="O98" s="27"/>
      <c r="P98" s="198"/>
      <c r="Q98" s="198"/>
      <c r="R98" s="144" t="str">
        <f t="shared" si="2"/>
        <v/>
      </c>
      <c r="S98" s="144"/>
      <c r="T98" s="145" t="str">
        <f t="shared" si="5"/>
        <v/>
      </c>
      <c r="U98" s="145"/>
    </row>
    <row r="99" spans="2:21" ht="13.5" customHeight="1" x14ac:dyDescent="0.2">
      <c r="B99" s="24">
        <v>91</v>
      </c>
      <c r="C99" s="141" t="str">
        <f t="shared" si="4"/>
        <v/>
      </c>
      <c r="D99" s="141"/>
      <c r="E99" s="24"/>
      <c r="F99" s="27"/>
      <c r="G99" s="24" t="s">
        <v>42</v>
      </c>
      <c r="H99" s="198"/>
      <c r="I99" s="198"/>
      <c r="J99" s="24"/>
      <c r="K99" s="141" t="str">
        <f t="shared" si="0"/>
        <v/>
      </c>
      <c r="L99" s="141"/>
      <c r="M99" s="28" t="str">
        <f t="shared" si="1"/>
        <v/>
      </c>
      <c r="N99" s="24"/>
      <c r="O99" s="27"/>
      <c r="P99" s="198"/>
      <c r="Q99" s="198"/>
      <c r="R99" s="144" t="str">
        <f t="shared" si="2"/>
        <v/>
      </c>
      <c r="S99" s="144"/>
      <c r="T99" s="145" t="str">
        <f t="shared" si="5"/>
        <v/>
      </c>
      <c r="U99" s="145"/>
    </row>
    <row r="100" spans="2:21" ht="13.5" customHeight="1" x14ac:dyDescent="0.2">
      <c r="B100" s="24">
        <v>92</v>
      </c>
      <c r="C100" s="141" t="str">
        <f t="shared" si="4"/>
        <v/>
      </c>
      <c r="D100" s="141"/>
      <c r="E100" s="24"/>
      <c r="F100" s="27"/>
      <c r="G100" s="24" t="s">
        <v>42</v>
      </c>
      <c r="H100" s="198"/>
      <c r="I100" s="198"/>
      <c r="J100" s="24"/>
      <c r="K100" s="141" t="str">
        <f t="shared" si="0"/>
        <v/>
      </c>
      <c r="L100" s="141"/>
      <c r="M100" s="28" t="str">
        <f t="shared" si="1"/>
        <v/>
      </c>
      <c r="N100" s="24"/>
      <c r="O100" s="27"/>
      <c r="P100" s="198"/>
      <c r="Q100" s="198"/>
      <c r="R100" s="144" t="str">
        <f t="shared" si="2"/>
        <v/>
      </c>
      <c r="S100" s="144"/>
      <c r="T100" s="145" t="str">
        <f t="shared" si="5"/>
        <v/>
      </c>
      <c r="U100" s="145"/>
    </row>
    <row r="101" spans="2:21" ht="13.5" customHeight="1" x14ac:dyDescent="0.2">
      <c r="B101" s="24">
        <v>93</v>
      </c>
      <c r="C101" s="141" t="str">
        <f t="shared" si="4"/>
        <v/>
      </c>
      <c r="D101" s="141"/>
      <c r="E101" s="24"/>
      <c r="F101" s="27"/>
      <c r="G101" s="24" t="s">
        <v>41</v>
      </c>
      <c r="H101" s="198"/>
      <c r="I101" s="198"/>
      <c r="J101" s="24"/>
      <c r="K101" s="141" t="str">
        <f t="shared" si="0"/>
        <v/>
      </c>
      <c r="L101" s="141"/>
      <c r="M101" s="28" t="str">
        <f t="shared" si="1"/>
        <v/>
      </c>
      <c r="N101" s="24"/>
      <c r="O101" s="27"/>
      <c r="P101" s="198"/>
      <c r="Q101" s="198"/>
      <c r="R101" s="144" t="str">
        <f t="shared" si="2"/>
        <v/>
      </c>
      <c r="S101" s="144"/>
      <c r="T101" s="145" t="str">
        <f t="shared" si="5"/>
        <v/>
      </c>
      <c r="U101" s="145"/>
    </row>
    <row r="102" spans="2:21" ht="13.5" customHeight="1" x14ac:dyDescent="0.2">
      <c r="B102" s="24">
        <v>94</v>
      </c>
      <c r="C102" s="141" t="str">
        <f t="shared" si="4"/>
        <v/>
      </c>
      <c r="D102" s="141"/>
      <c r="E102" s="24"/>
      <c r="F102" s="27"/>
      <c r="G102" s="24" t="s">
        <v>41</v>
      </c>
      <c r="H102" s="198"/>
      <c r="I102" s="198"/>
      <c r="J102" s="24"/>
      <c r="K102" s="141" t="str">
        <f t="shared" si="0"/>
        <v/>
      </c>
      <c r="L102" s="141"/>
      <c r="M102" s="28" t="str">
        <f t="shared" si="1"/>
        <v/>
      </c>
      <c r="N102" s="24"/>
      <c r="O102" s="27"/>
      <c r="P102" s="198"/>
      <c r="Q102" s="198"/>
      <c r="R102" s="144" t="str">
        <f t="shared" si="2"/>
        <v/>
      </c>
      <c r="S102" s="144"/>
      <c r="T102" s="145" t="str">
        <f t="shared" si="5"/>
        <v/>
      </c>
      <c r="U102" s="145"/>
    </row>
    <row r="103" spans="2:21" ht="13.5" customHeight="1" x14ac:dyDescent="0.2">
      <c r="B103" s="24">
        <v>95</v>
      </c>
      <c r="C103" s="141" t="str">
        <f t="shared" si="4"/>
        <v/>
      </c>
      <c r="D103" s="141"/>
      <c r="E103" s="24"/>
      <c r="F103" s="27"/>
      <c r="G103" s="24" t="s">
        <v>41</v>
      </c>
      <c r="H103" s="198"/>
      <c r="I103" s="198"/>
      <c r="J103" s="24"/>
      <c r="K103" s="141" t="str">
        <f t="shared" si="0"/>
        <v/>
      </c>
      <c r="L103" s="141"/>
      <c r="M103" s="28" t="str">
        <f t="shared" si="1"/>
        <v/>
      </c>
      <c r="N103" s="24"/>
      <c r="O103" s="27"/>
      <c r="P103" s="198"/>
      <c r="Q103" s="198"/>
      <c r="R103" s="144" t="str">
        <f t="shared" si="2"/>
        <v/>
      </c>
      <c r="S103" s="144"/>
      <c r="T103" s="145" t="str">
        <f t="shared" si="5"/>
        <v/>
      </c>
      <c r="U103" s="145"/>
    </row>
    <row r="104" spans="2:21" ht="13.5" customHeight="1" x14ac:dyDescent="0.2">
      <c r="B104" s="24">
        <v>96</v>
      </c>
      <c r="C104" s="141" t="str">
        <f t="shared" si="4"/>
        <v/>
      </c>
      <c r="D104" s="141"/>
      <c r="E104" s="24"/>
      <c r="F104" s="27"/>
      <c r="G104" s="24" t="s">
        <v>42</v>
      </c>
      <c r="H104" s="198"/>
      <c r="I104" s="198"/>
      <c r="J104" s="24"/>
      <c r="K104" s="141" t="str">
        <f t="shared" si="0"/>
        <v/>
      </c>
      <c r="L104" s="141"/>
      <c r="M104" s="28" t="str">
        <f t="shared" si="1"/>
        <v/>
      </c>
      <c r="N104" s="24"/>
      <c r="O104" s="27"/>
      <c r="P104" s="198"/>
      <c r="Q104" s="198"/>
      <c r="R104" s="144" t="str">
        <f t="shared" si="2"/>
        <v/>
      </c>
      <c r="S104" s="144"/>
      <c r="T104" s="145" t="str">
        <f t="shared" si="5"/>
        <v/>
      </c>
      <c r="U104" s="145"/>
    </row>
    <row r="105" spans="2:21" ht="13.5" customHeight="1" x14ac:dyDescent="0.2">
      <c r="B105" s="24">
        <v>97</v>
      </c>
      <c r="C105" s="141" t="str">
        <f t="shared" si="4"/>
        <v/>
      </c>
      <c r="D105" s="141"/>
      <c r="E105" s="24"/>
      <c r="F105" s="27"/>
      <c r="G105" s="24" t="s">
        <v>41</v>
      </c>
      <c r="H105" s="198"/>
      <c r="I105" s="198"/>
      <c r="J105" s="24"/>
      <c r="K105" s="141" t="str">
        <f t="shared" si="0"/>
        <v/>
      </c>
      <c r="L105" s="141"/>
      <c r="M105" s="28" t="str">
        <f t="shared" si="1"/>
        <v/>
      </c>
      <c r="N105" s="24"/>
      <c r="O105" s="27"/>
      <c r="P105" s="198"/>
      <c r="Q105" s="198"/>
      <c r="R105" s="144" t="str">
        <f t="shared" si="2"/>
        <v/>
      </c>
      <c r="S105" s="144"/>
      <c r="T105" s="145" t="str">
        <f t="shared" si="5"/>
        <v/>
      </c>
      <c r="U105" s="145"/>
    </row>
    <row r="106" spans="2:21" ht="13.5" customHeight="1" x14ac:dyDescent="0.2">
      <c r="B106" s="24">
        <v>98</v>
      </c>
      <c r="C106" s="141" t="str">
        <f t="shared" si="4"/>
        <v/>
      </c>
      <c r="D106" s="141"/>
      <c r="E106" s="24"/>
      <c r="F106" s="27"/>
      <c r="G106" s="24" t="s">
        <v>42</v>
      </c>
      <c r="H106" s="198"/>
      <c r="I106" s="198"/>
      <c r="J106" s="24"/>
      <c r="K106" s="141" t="str">
        <f t="shared" si="0"/>
        <v/>
      </c>
      <c r="L106" s="141"/>
      <c r="M106" s="28" t="str">
        <f t="shared" si="1"/>
        <v/>
      </c>
      <c r="N106" s="24"/>
      <c r="O106" s="27"/>
      <c r="P106" s="198"/>
      <c r="Q106" s="198"/>
      <c r="R106" s="144" t="str">
        <f t="shared" si="2"/>
        <v/>
      </c>
      <c r="S106" s="144"/>
      <c r="T106" s="145" t="str">
        <f t="shared" si="5"/>
        <v/>
      </c>
      <c r="U106" s="145"/>
    </row>
    <row r="107" spans="2:21" ht="13.5" customHeight="1" x14ac:dyDescent="0.2">
      <c r="B107" s="24">
        <v>99</v>
      </c>
      <c r="C107" s="141" t="str">
        <f t="shared" si="4"/>
        <v/>
      </c>
      <c r="D107" s="141"/>
      <c r="E107" s="24"/>
      <c r="F107" s="27"/>
      <c r="G107" s="24" t="s">
        <v>42</v>
      </c>
      <c r="H107" s="198"/>
      <c r="I107" s="198"/>
      <c r="J107" s="24"/>
      <c r="K107" s="141" t="str">
        <f t="shared" si="0"/>
        <v/>
      </c>
      <c r="L107" s="141"/>
      <c r="M107" s="28" t="str">
        <f t="shared" si="1"/>
        <v/>
      </c>
      <c r="N107" s="24"/>
      <c r="O107" s="27"/>
      <c r="P107" s="198"/>
      <c r="Q107" s="198"/>
      <c r="R107" s="144" t="str">
        <f t="shared" si="2"/>
        <v/>
      </c>
      <c r="S107" s="144"/>
      <c r="T107" s="145" t="str">
        <f t="shared" si="5"/>
        <v/>
      </c>
      <c r="U107" s="145"/>
    </row>
    <row r="108" spans="2:21" ht="13.5" customHeight="1" x14ac:dyDescent="0.2">
      <c r="B108" s="24">
        <v>100</v>
      </c>
      <c r="C108" s="141" t="str">
        <f t="shared" si="4"/>
        <v/>
      </c>
      <c r="D108" s="141"/>
      <c r="E108" s="24"/>
      <c r="F108" s="27"/>
      <c r="G108" s="24" t="s">
        <v>41</v>
      </c>
      <c r="H108" s="198"/>
      <c r="I108" s="198"/>
      <c r="J108" s="24"/>
      <c r="K108" s="141" t="str">
        <f t="shared" si="0"/>
        <v/>
      </c>
      <c r="L108" s="141"/>
      <c r="M108" s="28" t="str">
        <f t="shared" si="1"/>
        <v/>
      </c>
      <c r="N108" s="24"/>
      <c r="O108" s="27"/>
      <c r="P108" s="198"/>
      <c r="Q108" s="198"/>
      <c r="R108" s="144" t="str">
        <f t="shared" si="2"/>
        <v/>
      </c>
      <c r="S108" s="144"/>
      <c r="T108" s="145" t="str">
        <f t="shared" si="5"/>
        <v/>
      </c>
      <c r="U108" s="145"/>
    </row>
  </sheetData>
  <sheetProtection selectLockedCells="1" selectUnlockedCells="1"/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11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7" stopIfTrue="1" operator="equal">
      <formula>"買"</formula>
    </cfRule>
    <cfRule type="cellIs" dxfId="0" priority="8" stopIfTrue="1" operator="equal">
      <formula>"売"</formula>
    </cfRule>
  </conditionalFormatting>
  <dataValidations count="1">
    <dataValidation type="list" operator="equal" allowBlank="1" showErrorMessage="1" sqref="G9:G108">
      <formula1>"買,売"</formula1>
      <formula2>0</formula2>
    </dataValidation>
  </dataValidations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42499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検証org（$Y）</vt:lpstr>
      <vt:lpstr>検証org（$Y）建決</vt:lpstr>
      <vt:lpstr>画像1</vt:lpstr>
      <vt:lpstr>気づき</vt:lpstr>
      <vt:lpstr>検証終了通貨</vt:lpstr>
      <vt:lpstr>テンプレ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大塚直行</cp:lastModifiedBy>
  <cp:revision>26</cp:revision>
  <cp:lastPrinted>2015-07-15T10:17:15Z</cp:lastPrinted>
  <dcterms:created xsi:type="dcterms:W3CDTF">2013-10-09T23:04:08Z</dcterms:created>
  <dcterms:modified xsi:type="dcterms:W3CDTF">2016-02-06T10:30:28Z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