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4"/>
  </bookViews>
  <sheets>
    <sheet name="ルール＆合計" sheetId="3" r:id="rId1"/>
    <sheet name="デモトレ履歴" sheetId="2" r:id="rId2"/>
    <sheet name="画像02.01～" sheetId="25" r:id="rId3"/>
    <sheet name="画像02.08～" sheetId="26" r:id="rId4"/>
    <sheet name="気づき" sheetId="21" r:id="rId5"/>
    <sheet name="決まり事" sheetId="7" r:id="rId6"/>
    <sheet name="成績表" sheetId="9" r:id="rId7"/>
    <sheet name="画像01.25" sheetId="23" r:id="rId8"/>
    <sheet name="画像01.18～" sheetId="24" r:id="rId9"/>
    <sheet name="画像01.11～" sheetId="22" r:id="rId10"/>
    <sheet name="画像01.04～" sheetId="20" r:id="rId11"/>
    <sheet name="気づき2015" sheetId="1" r:id="rId12"/>
    <sheet name="画像_原紙" sheetId="5" r:id="rId13"/>
  </sheets>
  <definedNames>
    <definedName name="_xlnm._FilterDatabase" localSheetId="1" hidden="1">デモトレ履歴!$A$1:$Q$74</definedName>
  </definedNames>
  <calcPr calcId="124519"/>
</workbook>
</file>

<file path=xl/calcChain.xml><?xml version="1.0" encoding="utf-8"?>
<calcChain xmlns="http://schemas.openxmlformats.org/spreadsheetml/2006/main">
  <c r="Q32" i="2"/>
  <c r="Q33" s="1"/>
  <c r="Q34" s="1"/>
  <c r="Q35" s="1"/>
  <c r="Q25"/>
  <c r="Q26"/>
  <c r="Q27" s="1"/>
  <c r="Q28" s="1"/>
  <c r="Q29" s="1"/>
  <c r="Q30" s="1"/>
  <c r="Q21"/>
  <c r="Q23"/>
  <c r="Q22"/>
  <c r="Q16"/>
  <c r="Q17" s="1"/>
  <c r="Q18" s="1"/>
  <c r="Q19" s="1"/>
  <c r="Q3"/>
  <c r="Q4" s="1"/>
  <c r="Q5" s="1"/>
  <c r="Q6" s="1"/>
  <c r="Q8" s="1"/>
  <c r="Q9" s="1"/>
  <c r="Q10" s="1"/>
  <c r="Q11" s="1"/>
  <c r="Q12" s="1"/>
  <c r="Q13" s="1"/>
  <c r="Q14" s="1"/>
  <c r="G63" i="9" l="1"/>
  <c r="F63"/>
  <c r="C4"/>
  <c r="A46" s="1"/>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F55" s="1"/>
  <c r="H54"/>
  <c r="H55" s="1"/>
  <c r="G54"/>
  <c r="G55" s="1"/>
  <c r="E54"/>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I14"/>
  <c r="H14"/>
  <c r="G14"/>
  <c r="J14" s="1"/>
  <c r="I13"/>
  <c r="H13"/>
  <c r="G13"/>
  <c r="I12"/>
  <c r="H12"/>
  <c r="G12"/>
  <c r="I11"/>
  <c r="H11"/>
  <c r="G11"/>
  <c r="I10"/>
  <c r="H10"/>
  <c r="G10"/>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10" l="1"/>
  <c r="J15"/>
  <c r="J9"/>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K106" i="2" l="1"/>
  <c r="O97"/>
  <c r="N97"/>
  <c r="M97"/>
  <c r="L19" i="9" l="1"/>
  <c r="L12" l="1"/>
  <c r="N33"/>
  <c r="K33"/>
  <c r="M33" s="1"/>
  <c r="L15" l="1"/>
  <c r="M15" s="1"/>
  <c r="N15"/>
  <c r="K13"/>
  <c r="M13" s="1"/>
  <c r="N13"/>
  <c r="K17" l="1"/>
  <c r="N24" l="1"/>
  <c r="L24"/>
  <c r="M24" s="1"/>
  <c r="L20"/>
  <c r="L21" l="1"/>
  <c r="K19" l="1"/>
  <c r="M19" s="1"/>
  <c r="N19"/>
  <c r="N20"/>
  <c r="K20"/>
  <c r="M20" s="1"/>
  <c r="K32" l="1"/>
  <c r="L14" l="1"/>
  <c r="M14" s="1"/>
  <c r="N14"/>
  <c r="L17"/>
  <c r="M17" s="1"/>
  <c r="N17"/>
  <c r="K12" l="1"/>
  <c r="N12"/>
  <c r="L16"/>
  <c r="N11"/>
  <c r="L11"/>
  <c r="M11" s="1"/>
  <c r="N27"/>
  <c r="L27"/>
  <c r="M27" s="1"/>
  <c r="K16" l="1"/>
  <c r="M16" s="1"/>
  <c r="N16"/>
  <c r="M12"/>
  <c r="N25"/>
  <c r="L25"/>
  <c r="M25" s="1"/>
  <c r="K22" l="1"/>
  <c r="M22" s="1"/>
  <c r="N22"/>
  <c r="K31" l="1"/>
  <c r="N21"/>
  <c r="K21"/>
  <c r="M21" l="1"/>
  <c r="L31" l="1"/>
  <c r="M31" s="1"/>
  <c r="N31"/>
  <c r="N10"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<sst xmlns="http://schemas.openxmlformats.org/spreadsheetml/2006/main" count="522" uniqueCount="462">
  <si>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</si>
  <si>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</si>
  <si>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</si>
  <si>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</si>
  <si>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</si>
  <si>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</si>
  <si>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</si>
  <si>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</si>
  <si>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</si>
  <si>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</si>
  <si>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</si>
  <si>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</si>
  <si>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</si>
  <si>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</si>
  <si>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</si>
  <si>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</si>
  <si>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</si>
  <si>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</si>
  <si>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</si>
  <si>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</si>
  <si>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</si>
  <si>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</si>
  <si>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</si>
  <si>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</si>
  <si>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</si>
  <si>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</si>
  <si>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</si>
  <si>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</si>
  <si>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</si>
  <si>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</si>
  <si>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</si>
  <si>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</si>
  <si>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</si>
  <si>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</si>
  <si>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</si>
  <si>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</si>
  <si>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</si>
  <si>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</si>
  <si>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</si>
  <si>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</si>
  <si>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</si>
  <si>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</si>
  <si>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</si>
  <si>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</si>
  <si>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</si>
  <si>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</si>
  <si>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</si>
  <si>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</si>
  <si>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</si>
  <si>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</si>
  <si>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</si>
  <si>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</si>
  <si>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</si>
  <si>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</si>
  <si>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</si>
  <si>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</si>
  <si>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</si>
  <si>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</si>
  <si>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</si>
  <si>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</si>
  <si>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</si>
  <si>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</si>
  <si>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</si>
  <si>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</si>
  <si>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</si>
  <si>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</si>
  <si>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</si>
  <si>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</si>
  <si>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</si>
  <si>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</si>
  <si>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</si>
  <si>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</si>
  <si>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</si>
  <si>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</si>
  <si>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</si>
  <si>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</si>
  <si>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</si>
  <si>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</si>
  <si>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</si>
  <si>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</si>
  <si>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</si>
  <si>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</si>
  <si>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</si>
  <si>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</si>
  <si>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</si>
  <si>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EURGBP</t>
    <phoneticPr fontId="2"/>
  </si>
  <si>
    <t>sell</t>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</si>
  <si>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</si>
  <si>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</si>
  <si>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</si>
  <si>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</si>
  <si>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</si>
  <si>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</si>
  <si>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</si>
  <si>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</si>
  <si>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</si>
  <si>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</si>
  <si>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</si>
  <si>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</si>
  <si>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</si>
  <si>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</si>
  <si>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</si>
  <si>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</si>
  <si>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</si>
  <si>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</si>
  <si>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</si>
  <si>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</si>
  <si>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</si>
  <si>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</si>
  <si>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</si>
  <si>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</si>
  <si>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</si>
  <si>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</si>
  <si>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</si>
  <si>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</si>
  <si>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</si>
  <si>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</si>
  <si>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</si>
  <si>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</si>
  <si>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</si>
  <si>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</si>
  <si>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</si>
  <si>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</si>
  <si>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</si>
  <si>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デモトレ通貨</t>
    <rPh sb="4" eb="6">
      <t>ツウカ</t>
    </rPh>
    <phoneticPr fontId="2"/>
  </si>
  <si>
    <t>2015.10.05～</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</si>
  <si>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</si>
  <si>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</si>
  <si>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</si>
  <si>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エントリー、L/Sにはスプレッドの加算を忘れない</t>
    <rPh sb="17" eb="19">
      <t>カサン</t>
    </rPh>
    <rPh sb="20" eb="21">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</si>
  <si>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</si>
  <si>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</si>
  <si>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</si>
  <si>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</si>
  <si>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</si>
  <si>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</si>
  <si>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</si>
  <si>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</si>
  <si>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</si>
  <si>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</si>
  <si>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</si>
  <si>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当初設定したL/S幅を広げない！！　
負けを認める。</t>
    <phoneticPr fontId="2"/>
  </si>
  <si>
    <t>掟</t>
    <rPh sb="0" eb="1">
      <t>オキテ</t>
    </rPh>
    <phoneticPr fontId="2"/>
  </si>
  <si>
    <t>常にどちら方向へも動く想定が必要！</t>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</si>
  <si>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</si>
  <si>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</si>
  <si>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</si>
  <si>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</si>
  <si>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</si>
  <si>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</si>
  <si>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</si>
  <si>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</si>
  <si>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</si>
  <si>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</si>
  <si>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</si>
  <si>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</si>
  <si>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</si>
  <si>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</si>
  <si>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</si>
  <si>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</si>
  <si>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</si>
  <si>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</si>
  <si>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</si>
  <si>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</si>
  <si>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</si>
  <si>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</si>
  <si>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</si>
  <si>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</si>
  <si>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5"/>
  </si>
  <si>
    <t>平均損失</t>
    <rPh sb="0" eb="2">
      <t>ヘイキン</t>
    </rPh>
    <rPh sb="2" eb="4">
      <t>ソンシツ</t>
    </rPh>
    <phoneticPr fontId="15"/>
  </si>
  <si>
    <t>ﾘｽｸ
ﾘﾜｰﾄﾞ
ﾚｼｵ</t>
    <phoneticPr fontId="15"/>
  </si>
  <si>
    <t>ﾌﾟﾛﾌｨｯﾄ
ﾌｧｸﾀｰ</t>
    <phoneticPr fontId="15"/>
  </si>
  <si>
    <t>合計</t>
    <rPh sb="0" eb="2">
      <t>ゴウケイ</t>
    </rPh>
    <phoneticPr fontId="15"/>
  </si>
  <si>
    <t>全通貨平均</t>
    <rPh sb="0" eb="1">
      <t>ゼン</t>
    </rPh>
    <rPh sb="1" eb="3">
      <t>ツウカ</t>
    </rPh>
    <rPh sb="3" eb="5">
      <t>ヘイキン</t>
    </rPh>
    <phoneticPr fontId="15"/>
  </si>
  <si>
    <t>全通貨ペア
平均勝率</t>
    <rPh sb="0" eb="1">
      <t>ゼン</t>
    </rPh>
    <rPh sb="1" eb="3">
      <t>ツウカ</t>
    </rPh>
    <rPh sb="6" eb="8">
      <t>ヘイキン</t>
    </rPh>
    <rPh sb="8" eb="10">
      <t>ショウリツ</t>
    </rPh>
    <phoneticPr fontId="15"/>
  </si>
  <si>
    <t>ﾘｽｸ
ﾘﾜｰﾄ
ﾞﾚｼｵ</t>
    <phoneticPr fontId="15"/>
  </si>
  <si>
    <t>トレード時勝率</t>
  </si>
  <si>
    <t>EURGBP</t>
  </si>
  <si>
    <t>USDJPY</t>
  </si>
  <si>
    <t>EURUSD</t>
  </si>
  <si>
    <t>AUDJPY</t>
  </si>
  <si>
    <t>CADJPY</t>
  </si>
  <si>
    <t>GBPJPY</t>
  </si>
  <si>
    <t>USDCAD</t>
  </si>
  <si>
    <t>USDCHF</t>
  </si>
  <si>
    <t>GBPUSD</t>
  </si>
  <si>
    <t>AUDUSD</t>
  </si>
  <si>
    <t>EURJPY</t>
  </si>
  <si>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</si>
  <si>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</si>
  <si>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</si>
  <si>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</si>
  <si>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</si>
  <si>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</si>
  <si>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</si>
  <si>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</si>
  <si>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</si>
  <si>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</si>
  <si>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</si>
  <si>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</si>
  <si>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</si>
  <si>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</si>
  <si>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</si>
  <si>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</si>
  <si>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</si>
  <si>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</si>
  <si>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</si>
  <si>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</si>
  <si>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</si>
  <si>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5"/>
  </si>
  <si>
    <t>集計</t>
    <rPh sb="0" eb="2">
      <t>シュウケイ</t>
    </rPh>
    <phoneticPr fontId="15"/>
  </si>
  <si>
    <t>利益合計</t>
    <rPh sb="0" eb="2">
      <t>リエキ</t>
    </rPh>
    <rPh sb="2" eb="4">
      <t>ゴウケイ</t>
    </rPh>
    <phoneticPr fontId="15"/>
  </si>
  <si>
    <t>損失合計</t>
    <rPh sb="0" eb="2">
      <t>ソンシツ</t>
    </rPh>
    <rPh sb="2" eb="4">
      <t>ゴウケイ</t>
    </rPh>
    <phoneticPr fontId="15"/>
  </si>
  <si>
    <t>損益</t>
    <rPh sb="0" eb="2">
      <t>ソンエキ</t>
    </rPh>
    <phoneticPr fontId="15"/>
  </si>
  <si>
    <t>注文総数
（取消含）</t>
    <rPh sb="0" eb="2">
      <t>チュウモン</t>
    </rPh>
    <rPh sb="2" eb="4">
      <t>ソウスウ</t>
    </rPh>
    <rPh sb="6" eb="7">
      <t>ト</t>
    </rPh>
    <rPh sb="7" eb="8">
      <t>ケ</t>
    </rPh>
    <rPh sb="8" eb="9">
      <t>フク</t>
    </rPh>
    <phoneticPr fontId="15"/>
  </si>
  <si>
    <t>勝ち数</t>
    <rPh sb="0" eb="1">
      <t>カ</t>
    </rPh>
    <rPh sb="2" eb="3">
      <t>スウ</t>
    </rPh>
    <phoneticPr fontId="15"/>
  </si>
  <si>
    <t>負け数</t>
    <rPh sb="0" eb="1">
      <t>マ</t>
    </rPh>
    <rPh sb="2" eb="3">
      <t>スウ</t>
    </rPh>
    <phoneticPr fontId="15"/>
  </si>
  <si>
    <t>引分数</t>
    <rPh sb="0" eb="2">
      <t>ヒキワケ</t>
    </rPh>
    <rPh sb="2" eb="3">
      <t>スウ</t>
    </rPh>
    <phoneticPr fontId="15"/>
  </si>
  <si>
    <t>勝率</t>
    <rPh sb="0" eb="2">
      <t>ショウリツ</t>
    </rPh>
    <phoneticPr fontId="15"/>
  </si>
  <si>
    <t>資金合計</t>
    <rPh sb="0" eb="2">
      <t>シキン</t>
    </rPh>
    <rPh sb="2" eb="4">
      <t>ゴウケイ</t>
    </rPh>
    <phoneticPr fontId="15"/>
  </si>
  <si>
    <t>初期資金額</t>
    <rPh sb="0" eb="2">
      <t>ショキ</t>
    </rPh>
    <rPh sb="2" eb="4">
      <t>シキン</t>
    </rPh>
    <rPh sb="4" eb="5">
      <t>ガク</t>
    </rPh>
    <phoneticPr fontId="15"/>
  </si>
  <si>
    <t>現在資金</t>
    <rPh sb="0" eb="2">
      <t>ゲンザイ</t>
    </rPh>
    <rPh sb="2" eb="4">
      <t>シキン</t>
    </rPh>
    <phoneticPr fontId="15"/>
  </si>
  <si>
    <t>開始日</t>
    <rPh sb="0" eb="3">
      <t>カイシビ</t>
    </rPh>
    <phoneticPr fontId="15"/>
  </si>
  <si>
    <t>資金と開始日</t>
    <rPh sb="0" eb="2">
      <t>シキン</t>
    </rPh>
    <rPh sb="3" eb="6">
      <t>カイシビ</t>
    </rPh>
    <phoneticPr fontId="15"/>
  </si>
  <si>
    <t>ﾘｽｸ
ﾘﾜｰﾄﾞ
ﾚｼｵ</t>
    <phoneticPr fontId="15"/>
  </si>
  <si>
    <t>ﾌﾟﾛﾌｨｯﾄ
ﾌｧｸﾀｰ</t>
    <phoneticPr fontId="15"/>
  </si>
  <si>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</si>
  <si>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</si>
  <si>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</si>
  <si>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</si>
  <si>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</si>
  <si>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</si>
  <si>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</si>
  <si>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天井、大底のみ狙うようにする</t>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</si>
  <si>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</si>
  <si>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</si>
  <si>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</si>
  <si>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</si>
  <si>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</si>
  <si>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</si>
  <si>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</si>
  <si>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</si>
  <si>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</si>
  <si>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</si>
  <si>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</si>
  <si>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</si>
  <si>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自分の都合でS/Rを引かない</t>
    <rPh sb="0" eb="2">
      <t>ジブン</t>
    </rPh>
    <rPh sb="3" eb="5">
      <t>ツゴウ</t>
    </rPh>
    <rPh sb="10" eb="11">
      <t>ヒ</t>
    </rPh>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</si>
  <si>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</si>
  <si>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</si>
  <si>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</si>
  <si>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</si>
  <si>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</si>
  <si>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</si>
  <si>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</si>
  <si>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</si>
  <si>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</si>
  <si>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</si>
  <si>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</si>
  <si>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</si>
  <si>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</si>
  <si>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</si>
  <si>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</si>
  <si>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</si>
  <si>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</si>
  <si>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</si>
  <si>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</si>
  <si>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</si>
  <si>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基本は２回目のFSまで待つ！</t>
    <rPh sb="0" eb="2">
      <t>キホン</t>
    </rPh>
    <rPh sb="4" eb="6">
      <t>カイメ</t>
    </rPh>
    <rPh sb="11" eb="12">
      <t>マ</t>
    </rPh>
    <phoneticPr fontId="2"/>
  </si>
  <si>
    <t>2015.11.17</t>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</si>
  <si>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</si>
  <si>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</si>
  <si>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</si>
  <si>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</si>
  <si>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</si>
  <si>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</si>
  <si>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</si>
  <si>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</si>
  <si>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</si>
  <si>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</si>
  <si>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</si>
  <si>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</si>
  <si>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</si>
  <si>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</si>
  <si>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</si>
  <si>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</si>
  <si>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想定のトレードシナリオから外れた時点で決済する</t>
    <rPh sb="0" eb="2">
      <t>ソウテイ</t>
    </rPh>
    <rPh sb="13" eb="14">
      <t>ハズ</t>
    </rPh>
    <rPh sb="16" eb="18">
      <t>ジテン</t>
    </rPh>
    <rPh sb="19" eb="21">
      <t>ケッサイ</t>
    </rPh>
    <phoneticPr fontId="2"/>
  </si>
  <si>
    <r>
      <t xml:space="preserve">2015.11.16～
</t>
    </r>
    <r>
      <rPr>
        <sz val="11"/>
        <color theme="3" tint="0.39997558519241921"/>
        <rFont val="ＭＳ Ｐゴシック"/>
        <family val="3"/>
        <charset val="128"/>
      </rPr>
      <t>追記11.30～</t>
    </r>
    <rPh sb="12" eb="14">
      <t>ツイキ</t>
    </rPh>
    <phoneticPr fontId="2"/>
  </si>
  <si>
    <r>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t>
    </r>
    <r>
      <rPr>
        <sz val="11"/>
        <color theme="3" tint="0.39997558519241921"/>
        <rFont val="ＭＳ Ｐゴシック"/>
        <family val="3"/>
        <charset val="128"/>
      </rPr>
      <t>過ぎる</t>
    </r>
    <r>
      <rPr>
        <sz val="11"/>
        <color indexed="8"/>
        <rFont val="ＭＳ Ｐゴシック"/>
        <family val="3"/>
        <charset val="128"/>
      </rPr>
      <t xml:space="preserve">（上昇/下落角度が少ない）時は、FSと認識しない
・S/R抜けてもローソクの動きが上下に激しすぎたりして分かり難い時は、トレードしない
</t>
    </r>
    <r>
      <rPr>
        <sz val="11"/>
        <color theme="3" tint="0.39997558519241921"/>
        <rFont val="ＭＳ Ｐゴシック"/>
        <family val="3"/>
        <charset val="128"/>
      </rPr>
      <t>・決済タイミングはFIB38.2を基準として、手前で頭打ちが確認できれば決済。素直に38.2まで到達したらトレーリング実施。</t>
    </r>
    <rPh sb="343" eb="344">
      <t>ス</t>
    </rPh>
    <rPh sb="431" eb="433">
      <t>キジュン</t>
    </rPh>
    <rPh sb="437" eb="439">
      <t>テマエ</t>
    </rPh>
    <rPh sb="440" eb="442">
      <t>アタマウ</t>
    </rPh>
    <rPh sb="444" eb="446">
      <t>カクニン</t>
    </rPh>
    <rPh sb="450" eb="452">
      <t>ケッサイ</t>
    </rPh>
    <rPh sb="453" eb="455">
      <t>スナオ</t>
    </rPh>
    <rPh sb="462" eb="464">
      <t>トウタツ</t>
    </rPh>
    <rPh sb="473" eb="475">
      <t>ジッシ</t>
    </rPh>
    <phoneticPr fontId="2"/>
  </si>
  <si>
    <t>2015.11.30</t>
    <phoneticPr fontId="2"/>
  </si>
  <si>
    <t>火曜日：現在１勝２敗。自分の得意なパターンが出ない相場っぽい。本来スルーになるハズのポイントでブレイク前にＩＮして撃沈している。</t>
    <rPh sb="0" eb="3">
      <t>カヨウビ</t>
    </rPh>
    <rPh sb="4" eb="6">
      <t>ゲンザイ</t>
    </rPh>
    <rPh sb="7" eb="8">
      <t>ショウ</t>
    </rPh>
    <rPh sb="9" eb="10">
      <t>ハイ</t>
    </rPh>
    <rPh sb="11" eb="13">
      <t>ジブン</t>
    </rPh>
    <rPh sb="14" eb="16">
      <t>トクイ</t>
    </rPh>
    <rPh sb="22" eb="23">
      <t>デ</t>
    </rPh>
    <rPh sb="25" eb="27">
      <t>ソウバ</t>
    </rPh>
    <rPh sb="31" eb="33">
      <t>ホンライ</t>
    </rPh>
    <rPh sb="51" eb="52">
      <t>マエ</t>
    </rPh>
    <rPh sb="57" eb="59">
      <t>ゲキチン</t>
    </rPh>
    <phoneticPr fontId="2"/>
  </si>
  <si>
    <t>得意ではないパターン（ＦＳ１回しか戻らないとか）で動いているので、相場を静観して覚えるべきか</t>
    <rPh sb="0" eb="2">
      <t>トクイ</t>
    </rPh>
    <rPh sb="14" eb="15">
      <t>カイ</t>
    </rPh>
    <rPh sb="17" eb="18">
      <t>モド</t>
    </rPh>
    <rPh sb="25" eb="26">
      <t>ウゴ</t>
    </rPh>
    <rPh sb="33" eb="35">
      <t>ソウバ</t>
    </rPh>
    <rPh sb="36" eb="38">
      <t>セイカン</t>
    </rPh>
    <rPh sb="40" eb="41">
      <t>オボ</t>
    </rPh>
    <phoneticPr fontId="2"/>
  </si>
  <si>
    <t>利益の伸びが強い時でもL/C建値移動のタイミングをしっかり守る！</t>
  </si>
  <si>
    <t>利益の伸びが強い時でもL/C建値移動のタイミングをしっかり守る！</t>
    <rPh sb="0" eb="2">
      <t>リエキ</t>
    </rPh>
    <rPh sb="3" eb="4">
      <t>ノ</t>
    </rPh>
    <rPh sb="6" eb="7">
      <t>ツヨ</t>
    </rPh>
    <rPh sb="8" eb="9">
      <t>トキ</t>
    </rPh>
    <rPh sb="14" eb="16">
      <t>タテネ</t>
    </rPh>
    <rPh sb="16" eb="18">
      <t>イドウ</t>
    </rPh>
    <rPh sb="29" eb="30">
      <t>マモ</t>
    </rPh>
    <phoneticPr fontId="2"/>
  </si>
  <si>
    <t>絶対こちらの意思では相場は動かない！！！</t>
    <phoneticPr fontId="2"/>
  </si>
  <si>
    <t>保有中は指標発表に特に注意！！</t>
    <rPh sb="0" eb="3">
      <t>ホユウチュウ</t>
    </rPh>
    <rPh sb="4" eb="6">
      <t>シヒョウ</t>
    </rPh>
    <rPh sb="6" eb="8">
      <t>ハッピョウ</t>
    </rPh>
    <rPh sb="9" eb="10">
      <t>トク</t>
    </rPh>
    <rPh sb="11" eb="13">
      <t>チュウイ</t>
    </rPh>
    <phoneticPr fontId="2"/>
  </si>
  <si>
    <t>今週は崩れた。。１勝６敗１分</t>
    <rPh sb="0" eb="2">
      <t>コンシュウ</t>
    </rPh>
    <rPh sb="3" eb="4">
      <t>クズ</t>
    </rPh>
    <rPh sb="9" eb="10">
      <t>ショウ</t>
    </rPh>
    <rPh sb="11" eb="12">
      <t>ハイ</t>
    </rPh>
    <rPh sb="13" eb="14">
      <t>ワ</t>
    </rPh>
    <phoneticPr fontId="2"/>
  </si>
  <si>
    <t>敗因分析</t>
    <rPh sb="0" eb="2">
      <t>ハイイン</t>
    </rPh>
    <rPh sb="2" eb="4">
      <t>ブンセキ</t>
    </rPh>
    <phoneticPr fontId="2"/>
  </si>
  <si>
    <r>
      <t xml:space="preserve">・入るタイミングが早くなっている。
</t>
    </r>
    <r>
      <rPr>
        <b/>
        <sz val="11"/>
        <color rgb="FFFF0000"/>
        <rFont val="ＭＳ Ｐゴシック"/>
        <family val="3"/>
        <charset val="128"/>
      </rPr>
      <t>自分ルール〔２回目の戻り〕まで待つこと！</t>
    </r>
    <rPh sb="1" eb="2">
      <t>ハイ</t>
    </rPh>
    <rPh sb="9" eb="10">
      <t>ハヤ</t>
    </rPh>
    <rPh sb="18" eb="20">
      <t>ジブン</t>
    </rPh>
    <rPh sb="25" eb="27">
      <t>カイメ</t>
    </rPh>
    <rPh sb="28" eb="29">
      <t>モド</t>
    </rPh>
    <rPh sb="33" eb="34">
      <t>マ</t>
    </rPh>
    <phoneticPr fontId="2"/>
  </si>
  <si>
    <t>来週は極力エントリーを控える気で臨む</t>
    <rPh sb="0" eb="2">
      <t>ライシュウ</t>
    </rPh>
    <rPh sb="3" eb="5">
      <t>キョクリョク</t>
    </rPh>
    <rPh sb="11" eb="12">
      <t>ヒカ</t>
    </rPh>
    <rPh sb="14" eb="15">
      <t>キ</t>
    </rPh>
    <rPh sb="16" eb="17">
      <t>ノゾ</t>
    </rPh>
    <phoneticPr fontId="2"/>
  </si>
  <si>
    <r>
      <rPr>
        <b/>
        <sz val="11"/>
        <color indexed="8"/>
        <rFont val="ＭＳ Ｐゴシック"/>
        <family val="3"/>
        <charset val="128"/>
      </rPr>
      <t>・週足で引くS/Rの位置が悪化している。</t>
    </r>
    <r>
      <rPr>
        <sz val="11"/>
        <color indexed="8"/>
        <rFont val="ＭＳ Ｐゴシック"/>
        <family val="3"/>
        <charset val="128"/>
      </rPr>
      <t xml:space="preserve">
過去意識されてるS/R近辺なら</t>
    </r>
    <r>
      <rPr>
        <b/>
        <sz val="11"/>
        <color rgb="FFFF0000"/>
        <rFont val="ＭＳ Ｐゴシック"/>
        <family val="3"/>
        <charset val="128"/>
      </rPr>
      <t xml:space="preserve">直近高値(安値)にS/Rを引く！自分の都合に合わせない！
</t>
    </r>
    <r>
      <rPr>
        <sz val="11"/>
        <rFont val="ＭＳ Ｐゴシック"/>
        <family val="3"/>
        <charset val="128"/>
      </rPr>
      <t>だからエントリー回数も多くなった</t>
    </r>
    <rPh sb="1" eb="2">
      <t>シュウ</t>
    </rPh>
    <rPh sb="2" eb="3">
      <t>アシ</t>
    </rPh>
    <rPh sb="4" eb="5">
      <t>ヒ</t>
    </rPh>
    <rPh sb="10" eb="12">
      <t>イチ</t>
    </rPh>
    <rPh sb="13" eb="15">
      <t>アッカ</t>
    </rPh>
    <rPh sb="21" eb="23">
      <t>カコ</t>
    </rPh>
    <rPh sb="23" eb="25">
      <t>イシキ</t>
    </rPh>
    <rPh sb="32" eb="34">
      <t>キンペン</t>
    </rPh>
    <rPh sb="36" eb="38">
      <t>チョッキン</t>
    </rPh>
    <rPh sb="38" eb="40">
      <t>タカネ</t>
    </rPh>
    <rPh sb="41" eb="43">
      <t>ヤスネ</t>
    </rPh>
    <rPh sb="49" eb="50">
      <t>ヒ</t>
    </rPh>
    <rPh sb="52" eb="54">
      <t>ジブン</t>
    </rPh>
    <rPh sb="55" eb="57">
      <t>ツゴウ</t>
    </rPh>
    <rPh sb="58" eb="59">
      <t>ア</t>
    </rPh>
    <rPh sb="73" eb="75">
      <t>カイスウ</t>
    </rPh>
    <rPh sb="76" eb="77">
      <t>オオ</t>
    </rPh>
    <phoneticPr fontId="2"/>
  </si>
  <si>
    <t>・指標発表を軽視してしまった。</t>
    <rPh sb="1" eb="3">
      <t>シヒョウ</t>
    </rPh>
    <rPh sb="3" eb="5">
      <t>ハッピョウ</t>
    </rPh>
    <rPh sb="6" eb="8">
      <t>ケイシ</t>
    </rPh>
    <phoneticPr fontId="2"/>
  </si>
  <si>
    <t>2015.12.07</t>
    <phoneticPr fontId="2"/>
  </si>
  <si>
    <t>今週は100pips超えがふたつあった♪…が、小ロットだったので利益は伸びず。。</t>
    <rPh sb="0" eb="2">
      <t>コンシュウ</t>
    </rPh>
    <rPh sb="10" eb="11">
      <t>コ</t>
    </rPh>
    <rPh sb="23" eb="24">
      <t>ショウ</t>
    </rPh>
    <rPh sb="32" eb="34">
      <t>リエキ</t>
    </rPh>
    <rPh sb="35" eb="36">
      <t>ノ</t>
    </rPh>
    <phoneticPr fontId="2"/>
  </si>
  <si>
    <t>今週３勝３敗１分</t>
    <rPh sb="0" eb="2">
      <t>コンシュウ</t>
    </rPh>
    <rPh sb="3" eb="4">
      <t>ショウ</t>
    </rPh>
    <rPh sb="5" eb="6">
      <t>ハイ</t>
    </rPh>
    <rPh sb="7" eb="8">
      <t>ワ</t>
    </rPh>
    <phoneticPr fontId="2"/>
  </si>
  <si>
    <t>・勝てるT/Lブレイクと負けるT/Lブレイクの差がまだ分かっていない。→勝てるトレードでも自信をもってロットかけれない×</t>
    <rPh sb="1" eb="2">
      <t>カ</t>
    </rPh>
    <rPh sb="12" eb="13">
      <t>マ</t>
    </rPh>
    <rPh sb="23" eb="24">
      <t>サ</t>
    </rPh>
    <rPh sb="27" eb="28">
      <t>ワ</t>
    </rPh>
    <rPh sb="36" eb="37">
      <t>カ</t>
    </rPh>
    <rPh sb="45" eb="47">
      <t>ジシン</t>
    </rPh>
    <phoneticPr fontId="2"/>
  </si>
  <si>
    <t>・ストップ移動がヘタすぎる。</t>
    <rPh sb="5" eb="7">
      <t>イドウ</t>
    </rPh>
    <phoneticPr fontId="2"/>
  </si>
  <si>
    <t>今のままではまだ安定して稼げる気がしない。理由は…</t>
    <rPh sb="0" eb="1">
      <t>イマ</t>
    </rPh>
    <rPh sb="8" eb="10">
      <t>アンテイ</t>
    </rPh>
    <rPh sb="12" eb="13">
      <t>カセ</t>
    </rPh>
    <rPh sb="15" eb="16">
      <t>キ</t>
    </rPh>
    <rPh sb="21" eb="23">
      <t>リユウ</t>
    </rPh>
    <phoneticPr fontId="2"/>
  </si>
  <si>
    <t>上記を改善する検証ネタを考える！</t>
    <rPh sb="0" eb="2">
      <t>ジョウキ</t>
    </rPh>
    <rPh sb="3" eb="5">
      <t>カイゼン</t>
    </rPh>
    <rPh sb="7" eb="9">
      <t>ケンショウ</t>
    </rPh>
    <rPh sb="12" eb="13">
      <t>カンガ</t>
    </rPh>
    <phoneticPr fontId="2"/>
  </si>
  <si>
    <t>４H以下でレンジが続いている時は、急なT/Lのブレイクはフェイクの可能性大？</t>
    <rPh sb="2" eb="4">
      <t>イカ</t>
    </rPh>
    <rPh sb="9" eb="10">
      <t>ツヅ</t>
    </rPh>
    <rPh sb="14" eb="15">
      <t>トキ</t>
    </rPh>
    <rPh sb="17" eb="18">
      <t>キュウ</t>
    </rPh>
    <rPh sb="33" eb="36">
      <t>カノウセイ</t>
    </rPh>
    <rPh sb="36" eb="37">
      <t>ダイ</t>
    </rPh>
    <phoneticPr fontId="2"/>
  </si>
  <si>
    <t>D/Jは最後の要素。S/R等の方が影響強いので、D/Jに捉われすぎない</t>
    <rPh sb="4" eb="6">
      <t>サイゴ</t>
    </rPh>
    <rPh sb="7" eb="9">
      <t>ヨウソ</t>
    </rPh>
    <rPh sb="13" eb="14">
      <t>ナド</t>
    </rPh>
    <rPh sb="15" eb="16">
      <t>ホウ</t>
    </rPh>
    <rPh sb="17" eb="19">
      <t>エイキョウ</t>
    </rPh>
    <rPh sb="19" eb="20">
      <t>ツヨ</t>
    </rPh>
    <rPh sb="28" eb="29">
      <t>トラ</t>
    </rPh>
    <phoneticPr fontId="2"/>
  </si>
  <si>
    <r>
      <t xml:space="preserve">D/Jの確認を忘れない
</t>
    </r>
    <r>
      <rPr>
        <b/>
        <sz val="11"/>
        <color rgb="FFFF0000"/>
        <rFont val="ＭＳ Ｐゴシック"/>
        <family val="3"/>
        <charset val="128"/>
      </rPr>
      <t>D/Jより強い要素を見逃さない</t>
    </r>
    <rPh sb="4" eb="6">
      <t>カクニン</t>
    </rPh>
    <rPh sb="7" eb="8">
      <t>ワス</t>
    </rPh>
    <rPh sb="17" eb="18">
      <t>ツヨ</t>
    </rPh>
    <rPh sb="19" eb="21">
      <t>ヨウソ</t>
    </rPh>
    <rPh sb="22" eb="24">
      <t>ミノガ</t>
    </rPh>
    <phoneticPr fontId="2"/>
  </si>
  <si>
    <t>先週末の強い指標発表後で週明け狙いが少ないかと思ったが、ゼンゼンそんなことなかった</t>
    <rPh sb="0" eb="3">
      <t>センシュウマツ</t>
    </rPh>
    <rPh sb="4" eb="5">
      <t>ツヨ</t>
    </rPh>
    <rPh sb="6" eb="8">
      <t>シヒョウ</t>
    </rPh>
    <rPh sb="8" eb="10">
      <t>ハッピョウ</t>
    </rPh>
    <rPh sb="10" eb="11">
      <t>アト</t>
    </rPh>
    <rPh sb="12" eb="14">
      <t>シュウア</t>
    </rPh>
    <rPh sb="15" eb="16">
      <t>ネラ</t>
    </rPh>
    <rPh sb="18" eb="19">
      <t>スク</t>
    </rPh>
    <rPh sb="23" eb="24">
      <t>オモ</t>
    </rPh>
    <phoneticPr fontId="2"/>
  </si>
  <si>
    <t>2015.12.14</t>
    <phoneticPr fontId="2"/>
  </si>
  <si>
    <t>逆方向のPBが出たらブレイクで決済</t>
    <rPh sb="0" eb="1">
      <t>ギャク</t>
    </rPh>
    <rPh sb="1" eb="3">
      <t>ホウコウ</t>
    </rPh>
    <rPh sb="7" eb="8">
      <t>デ</t>
    </rPh>
    <rPh sb="15" eb="17">
      <t>ケッサイ</t>
    </rPh>
    <phoneticPr fontId="2"/>
  </si>
  <si>
    <t>来週の決済は逆PBブレイクでトライ！！</t>
    <rPh sb="0" eb="2">
      <t>ライシュウ</t>
    </rPh>
    <rPh sb="3" eb="5">
      <t>ケッサイ</t>
    </rPh>
    <rPh sb="6" eb="7">
      <t>ギャク</t>
    </rPh>
    <phoneticPr fontId="2"/>
  </si>
  <si>
    <t>20pips手前であっても逆PBが出たらブレイクで決済！←自分の都合で相場を見ない！</t>
    <rPh sb="6" eb="8">
      <t>テマエ</t>
    </rPh>
    <rPh sb="13" eb="14">
      <t>ギャク</t>
    </rPh>
    <rPh sb="17" eb="18">
      <t>デ</t>
    </rPh>
    <rPh sb="25" eb="27">
      <t>ケッサイ</t>
    </rPh>
    <rPh sb="29" eb="31">
      <t>ジブン</t>
    </rPh>
    <rPh sb="32" eb="34">
      <t>ツゴウ</t>
    </rPh>
    <rPh sb="35" eb="37">
      <t>ソウバ</t>
    </rPh>
    <rPh sb="38" eb="39">
      <t>ミ</t>
    </rPh>
    <phoneticPr fontId="2"/>
  </si>
  <si>
    <r>
      <t>今週は途中でルールから外れたことでエントリー回数が増えた。水曜までで１０回！全部で２勝６敗４分。
結果は当然、</t>
    </r>
    <r>
      <rPr>
        <b/>
        <sz val="11"/>
        <color indexed="8"/>
        <rFont val="ＭＳ Ｐゴシック"/>
        <family val="3"/>
        <charset val="128"/>
      </rPr>
      <t>元ルールの方が良いことを再確認。</t>
    </r>
    <r>
      <rPr>
        <sz val="11"/>
        <color indexed="8"/>
        <rFont val="ＭＳ Ｐゴシック"/>
        <family val="3"/>
        <charset val="128"/>
      </rPr>
      <t xml:space="preserve">
もーそろそろ分かってきた気がする。ってゆーか、分かっててほしい→自分。</t>
    </r>
    <rPh sb="0" eb="2">
      <t>コンシュウ</t>
    </rPh>
    <rPh sb="3" eb="5">
      <t>トチュウ</t>
    </rPh>
    <rPh sb="11" eb="12">
      <t>ハズ</t>
    </rPh>
    <rPh sb="22" eb="24">
      <t>カイスウ</t>
    </rPh>
    <rPh sb="25" eb="26">
      <t>フ</t>
    </rPh>
    <rPh sb="29" eb="31">
      <t>スイヨウ</t>
    </rPh>
    <rPh sb="36" eb="37">
      <t>カイ</t>
    </rPh>
    <rPh sb="38" eb="40">
      <t>ゼンブ</t>
    </rPh>
    <rPh sb="42" eb="43">
      <t>ショウ</t>
    </rPh>
    <rPh sb="44" eb="45">
      <t>ハイ</t>
    </rPh>
    <rPh sb="46" eb="47">
      <t>ワ</t>
    </rPh>
    <rPh sb="49" eb="51">
      <t>ケッカ</t>
    </rPh>
    <rPh sb="52" eb="54">
      <t>トウゼン</t>
    </rPh>
    <rPh sb="55" eb="56">
      <t>モト</t>
    </rPh>
    <rPh sb="60" eb="61">
      <t>ホウ</t>
    </rPh>
    <rPh sb="62" eb="63">
      <t>イ</t>
    </rPh>
    <rPh sb="67" eb="68">
      <t>サイ</t>
    </rPh>
    <rPh sb="68" eb="70">
      <t>カクニン</t>
    </rPh>
    <rPh sb="78" eb="79">
      <t>ワ</t>
    </rPh>
    <rPh sb="84" eb="85">
      <t>キ</t>
    </rPh>
    <rPh sb="95" eb="96">
      <t>ワ</t>
    </rPh>
    <rPh sb="104" eb="106">
      <t>ジブン</t>
    </rPh>
    <phoneticPr fontId="2"/>
  </si>
  <si>
    <t>決済時も自分の都合では相場は動かない！！！</t>
    <rPh sb="0" eb="2">
      <t>ケッサイ</t>
    </rPh>
    <rPh sb="2" eb="3">
      <t>ジ</t>
    </rPh>
    <rPh sb="4" eb="6">
      <t>ジブン</t>
    </rPh>
    <rPh sb="7" eb="9">
      <t>ツゴウ</t>
    </rPh>
    <rPh sb="11" eb="13">
      <t>ソウバ</t>
    </rPh>
    <rPh sb="14" eb="15">
      <t>ウゴ</t>
    </rPh>
    <phoneticPr fontId="2"/>
  </si>
  <si>
    <t>今週の途中エントリー増やして短時間で決済する方法をトライしたが、相場に張り付く必要がある＆エントリー根拠も疎かになるので×</t>
    <rPh sb="0" eb="2">
      <t>コンシュウ</t>
    </rPh>
    <rPh sb="3" eb="5">
      <t>トチュウ</t>
    </rPh>
    <rPh sb="10" eb="11">
      <t>フ</t>
    </rPh>
    <rPh sb="14" eb="17">
      <t>タンジカン</t>
    </rPh>
    <rPh sb="18" eb="20">
      <t>ケッサイ</t>
    </rPh>
    <rPh sb="22" eb="24">
      <t>ホウホウ</t>
    </rPh>
    <rPh sb="32" eb="34">
      <t>ソウバ</t>
    </rPh>
    <rPh sb="35" eb="36">
      <t>ハ</t>
    </rPh>
    <rPh sb="37" eb="38">
      <t>ツ</t>
    </rPh>
    <rPh sb="39" eb="41">
      <t>ヒツヨウ</t>
    </rPh>
    <rPh sb="50" eb="52">
      <t>コンキョ</t>
    </rPh>
    <rPh sb="53" eb="54">
      <t>オロソ</t>
    </rPh>
    <phoneticPr fontId="2"/>
  </si>
  <si>
    <t>sell</t>
    <phoneticPr fontId="2"/>
  </si>
  <si>
    <t>2015.12.21</t>
    <phoneticPr fontId="2"/>
  </si>
  <si>
    <t>2015.12.28</t>
    <phoneticPr fontId="2"/>
  </si>
  <si>
    <t>ウェッジブレイク後の戻りを狙うのが自分ルールだが、ウェッジブレイク前の上限から狙えそう→レッツ検証！</t>
    <rPh sb="8" eb="9">
      <t>ゴ</t>
    </rPh>
    <rPh sb="10" eb="11">
      <t>モド</t>
    </rPh>
    <rPh sb="13" eb="14">
      <t>ネラ</t>
    </rPh>
    <rPh sb="17" eb="19">
      <t>ジブン</t>
    </rPh>
    <rPh sb="33" eb="34">
      <t>マエ</t>
    </rPh>
    <rPh sb="35" eb="37">
      <t>ジョウゲン</t>
    </rPh>
    <rPh sb="39" eb="40">
      <t>ネラ</t>
    </rPh>
    <rPh sb="47" eb="49">
      <t>ケンショウ</t>
    </rPh>
    <phoneticPr fontId="2"/>
  </si>
  <si>
    <t>ルールに合わせたエントリーを心がけたつもりだが、まだ相場の見方が甘い。</t>
    <rPh sb="4" eb="5">
      <t>ア</t>
    </rPh>
    <rPh sb="14" eb="15">
      <t>ココロ</t>
    </rPh>
    <rPh sb="26" eb="28">
      <t>ソウバ</t>
    </rPh>
    <rPh sb="29" eb="31">
      <t>ミカタ</t>
    </rPh>
    <rPh sb="32" eb="33">
      <t>アマ</t>
    </rPh>
    <phoneticPr fontId="2"/>
  </si>
  <si>
    <t>唯一獲れる可能性があったトレードも、ストップ移動した所まで戻ってその後反転する毎度のパターンで建値決済。ムズカシイ。</t>
    <rPh sb="0" eb="2">
      <t>ユイイツ</t>
    </rPh>
    <rPh sb="2" eb="3">
      <t>ト</t>
    </rPh>
    <rPh sb="5" eb="8">
      <t>カノウセイ</t>
    </rPh>
    <rPh sb="22" eb="24">
      <t>イドウ</t>
    </rPh>
    <rPh sb="26" eb="27">
      <t>トコロ</t>
    </rPh>
    <rPh sb="29" eb="30">
      <t>モド</t>
    </rPh>
    <rPh sb="34" eb="35">
      <t>アト</t>
    </rPh>
    <rPh sb="35" eb="37">
      <t>ハンテン</t>
    </rPh>
    <rPh sb="39" eb="41">
      <t>マイド</t>
    </rPh>
    <rPh sb="47" eb="49">
      <t>タテネ</t>
    </rPh>
    <rPh sb="49" eb="51">
      <t>ケッサイ</t>
    </rPh>
    <phoneticPr fontId="2"/>
  </si>
  <si>
    <t>今週は3PORをデモトレにお試し導入（100回検証では成績良かった）→結果はみごと撃沈×　今回はD/Jの見落としが判明。</t>
    <rPh sb="0" eb="2">
      <t>コンシュウ</t>
    </rPh>
    <rPh sb="14" eb="15">
      <t>タメ</t>
    </rPh>
    <rPh sb="16" eb="18">
      <t>ドウニュウ</t>
    </rPh>
    <rPh sb="22" eb="23">
      <t>カイ</t>
    </rPh>
    <rPh sb="23" eb="25">
      <t>ケンショウ</t>
    </rPh>
    <rPh sb="27" eb="29">
      <t>セイセキ</t>
    </rPh>
    <rPh sb="29" eb="30">
      <t>ヨ</t>
    </rPh>
    <rPh sb="35" eb="37">
      <t>ケッカ</t>
    </rPh>
    <rPh sb="41" eb="43">
      <t>ゲキチン</t>
    </rPh>
    <rPh sb="45" eb="47">
      <t>コンカイ</t>
    </rPh>
    <rPh sb="52" eb="54">
      <t>ミオ</t>
    </rPh>
    <rPh sb="57" eb="59">
      <t>ハンメイ</t>
    </rPh>
    <phoneticPr fontId="2"/>
  </si>
  <si>
    <t>今週は体調不良もありエントリー少なめ（年末まで体調戻らずorz）。</t>
    <rPh sb="0" eb="2">
      <t>コンシュウ</t>
    </rPh>
    <rPh sb="3" eb="5">
      <t>タイチョウ</t>
    </rPh>
    <rPh sb="5" eb="7">
      <t>フリョウ</t>
    </rPh>
    <rPh sb="15" eb="16">
      <t>スク</t>
    </rPh>
    <rPh sb="19" eb="21">
      <t>ネンマツ</t>
    </rPh>
    <rPh sb="23" eb="25">
      <t>タイチョウ</t>
    </rPh>
    <rPh sb="25" eb="26">
      <t>モド</t>
    </rPh>
    <phoneticPr fontId="2"/>
  </si>
  <si>
    <t>2016年</t>
    <rPh sb="4" eb="5">
      <t>ネン</t>
    </rPh>
    <phoneticPr fontId="2"/>
  </si>
  <si>
    <t>AUDCAD</t>
    <phoneticPr fontId="2"/>
  </si>
  <si>
    <t>AUDUSD</t>
    <phoneticPr fontId="2"/>
  </si>
  <si>
    <t>EURUSD</t>
    <phoneticPr fontId="2"/>
  </si>
  <si>
    <t>buy</t>
    <phoneticPr fontId="2"/>
  </si>
  <si>
    <t>01.06.05</t>
    <phoneticPr fontId="2"/>
  </si>
  <si>
    <t>01.04.03</t>
    <phoneticPr fontId="2"/>
  </si>
  <si>
    <t>01.06.09</t>
    <phoneticPr fontId="2"/>
  </si>
  <si>
    <t>01.06.10</t>
    <phoneticPr fontId="2"/>
  </si>
  <si>
    <t>01.04.10</t>
    <phoneticPr fontId="2"/>
  </si>
  <si>
    <t>01.06.05</t>
    <phoneticPr fontId="2"/>
  </si>
  <si>
    <t>・IN後逆行してくる時は自分に合っていない相場</t>
    <rPh sb="3" eb="4">
      <t>ゴ</t>
    </rPh>
    <rPh sb="4" eb="6">
      <t>ギャッコウ</t>
    </rPh>
    <rPh sb="10" eb="11">
      <t>トキ</t>
    </rPh>
    <rPh sb="12" eb="14">
      <t>ジブン</t>
    </rPh>
    <rPh sb="15" eb="16">
      <t>ア</t>
    </rPh>
    <rPh sb="21" eb="23">
      <t>ソウバ</t>
    </rPh>
    <phoneticPr fontId="2"/>
  </si>
  <si>
    <t>・しっかり勝てる時はIN後逆行はまず無い</t>
    <rPh sb="5" eb="6">
      <t>カ</t>
    </rPh>
    <rPh sb="8" eb="9">
      <t>トキ</t>
    </rPh>
    <rPh sb="12" eb="13">
      <t>ゴ</t>
    </rPh>
    <rPh sb="13" eb="15">
      <t>ギャッコウ</t>
    </rPh>
    <rPh sb="18" eb="19">
      <t>ナシ</t>
    </rPh>
    <phoneticPr fontId="2"/>
  </si>
  <si>
    <t>・手早い撤退で、２連続で撤退したら、一旦相場から離れる</t>
    <rPh sb="1" eb="3">
      <t>テバヤ</t>
    </rPh>
    <rPh sb="4" eb="6">
      <t>テッタイ</t>
    </rPh>
    <rPh sb="9" eb="11">
      <t>レンゾク</t>
    </rPh>
    <rPh sb="12" eb="14">
      <t>テッタイ</t>
    </rPh>
    <rPh sb="18" eb="20">
      <t>イッタン</t>
    </rPh>
    <rPh sb="20" eb="22">
      <t>ソウバ</t>
    </rPh>
    <rPh sb="24" eb="25">
      <t>ハナ</t>
    </rPh>
    <phoneticPr fontId="2"/>
  </si>
  <si>
    <t>win</t>
    <phoneticPr fontId="2"/>
  </si>
  <si>
    <t>drw</t>
    <phoneticPr fontId="2"/>
  </si>
  <si>
    <t>loss</t>
    <phoneticPr fontId="2"/>
  </si>
  <si>
    <t>・IN判断を精査する時間が無い時はスルー！</t>
    <rPh sb="3" eb="5">
      <t>ハンダン</t>
    </rPh>
    <rPh sb="6" eb="8">
      <t>セイサ</t>
    </rPh>
    <rPh sb="10" eb="12">
      <t>ジカン</t>
    </rPh>
    <rPh sb="13" eb="14">
      <t>ナ</t>
    </rPh>
    <rPh sb="15" eb="16">
      <t>トキ</t>
    </rPh>
    <phoneticPr fontId="2"/>
  </si>
  <si>
    <t>USDCAD</t>
    <phoneticPr fontId="2"/>
  </si>
  <si>
    <t>sell</t>
    <phoneticPr fontId="2"/>
  </si>
  <si>
    <t>01.07.04</t>
    <phoneticPr fontId="2"/>
  </si>
  <si>
    <t>01.07.05</t>
    <phoneticPr fontId="2"/>
  </si>
  <si>
    <t>・１H足以下のH/Sはエントリーしない</t>
    <rPh sb="3" eb="4">
      <t>アシ</t>
    </rPh>
    <rPh sb="4" eb="6">
      <t>イカ</t>
    </rPh>
    <phoneticPr fontId="2"/>
  </si>
  <si>
    <t>今月は理想って言ってもらえたトレード法のみにする。</t>
    <rPh sb="0" eb="2">
      <t>コンゲツ</t>
    </rPh>
    <rPh sb="3" eb="5">
      <t>リソウ</t>
    </rPh>
    <rPh sb="7" eb="8">
      <t>イ</t>
    </rPh>
    <rPh sb="18" eb="19">
      <t>ホウ</t>
    </rPh>
    <phoneticPr fontId="2"/>
  </si>
  <si>
    <t>ドルカナダはレンジができた認識が遅い。レンジ後伸びかけて反転したら切る準備</t>
    <rPh sb="13" eb="15">
      <t>ニンシキ</t>
    </rPh>
    <rPh sb="16" eb="17">
      <t>オソ</t>
    </rPh>
    <rPh sb="22" eb="23">
      <t>ゴ</t>
    </rPh>
    <rPh sb="23" eb="24">
      <t>ノ</t>
    </rPh>
    <rPh sb="28" eb="30">
      <t>ハンテン</t>
    </rPh>
    <rPh sb="33" eb="34">
      <t>キ</t>
    </rPh>
    <rPh sb="35" eb="37">
      <t>ジュンビ</t>
    </rPh>
    <phoneticPr fontId="2"/>
  </si>
  <si>
    <t>ヒゲ対策５～７pips　了解！　もうストップ建値移動以降は動かさんとこかと思ったけど、それなら「俺ストップ」アリですよね！</t>
    <rPh sb="2" eb="4">
      <t>タイサク</t>
    </rPh>
    <rPh sb="12" eb="14">
      <t>リョウカイ</t>
    </rPh>
    <rPh sb="22" eb="24">
      <t>タテネ</t>
    </rPh>
    <rPh sb="24" eb="26">
      <t>イドウ</t>
    </rPh>
    <rPh sb="26" eb="28">
      <t>イコウ</t>
    </rPh>
    <rPh sb="29" eb="30">
      <t>ウゴ</t>
    </rPh>
    <rPh sb="37" eb="38">
      <t>オモ</t>
    </rPh>
    <rPh sb="48" eb="49">
      <t>オレ</t>
    </rPh>
    <phoneticPr fontId="2"/>
  </si>
  <si>
    <t>オージーカナダは…フラッグで継続のカタチになってますね××</t>
    <rPh sb="14" eb="16">
      <t>ケイゾク</t>
    </rPh>
    <phoneticPr fontId="2"/>
  </si>
  <si>
    <t>ドルカナダの３PORは下限側の３本目が正解でしたか。３PORって右下がりのチャネルなら下限狙い、右上がりのチャネルなら上限狙いみたいなルールもありましたっけ？</t>
    <rPh sb="11" eb="13">
      <t>カゲン</t>
    </rPh>
    <rPh sb="13" eb="14">
      <t>ガワ</t>
    </rPh>
    <rPh sb="16" eb="18">
      <t>ホンメ</t>
    </rPh>
    <rPh sb="19" eb="21">
      <t>セイカイ</t>
    </rPh>
    <rPh sb="32" eb="33">
      <t>ミギ</t>
    </rPh>
    <rPh sb="33" eb="34">
      <t>サ</t>
    </rPh>
    <rPh sb="43" eb="45">
      <t>カゲン</t>
    </rPh>
    <rPh sb="45" eb="46">
      <t>ネラ</t>
    </rPh>
    <rPh sb="48" eb="49">
      <t>ミギ</t>
    </rPh>
    <rPh sb="49" eb="50">
      <t>ア</t>
    </rPh>
    <rPh sb="59" eb="61">
      <t>ジョウゲン</t>
    </rPh>
    <rPh sb="61" eb="62">
      <t>ネラ</t>
    </rPh>
    <phoneticPr fontId="2"/>
  </si>
  <si>
    <t>NZDUSD</t>
    <phoneticPr fontId="2"/>
  </si>
  <si>
    <t>01.11.15</t>
    <phoneticPr fontId="2"/>
  </si>
  <si>
    <t>01.11.17</t>
    <phoneticPr fontId="2"/>
  </si>
  <si>
    <t>01.11.16</t>
    <phoneticPr fontId="2"/>
  </si>
  <si>
    <t>01.12.14</t>
    <phoneticPr fontId="2"/>
  </si>
  <si>
    <t>01.11～</t>
    <phoneticPr fontId="2"/>
  </si>
  <si>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t>
    <rPh sb="0" eb="2">
      <t>マイシュウ</t>
    </rPh>
    <rPh sb="2" eb="4">
      <t>シュウア</t>
    </rPh>
    <rPh sb="5" eb="7">
      <t>サイショ</t>
    </rPh>
    <rPh sb="8" eb="9">
      <t>カ</t>
    </rPh>
    <rPh sb="18" eb="19">
      <t>シュウ</t>
    </rPh>
    <rPh sb="20" eb="22">
      <t>ソウバ</t>
    </rPh>
    <rPh sb="23" eb="24">
      <t>ノ</t>
    </rPh>
    <rPh sb="26" eb="27">
      <t>サグ</t>
    </rPh>
    <rPh sb="28" eb="29">
      <t>タメ</t>
    </rPh>
    <rPh sb="32" eb="34">
      <t>チョッキン</t>
    </rPh>
    <rPh sb="49" eb="50">
      <t>ハヤ</t>
    </rPh>
    <rPh sb="52" eb="54">
      <t>リカク</t>
    </rPh>
    <rPh sb="60" eb="61">
      <t>アト</t>
    </rPh>
    <rPh sb="62" eb="63">
      <t>ナガ</t>
    </rPh>
    <rPh sb="65" eb="66">
      <t>ミ</t>
    </rPh>
    <rPh sb="68" eb="69">
      <t>ノ</t>
    </rPh>
    <rPh sb="75" eb="76">
      <t>ツギ</t>
    </rPh>
    <rPh sb="77" eb="78">
      <t>ノ</t>
    </rPh>
    <rPh sb="87" eb="88">
      <t>ハ</t>
    </rPh>
    <rPh sb="89" eb="90">
      <t>カエ</t>
    </rPh>
    <rPh sb="92" eb="94">
      <t>チョッキン</t>
    </rPh>
    <rPh sb="103" eb="105">
      <t>ケイゾク</t>
    </rPh>
    <phoneticPr fontId="2"/>
  </si>
  <si>
    <t>EURAUD</t>
    <phoneticPr fontId="2"/>
  </si>
  <si>
    <t>USDCHF</t>
    <phoneticPr fontId="2"/>
  </si>
  <si>
    <t>GBPJPY</t>
    <phoneticPr fontId="2"/>
  </si>
  <si>
    <t>buy</t>
    <phoneticPr fontId="2"/>
  </si>
  <si>
    <t>01.12.14</t>
    <phoneticPr fontId="2"/>
  </si>
  <si>
    <t>01.13.02</t>
    <phoneticPr fontId="2"/>
  </si>
  <si>
    <t>01.14.11</t>
    <phoneticPr fontId="2"/>
  </si>
  <si>
    <t>01.14.06</t>
    <phoneticPr fontId="2"/>
  </si>
  <si>
    <t>01.15.00</t>
    <phoneticPr fontId="2"/>
  </si>
  <si>
    <t>01.12.21</t>
    <phoneticPr fontId="2"/>
  </si>
  <si>
    <t>01.13.17</t>
    <phoneticPr fontId="2"/>
  </si>
  <si>
    <t>01.14.08</t>
    <phoneticPr fontId="2"/>
  </si>
  <si>
    <t>01.15.03</t>
    <phoneticPr fontId="2"/>
  </si>
  <si>
    <t>01.14.15</t>
    <phoneticPr fontId="2"/>
  </si>
  <si>
    <t>週足レベルのT/Lブレイクは１H足でのINタイミングには合わない。</t>
    <rPh sb="0" eb="1">
      <t>シュウ</t>
    </rPh>
    <rPh sb="1" eb="2">
      <t>アシ</t>
    </rPh>
    <rPh sb="16" eb="17">
      <t>アシ</t>
    </rPh>
    <rPh sb="28" eb="29">
      <t>ア</t>
    </rPh>
    <phoneticPr fontId="2"/>
  </si>
  <si>
    <t>2016.01.04～</t>
    <phoneticPr fontId="2"/>
  </si>
  <si>
    <t>決済が良ければ利益が出せていたはずだが…決済ができず戻ってきて建値決済orロスカットにより損失拡大。</t>
    <rPh sb="0" eb="2">
      <t>ケッサイ</t>
    </rPh>
    <rPh sb="3" eb="4">
      <t>ヨ</t>
    </rPh>
    <rPh sb="7" eb="9">
      <t>リエキ</t>
    </rPh>
    <rPh sb="10" eb="11">
      <t>ダ</t>
    </rPh>
    <rPh sb="20" eb="22">
      <t>ケッサイ</t>
    </rPh>
    <rPh sb="26" eb="27">
      <t>モド</t>
    </rPh>
    <rPh sb="31" eb="33">
      <t>タテネ</t>
    </rPh>
    <rPh sb="33" eb="35">
      <t>ケッサイ</t>
    </rPh>
    <rPh sb="45" eb="47">
      <t>ソンシツ</t>
    </rPh>
    <rPh sb="47" eb="49">
      <t>カクダイ</t>
    </rPh>
    <phoneticPr fontId="2"/>
  </si>
  <si>
    <t>決済ルール</t>
    <rPh sb="0" eb="2">
      <t>ケッサイ</t>
    </rPh>
    <phoneticPr fontId="2"/>
  </si>
  <si>
    <t>自分の狙うところではIN後急な伸びが無かった場合、逆行することが多い。建値撤退の準備をする。</t>
    <rPh sb="0" eb="2">
      <t>ジブン</t>
    </rPh>
    <rPh sb="3" eb="4">
      <t>ネラ</t>
    </rPh>
    <rPh sb="12" eb="13">
      <t>アト</t>
    </rPh>
    <rPh sb="13" eb="14">
      <t>キュウ</t>
    </rPh>
    <rPh sb="15" eb="16">
      <t>ノ</t>
    </rPh>
    <rPh sb="18" eb="19">
      <t>ナ</t>
    </rPh>
    <rPh sb="22" eb="24">
      <t>バアイ</t>
    </rPh>
    <rPh sb="25" eb="27">
      <t>ギャッコウ</t>
    </rPh>
    <rPh sb="32" eb="33">
      <t>オオ</t>
    </rPh>
    <rPh sb="35" eb="37">
      <t>タテネ</t>
    </rPh>
    <rPh sb="37" eb="39">
      <t>テッタイ</t>
    </rPh>
    <rPh sb="40" eb="42">
      <t>ジュンビ</t>
    </rPh>
    <phoneticPr fontId="2"/>
  </si>
  <si>
    <t>T/Lに支えられて逆行している場合はブレイクを期待して持っていて良いが、T/Lから剥離する急上昇（急下落）になった場合は強い逆行となる為、すぐに決済する！</t>
    <rPh sb="4" eb="5">
      <t>ササ</t>
    </rPh>
    <rPh sb="9" eb="11">
      <t>ギャッコウ</t>
    </rPh>
    <rPh sb="15" eb="17">
      <t>バアイ</t>
    </rPh>
    <rPh sb="23" eb="25">
      <t>キタイ</t>
    </rPh>
    <rPh sb="27" eb="28">
      <t>モ</t>
    </rPh>
    <rPh sb="32" eb="33">
      <t>ヨ</t>
    </rPh>
    <rPh sb="41" eb="43">
      <t>ハクリ</t>
    </rPh>
    <rPh sb="45" eb="48">
      <t>キュウジョウショウ</t>
    </rPh>
    <rPh sb="49" eb="50">
      <t>キュウ</t>
    </rPh>
    <rPh sb="50" eb="52">
      <t>ゲラク</t>
    </rPh>
    <rPh sb="57" eb="59">
      <t>バアイ</t>
    </rPh>
    <rPh sb="60" eb="61">
      <t>ツヨ</t>
    </rPh>
    <rPh sb="62" eb="64">
      <t>ギャッコウ</t>
    </rPh>
    <rPh sb="67" eb="68">
      <t>タメ</t>
    </rPh>
    <rPh sb="72" eb="74">
      <t>ケッサイ</t>
    </rPh>
    <phoneticPr fontId="2"/>
  </si>
  <si>
    <t>EURGBP</t>
    <phoneticPr fontId="2"/>
  </si>
  <si>
    <t>CADJPY</t>
    <phoneticPr fontId="2"/>
  </si>
  <si>
    <t>EURAUD</t>
    <phoneticPr fontId="2"/>
  </si>
  <si>
    <t>01.19.11</t>
    <phoneticPr fontId="2"/>
  </si>
  <si>
    <t>01.19.17</t>
    <phoneticPr fontId="2"/>
  </si>
  <si>
    <t>01.21.05</t>
    <phoneticPr fontId="2"/>
  </si>
  <si>
    <t>01.19.14</t>
    <phoneticPr fontId="2"/>
  </si>
  <si>
    <t>01.19.19</t>
    <phoneticPr fontId="2"/>
  </si>
  <si>
    <t>loss</t>
    <phoneticPr fontId="2"/>
  </si>
  <si>
    <t>01.18～</t>
    <phoneticPr fontId="2"/>
  </si>
  <si>
    <t>T/Lを引く時は小さなヒゲも必ず条件に入れる！！</t>
  </si>
  <si>
    <t>T/Lを引く時は小さなヒゲも必ず条件に入れる！！</t>
    <rPh sb="4" eb="5">
      <t>ヒ</t>
    </rPh>
    <rPh sb="6" eb="7">
      <t>トキ</t>
    </rPh>
    <rPh sb="8" eb="9">
      <t>チイ</t>
    </rPh>
    <rPh sb="14" eb="15">
      <t>カナラ</t>
    </rPh>
    <rPh sb="16" eb="18">
      <t>ジョウケン</t>
    </rPh>
    <rPh sb="19" eb="20">
      <t>イ</t>
    </rPh>
    <phoneticPr fontId="2"/>
  </si>
  <si>
    <t>今までのルールにダウ転換も条件に入れる！</t>
    <rPh sb="0" eb="1">
      <t>イマ</t>
    </rPh>
    <rPh sb="10" eb="12">
      <t>テンカン</t>
    </rPh>
    <rPh sb="13" eb="15">
      <t>ジョウケン</t>
    </rPh>
    <rPh sb="16" eb="17">
      <t>イ</t>
    </rPh>
    <phoneticPr fontId="2"/>
  </si>
  <si>
    <t>AUDUSD</t>
    <phoneticPr fontId="2"/>
  </si>
  <si>
    <t>GBPUSD</t>
    <phoneticPr fontId="2"/>
  </si>
  <si>
    <t>EURUSD</t>
    <phoneticPr fontId="2"/>
  </si>
  <si>
    <t>sell</t>
    <phoneticPr fontId="2"/>
  </si>
  <si>
    <t>buy</t>
    <phoneticPr fontId="2"/>
  </si>
  <si>
    <t>01.25.02</t>
    <phoneticPr fontId="2"/>
  </si>
  <si>
    <t>01.26.14</t>
    <phoneticPr fontId="2"/>
  </si>
  <si>
    <t>01.29.13</t>
    <phoneticPr fontId="2"/>
  </si>
  <si>
    <t>01.25.05</t>
    <phoneticPr fontId="2"/>
  </si>
  <si>
    <t>01.27.01</t>
    <phoneticPr fontId="2"/>
  </si>
  <si>
    <t>01.29.16</t>
    <phoneticPr fontId="2"/>
  </si>
  <si>
    <t>loss</t>
    <phoneticPr fontId="2"/>
  </si>
  <si>
    <t>win</t>
    <phoneticPr fontId="2"/>
  </si>
  <si>
    <t>01.25～</t>
    <phoneticPr fontId="2"/>
  </si>
  <si>
    <t>強い指標発表を伴うレンジブレイクの際は伸ばしてみる</t>
    <rPh sb="0" eb="1">
      <t>ツヨ</t>
    </rPh>
    <rPh sb="2" eb="4">
      <t>シヒョウ</t>
    </rPh>
    <rPh sb="4" eb="6">
      <t>ハッピョウ</t>
    </rPh>
    <rPh sb="7" eb="8">
      <t>トモナ</t>
    </rPh>
    <rPh sb="17" eb="18">
      <t>サイ</t>
    </rPh>
    <rPh sb="19" eb="20">
      <t>ノ</t>
    </rPh>
    <phoneticPr fontId="2"/>
  </si>
  <si>
    <r>
      <t>2016.01.04</t>
    </r>
    <r>
      <rPr>
        <sz val="11"/>
        <color rgb="FFFF0000"/>
        <rFont val="ＭＳ Ｐゴシック"/>
        <family val="3"/>
        <charset val="128"/>
      </rPr>
      <t xml:space="preserve">
</t>
    </r>
    <r>
      <rPr>
        <b/>
        <sz val="11"/>
        <color rgb="FFFF0000"/>
        <rFont val="ＭＳ Ｐゴシック"/>
        <family val="3"/>
        <charset val="128"/>
      </rPr>
      <t>追記01.２５～</t>
    </r>
    <rPh sb="11" eb="13">
      <t>ツイキ</t>
    </rPh>
    <phoneticPr fontId="2"/>
  </si>
  <si>
    <r>
      <t>　　　　　　　　　　　　　　　　　　　　　　　　　　　　　　　　　　　　　　　　　</t>
    </r>
    <r>
      <rPr>
        <b/>
        <sz val="11"/>
        <color indexed="8"/>
        <rFont val="ＭＳ Ｐゴシック"/>
        <family val="3"/>
        <charset val="128"/>
      </rPr>
      <t>エントリー時</t>
    </r>
    <r>
      <rPr>
        <sz val="11"/>
        <color indexed="8"/>
        <rFont val="ＭＳ Ｐゴシック"/>
        <family val="3"/>
        <charset val="128"/>
      </rPr>
      <t xml:space="preserve">
・週足で引いたS/Rに当たる部分を４H→１H足で確認。ウェッジ/フラッグになっていれば第一条件合格
・ウェッジ/フラッグをブレイク後、１５分</t>
    </r>
    <r>
      <rPr>
        <b/>
        <sz val="11"/>
        <color rgb="FFFF0000"/>
        <rFont val="ＭＳ Ｐゴシック"/>
        <family val="3"/>
        <charset val="128"/>
      </rPr>
      <t>or５分</t>
    </r>
    <r>
      <rPr>
        <sz val="11"/>
        <color indexed="8"/>
        <rFont val="ＭＳ Ｐゴシック"/>
        <family val="3"/>
        <charset val="128"/>
      </rPr>
      <t>足で原則２回目の戻り（セカンドストライク）を狙う。２回目の戻りが</t>
    </r>
    <r>
      <rPr>
        <b/>
        <sz val="11"/>
        <color rgb="FFFF0000"/>
        <rFont val="ＭＳ Ｐゴシック"/>
        <family val="3"/>
        <charset val="128"/>
      </rPr>
      <t>FIBライン接触後→</t>
    </r>
    <r>
      <rPr>
        <sz val="11"/>
        <color indexed="8"/>
        <rFont val="ＭＳ Ｐゴシック"/>
        <family val="3"/>
        <charset val="128"/>
      </rPr>
      <t>ウェッジ
　ブレイク＋</t>
    </r>
    <r>
      <rPr>
        <b/>
        <sz val="11"/>
        <color rgb="FFFF0000"/>
        <rFont val="ＭＳ Ｐゴシック"/>
        <family val="3"/>
        <charset val="128"/>
      </rPr>
      <t>ダウ転換で</t>
    </r>
    <r>
      <rPr>
        <sz val="11"/>
        <color indexed="8"/>
        <rFont val="ＭＳ Ｐゴシック"/>
        <family val="3"/>
        <charset val="128"/>
      </rPr>
      <t>フルリスクIN、それ以外ならロットを落としてINする。
・キレイなウェッジを伴ったFSであれば、１回目でも入る
・FSの作り方が緩やか</t>
    </r>
    <r>
      <rPr>
        <sz val="11"/>
        <rFont val="ＭＳ Ｐゴシック"/>
        <family val="3"/>
        <charset val="128"/>
      </rPr>
      <t>過ぎる</t>
    </r>
    <r>
      <rPr>
        <sz val="11"/>
        <color indexed="8"/>
        <rFont val="ＭＳ Ｐゴシック"/>
        <family val="3"/>
        <charset val="128"/>
      </rPr>
      <t>（上昇/下落角度が少ない）時は、FSと認識しない</t>
    </r>
    <r>
      <rPr>
        <sz val="9"/>
        <color indexed="8"/>
        <rFont val="ＭＳ Ｐゴシック"/>
        <family val="3"/>
        <charset val="128"/>
      </rPr>
      <t xml:space="preserve">
</t>
    </r>
    <r>
      <rPr>
        <sz val="11"/>
        <rFont val="ＭＳ Ｐゴシック"/>
        <family val="3"/>
        <charset val="128"/>
      </rPr>
      <t>・決済タイミングはFIB38.2を基準として、手前で頭打ちが確認できれば決済。素直に38.2まで到達したらトレーリング実施。
・エントリールールは原則上記ルールのみとする。</t>
    </r>
    <r>
      <rPr>
        <sz val="11"/>
        <color rgb="FFFF0000"/>
        <rFont val="ＭＳ Ｐゴシック"/>
        <family val="3"/>
        <charset val="128"/>
      </rPr>
      <t xml:space="preserve">
</t>
    </r>
    <r>
      <rPr>
        <sz val="11"/>
        <rFont val="ＭＳ Ｐゴシック"/>
        <family val="3"/>
        <charset val="128"/>
      </rPr>
      <t>・例外的に４H足でのウェッジブレイクがH＆Sのブレイクと重なった場合には、ロットを落として入ってみる。</t>
    </r>
    <rPh sb="46" eb="47">
      <t>ジ</t>
    </rPh>
    <rPh sb="72" eb="74">
      <t>カクニン</t>
    </rPh>
    <rPh sb="91" eb="93">
      <t>ダイイチ</t>
    </rPh>
    <rPh sb="93" eb="95">
      <t>ジョウケン</t>
    </rPh>
    <rPh sb="95" eb="97">
      <t>ゴウカク</t>
    </rPh>
    <rPh sb="113" eb="114">
      <t>アト</t>
    </rPh>
    <rPh sb="117" eb="118">
      <t>フン</t>
    </rPh>
    <rPh sb="121" eb="122">
      <t>フン</t>
    </rPh>
    <rPh sb="122" eb="123">
      <t>アシ</t>
    </rPh>
    <rPh sb="130" eb="131">
      <t>モド</t>
    </rPh>
    <rPh sb="148" eb="150">
      <t>カイメ</t>
    </rPh>
    <rPh sb="151" eb="152">
      <t>モド</t>
    </rPh>
    <rPh sb="160" eb="162">
      <t>セッショク</t>
    </rPh>
    <rPh sb="162" eb="163">
      <t>ゴ</t>
    </rPh>
    <rPh sb="177" eb="179">
      <t>テンカン</t>
    </rPh>
    <rPh sb="190" eb="192">
      <t>イガイ</t>
    </rPh>
    <rPh sb="198" eb="199">
      <t>オ</t>
    </rPh>
    <rPh sb="247" eb="248">
      <t>ス</t>
    </rPh>
    <rPh sb="292" eb="294">
      <t>キジュン</t>
    </rPh>
    <rPh sb="298" eb="300">
      <t>テマエ</t>
    </rPh>
    <rPh sb="301" eb="303">
      <t>アタマウ</t>
    </rPh>
    <rPh sb="305" eb="307">
      <t>カクニン</t>
    </rPh>
    <rPh sb="311" eb="313">
      <t>ケッサイ</t>
    </rPh>
    <rPh sb="314" eb="316">
      <t>スナオ</t>
    </rPh>
    <rPh sb="323" eb="325">
      <t>トウタツ</t>
    </rPh>
    <rPh sb="334" eb="336">
      <t>ジッシ</t>
    </rPh>
    <rPh sb="348" eb="350">
      <t>ゲンソク</t>
    </rPh>
    <rPh sb="350" eb="352">
      <t>ジョウキ</t>
    </rPh>
    <rPh sb="363" eb="365">
      <t>レイガイ</t>
    </rPh>
    <rPh sb="365" eb="366">
      <t>テキ</t>
    </rPh>
    <rPh sb="369" eb="370">
      <t>アシ</t>
    </rPh>
    <rPh sb="390" eb="391">
      <t>カサ</t>
    </rPh>
    <rPh sb="394" eb="396">
      <t>バアイ</t>
    </rPh>
    <rPh sb="403" eb="404">
      <t>オ</t>
    </rPh>
    <rPh sb="407" eb="408">
      <t>ハイ</t>
    </rPh>
    <phoneticPr fontId="2"/>
  </si>
  <si>
    <r>
      <t>　　　　　　　　　　　　　　　　　　　　　　　　　　　　　　　　　　　　　　　　</t>
    </r>
    <r>
      <rPr>
        <sz val="11"/>
        <color rgb="FFFF0000"/>
        <rFont val="ＭＳ Ｐゴシック"/>
        <family val="3"/>
        <charset val="128"/>
      </rPr>
      <t>　決済時</t>
    </r>
    <r>
      <rPr>
        <sz val="11"/>
        <color indexed="8"/>
        <rFont val="ＭＳ Ｐゴシック"/>
        <family val="3"/>
        <charset val="128"/>
      </rPr>
      <t xml:space="preserve">
</t>
    </r>
    <r>
      <rPr>
        <sz val="11"/>
        <color rgb="FFFF0000"/>
        <rFont val="ＭＳ Ｐゴシック"/>
        <family val="3"/>
        <charset val="128"/>
      </rPr>
      <t>・毎週週明け最初の勝ちトレードは、その週の相場の伸びを探る為、まず直近にあるS/Rをターゲットにして早めに利確する。
　その後の流れを見て、伸びるようなら次は伸ばしてみる／そこで跳ね返れば直近S/Rターゲットを継続する。
・IN後急な伸びが無かった場合、逆行することが多い。建値撤退の準備をする。
・T/Lに支えられて逆行している場合はブレイクを期待して持っていて良いが、T/Lから剥離する急上昇（急下落）になった場合は
　強い逆行となる為、すぐに決済する！</t>
    </r>
    <rPh sb="41" eb="43">
      <t>ケッサイ</t>
    </rPh>
    <rPh sb="43" eb="44">
      <t>ジ</t>
    </rPh>
    <phoneticPr fontId="2"/>
  </si>
  <si>
    <t>やっとFIBを実用できてきた気がする。。FIBの威力絶大！←よく効く相場の時に攻めよう</t>
    <rPh sb="7" eb="9">
      <t>ジツヨウ</t>
    </rPh>
    <rPh sb="14" eb="15">
      <t>キ</t>
    </rPh>
    <rPh sb="24" eb="26">
      <t>イリョク</t>
    </rPh>
    <rPh sb="26" eb="28">
      <t>ゼツダイ</t>
    </rPh>
    <rPh sb="32" eb="33">
      <t>キ</t>
    </rPh>
    <rPh sb="34" eb="36">
      <t>ソウバ</t>
    </rPh>
    <rPh sb="37" eb="38">
      <t>トキ</t>
    </rPh>
    <rPh sb="39" eb="40">
      <t>セ</t>
    </rPh>
    <phoneticPr fontId="2"/>
  </si>
  <si>
    <t>レンジブレイク+ダウ転換でのINルールも良い感じ
戻り時に短い時間足でもチャートパターンが出ていればフルロットかけていく</t>
    <rPh sb="10" eb="12">
      <t>テンカン</t>
    </rPh>
    <rPh sb="20" eb="21">
      <t>イ</t>
    </rPh>
    <rPh sb="22" eb="23">
      <t>カン</t>
    </rPh>
    <rPh sb="25" eb="26">
      <t>モド</t>
    </rPh>
    <rPh sb="27" eb="28">
      <t>ジ</t>
    </rPh>
    <rPh sb="29" eb="30">
      <t>ミジカ</t>
    </rPh>
    <rPh sb="31" eb="33">
      <t>ジカン</t>
    </rPh>
    <rPh sb="33" eb="34">
      <t>アシ</t>
    </rPh>
    <rPh sb="45" eb="46">
      <t>デ</t>
    </rPh>
    <phoneticPr fontId="2"/>
  </si>
  <si>
    <t>ストップ移動はFIB＋ダウで行う！</t>
    <rPh sb="4" eb="6">
      <t>イドウ</t>
    </rPh>
    <rPh sb="14" eb="15">
      <t>オコナ</t>
    </rPh>
    <phoneticPr fontId="2"/>
  </si>
  <si>
    <t>AUDCHF</t>
    <phoneticPr fontId="2"/>
  </si>
  <si>
    <t>EURAUD</t>
    <phoneticPr fontId="2"/>
  </si>
  <si>
    <t>USDCHF</t>
    <phoneticPr fontId="2"/>
  </si>
  <si>
    <t>CADJPY</t>
    <phoneticPr fontId="2"/>
  </si>
  <si>
    <t>USDJPY</t>
    <phoneticPr fontId="2"/>
  </si>
  <si>
    <t>sell</t>
    <phoneticPr fontId="2"/>
  </si>
  <si>
    <t>buy</t>
    <phoneticPr fontId="2"/>
  </si>
  <si>
    <t>buy</t>
    <phoneticPr fontId="2"/>
  </si>
  <si>
    <t>02.01.16</t>
    <phoneticPr fontId="2"/>
  </si>
  <si>
    <t>02.02.05</t>
    <phoneticPr fontId="2"/>
  </si>
  <si>
    <t>02.03.12</t>
    <phoneticPr fontId="2"/>
  </si>
  <si>
    <t>02.04.10</t>
    <phoneticPr fontId="2"/>
  </si>
  <si>
    <t>02.04.15</t>
    <phoneticPr fontId="2"/>
  </si>
  <si>
    <t>02.05.02</t>
    <phoneticPr fontId="2"/>
  </si>
  <si>
    <t>02.01.18</t>
    <phoneticPr fontId="2"/>
  </si>
  <si>
    <t>02.02.10</t>
    <phoneticPr fontId="2"/>
  </si>
  <si>
    <t>02.03.14</t>
    <phoneticPr fontId="2"/>
  </si>
  <si>
    <t>02.04.12</t>
    <phoneticPr fontId="2"/>
  </si>
  <si>
    <t>02.04.16</t>
    <phoneticPr fontId="2"/>
  </si>
  <si>
    <t>02.05.15</t>
    <phoneticPr fontId="2"/>
  </si>
  <si>
    <t>loss</t>
    <phoneticPr fontId="2"/>
  </si>
  <si>
    <t>drw</t>
    <phoneticPr fontId="2"/>
  </si>
  <si>
    <t>loss</t>
    <phoneticPr fontId="2"/>
  </si>
  <si>
    <t>02.01～</t>
    <phoneticPr fontId="2"/>
  </si>
  <si>
    <t>ヒゲで戻った場所にS/Lを置いてて刈られる事態が前半３回全てで発生。</t>
    <rPh sb="3" eb="4">
      <t>モド</t>
    </rPh>
    <rPh sb="6" eb="8">
      <t>バショ</t>
    </rPh>
    <rPh sb="13" eb="14">
      <t>オ</t>
    </rPh>
    <rPh sb="17" eb="18">
      <t>カ</t>
    </rPh>
    <rPh sb="21" eb="23">
      <t>ジタイ</t>
    </rPh>
    <rPh sb="24" eb="26">
      <t>ゼンハン</t>
    </rPh>
    <rPh sb="27" eb="28">
      <t>カイ</t>
    </rPh>
    <rPh sb="28" eb="29">
      <t>スベ</t>
    </rPh>
    <rPh sb="31" eb="33">
      <t>ハッセイ</t>
    </rPh>
    <phoneticPr fontId="2"/>
  </si>
  <si>
    <t>ストップ位置は１H足以上で設定する！！</t>
    <rPh sb="4" eb="6">
      <t>イチ</t>
    </rPh>
    <rPh sb="9" eb="10">
      <t>アシ</t>
    </rPh>
    <rPh sb="10" eb="12">
      <t>イジョウ</t>
    </rPh>
    <rPh sb="13" eb="15">
      <t>セッテイ</t>
    </rPh>
    <phoneticPr fontId="2"/>
  </si>
  <si>
    <t>GBPJPY</t>
    <phoneticPr fontId="2"/>
  </si>
  <si>
    <t>NZDCAD</t>
    <phoneticPr fontId="2"/>
  </si>
  <si>
    <t>EURGBP</t>
    <phoneticPr fontId="2"/>
  </si>
  <si>
    <t>buy</t>
    <phoneticPr fontId="2"/>
  </si>
  <si>
    <t>sell</t>
    <phoneticPr fontId="2"/>
  </si>
  <si>
    <t>02.08.06</t>
    <phoneticPr fontId="2"/>
  </si>
  <si>
    <t>02.09.16</t>
    <phoneticPr fontId="2"/>
  </si>
  <si>
    <t>02.10.00</t>
    <phoneticPr fontId="2"/>
  </si>
  <si>
    <t>02.12.00</t>
    <phoneticPr fontId="2"/>
  </si>
  <si>
    <t>02.08.12</t>
    <phoneticPr fontId="2"/>
  </si>
  <si>
    <t>02.09.20</t>
    <phoneticPr fontId="2"/>
  </si>
  <si>
    <t>02.12.12</t>
    <phoneticPr fontId="2"/>
  </si>
  <si>
    <t>loss</t>
    <phoneticPr fontId="2"/>
  </si>
  <si>
    <t>win</t>
    <phoneticPr fontId="2"/>
  </si>
  <si>
    <t>02.08～</t>
    <phoneticPr fontId="2"/>
  </si>
  <si>
    <t>INタイミングを探る時、５分足までいくと潜りすぎ×１５分足までで抑える。</t>
    <rPh sb="8" eb="9">
      <t>サグ</t>
    </rPh>
    <rPh sb="10" eb="11">
      <t>トキ</t>
    </rPh>
    <rPh sb="13" eb="14">
      <t>フン</t>
    </rPh>
    <rPh sb="14" eb="15">
      <t>アシ</t>
    </rPh>
    <rPh sb="20" eb="21">
      <t>モグ</t>
    </rPh>
    <rPh sb="27" eb="28">
      <t>フン</t>
    </rPh>
    <rPh sb="28" eb="29">
      <t>アシ</t>
    </rPh>
    <rPh sb="32" eb="33">
      <t>オサ</t>
    </rPh>
    <phoneticPr fontId="2"/>
  </si>
  <si>
    <t>今週も1/18週のような「戻りのない相場環境」で、どんどん高値／安値更新される相場だった。
こういう相場では転換点を狙う自分ルールは厳しい。
復習をしているとこの相場環境でINしようとして、トレード根拠が曖昧になっていることが分かる。
曖昧にならなければ、「戻りのない相場環境」をスルーできるはず…もっと厳しく見極めなければ。</t>
    <rPh sb="0" eb="2">
      <t>コンシュウ</t>
    </rPh>
    <rPh sb="7" eb="8">
      <t>シュウ</t>
    </rPh>
    <rPh sb="13" eb="14">
      <t>モド</t>
    </rPh>
    <rPh sb="18" eb="20">
      <t>ソウバ</t>
    </rPh>
    <rPh sb="20" eb="22">
      <t>カンキョウ</t>
    </rPh>
    <rPh sb="29" eb="31">
      <t>タカネ</t>
    </rPh>
    <rPh sb="32" eb="34">
      <t>ヤスネ</t>
    </rPh>
    <rPh sb="34" eb="36">
      <t>コウシン</t>
    </rPh>
    <rPh sb="39" eb="41">
      <t>ソウバ</t>
    </rPh>
    <rPh sb="50" eb="52">
      <t>ソウバ</t>
    </rPh>
    <rPh sb="54" eb="56">
      <t>テンカン</t>
    </rPh>
    <rPh sb="56" eb="57">
      <t>テン</t>
    </rPh>
    <rPh sb="58" eb="59">
      <t>ネラ</t>
    </rPh>
    <rPh sb="60" eb="62">
      <t>ジブン</t>
    </rPh>
    <rPh sb="66" eb="67">
      <t>キビ</t>
    </rPh>
    <rPh sb="71" eb="73">
      <t>フクシュウ</t>
    </rPh>
    <rPh sb="81" eb="83">
      <t>ソウバ</t>
    </rPh>
    <rPh sb="83" eb="85">
      <t>カンキョウ</t>
    </rPh>
    <rPh sb="99" eb="101">
      <t>コンキョ</t>
    </rPh>
    <rPh sb="102" eb="104">
      <t>アイマイ</t>
    </rPh>
    <rPh sb="113" eb="114">
      <t>ワ</t>
    </rPh>
    <rPh sb="118" eb="120">
      <t>アイマイ</t>
    </rPh>
    <rPh sb="129" eb="130">
      <t>モド</t>
    </rPh>
    <rPh sb="134" eb="136">
      <t>ソウバ</t>
    </rPh>
    <rPh sb="136" eb="138">
      <t>カンキョウ</t>
    </rPh>
    <rPh sb="152" eb="153">
      <t>キビ</t>
    </rPh>
    <rPh sb="155" eb="157">
      <t>ミキワ</t>
    </rPh>
    <phoneticPr fontId="2"/>
  </si>
  <si>
    <t>今週は本当は獲るべき相場環境だった。</t>
    <rPh sb="0" eb="2">
      <t>コンシュウ</t>
    </rPh>
    <rPh sb="3" eb="5">
      <t>ホントウ</t>
    </rPh>
    <rPh sb="6" eb="7">
      <t>ト</t>
    </rPh>
    <rPh sb="10" eb="12">
      <t>ソウバ</t>
    </rPh>
    <rPh sb="12" eb="14">
      <t>カンキョウ</t>
    </rPh>
    <phoneticPr fontId="2"/>
  </si>
  <si>
    <t>ロスカット位置を１５分足等の短い時間足で決めてしまった為、ストップ幅が狭すぎたことが原因。</t>
    <rPh sb="5" eb="7">
      <t>イチ</t>
    </rPh>
    <rPh sb="10" eb="11">
      <t>フン</t>
    </rPh>
    <rPh sb="11" eb="12">
      <t>アシ</t>
    </rPh>
    <rPh sb="12" eb="13">
      <t>ナド</t>
    </rPh>
    <rPh sb="14" eb="15">
      <t>ミジカ</t>
    </rPh>
    <rPh sb="16" eb="18">
      <t>ジカン</t>
    </rPh>
    <rPh sb="18" eb="19">
      <t>アシ</t>
    </rPh>
    <rPh sb="20" eb="21">
      <t>キ</t>
    </rPh>
    <rPh sb="27" eb="28">
      <t>タメ</t>
    </rPh>
    <rPh sb="33" eb="34">
      <t>ハバ</t>
    </rPh>
    <rPh sb="35" eb="36">
      <t>セマ</t>
    </rPh>
    <rPh sb="42" eb="44">
      <t>ゲンイン</t>
    </rPh>
    <phoneticPr fontId="2"/>
  </si>
  <si>
    <t>最初のT/Lブレイクから２回目の戻りまでは待つ！</t>
    <rPh sb="0" eb="2">
      <t>サイショ</t>
    </rPh>
    <rPh sb="13" eb="15">
      <t>カイメ</t>
    </rPh>
    <rPh sb="16" eb="17">
      <t>モド</t>
    </rPh>
    <rPh sb="21" eb="22">
      <t>マ</t>
    </rPh>
    <phoneticPr fontId="2"/>
  </si>
</sst>
</file>

<file path=xl/styles.xml><?xml version="1.0" encoding="utf-8"?>
<styleSheet xmlns="http://schemas.openxmlformats.org/spreadsheetml/2006/main">
  <numFmts count="9">
    <numFmt numFmtId="5" formatCode="&quot;¥&quot;#,##0;&quot;¥&quot;\-#,##0"/>
    <numFmt numFmtId="176" formatCode="0_ "/>
    <numFmt numFmtId="177" formatCode="0.0_);[Red]\(0.0\)"/>
    <numFmt numFmtId="178" formatCode="0_);[Red]\(0\)"/>
    <numFmt numFmtId="179" formatCode="0.00_ ;[Red]\-0.00\ "/>
    <numFmt numFmtId="180" formatCode="0.00_ "/>
    <numFmt numFmtId="181" formatCode="&quot;¥&quot;#,##0_);[Red]\(&quot;¥&quot;#,##0\)"/>
    <numFmt numFmtId="182" formatCode="[$-F800]dddd\,\ mmmm\ dd\,\ yyyy"/>
    <numFmt numFmtId="183" formatCode="yyyy\.mm\.dd\ hh:mm:"/>
  </numFmts>
  <fonts count="27">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9"/>
      <name val="ＭＳ Ｐゴシック"/>
      <family val="3"/>
      <charset val="128"/>
    </font>
    <font>
      <sz val="10"/>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
      <sz val="11"/>
      <color theme="3" tint="0.39997558519241921"/>
      <name val="ＭＳ Ｐゴシック"/>
      <family val="3"/>
      <charset val="128"/>
    </font>
    <font>
      <sz val="8"/>
      <color indexed="8"/>
      <name val="ＭＳ Ｐゴシック"/>
      <family val="3"/>
      <charset val="128"/>
    </font>
    <font>
      <sz val="9"/>
      <color indexed="8"/>
      <name val="ＭＳ Ｐゴシック"/>
      <family val="3"/>
      <charset val="128"/>
    </font>
    <font>
      <sz val="11"/>
      <color rgb="FFFF0000"/>
      <name val="ＭＳ Ｐゴシック"/>
      <family val="3"/>
      <charset val="128"/>
    </font>
    <font>
      <b/>
      <sz val="14"/>
      <color rgb="FFFF0000"/>
      <name val="ＭＳ Ｐゴシック"/>
      <family val="3"/>
      <charset val="128"/>
    </font>
  </fonts>
  <fills count="10">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15">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Border="1">
      <alignment vertical="center"/>
    </xf>
    <xf numFmtId="0" fontId="9" fillId="0" borderId="0" xfId="0" applyNumberFormat="1" applyFont="1" applyFill="1" applyBorder="1" applyAlignment="1" applyProtection="1">
      <alignment horizontal="center" vertical="center"/>
    </xf>
    <xf numFmtId="176" fontId="9" fillId="0" borderId="0" xfId="0" applyNumberFormat="1" applyFont="1" applyFill="1" applyBorder="1" applyAlignment="1" applyProtection="1">
      <alignment horizontal="left" vertical="center"/>
    </xf>
    <xf numFmtId="177" fontId="9" fillId="4" borderId="8" xfId="0" applyNumberFormat="1" applyFont="1" applyFill="1" applyBorder="1" applyAlignment="1" applyProtection="1">
      <alignment horizontal="center" vertical="center"/>
    </xf>
    <xf numFmtId="177" fontId="9" fillId="4" borderId="14" xfId="0" applyNumberFormat="1" applyFont="1" applyFill="1" applyBorder="1" applyAlignment="1" applyProtection="1">
      <alignment horizontal="left" vertical="center"/>
    </xf>
    <xf numFmtId="0" fontId="0" fillId="0" borderId="15" xfId="0" applyNumberFormat="1" applyFont="1" applyFill="1" applyBorder="1" applyAlignment="1" applyProtection="1">
      <alignment vertical="center"/>
    </xf>
    <xf numFmtId="0" fontId="8" fillId="0" borderId="16"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5"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6" xfId="0" applyNumberFormat="1" applyFont="1" applyFill="1" applyBorder="1" applyAlignment="1" applyProtection="1">
      <alignment horizontal="center" vertical="center"/>
    </xf>
    <xf numFmtId="177" fontId="0" fillId="0" borderId="19" xfId="0" applyNumberFormat="1" applyFont="1" applyFill="1" applyBorder="1" applyAlignment="1" applyProtection="1">
      <alignment horizontal="left" vertical="center"/>
    </xf>
    <xf numFmtId="0" fontId="0" fillId="0" borderId="20" xfId="0" applyNumberFormat="1" applyFont="1" applyFill="1" applyBorder="1" applyAlignment="1" applyProtection="1">
      <alignment vertical="center"/>
    </xf>
    <xf numFmtId="0" fontId="8" fillId="0" borderId="21" xfId="0" applyNumberFormat="1" applyFont="1" applyFill="1" applyBorder="1" applyAlignment="1" applyProtection="1">
      <alignment vertical="center"/>
    </xf>
    <xf numFmtId="176" fontId="8" fillId="0" borderId="20" xfId="0" applyNumberFormat="1" applyFont="1" applyFill="1" applyBorder="1" applyAlignment="1" applyProtection="1">
      <alignment vertical="center"/>
    </xf>
    <xf numFmtId="0" fontId="0" fillId="0" borderId="22"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177" fontId="0" fillId="0" borderId="18" xfId="0" applyNumberFormat="1" applyBorder="1">
      <alignment vertical="center"/>
    </xf>
    <xf numFmtId="177" fontId="0" fillId="0" borderId="23"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8" fillId="0" borderId="25" xfId="0" applyNumberFormat="1" applyFont="1" applyFill="1" applyBorder="1" applyAlignment="1" applyProtection="1">
      <alignment vertical="center"/>
    </xf>
    <xf numFmtId="177" fontId="0" fillId="0" borderId="26" xfId="0" applyNumberFormat="1" applyFont="1" applyFill="1" applyBorder="1" applyAlignment="1" applyProtection="1">
      <alignment horizontal="left" vertical="center"/>
    </xf>
    <xf numFmtId="179" fontId="8" fillId="0" borderId="21" xfId="0" applyNumberFormat="1" applyFont="1" applyFill="1" applyBorder="1" applyAlignment="1" applyProtection="1">
      <alignment vertical="center"/>
    </xf>
    <xf numFmtId="180" fontId="8" fillId="0" borderId="21"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9" fontId="8" fillId="0" borderId="28"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7" xfId="0" applyNumberFormat="1" applyFont="1" applyFill="1" applyBorder="1" applyAlignment="1" applyProtection="1">
      <alignment vertical="center"/>
    </xf>
    <xf numFmtId="0" fontId="0" fillId="0" borderId="31" xfId="0" applyNumberFormat="1" applyFont="1" applyFill="1" applyBorder="1" applyAlignment="1" applyProtection="1">
      <alignment horizontal="center" vertical="center"/>
    </xf>
    <xf numFmtId="177" fontId="0" fillId="0" borderId="28" xfId="0" applyNumberFormat="1" applyFont="1" applyFill="1" applyBorder="1" applyAlignment="1" applyProtection="1">
      <alignment horizontal="center" vertical="center"/>
    </xf>
    <xf numFmtId="177" fontId="0" fillId="0" borderId="32"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9" fillId="4" borderId="8" xfId="0" applyNumberFormat="1" applyFont="1" applyFill="1" applyBorder="1" applyAlignment="1" applyProtection="1">
      <alignment horizontal="center" vertical="center"/>
    </xf>
    <xf numFmtId="176" fontId="9" fillId="4" borderId="33" xfId="0" applyNumberFormat="1" applyFont="1" applyFill="1" applyBorder="1" applyAlignment="1" applyProtection="1">
      <alignment horizontal="left" vertical="center"/>
    </xf>
    <xf numFmtId="0" fontId="9" fillId="4" borderId="10" xfId="0" applyNumberFormat="1" applyFont="1" applyFill="1" applyBorder="1" applyAlignment="1" applyProtection="1">
      <alignment horizontal="center" vertical="center"/>
    </xf>
    <xf numFmtId="176" fontId="0" fillId="0" borderId="15" xfId="0" applyNumberFormat="1" applyFont="1" applyFill="1" applyBorder="1" applyAlignment="1" applyProtection="1">
      <alignment vertical="center"/>
    </xf>
    <xf numFmtId="0" fontId="0" fillId="0" borderId="16"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0" fontId="0" fillId="0" borderId="35" xfId="0" applyNumberFormat="1" applyFont="1" applyFill="1" applyBorder="1" applyAlignment="1" applyProtection="1">
      <alignment horizontal="center" vertical="center"/>
    </xf>
    <xf numFmtId="176" fontId="0" fillId="0" borderId="20"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36" xfId="0" applyNumberFormat="1" applyFont="1" applyFill="1" applyBorder="1" applyAlignment="1" applyProtection="1">
      <alignment horizontal="center" vertical="center"/>
    </xf>
    <xf numFmtId="176" fontId="0" fillId="0" borderId="37"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38" xfId="0" applyNumberFormat="1" applyFont="1" applyFill="1" applyBorder="1" applyAlignment="1" applyProtection="1">
      <alignment horizontal="left" vertical="center"/>
    </xf>
    <xf numFmtId="0" fontId="0" fillId="0" borderId="39"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0" fillId="0" borderId="40" xfId="0" applyNumberFormat="1" applyFont="1" applyFill="1" applyBorder="1" applyAlignment="1" applyProtection="1">
      <alignment vertical="center"/>
    </xf>
    <xf numFmtId="0" fontId="0" fillId="0" borderId="41" xfId="0" applyBorder="1">
      <alignment vertical="center"/>
    </xf>
    <xf numFmtId="0" fontId="0" fillId="0" borderId="22" xfId="0" applyNumberFormat="1" applyFill="1" applyBorder="1" applyAlignment="1" applyProtection="1">
      <alignment vertical="center"/>
    </xf>
    <xf numFmtId="0" fontId="0" fillId="0" borderId="22" xfId="0" applyBorder="1" applyAlignment="1">
      <alignment vertical="center"/>
    </xf>
    <xf numFmtId="0" fontId="0" fillId="0" borderId="42" xfId="0" applyBorder="1">
      <alignment vertical="center"/>
    </xf>
    <xf numFmtId="0" fontId="0" fillId="0" borderId="3" xfId="0" applyFill="1" applyBorder="1" applyAlignment="1">
      <alignment vertical="center"/>
    </xf>
    <xf numFmtId="0" fontId="0" fillId="0" borderId="22" xfId="0" applyFill="1" applyBorder="1" applyAlignment="1">
      <alignment vertical="center"/>
    </xf>
    <xf numFmtId="0" fontId="0" fillId="0" borderId="0" xfId="0" applyAlignment="1">
      <alignment vertical="center"/>
    </xf>
    <xf numFmtId="0" fontId="0" fillId="0" borderId="0" xfId="0" applyAlignment="1">
      <alignment horizontal="righ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0" fontId="0" fillId="0" borderId="42" xfId="0" applyFill="1" applyBorder="1">
      <alignment vertical="center"/>
    </xf>
    <xf numFmtId="0" fontId="5" fillId="0" borderId="22"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3" xfId="0" applyFont="1" applyBorder="1" applyAlignment="1">
      <alignment vertical="center" wrapText="1"/>
    </xf>
    <xf numFmtId="0" fontId="5" fillId="0" borderId="22" xfId="0" applyFont="1" applyBorder="1" applyAlignment="1">
      <alignment horizontal="left" vertical="center" wrapText="1"/>
    </xf>
    <xf numFmtId="0" fontId="5" fillId="0" borderId="22" xfId="0" applyFont="1" applyBorder="1" applyAlignment="1">
      <alignment vertical="center" wrapText="1"/>
    </xf>
    <xf numFmtId="0" fontId="5" fillId="0" borderId="22" xfId="0" applyFont="1" applyBorder="1" applyAlignment="1">
      <alignment vertical="center" wrapText="1"/>
    </xf>
    <xf numFmtId="0" fontId="12" fillId="0" borderId="0" xfId="0" applyFont="1" applyAlignment="1">
      <alignment horizontal="left" vertical="center" wrapText="1"/>
    </xf>
    <xf numFmtId="0" fontId="12" fillId="0" borderId="22" xfId="0" applyFont="1" applyBorder="1" applyAlignment="1">
      <alignment vertical="center" wrapText="1"/>
    </xf>
    <xf numFmtId="0" fontId="12" fillId="0" borderId="0" xfId="0" applyFont="1" applyAlignment="1">
      <alignment horizontal="left" vertical="center"/>
    </xf>
    <xf numFmtId="0" fontId="13" fillId="0" borderId="0" xfId="0" applyNumberFormat="1" applyFont="1" applyFill="1" applyBorder="1" applyAlignment="1" applyProtection="1">
      <alignment horizontal="left" vertical="center"/>
    </xf>
    <xf numFmtId="0" fontId="14" fillId="0" borderId="0" xfId="0" applyFont="1">
      <alignment vertical="center"/>
    </xf>
    <xf numFmtId="0" fontId="14" fillId="5" borderId="42" xfId="0" applyFont="1" applyFill="1" applyBorder="1">
      <alignment vertical="center"/>
    </xf>
    <xf numFmtId="0" fontId="14" fillId="5" borderId="3" xfId="0" applyFont="1" applyFill="1" applyBorder="1">
      <alignment vertical="center"/>
    </xf>
    <xf numFmtId="0" fontId="14" fillId="5" borderId="3" xfId="0" applyFont="1" applyFill="1" applyBorder="1" applyAlignment="1">
      <alignment vertical="center" wrapText="1"/>
    </xf>
    <xf numFmtId="0" fontId="14" fillId="5" borderId="16" xfId="0" applyFont="1" applyFill="1" applyBorder="1" applyAlignment="1">
      <alignment vertical="center" wrapText="1"/>
    </xf>
    <xf numFmtId="0" fontId="14" fillId="0" borderId="44" xfId="0" applyFont="1" applyBorder="1">
      <alignment vertical="center"/>
    </xf>
    <xf numFmtId="181" fontId="14" fillId="0" borderId="45" xfId="0" applyNumberFormat="1" applyFont="1" applyBorder="1">
      <alignment vertical="center"/>
    </xf>
    <xf numFmtId="0" fontId="14" fillId="0" borderId="45" xfId="0" applyFont="1" applyBorder="1">
      <alignment vertical="center"/>
    </xf>
    <xf numFmtId="0" fontId="14" fillId="0" borderId="46" xfId="0" applyFont="1" applyBorder="1">
      <alignment vertical="center"/>
    </xf>
    <xf numFmtId="9" fontId="14" fillId="0" borderId="46" xfId="0" applyNumberFormat="1" applyFont="1" applyBorder="1">
      <alignment vertical="center"/>
    </xf>
    <xf numFmtId="181" fontId="14" fillId="0" borderId="46" xfId="0" applyNumberFormat="1" applyFont="1" applyBorder="1">
      <alignment vertical="center"/>
    </xf>
    <xf numFmtId="0" fontId="14" fillId="0" borderId="48" xfId="0" applyFont="1" applyBorder="1">
      <alignment vertical="center"/>
    </xf>
    <xf numFmtId="181" fontId="14" fillId="0" borderId="49" xfId="0" applyNumberFormat="1" applyFont="1" applyBorder="1">
      <alignment vertical="center"/>
    </xf>
    <xf numFmtId="0" fontId="14" fillId="0" borderId="49" xfId="0" applyFont="1" applyBorder="1">
      <alignment vertical="center"/>
    </xf>
    <xf numFmtId="9" fontId="14" fillId="0" borderId="49" xfId="0" applyNumberFormat="1" applyFont="1" applyBorder="1">
      <alignment vertical="center"/>
    </xf>
    <xf numFmtId="0" fontId="14" fillId="0" borderId="51" xfId="0" applyFont="1" applyBorder="1">
      <alignment vertical="center"/>
    </xf>
    <xf numFmtId="9" fontId="14" fillId="0" borderId="52" xfId="0" applyNumberFormat="1" applyFont="1" applyBorder="1">
      <alignment vertical="center"/>
    </xf>
    <xf numFmtId="181" fontId="14" fillId="0" borderId="52" xfId="0" applyNumberFormat="1" applyFont="1" applyBorder="1">
      <alignment vertical="center"/>
    </xf>
    <xf numFmtId="0" fontId="14" fillId="5" borderId="22" xfId="0" applyFont="1" applyFill="1" applyBorder="1">
      <alignment vertical="center"/>
    </xf>
    <xf numFmtId="181" fontId="14" fillId="6" borderId="22" xfId="0" applyNumberFormat="1" applyFont="1" applyFill="1" applyBorder="1">
      <alignment vertical="center"/>
    </xf>
    <xf numFmtId="0" fontId="14" fillId="6" borderId="22" xfId="0" applyFont="1" applyFill="1" applyBorder="1">
      <alignment vertical="center"/>
    </xf>
    <xf numFmtId="9" fontId="14" fillId="0" borderId="3" xfId="0" applyNumberFormat="1" applyFont="1" applyBorder="1">
      <alignment vertical="center"/>
    </xf>
    <xf numFmtId="181" fontId="14" fillId="0" borderId="0" xfId="0" applyNumberFormat="1" applyFont="1">
      <alignment vertical="center"/>
    </xf>
    <xf numFmtId="9" fontId="14" fillId="6" borderId="22" xfId="0" applyNumberFormat="1" applyFont="1" applyFill="1" applyBorder="1">
      <alignment vertical="center"/>
    </xf>
    <xf numFmtId="0" fontId="14" fillId="5" borderId="22" xfId="0" applyFont="1" applyFill="1" applyBorder="1" applyAlignment="1">
      <alignment vertical="center" wrapText="1"/>
    </xf>
    <xf numFmtId="180" fontId="14" fillId="0" borderId="46" xfId="0" applyNumberFormat="1" applyFont="1" applyBorder="1">
      <alignment vertical="center"/>
    </xf>
    <xf numFmtId="180" fontId="14" fillId="0" borderId="47" xfId="0" applyNumberFormat="1" applyFont="1" applyBorder="1">
      <alignment vertical="center"/>
    </xf>
    <xf numFmtId="180" fontId="14" fillId="0" borderId="49" xfId="0" applyNumberFormat="1" applyFont="1" applyBorder="1">
      <alignment vertical="center"/>
    </xf>
    <xf numFmtId="180" fontId="14" fillId="0" borderId="50" xfId="0" applyNumberFormat="1" applyFont="1" applyBorder="1">
      <alignment vertical="center"/>
    </xf>
    <xf numFmtId="180" fontId="14" fillId="0" borderId="52" xfId="0" applyNumberFormat="1" applyFont="1" applyBorder="1">
      <alignment vertical="center"/>
    </xf>
    <xf numFmtId="180" fontId="14" fillId="0" borderId="53" xfId="0" applyNumberFormat="1" applyFont="1" applyBorder="1">
      <alignment vertical="center"/>
    </xf>
    <xf numFmtId="180" fontId="14" fillId="6" borderId="22" xfId="0" applyNumberFormat="1" applyFont="1" applyFill="1" applyBorder="1">
      <alignment vertical="center"/>
    </xf>
    <xf numFmtId="0" fontId="17" fillId="0" borderId="0" xfId="0" applyFont="1">
      <alignment vertical="center"/>
    </xf>
    <xf numFmtId="0" fontId="18" fillId="7" borderId="0" xfId="0" applyFont="1" applyFill="1">
      <alignment vertical="center"/>
    </xf>
    <xf numFmtId="0" fontId="18" fillId="7" borderId="0" xfId="0" applyFont="1" applyFill="1" applyAlignment="1">
      <alignment vertical="center" wrapText="1"/>
    </xf>
    <xf numFmtId="55" fontId="14" fillId="0" borderId="0" xfId="0" applyNumberFormat="1" applyFont="1">
      <alignment vertical="center"/>
    </xf>
    <xf numFmtId="9" fontId="14" fillId="0" borderId="0" xfId="0" applyNumberFormat="1" applyFont="1">
      <alignment vertical="center"/>
    </xf>
    <xf numFmtId="5" fontId="14" fillId="0" borderId="0" xfId="0" applyNumberFormat="1" applyFont="1">
      <alignment vertical="center"/>
    </xf>
    <xf numFmtId="0" fontId="0" fillId="9" borderId="0" xfId="0" applyFill="1">
      <alignment vertical="center"/>
    </xf>
    <xf numFmtId="183" fontId="0" fillId="0" borderId="0" xfId="0" applyNumberFormat="1" applyAlignment="1">
      <alignment horizontal="left" vertical="center"/>
    </xf>
    <xf numFmtId="0" fontId="5" fillId="0" borderId="22" xfId="0" applyFont="1" applyBorder="1" applyAlignment="1">
      <alignment vertical="center" wrapText="1"/>
    </xf>
    <xf numFmtId="14" fontId="5" fillId="0" borderId="0" xfId="0" applyNumberFormat="1" applyFont="1" applyAlignment="1">
      <alignment horizontal="left" vertical="center"/>
    </xf>
    <xf numFmtId="0" fontId="5" fillId="0" borderId="22" xfId="0" applyFont="1" applyBorder="1" applyAlignment="1">
      <alignment vertical="center" wrapText="1"/>
    </xf>
    <xf numFmtId="0" fontId="20" fillId="0" borderId="22" xfId="0" applyFont="1" applyBorder="1" applyAlignment="1">
      <alignment vertical="center" wrapText="1"/>
    </xf>
    <xf numFmtId="0" fontId="21" fillId="0" borderId="0" xfId="0" applyFont="1" applyAlignment="1">
      <alignment horizontal="left" vertical="center"/>
    </xf>
    <xf numFmtId="0" fontId="0" fillId="0" borderId="0" xfId="0" applyFont="1" applyAlignment="1">
      <alignment horizontal="left" vertical="center"/>
    </xf>
    <xf numFmtId="0" fontId="0" fillId="0" borderId="0" xfId="0" applyFont="1">
      <alignment vertical="center"/>
    </xf>
    <xf numFmtId="0" fontId="12" fillId="0" borderId="3" xfId="0" applyFont="1" applyBorder="1" applyAlignment="1">
      <alignment vertical="center" wrapText="1"/>
    </xf>
    <xf numFmtId="0" fontId="0" fillId="0" borderId="22" xfId="0" applyFill="1" applyBorder="1" applyAlignment="1">
      <alignment vertical="center" wrapText="1"/>
    </xf>
    <xf numFmtId="0" fontId="23" fillId="0" borderId="0" xfId="0" applyFont="1" applyAlignment="1">
      <alignment horizontal="left" vertical="center"/>
    </xf>
    <xf numFmtId="0" fontId="5" fillId="0" borderId="22" xfId="0" applyFont="1" applyBorder="1" applyAlignment="1">
      <alignment vertical="center" wrapText="1"/>
    </xf>
    <xf numFmtId="0" fontId="20" fillId="0" borderId="3" xfId="0" applyFont="1" applyBorder="1" applyAlignment="1">
      <alignment vertical="center" wrapText="1"/>
    </xf>
    <xf numFmtId="178" fontId="0" fillId="0" borderId="0" xfId="0" applyNumberFormat="1" applyFill="1">
      <alignment vertical="center"/>
    </xf>
    <xf numFmtId="0" fontId="0" fillId="0" borderId="0" xfId="0" applyFill="1" applyAlignment="1">
      <alignment horizontal="center" vertical="center"/>
    </xf>
    <xf numFmtId="0" fontId="8" fillId="0" borderId="0" xfId="0" applyNumberFormat="1" applyFont="1" applyFill="1" applyBorder="1" applyAlignment="1" applyProtection="1">
      <alignment horizontal="center" vertical="center"/>
    </xf>
    <xf numFmtId="177" fontId="0" fillId="0" borderId="0" xfId="0" applyNumberFormat="1" applyFont="1" applyFill="1" applyBorder="1" applyAlignment="1" applyProtection="1">
      <alignment horizontal="center" vertical="center"/>
    </xf>
    <xf numFmtId="0" fontId="0" fillId="0" borderId="0" xfId="0" applyNumberFormat="1" applyFill="1" applyBorder="1" applyAlignment="1" applyProtection="1">
      <alignment horizontal="left" vertical="center"/>
    </xf>
    <xf numFmtId="0" fontId="0" fillId="0" borderId="0" xfId="0" applyNumberFormat="1" applyFill="1" applyBorder="1" applyAlignment="1" applyProtection="1">
      <alignment horizontal="center" vertical="center"/>
    </xf>
    <xf numFmtId="0" fontId="0" fillId="3" borderId="8" xfId="0" applyNumberFormat="1"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NumberFormat="1" applyFont="1" applyFill="1" applyBorder="1" applyAlignment="1" applyProtection="1">
      <alignment horizontal="right" vertical="center"/>
    </xf>
    <xf numFmtId="176" fontId="0" fillId="0" borderId="0" xfId="0" applyNumberFormat="1" applyFill="1" applyBorder="1" applyAlignment="1" applyProtection="1">
      <alignment horizontal="left" vertical="center"/>
    </xf>
    <xf numFmtId="0" fontId="0" fillId="0" borderId="0" xfId="0" applyFill="1" applyBorder="1" applyAlignment="1">
      <alignment horizontal="center" vertical="center"/>
    </xf>
    <xf numFmtId="177" fontId="0" fillId="0" borderId="0" xfId="0" applyNumberFormat="1" applyFont="1" applyFill="1" applyBorder="1" applyAlignment="1" applyProtection="1">
      <alignment horizontal="right" vertical="center"/>
    </xf>
    <xf numFmtId="0" fontId="5" fillId="0" borderId="22" xfId="0" applyFont="1" applyBorder="1" applyAlignment="1">
      <alignment vertical="center" wrapText="1"/>
    </xf>
    <xf numFmtId="0" fontId="26" fillId="0" borderId="22" xfId="0" applyFont="1" applyBorder="1" applyAlignment="1">
      <alignment vertical="center" wrapText="1"/>
    </xf>
    <xf numFmtId="0" fontId="0" fillId="0" borderId="22" xfId="0" applyBorder="1" applyAlignment="1">
      <alignment vertical="center" wrapText="1"/>
    </xf>
    <xf numFmtId="0" fontId="0" fillId="0" borderId="22" xfId="0" applyBorder="1" applyAlignment="1">
      <alignment vertical="center"/>
    </xf>
    <xf numFmtId="0" fontId="0" fillId="2" borderId="56" xfId="0" applyFill="1" applyBorder="1" applyAlignment="1">
      <alignment vertical="center"/>
    </xf>
    <xf numFmtId="0" fontId="0" fillId="0" borderId="42" xfId="0" applyBorder="1" applyAlignment="1">
      <alignment vertical="center"/>
    </xf>
    <xf numFmtId="0" fontId="0" fillId="0" borderId="1" xfId="0" applyFill="1" applyBorder="1" applyAlignment="1">
      <alignment vertical="center"/>
    </xf>
    <xf numFmtId="0" fontId="0" fillId="0" borderId="3" xfId="0" applyBorder="1" applyAlignment="1">
      <alignment vertical="center"/>
    </xf>
    <xf numFmtId="0" fontId="0" fillId="0" borderId="1" xfId="0" applyFill="1" applyBorder="1" applyAlignment="1">
      <alignment vertical="center" wrapText="1"/>
    </xf>
    <xf numFmtId="0" fontId="5" fillId="0" borderId="54" xfId="0" applyFont="1" applyFill="1" applyBorder="1" applyAlignment="1">
      <alignment vertical="center"/>
    </xf>
    <xf numFmtId="0" fontId="0" fillId="0" borderId="54" xfId="0" applyFill="1" applyBorder="1" applyAlignment="1">
      <alignment vertical="center"/>
    </xf>
    <xf numFmtId="0" fontId="0" fillId="0" borderId="55" xfId="0" applyFill="1" applyBorder="1" applyAlignment="1">
      <alignment vertical="center"/>
    </xf>
    <xf numFmtId="0" fontId="0" fillId="0" borderId="22" xfId="0" applyBorder="1" applyAlignment="1">
      <alignment horizontal="center" vertical="center"/>
    </xf>
    <xf numFmtId="0" fontId="0" fillId="0" borderId="3" xfId="0" applyBorder="1" applyAlignment="1">
      <alignment vertical="center" wrapText="1"/>
    </xf>
    <xf numFmtId="0" fontId="5" fillId="0" borderId="22" xfId="0" applyFont="1" applyBorder="1" applyAlignment="1">
      <alignment vertical="center" wrapText="1"/>
    </xf>
    <xf numFmtId="0" fontId="0" fillId="0" borderId="22" xfId="0" applyFill="1" applyBorder="1" applyAlignment="1">
      <alignment vertical="center" wrapText="1"/>
    </xf>
    <xf numFmtId="0" fontId="0" fillId="0" borderId="22" xfId="0"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9" fillId="4" borderId="11" xfId="0" applyNumberFormat="1" applyFont="1" applyFill="1" applyBorder="1" applyAlignment="1" applyProtection="1">
      <alignment horizontal="center" vertical="center"/>
    </xf>
    <xf numFmtId="0" fontId="9" fillId="4" borderId="12" xfId="0" applyNumberFormat="1" applyFont="1" applyFill="1" applyBorder="1" applyAlignment="1" applyProtection="1">
      <alignment horizontal="center" vertical="center"/>
    </xf>
    <xf numFmtId="0" fontId="0" fillId="0" borderId="12" xfId="0" applyBorder="1" applyAlignment="1">
      <alignment vertical="center"/>
    </xf>
    <xf numFmtId="0" fontId="0" fillId="0" borderId="13" xfId="0" applyBorder="1" applyAlignment="1">
      <alignment vertical="center"/>
    </xf>
    <xf numFmtId="0" fontId="9" fillId="4" borderId="7" xfId="0" applyNumberFormat="1" applyFont="1" applyFill="1" applyBorder="1" applyAlignment="1" applyProtection="1">
      <alignment horizontal="center" vertical="center"/>
    </xf>
    <xf numFmtId="0" fontId="9" fillId="4" borderId="8" xfId="0" applyNumberFormat="1" applyFont="1" applyFill="1" applyBorder="1" applyAlignment="1" applyProtection="1">
      <alignment horizontal="center" vertical="center"/>
    </xf>
    <xf numFmtId="0" fontId="0" fillId="0" borderId="17" xfId="0" applyBorder="1" applyAlignment="1">
      <alignment horizontal="right" vertical="center"/>
    </xf>
    <xf numFmtId="0" fontId="0" fillId="0" borderId="18" xfId="0" applyBorder="1" applyAlignment="1">
      <alignment horizontal="right" vertical="center"/>
    </xf>
    <xf numFmtId="9" fontId="0" fillId="0" borderId="29" xfId="0" applyNumberFormat="1" applyBorder="1" applyAlignment="1">
      <alignment vertical="center"/>
    </xf>
    <xf numFmtId="0" fontId="0" fillId="0" borderId="30" xfId="0" applyBorder="1" applyAlignment="1">
      <alignment vertical="center"/>
    </xf>
    <xf numFmtId="0" fontId="11" fillId="0" borderId="41" xfId="0" applyFont="1" applyBorder="1" applyAlignment="1">
      <alignment horizontal="center" vertical="center" wrapText="1"/>
    </xf>
    <xf numFmtId="0" fontId="0" fillId="0" borderId="41" xfId="0" applyBorder="1" applyAlignment="1">
      <alignment horizontal="center" vertical="center" wrapText="1"/>
    </xf>
    <xf numFmtId="0" fontId="14" fillId="5" borderId="21" xfId="0" applyFont="1" applyFill="1" applyBorder="1" applyAlignment="1">
      <alignment horizontal="center" vertical="center"/>
    </xf>
    <xf numFmtId="0" fontId="14" fillId="5" borderId="54" xfId="0" applyFont="1" applyFill="1" applyBorder="1" applyAlignment="1">
      <alignment horizontal="center" vertical="center"/>
    </xf>
    <xf numFmtId="0" fontId="14" fillId="5" borderId="55" xfId="0" applyFont="1" applyFill="1" applyBorder="1" applyAlignment="1">
      <alignment horizontal="center" vertical="center"/>
    </xf>
    <xf numFmtId="0" fontId="14" fillId="5" borderId="22" xfId="0" applyFont="1" applyFill="1" applyBorder="1" applyAlignment="1">
      <alignment horizontal="center" vertical="center" wrapText="1"/>
    </xf>
    <xf numFmtId="0" fontId="14" fillId="5" borderId="22" xfId="0" applyFont="1" applyFill="1" applyBorder="1" applyAlignment="1">
      <alignment horizontal="center" vertical="center"/>
    </xf>
    <xf numFmtId="0" fontId="19" fillId="8" borderId="22" xfId="0" applyFont="1" applyFill="1" applyBorder="1" applyAlignment="1">
      <alignment horizontal="center" vertical="center"/>
    </xf>
    <xf numFmtId="5" fontId="14" fillId="0" borderId="22" xfId="0" applyNumberFormat="1" applyFont="1" applyBorder="1" applyAlignment="1">
      <alignment horizontal="center" vertical="center"/>
    </xf>
    <xf numFmtId="5" fontId="14" fillId="6" borderId="22" xfId="0" applyNumberFormat="1" applyFont="1" applyFill="1" applyBorder="1" applyAlignment="1">
      <alignment horizontal="center" vertical="center"/>
    </xf>
    <xf numFmtId="182" fontId="14" fillId="0" borderId="22" xfId="0" applyNumberFormat="1" applyFont="1" applyBorder="1" applyAlignment="1">
      <alignment horizontal="center" vertical="center"/>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0</c:v>
                </c:pt>
                <c:pt idx="1">
                  <c:v>18155</c:v>
                </c:pt>
                <c:pt idx="2">
                  <c:v>0</c:v>
                </c:pt>
                <c:pt idx="3">
                  <c:v>0</c:v>
                </c:pt>
                <c:pt idx="4">
                  <c:v>0</c:v>
                </c:pt>
                <c:pt idx="5">
                  <c:v>0</c:v>
                </c:pt>
                <c:pt idx="6">
                  <c:v>0</c:v>
                </c:pt>
                <c:pt idx="7">
                  <c:v>24026</c:v>
                </c:pt>
                <c:pt idx="8">
                  <c:v>0</c:v>
                </c:pt>
                <c:pt idx="9">
                  <c:v>0</c:v>
                </c:pt>
                <c:pt idx="10">
                  <c:v>8266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9240</c:v>
                </c:pt>
                <c:pt idx="1">
                  <c:v>0</c:v>
                </c:pt>
                <c:pt idx="2">
                  <c:v>0</c:v>
                </c:pt>
                <c:pt idx="3">
                  <c:v>22190</c:v>
                </c:pt>
                <c:pt idx="4">
                  <c:v>30830</c:v>
                </c:pt>
                <c:pt idx="5">
                  <c:v>6322</c:v>
                </c:pt>
                <c:pt idx="6">
                  <c:v>8860</c:v>
                </c:pt>
                <c:pt idx="7">
                  <c:v>0</c:v>
                </c:pt>
                <c:pt idx="8">
                  <c:v>21772</c:v>
                </c:pt>
                <c:pt idx="9">
                  <c:v>0</c:v>
                </c:pt>
                <c:pt idx="10">
                  <c:v>4933</c:v>
                </c:pt>
                <c:pt idx="11">
                  <c:v>0</c:v>
                </c:pt>
                <c:pt idx="12">
                  <c:v>0</c:v>
                </c:pt>
                <c:pt idx="13">
                  <c:v>24328</c:v>
                </c:pt>
                <c:pt idx="14">
                  <c:v>0</c:v>
                </c:pt>
                <c:pt idx="15">
                  <c:v>0</c:v>
                </c:pt>
                <c:pt idx="16">
                  <c:v>0</c:v>
                </c:pt>
                <c:pt idx="17">
                  <c:v>0</c:v>
                </c:pt>
                <c:pt idx="18">
                  <c:v>0</c:v>
                </c:pt>
                <c:pt idx="19">
                  <c:v>0</c:v>
                </c:pt>
                <c:pt idx="20">
                  <c:v>0</c:v>
                </c:pt>
                <c:pt idx="21">
                  <c:v>0</c:v>
                </c:pt>
                <c:pt idx="22">
                  <c:v>0</c:v>
                </c:pt>
                <c:pt idx="23">
                  <c:v>0</c:v>
                </c:pt>
                <c:pt idx="24">
                  <c:v>0</c:v>
                </c:pt>
                <c:pt idx="25">
                  <c:v>0</c:v>
                </c:pt>
                <c:pt idx="26">
                  <c:v>20329</c:v>
                </c:pt>
                <c:pt idx="27">
                  <c:v>13973</c:v>
                </c:pt>
              </c:numCache>
            </c:numRef>
          </c:val>
        </c:ser>
        <c:axId val="64121088"/>
        <c:axId val="64147456"/>
      </c:barChart>
      <c:catAx>
        <c:axId val="64121088"/>
        <c:scaling>
          <c:orientation val="minMax"/>
        </c:scaling>
        <c:axPos val="b"/>
        <c:majorTickMark val="none"/>
        <c:tickLblPos val="nextTo"/>
        <c:crossAx val="64147456"/>
        <c:crosses val="autoZero"/>
        <c:auto val="1"/>
        <c:lblAlgn val="ctr"/>
        <c:lblOffset val="100"/>
      </c:catAx>
      <c:valAx>
        <c:axId val="64147456"/>
        <c:scaling>
          <c:orientation val="minMax"/>
        </c:scaling>
        <c:axPos val="l"/>
        <c:majorGridlines/>
        <c:numFmt formatCode="&quot;¥&quot;#,##0;[Red]\-&quot;¥&quot;#,##0" sourceLinked="1"/>
        <c:majorTickMark val="none"/>
        <c:tickLblPos val="nextTo"/>
        <c:crossAx val="64121088"/>
        <c:crosses val="autoZero"/>
        <c:crossBetween val="between"/>
      </c:valAx>
    </c:plotArea>
    <c:legend>
      <c:legendPos val="r"/>
      <c:layout/>
    </c:legend>
    <c:plotVisOnly val="1"/>
    <c:dispBlanksAs val="gap"/>
  </c:chart>
  <c:printSettings>
    <c:headerFooter/>
    <c:pageMargins b="0.75000000000000644" l="0.70000000000000062" r="0.70000000000000062" t="0.750000000000006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50436"/>
        </c:manualLayout>
      </c:layout>
      <c:lineChart>
        <c:grouping val="standard"/>
        <c:ser>
          <c:idx val="0"/>
          <c:order val="0"/>
          <c:tx>
            <c:v>資金推移</c:v>
          </c:tx>
          <c:marker>
            <c:symbol val="none"/>
          </c:marker>
          <c:cat>
            <c:numRef>
              <c:f>成績表!$A$46:$A$63</c:f>
              <c:numCache>
                <c:formatCode>yyyy"年"mm"月"</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cat>
          <c:val>
            <c:numRef>
              <c:f>(成績表!$C$2,成績表!$O$46:$O$63)</c:f>
              <c:numCache>
                <c:formatCode>"¥"#,##0;\-"¥"#,##0</c:formatCode>
                <c:ptCount val="19"/>
                <c:pt idx="0">
                  <c:v>500000</c:v>
                </c:pt>
                <c:pt idx="1">
                  <c:v>500000</c:v>
                </c:pt>
                <c:pt idx="2">
                  <c:v>500000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er>
        <c:marker val="1"/>
        <c:axId val="64154240"/>
        <c:axId val="70394240"/>
      </c:lineChart>
      <c:dateAx>
        <c:axId val="64154240"/>
        <c:scaling>
          <c:orientation val="minMax"/>
        </c:scaling>
        <c:axPos val="b"/>
        <c:numFmt formatCode="yyyy&quot;年&quot;mm&quot;月&quot;" sourceLinked="1"/>
        <c:majorTickMark val="none"/>
        <c:tickLblPos val="nextTo"/>
        <c:crossAx val="70394240"/>
        <c:crosses val="autoZero"/>
        <c:auto val="1"/>
        <c:lblOffset val="100"/>
        <c:baseTimeUnit val="months"/>
      </c:dateAx>
      <c:valAx>
        <c:axId val="70394240"/>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3362"/>
            </c:manualLayout>
          </c:layout>
        </c:title>
        <c:numFmt formatCode="&quot;¥&quot;#,##0;\-&quot;¥&quot;#,##0" sourceLinked="1"/>
        <c:majorTickMark val="none"/>
        <c:tickLblPos val="nextTo"/>
        <c:crossAx val="64154240"/>
        <c:crosses val="autoZero"/>
        <c:crossBetween val="between"/>
      </c:valAx>
    </c:plotArea>
    <c:legend>
      <c:legendPos val="r"/>
    </c:legend>
    <c:plotVisOnly val="1"/>
    <c:dispBlanksAs val="gap"/>
  </c:chart>
  <c:printSettings>
    <c:headerFooter/>
    <c:pageMargins b="0.75000000000000644" l="0.70000000000000062" r="0.70000000000000062" t="0.75000000000000644" header="0.30000000000000032" footer="0.30000000000000032"/>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7.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5</xdr:col>
      <xdr:colOff>1076325</xdr:colOff>
      <xdr:row>4</xdr:row>
      <xdr:rowOff>190500</xdr:rowOff>
    </xdr:from>
    <xdr:to>
      <xdr:col>11</xdr:col>
      <xdr:colOff>38100</xdr:colOff>
      <xdr:row>4</xdr:row>
      <xdr:rowOff>192088</xdr:rowOff>
    </xdr:to>
    <xdr:cxnSp macro="">
      <xdr:nvCxnSpPr>
        <xdr:cNvPr id="3" name="直線コネクタ 2"/>
        <xdr:cNvCxnSpPr/>
      </xdr:nvCxnSpPr>
      <xdr:spPr>
        <a:xfrm>
          <a:off x="6391275" y="3409950"/>
          <a:ext cx="482917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181564</xdr:colOff>
      <xdr:row>30</xdr:row>
      <xdr:rowOff>58917</xdr:rowOff>
    </xdr:to>
    <xdr:pic>
      <xdr:nvPicPr>
        <xdr:cNvPr id="10241" name="Picture 1"/>
        <xdr:cNvPicPr>
          <a:picLocks noChangeAspect="1" noChangeArrowheads="1"/>
        </xdr:cNvPicPr>
      </xdr:nvPicPr>
      <xdr:blipFill>
        <a:blip xmlns:r="http://schemas.openxmlformats.org/officeDocument/2006/relationships" r:embed="rId1"/>
        <a:srcRect l="5047" t="19845" b="9046"/>
        <a:stretch>
          <a:fillRect/>
        </a:stretch>
      </xdr:blipFill>
      <xdr:spPr bwMode="auto">
        <a:xfrm>
          <a:off x="0" y="0"/>
          <a:ext cx="12377492" cy="5066907"/>
        </a:xfrm>
        <a:prstGeom prst="rect">
          <a:avLst/>
        </a:prstGeom>
        <a:noFill/>
        <a:ln w="1">
          <a:noFill/>
          <a:miter lim="800000"/>
          <a:headEnd/>
          <a:tailEnd type="none" w="med" len="med"/>
        </a:ln>
        <a:effectLst/>
      </xdr:spPr>
    </xdr:pic>
    <xdr:clientData/>
  </xdr:twoCellAnchor>
  <xdr:twoCellAnchor>
    <xdr:from>
      <xdr:col>0</xdr:col>
      <xdr:colOff>108016</xdr:colOff>
      <xdr:row>1</xdr:row>
      <xdr:rowOff>19639</xdr:rowOff>
    </xdr:from>
    <xdr:to>
      <xdr:col>1</xdr:col>
      <xdr:colOff>434671</xdr:colOff>
      <xdr:row>2</xdr:row>
      <xdr:rowOff>129350</xdr:rowOff>
    </xdr:to>
    <xdr:sp macro="" textlink="">
      <xdr:nvSpPr>
        <xdr:cNvPr id="3" name="テキスト ボックス 2"/>
        <xdr:cNvSpPr txBox="1"/>
      </xdr:nvSpPr>
      <xdr:spPr>
        <a:xfrm>
          <a:off x="108016" y="18657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No.20</a:t>
          </a:r>
        </a:p>
      </xdr:txBody>
    </xdr:sp>
    <xdr:clientData/>
  </xdr:twoCellAnchor>
  <xdr:twoCellAnchor>
    <xdr:from>
      <xdr:col>0</xdr:col>
      <xdr:colOff>108703</xdr:colOff>
      <xdr:row>3</xdr:row>
      <xdr:rowOff>7784</xdr:rowOff>
    </xdr:from>
    <xdr:to>
      <xdr:col>2</xdr:col>
      <xdr:colOff>404484</xdr:colOff>
      <xdr:row>8</xdr:row>
      <xdr:rowOff>78557</xdr:rowOff>
    </xdr:to>
    <xdr:sp macro="" textlink="">
      <xdr:nvSpPr>
        <xdr:cNvPr id="4" name="テキスト ボックス 3"/>
        <xdr:cNvSpPr txBox="1"/>
      </xdr:nvSpPr>
      <xdr:spPr>
        <a:xfrm>
          <a:off x="108703" y="508583"/>
          <a:ext cx="1650884" cy="905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足レベルのウェッジ先端で発生した１</a:t>
          </a:r>
          <a:r>
            <a:rPr kumimoji="1" lang="en-US" altLang="ja-JP" sz="1100"/>
            <a:t>H</a:t>
          </a:r>
          <a:r>
            <a:rPr kumimoji="1" lang="ja-JP" altLang="en-US" sz="1100"/>
            <a:t>足レベルのウェッジブレイク後の直近安値ブレイクで</a:t>
          </a:r>
          <a:r>
            <a:rPr kumimoji="1" lang="en-US" altLang="ja-JP" sz="1100"/>
            <a:t>IN</a:t>
          </a:r>
        </a:p>
      </xdr:txBody>
    </xdr:sp>
    <xdr:clientData/>
  </xdr:twoCellAnchor>
  <xdr:twoCellAnchor>
    <xdr:from>
      <xdr:col>7</xdr:col>
      <xdr:colOff>299988</xdr:colOff>
      <xdr:row>9</xdr:row>
      <xdr:rowOff>137474</xdr:rowOff>
    </xdr:from>
    <xdr:to>
      <xdr:col>11</xdr:col>
      <xdr:colOff>58918</xdr:colOff>
      <xdr:row>9</xdr:row>
      <xdr:rowOff>147296</xdr:rowOff>
    </xdr:to>
    <xdr:cxnSp macro="">
      <xdr:nvCxnSpPr>
        <xdr:cNvPr id="5" name="直線コネクタ 4"/>
        <xdr:cNvCxnSpPr/>
      </xdr:nvCxnSpPr>
      <xdr:spPr>
        <a:xfrm flipV="1">
          <a:off x="5042849" y="1639871"/>
          <a:ext cx="2469136" cy="982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44212</xdr:colOff>
      <xdr:row>13</xdr:row>
      <xdr:rowOff>10215</xdr:rowOff>
    </xdr:from>
    <xdr:to>
      <xdr:col>10</xdr:col>
      <xdr:colOff>658305</xdr:colOff>
      <xdr:row>16</xdr:row>
      <xdr:rowOff>98197</xdr:rowOff>
    </xdr:to>
    <xdr:sp macro="" textlink="">
      <xdr:nvSpPr>
        <xdr:cNvPr id="7" name="角丸四角形吹き出し 6"/>
        <xdr:cNvSpPr/>
      </xdr:nvSpPr>
      <xdr:spPr>
        <a:xfrm>
          <a:off x="6142176" y="2180344"/>
          <a:ext cx="1291644" cy="588781"/>
        </a:xfrm>
        <a:prstGeom prst="wedgeRoundRectCallout">
          <a:avLst>
            <a:gd name="adj1" fmla="val 43816"/>
            <a:gd name="adj2" fmla="val -1304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直近安値ブレイクで</a:t>
          </a:r>
          <a:r>
            <a:rPr kumimoji="1" lang="en-US" altLang="ja-JP" sz="1100"/>
            <a:t>IN</a:t>
          </a:r>
          <a:r>
            <a:rPr kumimoji="1" lang="ja-JP" altLang="en-US" sz="1100"/>
            <a:t>→すぐ逆行してロスカット</a:t>
          </a:r>
          <a:r>
            <a:rPr kumimoji="1" lang="en-US" altLang="ja-JP" sz="1100"/>
            <a:t>×</a:t>
          </a:r>
          <a:endParaRPr kumimoji="1" lang="ja-JP" altLang="en-US" sz="1100"/>
        </a:p>
      </xdr:txBody>
    </xdr:sp>
    <xdr:clientData/>
  </xdr:twoCellAnchor>
  <xdr:twoCellAnchor>
    <xdr:from>
      <xdr:col>11</xdr:col>
      <xdr:colOff>78776</xdr:colOff>
      <xdr:row>11</xdr:row>
      <xdr:rowOff>162614</xdr:rowOff>
    </xdr:from>
    <xdr:to>
      <xdr:col>13</xdr:col>
      <xdr:colOff>354192</xdr:colOff>
      <xdr:row>16</xdr:row>
      <xdr:rowOff>113121</xdr:rowOff>
    </xdr:to>
    <xdr:sp macro="" textlink="">
      <xdr:nvSpPr>
        <xdr:cNvPr id="10" name="角丸四角形吹き出し 9"/>
        <xdr:cNvSpPr/>
      </xdr:nvSpPr>
      <xdr:spPr>
        <a:xfrm>
          <a:off x="7531843" y="1998877"/>
          <a:ext cx="1630519" cy="785172"/>
        </a:xfrm>
        <a:prstGeom prst="wedgeRoundRectCallout">
          <a:avLst>
            <a:gd name="adj1" fmla="val -35665"/>
            <a:gd name="adj2" fmla="val -12789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のブレイクを待つべき！！</a:t>
          </a:r>
          <a:endParaRPr kumimoji="1" lang="en-US" altLang="ja-JP" sz="1100"/>
        </a:p>
      </xdr:txBody>
    </xdr:sp>
    <xdr:clientData/>
  </xdr:twoCellAnchor>
  <xdr:twoCellAnchor>
    <xdr:from>
      <xdr:col>13</xdr:col>
      <xdr:colOff>594504</xdr:colOff>
      <xdr:row>4</xdr:row>
      <xdr:rowOff>108015</xdr:rowOff>
    </xdr:from>
    <xdr:to>
      <xdr:col>15</xdr:col>
      <xdr:colOff>441883</xdr:colOff>
      <xdr:row>8</xdr:row>
      <xdr:rowOff>390</xdr:rowOff>
    </xdr:to>
    <xdr:sp macro="" textlink="">
      <xdr:nvSpPr>
        <xdr:cNvPr id="11" name="角丸四角形吹き出し 10"/>
        <xdr:cNvSpPr/>
      </xdr:nvSpPr>
      <xdr:spPr>
        <a:xfrm>
          <a:off x="9402674" y="775747"/>
          <a:ext cx="1202482" cy="560107"/>
        </a:xfrm>
        <a:prstGeom prst="wedgeRoundRectCallout">
          <a:avLst>
            <a:gd name="adj1" fmla="val -99268"/>
            <a:gd name="adj2" fmla="val -682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r>
            <a:rPr kumimoji="1" lang="ja-JP" altLang="en-US" sz="1100"/>
            <a:t>タイミングを探るべき</a:t>
          </a:r>
          <a:endParaRPr kumimoji="1" lang="en-US" altLang="ja-JP" sz="1100"/>
        </a:p>
      </xdr:txBody>
    </xdr:sp>
    <xdr:clientData/>
  </xdr:twoCellAnchor>
  <xdr:twoCellAnchor editAs="oneCell">
    <xdr:from>
      <xdr:col>0</xdr:col>
      <xdr:colOff>0</xdr:colOff>
      <xdr:row>31</xdr:row>
      <xdr:rowOff>39278</xdr:rowOff>
    </xdr:from>
    <xdr:to>
      <xdr:col>18</xdr:col>
      <xdr:colOff>191383</xdr:colOff>
      <xdr:row>61</xdr:row>
      <xdr:rowOff>49098</xdr:rowOff>
    </xdr:to>
    <xdr:pic>
      <xdr:nvPicPr>
        <xdr:cNvPr id="10242" name="Picture 2"/>
        <xdr:cNvPicPr>
          <a:picLocks noChangeAspect="1" noChangeArrowheads="1"/>
        </xdr:cNvPicPr>
      </xdr:nvPicPr>
      <xdr:blipFill>
        <a:blip xmlns:r="http://schemas.openxmlformats.org/officeDocument/2006/relationships" r:embed="rId2"/>
        <a:srcRect l="4972" t="19565" b="9340"/>
        <a:stretch>
          <a:fillRect/>
        </a:stretch>
      </xdr:blipFill>
      <xdr:spPr bwMode="auto">
        <a:xfrm>
          <a:off x="0" y="5214201"/>
          <a:ext cx="12387311" cy="5066907"/>
        </a:xfrm>
        <a:prstGeom prst="rect">
          <a:avLst/>
        </a:prstGeom>
        <a:noFill/>
        <a:ln w="1">
          <a:noFill/>
          <a:miter lim="800000"/>
          <a:headEnd/>
          <a:tailEnd type="none" w="med" len="med"/>
        </a:ln>
        <a:effectLst/>
      </xdr:spPr>
    </xdr:pic>
    <xdr:clientData/>
  </xdr:twoCellAnchor>
  <xdr:twoCellAnchor>
    <xdr:from>
      <xdr:col>0</xdr:col>
      <xdr:colOff>64024</xdr:colOff>
      <xdr:row>32</xdr:row>
      <xdr:rowOff>93482</xdr:rowOff>
    </xdr:from>
    <xdr:to>
      <xdr:col>1</xdr:col>
      <xdr:colOff>390679</xdr:colOff>
      <xdr:row>34</xdr:row>
      <xdr:rowOff>36260</xdr:rowOff>
    </xdr:to>
    <xdr:sp macro="" textlink="">
      <xdr:nvSpPr>
        <xdr:cNvPr id="13" name="テキスト ボックス 12"/>
        <xdr:cNvSpPr txBox="1"/>
      </xdr:nvSpPr>
      <xdr:spPr>
        <a:xfrm>
          <a:off x="64024" y="543533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No.21</a:t>
          </a:r>
        </a:p>
      </xdr:txBody>
    </xdr:sp>
    <xdr:clientData/>
  </xdr:twoCellAnchor>
  <xdr:twoCellAnchor>
    <xdr:from>
      <xdr:col>0</xdr:col>
      <xdr:colOff>64711</xdr:colOff>
      <xdr:row>34</xdr:row>
      <xdr:rowOff>81627</xdr:rowOff>
    </xdr:from>
    <xdr:to>
      <xdr:col>2</xdr:col>
      <xdr:colOff>360492</xdr:colOff>
      <xdr:row>39</xdr:row>
      <xdr:rowOff>152400</xdr:rowOff>
    </xdr:to>
    <xdr:sp macro="" textlink="">
      <xdr:nvSpPr>
        <xdr:cNvPr id="14" name="テキスト ボックス 13"/>
        <xdr:cNvSpPr txBox="1"/>
      </xdr:nvSpPr>
      <xdr:spPr>
        <a:xfrm>
          <a:off x="64711" y="5757349"/>
          <a:ext cx="1650884" cy="905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足レベルのウェッジブレイク後の２回目の戻りを確認して直近高値ブレイクで</a:t>
          </a:r>
          <a:r>
            <a:rPr kumimoji="1" lang="en-US" altLang="ja-JP" sz="1100"/>
            <a:t>IN</a:t>
          </a:r>
        </a:p>
      </xdr:txBody>
    </xdr:sp>
    <xdr:clientData/>
  </xdr:twoCellAnchor>
  <xdr:twoCellAnchor>
    <xdr:from>
      <xdr:col>12</xdr:col>
      <xdr:colOff>333866</xdr:colOff>
      <xdr:row>47</xdr:row>
      <xdr:rowOff>19639</xdr:rowOff>
    </xdr:from>
    <xdr:to>
      <xdr:col>14</xdr:col>
      <xdr:colOff>98196</xdr:colOff>
      <xdr:row>47</xdr:row>
      <xdr:rowOff>19641</xdr:rowOff>
    </xdr:to>
    <xdr:cxnSp macro="">
      <xdr:nvCxnSpPr>
        <xdr:cNvPr id="15" name="直線コネクタ 14"/>
        <xdr:cNvCxnSpPr/>
      </xdr:nvCxnSpPr>
      <xdr:spPr>
        <a:xfrm flipV="1">
          <a:off x="8464485" y="7865490"/>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461741</xdr:colOff>
      <xdr:row>39</xdr:row>
      <xdr:rowOff>133157</xdr:rowOff>
    </xdr:from>
    <xdr:to>
      <xdr:col>12</xdr:col>
      <xdr:colOff>398281</xdr:colOff>
      <xdr:row>43</xdr:row>
      <xdr:rowOff>54206</xdr:rowOff>
    </xdr:to>
    <xdr:sp macro="" textlink="">
      <xdr:nvSpPr>
        <xdr:cNvPr id="16" name="角丸四角形吹き出し 15"/>
        <xdr:cNvSpPr/>
      </xdr:nvSpPr>
      <xdr:spPr>
        <a:xfrm>
          <a:off x="7237256" y="6643544"/>
          <a:ext cx="1291644" cy="588781"/>
        </a:xfrm>
        <a:prstGeom prst="wedgeRoundRectCallout">
          <a:avLst>
            <a:gd name="adj1" fmla="val 75746"/>
            <a:gd name="adj2" fmla="val 1514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分足での直近高値ブレイクでＩＮ</a:t>
          </a:r>
        </a:p>
      </xdr:txBody>
    </xdr:sp>
    <xdr:clientData/>
  </xdr:twoCellAnchor>
  <xdr:twoCellAnchor>
    <xdr:from>
      <xdr:col>3</xdr:col>
      <xdr:colOff>447206</xdr:colOff>
      <xdr:row>47</xdr:row>
      <xdr:rowOff>128441</xdr:rowOff>
    </xdr:from>
    <xdr:to>
      <xdr:col>6</xdr:col>
      <xdr:colOff>45071</xdr:colOff>
      <xdr:row>52</xdr:row>
      <xdr:rowOff>78949</xdr:rowOff>
    </xdr:to>
    <xdr:sp macro="" textlink="">
      <xdr:nvSpPr>
        <xdr:cNvPr id="17" name="角丸四角形吹き出し 16"/>
        <xdr:cNvSpPr/>
      </xdr:nvSpPr>
      <xdr:spPr>
        <a:xfrm>
          <a:off x="2479861" y="7974292"/>
          <a:ext cx="1630519" cy="785172"/>
        </a:xfrm>
        <a:prstGeom prst="wedgeRoundRectCallout">
          <a:avLst>
            <a:gd name="adj1" fmla="val -35665"/>
            <a:gd name="adj2" fmla="val -12789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のブレイクを待つべき！！</a:t>
          </a:r>
          <a:endParaRPr kumimoji="1" lang="en-US" altLang="ja-JP" sz="1100"/>
        </a:p>
      </xdr:txBody>
    </xdr:sp>
    <xdr:clientData/>
  </xdr:twoCellAnchor>
  <xdr:twoCellAnchor>
    <xdr:from>
      <xdr:col>14</xdr:col>
      <xdr:colOff>103522</xdr:colOff>
      <xdr:row>47</xdr:row>
      <xdr:rowOff>118624</xdr:rowOff>
    </xdr:from>
    <xdr:to>
      <xdr:col>16</xdr:col>
      <xdr:colOff>40063</xdr:colOff>
      <xdr:row>51</xdr:row>
      <xdr:rowOff>39674</xdr:rowOff>
    </xdr:to>
    <xdr:sp macro="" textlink="">
      <xdr:nvSpPr>
        <xdr:cNvPr id="26" name="角丸四角形吹き出し 25"/>
        <xdr:cNvSpPr/>
      </xdr:nvSpPr>
      <xdr:spPr>
        <a:xfrm>
          <a:off x="9589244" y="7964475"/>
          <a:ext cx="1291644" cy="588781"/>
        </a:xfrm>
        <a:prstGeom prst="wedgeRoundRectCallout">
          <a:avLst>
            <a:gd name="adj1" fmla="val -69460"/>
            <a:gd name="adj2" fmla="val -6036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建値までヒゲで戻ってロスカット</a:t>
          </a:r>
        </a:p>
      </xdr:txBody>
    </xdr:sp>
    <xdr:clientData/>
  </xdr:twoCellAnchor>
  <xdr:twoCellAnchor editAs="oneCell">
    <xdr:from>
      <xdr:col>0</xdr:col>
      <xdr:colOff>0</xdr:colOff>
      <xdr:row>62</xdr:row>
      <xdr:rowOff>39280</xdr:rowOff>
    </xdr:from>
    <xdr:to>
      <xdr:col>18</xdr:col>
      <xdr:colOff>201203</xdr:colOff>
      <xdr:row>92</xdr:row>
      <xdr:rowOff>78557</xdr:rowOff>
    </xdr:to>
    <xdr:pic>
      <xdr:nvPicPr>
        <xdr:cNvPr id="10243" name="Picture 3"/>
        <xdr:cNvPicPr>
          <a:picLocks noChangeAspect="1" noChangeArrowheads="1"/>
        </xdr:cNvPicPr>
      </xdr:nvPicPr>
      <xdr:blipFill>
        <a:blip xmlns:r="http://schemas.openxmlformats.org/officeDocument/2006/relationships" r:embed="rId3"/>
        <a:srcRect l="4896" t="19982" b="9184"/>
        <a:stretch>
          <a:fillRect/>
        </a:stretch>
      </xdr:blipFill>
      <xdr:spPr bwMode="auto">
        <a:xfrm>
          <a:off x="0" y="10438223"/>
          <a:ext cx="12397131" cy="5047267"/>
        </a:xfrm>
        <a:prstGeom prst="rect">
          <a:avLst/>
        </a:prstGeom>
        <a:noFill/>
        <a:ln w="1">
          <a:noFill/>
          <a:miter lim="800000"/>
          <a:headEnd/>
          <a:tailEnd type="none" w="med" len="med"/>
        </a:ln>
        <a:effectLst/>
      </xdr:spPr>
    </xdr:pic>
    <xdr:clientData/>
  </xdr:twoCellAnchor>
  <xdr:twoCellAnchor>
    <xdr:from>
      <xdr:col>0</xdr:col>
      <xdr:colOff>78950</xdr:colOff>
      <xdr:row>63</xdr:row>
      <xdr:rowOff>59311</xdr:rowOff>
    </xdr:from>
    <xdr:to>
      <xdr:col>1</xdr:col>
      <xdr:colOff>405605</xdr:colOff>
      <xdr:row>65</xdr:row>
      <xdr:rowOff>2089</xdr:rowOff>
    </xdr:to>
    <xdr:sp macro="" textlink="">
      <xdr:nvSpPr>
        <xdr:cNvPr id="28" name="テキスト ボックス 27"/>
        <xdr:cNvSpPr txBox="1"/>
      </xdr:nvSpPr>
      <xdr:spPr>
        <a:xfrm>
          <a:off x="78950" y="1062518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No.22</a:t>
          </a:r>
        </a:p>
      </xdr:txBody>
    </xdr:sp>
    <xdr:clientData/>
  </xdr:twoCellAnchor>
  <xdr:twoCellAnchor>
    <xdr:from>
      <xdr:col>0</xdr:col>
      <xdr:colOff>79637</xdr:colOff>
      <xdr:row>65</xdr:row>
      <xdr:rowOff>47456</xdr:rowOff>
    </xdr:from>
    <xdr:to>
      <xdr:col>2</xdr:col>
      <xdr:colOff>375418</xdr:colOff>
      <xdr:row>70</xdr:row>
      <xdr:rowOff>118229</xdr:rowOff>
    </xdr:to>
    <xdr:sp macro="" textlink="">
      <xdr:nvSpPr>
        <xdr:cNvPr id="29" name="テキスト ボックス 28"/>
        <xdr:cNvSpPr txBox="1"/>
      </xdr:nvSpPr>
      <xdr:spPr>
        <a:xfrm>
          <a:off x="79637" y="10947198"/>
          <a:ext cx="1650884" cy="905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足レベルのウェッジブレイク後、５分足にて２回目の戻りを確認して直近安値ブレイクで</a:t>
          </a:r>
          <a:r>
            <a:rPr kumimoji="1" lang="en-US" altLang="ja-JP" sz="1100"/>
            <a:t>IN</a:t>
          </a:r>
        </a:p>
      </xdr:txBody>
    </xdr:sp>
    <xdr:clientData/>
  </xdr:twoCellAnchor>
  <xdr:twoCellAnchor>
    <xdr:from>
      <xdr:col>12</xdr:col>
      <xdr:colOff>368431</xdr:colOff>
      <xdr:row>69</xdr:row>
      <xdr:rowOff>44385</xdr:rowOff>
    </xdr:from>
    <xdr:to>
      <xdr:col>14</xdr:col>
      <xdr:colOff>132761</xdr:colOff>
      <xdr:row>69</xdr:row>
      <xdr:rowOff>44387</xdr:rowOff>
    </xdr:to>
    <xdr:cxnSp macro="">
      <xdr:nvCxnSpPr>
        <xdr:cNvPr id="30" name="直線コネクタ 29"/>
        <xdr:cNvCxnSpPr/>
      </xdr:nvCxnSpPr>
      <xdr:spPr>
        <a:xfrm flipV="1">
          <a:off x="8499050" y="11611859"/>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476667</xdr:colOff>
      <xdr:row>70</xdr:row>
      <xdr:rowOff>98986</xdr:rowOff>
    </xdr:from>
    <xdr:to>
      <xdr:col>12</xdr:col>
      <xdr:colOff>413207</xdr:colOff>
      <xdr:row>74</xdr:row>
      <xdr:rowOff>20035</xdr:rowOff>
    </xdr:to>
    <xdr:sp macro="" textlink="">
      <xdr:nvSpPr>
        <xdr:cNvPr id="31" name="角丸四角形吹き出し 30"/>
        <xdr:cNvSpPr/>
      </xdr:nvSpPr>
      <xdr:spPr>
        <a:xfrm>
          <a:off x="7252182" y="11833393"/>
          <a:ext cx="1291644" cy="588781"/>
        </a:xfrm>
        <a:prstGeom prst="wedgeRoundRectCallout">
          <a:avLst>
            <a:gd name="adj1" fmla="val 49138"/>
            <a:gd name="adj2" fmla="val -820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分足での直近安値ブレイクでＩＮ</a:t>
          </a:r>
        </a:p>
      </xdr:txBody>
    </xdr:sp>
    <xdr:clientData/>
  </xdr:twoCellAnchor>
  <xdr:twoCellAnchor>
    <xdr:from>
      <xdr:col>14</xdr:col>
      <xdr:colOff>275561</xdr:colOff>
      <xdr:row>67</xdr:row>
      <xdr:rowOff>143367</xdr:rowOff>
    </xdr:from>
    <xdr:to>
      <xdr:col>16</xdr:col>
      <xdr:colOff>186571</xdr:colOff>
      <xdr:row>70</xdr:row>
      <xdr:rowOff>137474</xdr:rowOff>
    </xdr:to>
    <xdr:sp macro="" textlink="">
      <xdr:nvSpPr>
        <xdr:cNvPr id="32" name="角丸四角形吹き出し 31"/>
        <xdr:cNvSpPr/>
      </xdr:nvSpPr>
      <xdr:spPr>
        <a:xfrm>
          <a:off x="9761283" y="11376975"/>
          <a:ext cx="1266113" cy="494906"/>
        </a:xfrm>
        <a:prstGeom prst="wedgeRoundRectCallout">
          <a:avLst>
            <a:gd name="adj1" fmla="val -54334"/>
            <a:gd name="adj2" fmla="val -10537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ロスカット幅が狭すぎる！！</a:t>
          </a:r>
          <a:endParaRPr kumimoji="1" lang="en-US" altLang="ja-JP" sz="1100"/>
        </a:p>
      </xdr:txBody>
    </xdr:sp>
    <xdr:clientData/>
  </xdr:twoCellAnchor>
  <xdr:twoCellAnchor>
    <xdr:from>
      <xdr:col>12</xdr:col>
      <xdr:colOff>353898</xdr:colOff>
      <xdr:row>68</xdr:row>
      <xdr:rowOff>59311</xdr:rowOff>
    </xdr:from>
    <xdr:to>
      <xdr:col>14</xdr:col>
      <xdr:colOff>118228</xdr:colOff>
      <xdr:row>68</xdr:row>
      <xdr:rowOff>59313</xdr:rowOff>
    </xdr:to>
    <xdr:cxnSp macro="">
      <xdr:nvCxnSpPr>
        <xdr:cNvPr id="33" name="直線コネクタ 32"/>
        <xdr:cNvCxnSpPr/>
      </xdr:nvCxnSpPr>
      <xdr:spPr>
        <a:xfrm flipV="1">
          <a:off x="8484517" y="11459852"/>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560329</xdr:colOff>
      <xdr:row>63</xdr:row>
      <xdr:rowOff>15716</xdr:rowOff>
    </xdr:from>
    <xdr:to>
      <xdr:col>14</xdr:col>
      <xdr:colOff>496870</xdr:colOff>
      <xdr:row>66</xdr:row>
      <xdr:rowOff>103698</xdr:rowOff>
    </xdr:to>
    <xdr:sp macro="" textlink="">
      <xdr:nvSpPr>
        <xdr:cNvPr id="34" name="角丸四角形吹き出し 33"/>
        <xdr:cNvSpPr/>
      </xdr:nvSpPr>
      <xdr:spPr>
        <a:xfrm>
          <a:off x="8690948" y="10581592"/>
          <a:ext cx="1291644" cy="588781"/>
        </a:xfrm>
        <a:prstGeom prst="wedgeRoundRectCallout">
          <a:avLst>
            <a:gd name="adj1" fmla="val -46652"/>
            <a:gd name="adj2" fmla="val 8306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分足で設定したストップにかかってロスカット</a:t>
          </a:r>
        </a:p>
      </xdr:txBody>
    </xdr:sp>
    <xdr:clientData/>
  </xdr:twoCellAnchor>
  <xdr:twoCellAnchor editAs="oneCell">
    <xdr:from>
      <xdr:col>0</xdr:col>
      <xdr:colOff>0</xdr:colOff>
      <xdr:row>93</xdr:row>
      <xdr:rowOff>157113</xdr:rowOff>
    </xdr:from>
    <xdr:to>
      <xdr:col>18</xdr:col>
      <xdr:colOff>220842</xdr:colOff>
      <xdr:row>124</xdr:row>
      <xdr:rowOff>0</xdr:rowOff>
    </xdr:to>
    <xdr:pic>
      <xdr:nvPicPr>
        <xdr:cNvPr id="10244" name="Picture 4"/>
        <xdr:cNvPicPr>
          <a:picLocks noChangeAspect="1" noChangeArrowheads="1"/>
        </xdr:cNvPicPr>
      </xdr:nvPicPr>
      <xdr:blipFill>
        <a:blip xmlns:r="http://schemas.openxmlformats.org/officeDocument/2006/relationships" r:embed="rId4"/>
        <a:srcRect l="4746" t="20396" b="9184"/>
        <a:stretch>
          <a:fillRect/>
        </a:stretch>
      </xdr:blipFill>
      <xdr:spPr bwMode="auto">
        <a:xfrm>
          <a:off x="0" y="15730979"/>
          <a:ext cx="12416770" cy="5017810"/>
        </a:xfrm>
        <a:prstGeom prst="rect">
          <a:avLst/>
        </a:prstGeom>
        <a:noFill/>
        <a:ln w="1">
          <a:noFill/>
          <a:miter lim="800000"/>
          <a:headEnd/>
          <a:tailEnd type="none" w="med" len="med"/>
        </a:ln>
        <a:effectLst/>
      </xdr:spPr>
    </xdr:pic>
    <xdr:clientData/>
  </xdr:twoCellAnchor>
  <xdr:twoCellAnchor>
    <xdr:from>
      <xdr:col>0</xdr:col>
      <xdr:colOff>113515</xdr:colOff>
      <xdr:row>94</xdr:row>
      <xdr:rowOff>162613</xdr:rowOff>
    </xdr:from>
    <xdr:to>
      <xdr:col>1</xdr:col>
      <xdr:colOff>440170</xdr:colOff>
      <xdr:row>96</xdr:row>
      <xdr:rowOff>105391</xdr:rowOff>
    </xdr:to>
    <xdr:sp macro="" textlink="">
      <xdr:nvSpPr>
        <xdr:cNvPr id="36" name="テキスト ボックス 35"/>
        <xdr:cNvSpPr txBox="1"/>
      </xdr:nvSpPr>
      <xdr:spPr>
        <a:xfrm>
          <a:off x="113515" y="1590341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No.23</a:t>
          </a:r>
        </a:p>
      </xdr:txBody>
    </xdr:sp>
    <xdr:clientData/>
  </xdr:twoCellAnchor>
  <xdr:twoCellAnchor>
    <xdr:from>
      <xdr:col>0</xdr:col>
      <xdr:colOff>114202</xdr:colOff>
      <xdr:row>96</xdr:row>
      <xdr:rowOff>150758</xdr:rowOff>
    </xdr:from>
    <xdr:to>
      <xdr:col>2</xdr:col>
      <xdr:colOff>409983</xdr:colOff>
      <xdr:row>102</xdr:row>
      <xdr:rowOff>54598</xdr:rowOff>
    </xdr:to>
    <xdr:sp macro="" textlink="">
      <xdr:nvSpPr>
        <xdr:cNvPr id="37" name="テキスト ボックス 36"/>
        <xdr:cNvSpPr txBox="1"/>
      </xdr:nvSpPr>
      <xdr:spPr>
        <a:xfrm>
          <a:off x="114202" y="16225423"/>
          <a:ext cx="1650884" cy="905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足レベルのウェッジブレイク後、５分足にて２回目の戻りを確認して直近安値ブレイクで</a:t>
          </a:r>
          <a:r>
            <a:rPr kumimoji="1" lang="en-US" altLang="ja-JP" sz="1100"/>
            <a:t>IN</a:t>
          </a:r>
        </a:p>
      </xdr:txBody>
    </xdr:sp>
    <xdr:clientData/>
  </xdr:twoCellAnchor>
  <xdr:twoCellAnchor>
    <xdr:from>
      <xdr:col>12</xdr:col>
      <xdr:colOff>334259</xdr:colOff>
      <xdr:row>100</xdr:row>
      <xdr:rowOff>29852</xdr:rowOff>
    </xdr:from>
    <xdr:to>
      <xdr:col>14</xdr:col>
      <xdr:colOff>98589</xdr:colOff>
      <xdr:row>100</xdr:row>
      <xdr:rowOff>29854</xdr:rowOff>
    </xdr:to>
    <xdr:cxnSp macro="">
      <xdr:nvCxnSpPr>
        <xdr:cNvPr id="38" name="直線コネクタ 37"/>
        <xdr:cNvCxnSpPr/>
      </xdr:nvCxnSpPr>
      <xdr:spPr>
        <a:xfrm flipV="1">
          <a:off x="8464878" y="16772249"/>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609426</xdr:colOff>
      <xdr:row>102</xdr:row>
      <xdr:rowOff>123733</xdr:rowOff>
    </xdr:from>
    <xdr:to>
      <xdr:col>13</xdr:col>
      <xdr:colOff>545967</xdr:colOff>
      <xdr:row>107</xdr:row>
      <xdr:rowOff>68738</xdr:rowOff>
    </xdr:to>
    <xdr:sp macro="" textlink="">
      <xdr:nvSpPr>
        <xdr:cNvPr id="39" name="角丸四角形吹き出し 38"/>
        <xdr:cNvSpPr/>
      </xdr:nvSpPr>
      <xdr:spPr>
        <a:xfrm>
          <a:off x="8062493" y="17199996"/>
          <a:ext cx="1291644" cy="779670"/>
        </a:xfrm>
        <a:prstGeom prst="wedgeRoundRectCallout">
          <a:avLst>
            <a:gd name="adj1" fmla="val 19489"/>
            <a:gd name="adj2" fmla="val -855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分足でのレンジブレイクでＩＮ</a:t>
          </a:r>
          <a:r>
            <a:rPr kumimoji="1" lang="en-US" altLang="ja-JP" sz="1100"/>
            <a:t>…</a:t>
          </a:r>
        </a:p>
        <a:p>
          <a:pPr algn="ctr"/>
          <a:r>
            <a:rPr kumimoji="1" lang="ja-JP" altLang="en-US" sz="1100"/>
            <a:t>ダマシだった</a:t>
          </a:r>
          <a:r>
            <a:rPr kumimoji="1" lang="en-US" altLang="ja-JP" sz="1100"/>
            <a:t>×</a:t>
          </a:r>
          <a:endParaRPr kumimoji="1" lang="ja-JP" altLang="en-US" sz="1100"/>
        </a:p>
      </xdr:txBody>
    </xdr:sp>
    <xdr:clientData/>
  </xdr:twoCellAnchor>
  <xdr:twoCellAnchor>
    <xdr:from>
      <xdr:col>14</xdr:col>
      <xdr:colOff>74457</xdr:colOff>
      <xdr:row>93</xdr:row>
      <xdr:rowOff>158293</xdr:rowOff>
    </xdr:from>
    <xdr:to>
      <xdr:col>15</xdr:col>
      <xdr:colOff>663019</xdr:colOff>
      <xdr:row>96</xdr:row>
      <xdr:rowOff>152400</xdr:rowOff>
    </xdr:to>
    <xdr:sp macro="" textlink="">
      <xdr:nvSpPr>
        <xdr:cNvPr id="40" name="角丸四角形吹き出し 39"/>
        <xdr:cNvSpPr/>
      </xdr:nvSpPr>
      <xdr:spPr>
        <a:xfrm>
          <a:off x="9560179" y="15732159"/>
          <a:ext cx="1266113" cy="494906"/>
        </a:xfrm>
        <a:prstGeom prst="wedgeRoundRectCallout">
          <a:avLst>
            <a:gd name="adj1" fmla="val -80703"/>
            <a:gd name="adj2" fmla="val 5732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ＦＩＢ見落とし！！</a:t>
          </a:r>
          <a:endParaRPr kumimoji="1" lang="en-US" altLang="ja-JP" sz="1100" b="1"/>
        </a:p>
      </xdr:txBody>
    </xdr:sp>
    <xdr:clientData/>
  </xdr:twoCellAnchor>
  <xdr:twoCellAnchor>
    <xdr:from>
      <xdr:col>12</xdr:col>
      <xdr:colOff>359005</xdr:colOff>
      <xdr:row>97</xdr:row>
      <xdr:rowOff>162613</xdr:rowOff>
    </xdr:from>
    <xdr:to>
      <xdr:col>14</xdr:col>
      <xdr:colOff>123335</xdr:colOff>
      <xdr:row>97</xdr:row>
      <xdr:rowOff>162615</xdr:rowOff>
    </xdr:to>
    <xdr:cxnSp macro="">
      <xdr:nvCxnSpPr>
        <xdr:cNvPr id="41" name="直線コネクタ 40"/>
        <xdr:cNvCxnSpPr/>
      </xdr:nvCxnSpPr>
      <xdr:spPr>
        <a:xfrm flipV="1">
          <a:off x="8489624" y="16404211"/>
          <a:ext cx="1119433"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5719</xdr:colOff>
      <xdr:row>94</xdr:row>
      <xdr:rowOff>11004</xdr:rowOff>
    </xdr:from>
    <xdr:to>
      <xdr:col>12</xdr:col>
      <xdr:colOff>619811</xdr:colOff>
      <xdr:row>97</xdr:row>
      <xdr:rowOff>98196</xdr:rowOff>
    </xdr:to>
    <xdr:sp macro="" textlink="">
      <xdr:nvSpPr>
        <xdr:cNvPr id="42" name="角丸四角形吹き出し 41"/>
        <xdr:cNvSpPr/>
      </xdr:nvSpPr>
      <xdr:spPr>
        <a:xfrm>
          <a:off x="7458786" y="15751803"/>
          <a:ext cx="1291644" cy="587991"/>
        </a:xfrm>
        <a:prstGeom prst="wedgeRoundRectCallout">
          <a:avLst>
            <a:gd name="adj1" fmla="val 74986"/>
            <a:gd name="adj2" fmla="val 486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相変わらず狭い設定でロスカット</a:t>
          </a:r>
        </a:p>
      </xdr:txBody>
    </xdr:sp>
    <xdr:clientData/>
  </xdr:twoCellAnchor>
  <xdr:twoCellAnchor editAs="oneCell">
    <xdr:from>
      <xdr:col>0</xdr:col>
      <xdr:colOff>0</xdr:colOff>
      <xdr:row>125</xdr:row>
      <xdr:rowOff>29459</xdr:rowOff>
    </xdr:from>
    <xdr:to>
      <xdr:col>18</xdr:col>
      <xdr:colOff>220842</xdr:colOff>
      <xdr:row>155</xdr:row>
      <xdr:rowOff>98196</xdr:rowOff>
    </xdr:to>
    <xdr:pic>
      <xdr:nvPicPr>
        <xdr:cNvPr id="10245" name="Picture 5"/>
        <xdr:cNvPicPr>
          <a:picLocks noChangeAspect="1" noChangeArrowheads="1"/>
        </xdr:cNvPicPr>
      </xdr:nvPicPr>
      <xdr:blipFill>
        <a:blip xmlns:r="http://schemas.openxmlformats.org/officeDocument/2006/relationships" r:embed="rId5"/>
        <a:srcRect l="4746" t="19707" b="9046"/>
        <a:stretch>
          <a:fillRect/>
        </a:stretch>
      </xdr:blipFill>
      <xdr:spPr bwMode="auto">
        <a:xfrm>
          <a:off x="0" y="20945181"/>
          <a:ext cx="12416770" cy="5076726"/>
        </a:xfrm>
        <a:prstGeom prst="rect">
          <a:avLst/>
        </a:prstGeom>
        <a:noFill/>
        <a:ln w="1">
          <a:noFill/>
          <a:miter lim="800000"/>
          <a:headEnd/>
          <a:tailEnd type="none" w="med" len="med"/>
        </a:ln>
        <a:effectLst/>
      </xdr:spPr>
    </xdr:pic>
    <xdr:clientData/>
  </xdr:twoCellAnchor>
  <xdr:twoCellAnchor>
    <xdr:from>
      <xdr:col>0</xdr:col>
      <xdr:colOff>98981</xdr:colOff>
      <xdr:row>126</xdr:row>
      <xdr:rowOff>69523</xdr:rowOff>
    </xdr:from>
    <xdr:to>
      <xdr:col>1</xdr:col>
      <xdr:colOff>425636</xdr:colOff>
      <xdr:row>128</xdr:row>
      <xdr:rowOff>12301</xdr:rowOff>
    </xdr:to>
    <xdr:sp macro="" textlink="">
      <xdr:nvSpPr>
        <xdr:cNvPr id="44" name="テキスト ボックス 43"/>
        <xdr:cNvSpPr txBox="1"/>
      </xdr:nvSpPr>
      <xdr:spPr>
        <a:xfrm>
          <a:off x="98981" y="2115217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No.24</a:t>
          </a:r>
        </a:p>
      </xdr:txBody>
    </xdr:sp>
    <xdr:clientData/>
  </xdr:twoCellAnchor>
  <xdr:twoCellAnchor>
    <xdr:from>
      <xdr:col>0</xdr:col>
      <xdr:colOff>99668</xdr:colOff>
      <xdr:row>128</xdr:row>
      <xdr:rowOff>57668</xdr:rowOff>
    </xdr:from>
    <xdr:to>
      <xdr:col>2</xdr:col>
      <xdr:colOff>395449</xdr:colOff>
      <xdr:row>133</xdr:row>
      <xdr:rowOff>68737</xdr:rowOff>
    </xdr:to>
    <xdr:sp macro="" textlink="">
      <xdr:nvSpPr>
        <xdr:cNvPr id="45" name="テキスト ボックス 44"/>
        <xdr:cNvSpPr txBox="1"/>
      </xdr:nvSpPr>
      <xdr:spPr>
        <a:xfrm>
          <a:off x="99668" y="21474189"/>
          <a:ext cx="1650884" cy="845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足レベルのウェッジブレイク後、５分足にて戻りのウェッジをブレイクした時点でＩＮ。</a:t>
          </a:r>
          <a:endParaRPr kumimoji="1" lang="en-US" altLang="ja-JP" sz="1100"/>
        </a:p>
      </xdr:txBody>
    </xdr:sp>
    <xdr:clientData/>
  </xdr:twoCellAnchor>
  <xdr:twoCellAnchor>
    <xdr:from>
      <xdr:col>1</xdr:col>
      <xdr:colOff>50103</xdr:colOff>
      <xdr:row>134</xdr:row>
      <xdr:rowOff>104480</xdr:rowOff>
    </xdr:from>
    <xdr:to>
      <xdr:col>3</xdr:col>
      <xdr:colOff>127654</xdr:colOff>
      <xdr:row>139</xdr:row>
      <xdr:rowOff>19639</xdr:rowOff>
    </xdr:to>
    <xdr:sp macro="" textlink="">
      <xdr:nvSpPr>
        <xdr:cNvPr id="46" name="角丸四角形吹き出し 45"/>
        <xdr:cNvSpPr/>
      </xdr:nvSpPr>
      <xdr:spPr>
        <a:xfrm>
          <a:off x="727655" y="22522599"/>
          <a:ext cx="1432654" cy="749824"/>
        </a:xfrm>
        <a:prstGeom prst="wedgeRoundRectCallout">
          <a:avLst>
            <a:gd name="adj1" fmla="val -36586"/>
            <a:gd name="adj2" fmla="val -8778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フライング気味だが１Ｈウェッジで跳ね返されてるので間違ってはない○</a:t>
          </a:r>
          <a:endParaRPr kumimoji="1" lang="en-US" altLang="ja-JP" sz="1100" b="1"/>
        </a:p>
      </xdr:txBody>
    </xdr:sp>
    <xdr:clientData/>
  </xdr:twoCellAnchor>
  <xdr:twoCellAnchor>
    <xdr:from>
      <xdr:col>10</xdr:col>
      <xdr:colOff>628454</xdr:colOff>
      <xdr:row>133</xdr:row>
      <xdr:rowOff>58918</xdr:rowOff>
    </xdr:from>
    <xdr:to>
      <xdr:col>11</xdr:col>
      <xdr:colOff>490979</xdr:colOff>
      <xdr:row>139</xdr:row>
      <xdr:rowOff>39279</xdr:rowOff>
    </xdr:to>
    <xdr:cxnSp macro="">
      <xdr:nvCxnSpPr>
        <xdr:cNvPr id="47" name="直線コネクタ 46"/>
        <xdr:cNvCxnSpPr/>
      </xdr:nvCxnSpPr>
      <xdr:spPr>
        <a:xfrm rot="5400000" flipH="1" flipV="1">
          <a:off x="7183028" y="22531045"/>
          <a:ext cx="981959" cy="54007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226856</xdr:colOff>
      <xdr:row>140</xdr:row>
      <xdr:rowOff>19640</xdr:rowOff>
    </xdr:from>
    <xdr:to>
      <xdr:col>12</xdr:col>
      <xdr:colOff>19639</xdr:colOff>
      <xdr:row>143</xdr:row>
      <xdr:rowOff>83664</xdr:rowOff>
    </xdr:to>
    <xdr:sp macro="" textlink="">
      <xdr:nvSpPr>
        <xdr:cNvPr id="48" name="角丸四角形吹き出し 47"/>
        <xdr:cNvSpPr/>
      </xdr:nvSpPr>
      <xdr:spPr>
        <a:xfrm>
          <a:off x="7002371" y="23439356"/>
          <a:ext cx="1147887" cy="564823"/>
        </a:xfrm>
        <a:prstGeom prst="wedgeRoundRectCallout">
          <a:avLst>
            <a:gd name="adj1" fmla="val 20345"/>
            <a:gd name="adj2" fmla="val -1421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ウェッジブレイクでＩＮ</a:t>
          </a:r>
        </a:p>
      </xdr:txBody>
    </xdr:sp>
    <xdr:clientData/>
  </xdr:twoCellAnchor>
  <xdr:twoCellAnchor>
    <xdr:from>
      <xdr:col>1</xdr:col>
      <xdr:colOff>654204</xdr:colOff>
      <xdr:row>140</xdr:row>
      <xdr:rowOff>40850</xdr:rowOff>
    </xdr:from>
    <xdr:to>
      <xdr:col>4</xdr:col>
      <xdr:colOff>54204</xdr:colOff>
      <xdr:row>144</xdr:row>
      <xdr:rowOff>122942</xdr:rowOff>
    </xdr:to>
    <xdr:sp macro="" textlink="">
      <xdr:nvSpPr>
        <xdr:cNvPr id="52" name="角丸四角形吹き出し 51"/>
        <xdr:cNvSpPr/>
      </xdr:nvSpPr>
      <xdr:spPr>
        <a:xfrm>
          <a:off x="1331756" y="23460566"/>
          <a:ext cx="1432654" cy="749824"/>
        </a:xfrm>
        <a:prstGeom prst="wedgeRoundRectCallout">
          <a:avLst>
            <a:gd name="adj1" fmla="val -33844"/>
            <a:gd name="adj2" fmla="val -7992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た～だぁ</a:t>
          </a:r>
          <a:r>
            <a:rPr kumimoji="1" lang="en-US" altLang="ja-JP" sz="1100" b="1"/>
            <a:t>…</a:t>
          </a:r>
        </a:p>
        <a:p>
          <a:pPr algn="ctr"/>
          <a:r>
            <a:rPr kumimoji="1" lang="ja-JP" altLang="en-US" sz="1100" b="1"/>
            <a:t>ロスカット幅狭すぎやって！！</a:t>
          </a:r>
          <a:endParaRPr kumimoji="1" lang="en-US" altLang="ja-JP" sz="1100" b="1"/>
        </a:p>
      </xdr:txBody>
    </xdr:sp>
    <xdr:clientData/>
  </xdr:twoCellAnchor>
  <xdr:twoCellAnchor>
    <xdr:from>
      <xdr:col>11</xdr:col>
      <xdr:colOff>162220</xdr:colOff>
      <xdr:row>133</xdr:row>
      <xdr:rowOff>142581</xdr:rowOff>
    </xdr:from>
    <xdr:to>
      <xdr:col>12</xdr:col>
      <xdr:colOff>265128</xdr:colOff>
      <xdr:row>133</xdr:row>
      <xdr:rowOff>147293</xdr:rowOff>
    </xdr:to>
    <xdr:cxnSp macro="">
      <xdr:nvCxnSpPr>
        <xdr:cNvPr id="53" name="直線コネクタ 52"/>
        <xdr:cNvCxnSpPr/>
      </xdr:nvCxnSpPr>
      <xdr:spPr>
        <a:xfrm>
          <a:off x="7615287" y="22393767"/>
          <a:ext cx="780460"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477453</xdr:colOff>
      <xdr:row>127</xdr:row>
      <xdr:rowOff>152399</xdr:rowOff>
    </xdr:from>
    <xdr:to>
      <xdr:col>12</xdr:col>
      <xdr:colOff>461520</xdr:colOff>
      <xdr:row>131</xdr:row>
      <xdr:rowOff>49490</xdr:rowOff>
    </xdr:to>
    <xdr:sp macro="" textlink="">
      <xdr:nvSpPr>
        <xdr:cNvPr id="55" name="角丸四角形吹き出し 54"/>
        <xdr:cNvSpPr/>
      </xdr:nvSpPr>
      <xdr:spPr>
        <a:xfrm>
          <a:off x="7252968" y="21401987"/>
          <a:ext cx="1339171" cy="564823"/>
        </a:xfrm>
        <a:prstGeom prst="wedgeRoundRectCallout">
          <a:avLst>
            <a:gd name="adj1" fmla="val 24867"/>
            <a:gd name="adj2" fmla="val 8912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ストップ位置まで戻ってロスカット</a:t>
          </a:r>
        </a:p>
      </xdr:txBody>
    </xdr:sp>
    <xdr:clientData/>
  </xdr:twoCellAnchor>
  <xdr:twoCellAnchor editAs="oneCell">
    <xdr:from>
      <xdr:col>0</xdr:col>
      <xdr:colOff>0</xdr:colOff>
      <xdr:row>157</xdr:row>
      <xdr:rowOff>1</xdr:rowOff>
    </xdr:from>
    <xdr:to>
      <xdr:col>18</xdr:col>
      <xdr:colOff>211022</xdr:colOff>
      <xdr:row>187</xdr:row>
      <xdr:rowOff>39279</xdr:rowOff>
    </xdr:to>
    <xdr:pic>
      <xdr:nvPicPr>
        <xdr:cNvPr id="10246" name="Picture 6"/>
        <xdr:cNvPicPr>
          <a:picLocks noChangeAspect="1" noChangeArrowheads="1"/>
        </xdr:cNvPicPr>
      </xdr:nvPicPr>
      <xdr:blipFill>
        <a:blip xmlns:r="http://schemas.openxmlformats.org/officeDocument/2006/relationships" r:embed="rId6"/>
        <a:srcRect l="4821" t="19982" b="9184"/>
        <a:stretch>
          <a:fillRect/>
        </a:stretch>
      </xdr:blipFill>
      <xdr:spPr bwMode="auto">
        <a:xfrm>
          <a:off x="0" y="26257578"/>
          <a:ext cx="12406950" cy="5047268"/>
        </a:xfrm>
        <a:prstGeom prst="rect">
          <a:avLst/>
        </a:prstGeom>
        <a:noFill/>
        <a:ln w="1">
          <a:noFill/>
          <a:miter lim="800000"/>
          <a:headEnd/>
          <a:tailEnd type="none" w="med" len="med"/>
        </a:ln>
        <a:effectLst/>
      </xdr:spPr>
    </xdr:pic>
    <xdr:clientData/>
  </xdr:twoCellAnchor>
  <xdr:twoCellAnchor>
    <xdr:from>
      <xdr:col>0</xdr:col>
      <xdr:colOff>84448</xdr:colOff>
      <xdr:row>158</xdr:row>
      <xdr:rowOff>25532</xdr:rowOff>
    </xdr:from>
    <xdr:to>
      <xdr:col>1</xdr:col>
      <xdr:colOff>411103</xdr:colOff>
      <xdr:row>159</xdr:row>
      <xdr:rowOff>135243</xdr:rowOff>
    </xdr:to>
    <xdr:sp macro="" textlink="">
      <xdr:nvSpPr>
        <xdr:cNvPr id="61" name="テキスト ボックス 60"/>
        <xdr:cNvSpPr txBox="1"/>
      </xdr:nvSpPr>
      <xdr:spPr>
        <a:xfrm>
          <a:off x="84448" y="2645004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No.25</a:t>
          </a:r>
        </a:p>
      </xdr:txBody>
    </xdr:sp>
    <xdr:clientData/>
  </xdr:twoCellAnchor>
  <xdr:twoCellAnchor>
    <xdr:from>
      <xdr:col>0</xdr:col>
      <xdr:colOff>85135</xdr:colOff>
      <xdr:row>160</xdr:row>
      <xdr:rowOff>13677</xdr:rowOff>
    </xdr:from>
    <xdr:to>
      <xdr:col>2</xdr:col>
      <xdr:colOff>380916</xdr:colOff>
      <xdr:row>163</xdr:row>
      <xdr:rowOff>68737</xdr:rowOff>
    </xdr:to>
    <xdr:sp macro="" textlink="">
      <xdr:nvSpPr>
        <xdr:cNvPr id="62" name="テキスト ボックス 61"/>
        <xdr:cNvSpPr txBox="1"/>
      </xdr:nvSpPr>
      <xdr:spPr>
        <a:xfrm>
          <a:off x="85135" y="26772053"/>
          <a:ext cx="1650884" cy="5558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足レベルのウェッジブレイク・・・だけでＩＮ</a:t>
          </a:r>
          <a:r>
            <a:rPr kumimoji="1" lang="en-US" altLang="ja-JP" sz="1100"/>
            <a:t>×</a:t>
          </a:r>
        </a:p>
      </xdr:txBody>
    </xdr:sp>
    <xdr:clientData/>
  </xdr:twoCellAnchor>
  <xdr:twoCellAnchor>
    <xdr:from>
      <xdr:col>11</xdr:col>
      <xdr:colOff>39671</xdr:colOff>
      <xdr:row>175</xdr:row>
      <xdr:rowOff>49492</xdr:rowOff>
    </xdr:from>
    <xdr:to>
      <xdr:col>12</xdr:col>
      <xdr:colOff>142579</xdr:colOff>
      <xdr:row>175</xdr:row>
      <xdr:rowOff>54204</xdr:rowOff>
    </xdr:to>
    <xdr:cxnSp macro="">
      <xdr:nvCxnSpPr>
        <xdr:cNvPr id="64" name="直線コネクタ 63"/>
        <xdr:cNvCxnSpPr/>
      </xdr:nvCxnSpPr>
      <xdr:spPr>
        <a:xfrm>
          <a:off x="7492738" y="29311863"/>
          <a:ext cx="780460"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422243</xdr:colOff>
      <xdr:row>171</xdr:row>
      <xdr:rowOff>9820</xdr:rowOff>
    </xdr:from>
    <xdr:to>
      <xdr:col>12</xdr:col>
      <xdr:colOff>54203</xdr:colOff>
      <xdr:row>173</xdr:row>
      <xdr:rowOff>25138</xdr:rowOff>
    </xdr:to>
    <xdr:sp macro="" textlink="">
      <xdr:nvSpPr>
        <xdr:cNvPr id="65" name="角丸四角形吹き出し 64"/>
        <xdr:cNvSpPr/>
      </xdr:nvSpPr>
      <xdr:spPr>
        <a:xfrm>
          <a:off x="7197758" y="28604459"/>
          <a:ext cx="987064" cy="349184"/>
        </a:xfrm>
        <a:prstGeom prst="wedgeRoundRectCallout">
          <a:avLst>
            <a:gd name="adj1" fmla="val 11669"/>
            <a:gd name="adj2" fmla="val 1378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ここでＩＮ</a:t>
          </a:r>
        </a:p>
      </xdr:txBody>
    </xdr:sp>
    <xdr:clientData/>
  </xdr:twoCellAnchor>
  <xdr:twoCellAnchor>
    <xdr:from>
      <xdr:col>0</xdr:col>
      <xdr:colOff>345083</xdr:colOff>
      <xdr:row>164</xdr:row>
      <xdr:rowOff>124513</xdr:rowOff>
    </xdr:from>
    <xdr:to>
      <xdr:col>3</xdr:col>
      <xdr:colOff>78555</xdr:colOff>
      <xdr:row>169</xdr:row>
      <xdr:rowOff>137474</xdr:rowOff>
    </xdr:to>
    <xdr:sp macro="" textlink="">
      <xdr:nvSpPr>
        <xdr:cNvPr id="66" name="角丸四角形吹き出し 65"/>
        <xdr:cNvSpPr/>
      </xdr:nvSpPr>
      <xdr:spPr>
        <a:xfrm>
          <a:off x="345083" y="27550621"/>
          <a:ext cx="1766127" cy="847626"/>
        </a:xfrm>
        <a:prstGeom prst="wedgeRoundRectCallout">
          <a:avLst>
            <a:gd name="adj1" fmla="val -36586"/>
            <a:gd name="adj2" fmla="val -8778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この時はクロス円がそれぞれ違う方向に動きそう</a:t>
          </a:r>
          <a:r>
            <a:rPr kumimoji="1" lang="en-US" altLang="ja-JP" sz="1100" b="1"/>
            <a:t>/</a:t>
          </a:r>
          <a:r>
            <a:rPr kumimoji="1" lang="ja-JP" altLang="en-US" sz="1100" b="1"/>
            <a:t>指標発表が近いことから本来スルーするべき</a:t>
          </a:r>
          <a:endParaRPr kumimoji="1" lang="en-US" altLang="ja-JP" sz="1100" b="1"/>
        </a:p>
      </xdr:txBody>
    </xdr:sp>
    <xdr:clientData/>
  </xdr:twoCellAnchor>
  <xdr:twoCellAnchor>
    <xdr:from>
      <xdr:col>10</xdr:col>
      <xdr:colOff>643773</xdr:colOff>
      <xdr:row>177</xdr:row>
      <xdr:rowOff>34958</xdr:rowOff>
    </xdr:from>
    <xdr:to>
      <xdr:col>13</xdr:col>
      <xdr:colOff>255309</xdr:colOff>
      <xdr:row>177</xdr:row>
      <xdr:rowOff>39278</xdr:rowOff>
    </xdr:to>
    <xdr:cxnSp macro="">
      <xdr:nvCxnSpPr>
        <xdr:cNvPr id="67" name="直線コネクタ 66"/>
        <xdr:cNvCxnSpPr/>
      </xdr:nvCxnSpPr>
      <xdr:spPr>
        <a:xfrm>
          <a:off x="7419288" y="29631195"/>
          <a:ext cx="1644191" cy="4320"/>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613921</xdr:colOff>
      <xdr:row>178</xdr:row>
      <xdr:rowOff>103301</xdr:rowOff>
    </xdr:from>
    <xdr:to>
      <xdr:col>15</xdr:col>
      <xdr:colOff>127655</xdr:colOff>
      <xdr:row>182</xdr:row>
      <xdr:rowOff>39278</xdr:rowOff>
    </xdr:to>
    <xdr:sp macro="" textlink="">
      <xdr:nvSpPr>
        <xdr:cNvPr id="70" name="角丸四角形吹き出し 69"/>
        <xdr:cNvSpPr/>
      </xdr:nvSpPr>
      <xdr:spPr>
        <a:xfrm>
          <a:off x="8744540" y="29866471"/>
          <a:ext cx="1546388" cy="603709"/>
        </a:xfrm>
        <a:prstGeom prst="wedgeRoundRectCallout">
          <a:avLst>
            <a:gd name="adj1" fmla="val -45481"/>
            <a:gd name="adj2" fmla="val -834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指標発表の上下動でロスカット</a:t>
          </a:r>
        </a:p>
      </xdr:txBody>
    </xdr:sp>
    <xdr:clientData/>
  </xdr:twoCellAnchor>
  <xdr:twoCellAnchor>
    <xdr:from>
      <xdr:col>1</xdr:col>
      <xdr:colOff>271240</xdr:colOff>
      <xdr:row>171</xdr:row>
      <xdr:rowOff>50669</xdr:rowOff>
    </xdr:from>
    <xdr:to>
      <xdr:col>3</xdr:col>
      <xdr:colOff>490979</xdr:colOff>
      <xdr:row>176</xdr:row>
      <xdr:rowOff>9819</xdr:rowOff>
    </xdr:to>
    <xdr:sp macro="" textlink="">
      <xdr:nvSpPr>
        <xdr:cNvPr id="63" name="角丸四角形吹き出し 62"/>
        <xdr:cNvSpPr/>
      </xdr:nvSpPr>
      <xdr:spPr>
        <a:xfrm>
          <a:off x="948792" y="28645308"/>
          <a:ext cx="1574842" cy="793815"/>
        </a:xfrm>
        <a:prstGeom prst="wedgeRoundRectCallout">
          <a:avLst>
            <a:gd name="adj1" fmla="val -37225"/>
            <a:gd name="adj2" fmla="val -854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今までの「勝てそうで負け」が続いたことでメンタルが崩れていた</a:t>
          </a:r>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191383</xdr:colOff>
      <xdr:row>28</xdr:row>
      <xdr:rowOff>117835</xdr:rowOff>
    </xdr:to>
    <xdr:pic>
      <xdr:nvPicPr>
        <xdr:cNvPr id="10241" name="Picture 1"/>
        <xdr:cNvPicPr>
          <a:picLocks noChangeAspect="1" noChangeArrowheads="1"/>
        </xdr:cNvPicPr>
      </xdr:nvPicPr>
      <xdr:blipFill>
        <a:blip xmlns:r="http://schemas.openxmlformats.org/officeDocument/2006/relationships" r:embed="rId1"/>
        <a:srcRect l="4972" t="19845" b="12904"/>
        <a:stretch>
          <a:fillRect/>
        </a:stretch>
      </xdr:blipFill>
      <xdr:spPr bwMode="auto">
        <a:xfrm>
          <a:off x="0" y="0"/>
          <a:ext cx="12387311" cy="4791959"/>
        </a:xfrm>
        <a:prstGeom prst="rect">
          <a:avLst/>
        </a:prstGeom>
        <a:noFill/>
        <a:ln w="1">
          <a:noFill/>
          <a:miter lim="800000"/>
          <a:headEnd/>
          <a:tailEnd type="none" w="med" len="med"/>
        </a:ln>
        <a:effectLst/>
      </xdr:spPr>
    </xdr:pic>
    <xdr:clientData/>
  </xdr:twoCellAnchor>
  <xdr:twoCellAnchor>
    <xdr:from>
      <xdr:col>0</xdr:col>
      <xdr:colOff>88376</xdr:colOff>
      <xdr:row>1</xdr:row>
      <xdr:rowOff>29459</xdr:rowOff>
    </xdr:from>
    <xdr:to>
      <xdr:col>1</xdr:col>
      <xdr:colOff>415031</xdr:colOff>
      <xdr:row>2</xdr:row>
      <xdr:rowOff>139170</xdr:rowOff>
    </xdr:to>
    <xdr:sp macro="" textlink="">
      <xdr:nvSpPr>
        <xdr:cNvPr id="36" name="テキスト ボックス 35"/>
        <xdr:cNvSpPr txBox="1"/>
      </xdr:nvSpPr>
      <xdr:spPr>
        <a:xfrm>
          <a:off x="88376" y="19639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No.26</a:t>
          </a:r>
        </a:p>
      </xdr:txBody>
    </xdr:sp>
    <xdr:clientData/>
  </xdr:twoCellAnchor>
  <xdr:twoCellAnchor>
    <xdr:from>
      <xdr:col>0</xdr:col>
      <xdr:colOff>89063</xdr:colOff>
      <xdr:row>3</xdr:row>
      <xdr:rowOff>17604</xdr:rowOff>
    </xdr:from>
    <xdr:to>
      <xdr:col>2</xdr:col>
      <xdr:colOff>384844</xdr:colOff>
      <xdr:row>7</xdr:row>
      <xdr:rowOff>29459</xdr:rowOff>
    </xdr:to>
    <xdr:sp macro="" textlink="">
      <xdr:nvSpPr>
        <xdr:cNvPr id="37" name="テキスト ボックス 36"/>
        <xdr:cNvSpPr txBox="1"/>
      </xdr:nvSpPr>
      <xdr:spPr>
        <a:xfrm>
          <a:off x="89063" y="518403"/>
          <a:ext cx="1650884" cy="6795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足レベルのウェッジブレイクと見て</a:t>
          </a:r>
          <a:r>
            <a:rPr kumimoji="1" lang="en-US" altLang="ja-JP" sz="1100"/>
            <a:t>5</a:t>
          </a:r>
          <a:r>
            <a:rPr kumimoji="1" lang="ja-JP" altLang="en-US" sz="1100"/>
            <a:t>分足での直近高値上抜きで</a:t>
          </a:r>
          <a:r>
            <a:rPr kumimoji="1" lang="en-US" altLang="ja-JP" sz="1100"/>
            <a:t>IN</a:t>
          </a:r>
        </a:p>
      </xdr:txBody>
    </xdr:sp>
    <xdr:clientData/>
  </xdr:twoCellAnchor>
  <xdr:twoCellAnchor>
    <xdr:from>
      <xdr:col>6</xdr:col>
      <xdr:colOff>279269</xdr:colOff>
      <xdr:row>3</xdr:row>
      <xdr:rowOff>63238</xdr:rowOff>
    </xdr:from>
    <xdr:to>
      <xdr:col>14</xdr:col>
      <xdr:colOff>432062</xdr:colOff>
      <xdr:row>12</xdr:row>
      <xdr:rowOff>9819</xdr:rowOff>
    </xdr:to>
    <xdr:cxnSp macro="">
      <xdr:nvCxnSpPr>
        <xdr:cNvPr id="38" name="直線コネクタ 37"/>
        <xdr:cNvCxnSpPr/>
      </xdr:nvCxnSpPr>
      <xdr:spPr>
        <a:xfrm>
          <a:off x="4344578" y="564037"/>
          <a:ext cx="5573206" cy="144897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249417</xdr:colOff>
      <xdr:row>5</xdr:row>
      <xdr:rowOff>111943</xdr:rowOff>
    </xdr:from>
    <xdr:to>
      <xdr:col>13</xdr:col>
      <xdr:colOff>558930</xdr:colOff>
      <xdr:row>7</xdr:row>
      <xdr:rowOff>127261</xdr:rowOff>
    </xdr:to>
    <xdr:sp macro="" textlink="">
      <xdr:nvSpPr>
        <xdr:cNvPr id="39" name="角丸四角形吹き出し 38"/>
        <xdr:cNvSpPr/>
      </xdr:nvSpPr>
      <xdr:spPr>
        <a:xfrm>
          <a:off x="8380036" y="946608"/>
          <a:ext cx="987064" cy="349184"/>
        </a:xfrm>
        <a:prstGeom prst="wedgeRoundRectCallout">
          <a:avLst>
            <a:gd name="adj1" fmla="val 11669"/>
            <a:gd name="adj2" fmla="val 1378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ここでＩＮ</a:t>
          </a:r>
        </a:p>
      </xdr:txBody>
    </xdr:sp>
    <xdr:clientData/>
  </xdr:twoCellAnchor>
  <xdr:twoCellAnchor>
    <xdr:from>
      <xdr:col>0</xdr:col>
      <xdr:colOff>383184</xdr:colOff>
      <xdr:row>8</xdr:row>
      <xdr:rowOff>123333</xdr:rowOff>
    </xdr:from>
    <xdr:to>
      <xdr:col>2</xdr:col>
      <xdr:colOff>602923</xdr:colOff>
      <xdr:row>13</xdr:row>
      <xdr:rowOff>82483</xdr:rowOff>
    </xdr:to>
    <xdr:sp macro="" textlink="">
      <xdr:nvSpPr>
        <xdr:cNvPr id="40" name="角丸四角形吹き出し 39"/>
        <xdr:cNvSpPr/>
      </xdr:nvSpPr>
      <xdr:spPr>
        <a:xfrm>
          <a:off x="383184" y="1458797"/>
          <a:ext cx="1574842" cy="793815"/>
        </a:xfrm>
        <a:prstGeom prst="wedgeRoundRectCallout">
          <a:avLst>
            <a:gd name="adj1" fmla="val -37225"/>
            <a:gd name="adj2" fmla="val -854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b="1"/>
            <a:t>T/L</a:t>
          </a:r>
          <a:r>
            <a:rPr kumimoji="1" lang="ja-JP" altLang="en-US" sz="1100" b="1"/>
            <a:t>の引き方ではブレイクしていない</a:t>
          </a:r>
          <a:endParaRPr kumimoji="1" lang="en-US" altLang="ja-JP" sz="1100" b="1"/>
        </a:p>
        <a:p>
          <a:pPr algn="ctr"/>
          <a:r>
            <a:rPr kumimoji="1" lang="ja-JP" altLang="en-US" sz="1100" b="1"/>
            <a:t>→視野が狭い</a:t>
          </a:r>
          <a:r>
            <a:rPr kumimoji="1" lang="en-US" altLang="ja-JP" sz="1100" b="1"/>
            <a:t>×</a:t>
          </a:r>
        </a:p>
      </xdr:txBody>
    </xdr:sp>
    <xdr:clientData/>
  </xdr:twoCellAnchor>
  <xdr:twoCellAnchor>
    <xdr:from>
      <xdr:col>14</xdr:col>
      <xdr:colOff>490193</xdr:colOff>
      <xdr:row>11</xdr:row>
      <xdr:rowOff>156327</xdr:rowOff>
    </xdr:from>
    <xdr:to>
      <xdr:col>16</xdr:col>
      <xdr:colOff>122154</xdr:colOff>
      <xdr:row>14</xdr:row>
      <xdr:rowOff>4712</xdr:rowOff>
    </xdr:to>
    <xdr:sp macro="" textlink="">
      <xdr:nvSpPr>
        <xdr:cNvPr id="42" name="角丸四角形吹き出し 41"/>
        <xdr:cNvSpPr/>
      </xdr:nvSpPr>
      <xdr:spPr>
        <a:xfrm>
          <a:off x="9975915" y="1992590"/>
          <a:ext cx="987064" cy="349184"/>
        </a:xfrm>
        <a:prstGeom prst="wedgeRoundRectCallout">
          <a:avLst>
            <a:gd name="adj1" fmla="val -89803"/>
            <a:gd name="adj2" fmla="val -421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3</xdr:col>
      <xdr:colOff>182078</xdr:colOff>
      <xdr:row>8</xdr:row>
      <xdr:rowOff>148078</xdr:rowOff>
    </xdr:from>
    <xdr:to>
      <xdr:col>5</xdr:col>
      <xdr:colOff>401817</xdr:colOff>
      <xdr:row>13</xdr:row>
      <xdr:rowOff>107228</xdr:rowOff>
    </xdr:to>
    <xdr:sp macro="" textlink="">
      <xdr:nvSpPr>
        <xdr:cNvPr id="43" name="角丸四角形吹き出し 42"/>
        <xdr:cNvSpPr/>
      </xdr:nvSpPr>
      <xdr:spPr>
        <a:xfrm>
          <a:off x="2214733" y="1483542"/>
          <a:ext cx="1574842" cy="793815"/>
        </a:xfrm>
        <a:prstGeom prst="wedgeRoundRectCallout">
          <a:avLst>
            <a:gd name="adj1" fmla="val -82743"/>
            <a:gd name="adj2" fmla="val -9906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５分足レベルでは信頼性薄くなる</a:t>
          </a:r>
          <a:r>
            <a:rPr kumimoji="1" lang="en-US" altLang="ja-JP" sz="1100" b="1"/>
            <a:t>×</a:t>
          </a:r>
        </a:p>
      </xdr:txBody>
    </xdr:sp>
    <xdr:clientData/>
  </xdr:twoCellAnchor>
  <xdr:twoCellAnchor editAs="oneCell">
    <xdr:from>
      <xdr:col>0</xdr:col>
      <xdr:colOff>0</xdr:colOff>
      <xdr:row>29</xdr:row>
      <xdr:rowOff>157114</xdr:rowOff>
    </xdr:from>
    <xdr:to>
      <xdr:col>18</xdr:col>
      <xdr:colOff>181564</xdr:colOff>
      <xdr:row>58</xdr:row>
      <xdr:rowOff>108016</xdr:rowOff>
    </xdr:to>
    <xdr:pic>
      <xdr:nvPicPr>
        <xdr:cNvPr id="10242" name="Picture 2"/>
        <xdr:cNvPicPr>
          <a:picLocks noChangeAspect="1" noChangeArrowheads="1"/>
        </xdr:cNvPicPr>
      </xdr:nvPicPr>
      <xdr:blipFill>
        <a:blip xmlns:r="http://schemas.openxmlformats.org/officeDocument/2006/relationships" r:embed="rId2"/>
        <a:srcRect l="5047" t="19845" b="12904"/>
        <a:stretch>
          <a:fillRect/>
        </a:stretch>
      </xdr:blipFill>
      <xdr:spPr bwMode="auto">
        <a:xfrm>
          <a:off x="0" y="4998171"/>
          <a:ext cx="12377492" cy="4791958"/>
        </a:xfrm>
        <a:prstGeom prst="rect">
          <a:avLst/>
        </a:prstGeom>
        <a:noFill/>
        <a:ln w="1">
          <a:noFill/>
          <a:miter lim="800000"/>
          <a:headEnd/>
          <a:tailEnd type="none" w="med" len="med"/>
        </a:ln>
        <a:effectLst/>
      </xdr:spPr>
    </xdr:pic>
    <xdr:clientData/>
  </xdr:twoCellAnchor>
  <xdr:twoCellAnchor>
    <xdr:from>
      <xdr:col>0</xdr:col>
      <xdr:colOff>103302</xdr:colOff>
      <xdr:row>31</xdr:row>
      <xdr:rowOff>34565</xdr:rowOff>
    </xdr:from>
    <xdr:to>
      <xdr:col>1</xdr:col>
      <xdr:colOff>429957</xdr:colOff>
      <xdr:row>32</xdr:row>
      <xdr:rowOff>144276</xdr:rowOff>
    </xdr:to>
    <xdr:sp macro="" textlink="">
      <xdr:nvSpPr>
        <xdr:cNvPr id="45" name="テキスト ボックス 44"/>
        <xdr:cNvSpPr txBox="1"/>
      </xdr:nvSpPr>
      <xdr:spPr>
        <a:xfrm>
          <a:off x="103302" y="520948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No.28</a:t>
          </a:r>
        </a:p>
      </xdr:txBody>
    </xdr:sp>
    <xdr:clientData/>
  </xdr:twoCellAnchor>
  <xdr:twoCellAnchor>
    <xdr:from>
      <xdr:col>0</xdr:col>
      <xdr:colOff>103989</xdr:colOff>
      <xdr:row>33</xdr:row>
      <xdr:rowOff>22710</xdr:rowOff>
    </xdr:from>
    <xdr:to>
      <xdr:col>2</xdr:col>
      <xdr:colOff>399770</xdr:colOff>
      <xdr:row>37</xdr:row>
      <xdr:rowOff>157113</xdr:rowOff>
    </xdr:to>
    <xdr:sp macro="" textlink="">
      <xdr:nvSpPr>
        <xdr:cNvPr id="46" name="テキスト ボックス 45"/>
        <xdr:cNvSpPr txBox="1"/>
      </xdr:nvSpPr>
      <xdr:spPr>
        <a:xfrm>
          <a:off x="103989" y="5531499"/>
          <a:ext cx="1650884" cy="8021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足レベルのウェッジブレイク後の戻りで、</a:t>
          </a:r>
          <a:r>
            <a:rPr kumimoji="1" lang="en-US" altLang="ja-JP" sz="1100"/>
            <a:t>T/L</a:t>
          </a:r>
          <a:r>
            <a:rPr kumimoji="1" lang="ja-JP" altLang="en-US" sz="1100"/>
            <a:t>にサポートされて下落すると見て</a:t>
          </a:r>
          <a:r>
            <a:rPr kumimoji="1" lang="en-US" altLang="ja-JP" sz="1100"/>
            <a:t>IN</a:t>
          </a:r>
        </a:p>
      </xdr:txBody>
    </xdr:sp>
    <xdr:clientData/>
  </xdr:twoCellAnchor>
  <xdr:twoCellAnchor>
    <xdr:from>
      <xdr:col>8</xdr:col>
      <xdr:colOff>412030</xdr:colOff>
      <xdr:row>34</xdr:row>
      <xdr:rowOff>9426</xdr:rowOff>
    </xdr:from>
    <xdr:to>
      <xdr:col>17</xdr:col>
      <xdr:colOff>245490</xdr:colOff>
      <xdr:row>34</xdr:row>
      <xdr:rowOff>9819</xdr:rowOff>
    </xdr:to>
    <xdr:cxnSp macro="">
      <xdr:nvCxnSpPr>
        <xdr:cNvPr id="47" name="直線コネクタ 46"/>
        <xdr:cNvCxnSpPr/>
      </xdr:nvCxnSpPr>
      <xdr:spPr>
        <a:xfrm>
          <a:off x="5832442" y="5685148"/>
          <a:ext cx="5931424" cy="39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146507</xdr:colOff>
      <xdr:row>45</xdr:row>
      <xdr:rowOff>78557</xdr:rowOff>
    </xdr:from>
    <xdr:to>
      <xdr:col>16</xdr:col>
      <xdr:colOff>363323</xdr:colOff>
      <xdr:row>49</xdr:row>
      <xdr:rowOff>39279</xdr:rowOff>
    </xdr:to>
    <xdr:sp macro="" textlink="">
      <xdr:nvSpPr>
        <xdr:cNvPr id="48" name="角丸四角形吹き出し 47"/>
        <xdr:cNvSpPr/>
      </xdr:nvSpPr>
      <xdr:spPr>
        <a:xfrm>
          <a:off x="9632229" y="7590542"/>
          <a:ext cx="1571919" cy="628453"/>
        </a:xfrm>
        <a:prstGeom prst="wedgeRoundRectCallout">
          <a:avLst>
            <a:gd name="adj1" fmla="val -46307"/>
            <a:gd name="adj2" fmla="val -1128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で跳ね返されたと見て手前の安値下抜きで</a:t>
          </a:r>
          <a:r>
            <a:rPr kumimoji="1" lang="en-US" altLang="ja-JP" sz="1100"/>
            <a:t>IN</a:t>
          </a:r>
          <a:endParaRPr kumimoji="1" lang="ja-JP" altLang="en-US" sz="1100"/>
        </a:p>
      </xdr:txBody>
    </xdr:sp>
    <xdr:clientData/>
  </xdr:twoCellAnchor>
  <xdr:twoCellAnchor>
    <xdr:from>
      <xdr:col>0</xdr:col>
      <xdr:colOff>594502</xdr:colOff>
      <xdr:row>39</xdr:row>
      <xdr:rowOff>79341</xdr:rowOff>
    </xdr:from>
    <xdr:to>
      <xdr:col>3</xdr:col>
      <xdr:colOff>136689</xdr:colOff>
      <xdr:row>44</xdr:row>
      <xdr:rowOff>38491</xdr:rowOff>
    </xdr:to>
    <xdr:sp macro="" textlink="">
      <xdr:nvSpPr>
        <xdr:cNvPr id="49" name="角丸四角形吹き出し 48"/>
        <xdr:cNvSpPr/>
      </xdr:nvSpPr>
      <xdr:spPr>
        <a:xfrm>
          <a:off x="594502" y="6589728"/>
          <a:ext cx="1574842" cy="793815"/>
        </a:xfrm>
        <a:prstGeom prst="wedgeRoundRectCallout">
          <a:avLst>
            <a:gd name="adj1" fmla="val -37225"/>
            <a:gd name="adj2" fmla="val -854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チャートパターンを伴ってなければ</a:t>
          </a:r>
          <a:r>
            <a:rPr kumimoji="1" lang="en-US" altLang="ja-JP" sz="1100" b="1"/>
            <a:t>IN</a:t>
          </a:r>
          <a:r>
            <a:rPr kumimoji="1" lang="ja-JP" altLang="en-US" sz="1100" b="1"/>
            <a:t>は控えるべき</a:t>
          </a:r>
          <a:endParaRPr kumimoji="1" lang="en-US" altLang="ja-JP" sz="1100" b="1"/>
        </a:p>
      </xdr:txBody>
    </xdr:sp>
    <xdr:clientData/>
  </xdr:twoCellAnchor>
  <xdr:twoCellAnchor>
    <xdr:from>
      <xdr:col>12</xdr:col>
      <xdr:colOff>549896</xdr:colOff>
      <xdr:row>42</xdr:row>
      <xdr:rowOff>64023</xdr:rowOff>
    </xdr:from>
    <xdr:to>
      <xdr:col>14</xdr:col>
      <xdr:colOff>505905</xdr:colOff>
      <xdr:row>42</xdr:row>
      <xdr:rowOff>68737</xdr:rowOff>
    </xdr:to>
    <xdr:cxnSp macro="">
      <xdr:nvCxnSpPr>
        <xdr:cNvPr id="53" name="直線コネクタ 52"/>
        <xdr:cNvCxnSpPr/>
      </xdr:nvCxnSpPr>
      <xdr:spPr>
        <a:xfrm flipV="1">
          <a:off x="8680515" y="7075209"/>
          <a:ext cx="1311112"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481160</xdr:colOff>
      <xdr:row>31</xdr:row>
      <xdr:rowOff>19639</xdr:rowOff>
    </xdr:from>
    <xdr:to>
      <xdr:col>17</xdr:col>
      <xdr:colOff>34564</xdr:colOff>
      <xdr:row>33</xdr:row>
      <xdr:rowOff>5105</xdr:rowOff>
    </xdr:to>
    <xdr:sp macro="" textlink="">
      <xdr:nvSpPr>
        <xdr:cNvPr id="55" name="角丸四角形吹き出し 54"/>
        <xdr:cNvSpPr/>
      </xdr:nvSpPr>
      <xdr:spPr>
        <a:xfrm>
          <a:off x="10644433" y="5194562"/>
          <a:ext cx="908507" cy="319332"/>
        </a:xfrm>
        <a:prstGeom prst="wedgeRoundRectCallout">
          <a:avLst>
            <a:gd name="adj1" fmla="val 56142"/>
            <a:gd name="adj2" fmla="val 8560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editAs="oneCell">
    <xdr:from>
      <xdr:col>0</xdr:col>
      <xdr:colOff>0</xdr:colOff>
      <xdr:row>59</xdr:row>
      <xdr:rowOff>157113</xdr:rowOff>
    </xdr:from>
    <xdr:to>
      <xdr:col>18</xdr:col>
      <xdr:colOff>171744</xdr:colOff>
      <xdr:row>88</xdr:row>
      <xdr:rowOff>147294</xdr:rowOff>
    </xdr:to>
    <xdr:pic>
      <xdr:nvPicPr>
        <xdr:cNvPr id="10243" name="Picture 3"/>
        <xdr:cNvPicPr>
          <a:picLocks noChangeAspect="1" noChangeArrowheads="1"/>
        </xdr:cNvPicPr>
      </xdr:nvPicPr>
      <xdr:blipFill>
        <a:blip xmlns:r="http://schemas.openxmlformats.org/officeDocument/2006/relationships" r:embed="rId3"/>
        <a:srcRect l="5122" t="19707" b="12491"/>
        <a:stretch>
          <a:fillRect/>
        </a:stretch>
      </xdr:blipFill>
      <xdr:spPr bwMode="auto">
        <a:xfrm>
          <a:off x="0" y="10006159"/>
          <a:ext cx="12367672" cy="4831238"/>
        </a:xfrm>
        <a:prstGeom prst="rect">
          <a:avLst/>
        </a:prstGeom>
        <a:noFill/>
        <a:ln w="1">
          <a:noFill/>
          <a:miter lim="800000"/>
          <a:headEnd/>
          <a:tailEnd type="none" w="med" len="med"/>
        </a:ln>
        <a:effectLst/>
      </xdr:spPr>
    </xdr:pic>
    <xdr:clientData/>
  </xdr:twoCellAnchor>
  <xdr:twoCellAnchor>
    <xdr:from>
      <xdr:col>0</xdr:col>
      <xdr:colOff>98588</xdr:colOff>
      <xdr:row>61</xdr:row>
      <xdr:rowOff>39672</xdr:rowOff>
    </xdr:from>
    <xdr:to>
      <xdr:col>1</xdr:col>
      <xdr:colOff>425243</xdr:colOff>
      <xdr:row>62</xdr:row>
      <xdr:rowOff>149383</xdr:rowOff>
    </xdr:to>
    <xdr:sp macro="" textlink="">
      <xdr:nvSpPr>
        <xdr:cNvPr id="59" name="テキスト ボックス 58"/>
        <xdr:cNvSpPr txBox="1"/>
      </xdr:nvSpPr>
      <xdr:spPr>
        <a:xfrm>
          <a:off x="98588" y="10222584"/>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No.29</a:t>
          </a:r>
        </a:p>
      </xdr:txBody>
    </xdr:sp>
    <xdr:clientData/>
  </xdr:twoCellAnchor>
  <xdr:twoCellAnchor>
    <xdr:from>
      <xdr:col>0</xdr:col>
      <xdr:colOff>99275</xdr:colOff>
      <xdr:row>63</xdr:row>
      <xdr:rowOff>27818</xdr:rowOff>
    </xdr:from>
    <xdr:to>
      <xdr:col>2</xdr:col>
      <xdr:colOff>395056</xdr:colOff>
      <xdr:row>67</xdr:row>
      <xdr:rowOff>19640</xdr:rowOff>
    </xdr:to>
    <xdr:sp macro="" textlink="">
      <xdr:nvSpPr>
        <xdr:cNvPr id="60" name="テキスト ボックス 59"/>
        <xdr:cNvSpPr txBox="1"/>
      </xdr:nvSpPr>
      <xdr:spPr>
        <a:xfrm>
          <a:off x="99275" y="10544596"/>
          <a:ext cx="1650884" cy="6595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足レベルのウェッジ頂点付近で１</a:t>
          </a:r>
          <a:r>
            <a:rPr kumimoji="1" lang="en-US" altLang="ja-JP" sz="1100"/>
            <a:t>H</a:t>
          </a:r>
          <a:r>
            <a:rPr kumimoji="1" lang="ja-JP" altLang="en-US" sz="1100"/>
            <a:t>足にて</a:t>
          </a:r>
          <a:r>
            <a:rPr kumimoji="1" lang="en-US" altLang="ja-JP" sz="1100"/>
            <a:t>H/S</a:t>
          </a:r>
          <a:r>
            <a:rPr kumimoji="1" lang="ja-JP" altLang="en-US" sz="1100"/>
            <a:t>を発見→</a:t>
          </a:r>
          <a:r>
            <a:rPr kumimoji="1" lang="en-US" altLang="ja-JP" sz="1100"/>
            <a:t>H/S</a:t>
          </a:r>
          <a:r>
            <a:rPr kumimoji="1" lang="ja-JP" altLang="en-US" sz="1100"/>
            <a:t>下抜けで</a:t>
          </a:r>
          <a:r>
            <a:rPr kumimoji="1" lang="en-US" altLang="ja-JP" sz="1100"/>
            <a:t>IN</a:t>
          </a:r>
        </a:p>
      </xdr:txBody>
    </xdr:sp>
    <xdr:clientData/>
  </xdr:twoCellAnchor>
  <xdr:twoCellAnchor>
    <xdr:from>
      <xdr:col>15</xdr:col>
      <xdr:colOff>151613</xdr:colOff>
      <xdr:row>62</xdr:row>
      <xdr:rowOff>9820</xdr:rowOff>
    </xdr:from>
    <xdr:to>
      <xdr:col>16</xdr:col>
      <xdr:colOff>638272</xdr:colOff>
      <xdr:row>64</xdr:row>
      <xdr:rowOff>34565</xdr:rowOff>
    </xdr:to>
    <xdr:sp macro="" textlink="">
      <xdr:nvSpPr>
        <xdr:cNvPr id="61" name="角丸四角形吹き出し 60"/>
        <xdr:cNvSpPr/>
      </xdr:nvSpPr>
      <xdr:spPr>
        <a:xfrm>
          <a:off x="10314886" y="10359665"/>
          <a:ext cx="1164211" cy="358611"/>
        </a:xfrm>
        <a:prstGeom prst="wedgeRoundRectCallout">
          <a:avLst>
            <a:gd name="adj1" fmla="val -37935"/>
            <a:gd name="adj2" fmla="val 1188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H/S</a:t>
          </a:r>
          <a:r>
            <a:rPr kumimoji="1" lang="ja-JP" altLang="en-US" sz="1100"/>
            <a:t>下抜けで</a:t>
          </a:r>
          <a:r>
            <a:rPr kumimoji="1" lang="en-US" altLang="ja-JP" sz="1100"/>
            <a:t>IN</a:t>
          </a:r>
          <a:endParaRPr kumimoji="1" lang="ja-JP" altLang="en-US" sz="1100"/>
        </a:p>
      </xdr:txBody>
    </xdr:sp>
    <xdr:clientData/>
  </xdr:twoCellAnchor>
  <xdr:twoCellAnchor>
    <xdr:from>
      <xdr:col>0</xdr:col>
      <xdr:colOff>599608</xdr:colOff>
      <xdr:row>68</xdr:row>
      <xdr:rowOff>64809</xdr:rowOff>
    </xdr:from>
    <xdr:to>
      <xdr:col>3</xdr:col>
      <xdr:colOff>141795</xdr:colOff>
      <xdr:row>72</xdr:row>
      <xdr:rowOff>108016</xdr:rowOff>
    </xdr:to>
    <xdr:sp macro="" textlink="">
      <xdr:nvSpPr>
        <xdr:cNvPr id="62" name="角丸四角形吹き出し 61"/>
        <xdr:cNvSpPr/>
      </xdr:nvSpPr>
      <xdr:spPr>
        <a:xfrm>
          <a:off x="599608" y="11416252"/>
          <a:ext cx="1574842" cy="710939"/>
        </a:xfrm>
        <a:prstGeom prst="wedgeRoundRectCallout">
          <a:avLst>
            <a:gd name="adj1" fmla="val -37225"/>
            <a:gd name="adj2" fmla="val -854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今回は利益になったが、自分のルールではない</a:t>
          </a:r>
          <a:endParaRPr kumimoji="1" lang="en-US" altLang="ja-JP" sz="1100" b="1"/>
        </a:p>
      </xdr:txBody>
    </xdr:sp>
    <xdr:clientData/>
  </xdr:twoCellAnchor>
  <xdr:twoCellAnchor>
    <xdr:from>
      <xdr:col>13</xdr:col>
      <xdr:colOff>623739</xdr:colOff>
      <xdr:row>66</xdr:row>
      <xdr:rowOff>59310</xdr:rowOff>
    </xdr:from>
    <xdr:to>
      <xdr:col>15</xdr:col>
      <xdr:colOff>579748</xdr:colOff>
      <xdr:row>66</xdr:row>
      <xdr:rowOff>64024</xdr:rowOff>
    </xdr:to>
    <xdr:cxnSp macro="">
      <xdr:nvCxnSpPr>
        <xdr:cNvPr id="63" name="直線コネクタ 62"/>
        <xdr:cNvCxnSpPr/>
      </xdr:nvCxnSpPr>
      <xdr:spPr>
        <a:xfrm flipV="1">
          <a:off x="9431909" y="11076887"/>
          <a:ext cx="1311112"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432454</xdr:colOff>
      <xdr:row>70</xdr:row>
      <xdr:rowOff>15318</xdr:rowOff>
    </xdr:from>
    <xdr:to>
      <xdr:col>17</xdr:col>
      <xdr:colOff>388463</xdr:colOff>
      <xdr:row>70</xdr:row>
      <xdr:rowOff>20032</xdr:rowOff>
    </xdr:to>
    <xdr:cxnSp macro="">
      <xdr:nvCxnSpPr>
        <xdr:cNvPr id="64" name="直線コネクタ 63"/>
        <xdr:cNvCxnSpPr/>
      </xdr:nvCxnSpPr>
      <xdr:spPr>
        <a:xfrm flipV="1">
          <a:off x="10595727" y="11700627"/>
          <a:ext cx="1311112"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470945</xdr:colOff>
      <xdr:row>71</xdr:row>
      <xdr:rowOff>83664</xdr:rowOff>
    </xdr:from>
    <xdr:to>
      <xdr:col>16</xdr:col>
      <xdr:colOff>280053</xdr:colOff>
      <xdr:row>73</xdr:row>
      <xdr:rowOff>108409</xdr:rowOff>
    </xdr:to>
    <xdr:sp macro="" textlink="">
      <xdr:nvSpPr>
        <xdr:cNvPr id="65" name="角丸四角形吹き出し 64"/>
        <xdr:cNvSpPr/>
      </xdr:nvSpPr>
      <xdr:spPr>
        <a:xfrm>
          <a:off x="9956667" y="11935906"/>
          <a:ext cx="1164211" cy="358611"/>
        </a:xfrm>
        <a:prstGeom prst="wedgeRoundRectCallout">
          <a:avLst>
            <a:gd name="adj1" fmla="val 64123"/>
            <a:gd name="adj2" fmla="val -1056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FIB38.2</a:t>
          </a:r>
          <a:r>
            <a:rPr kumimoji="1" lang="ja-JP" altLang="en-US" sz="1100"/>
            <a:t>で決済</a:t>
          </a:r>
        </a:p>
      </xdr:txBody>
    </xdr:sp>
    <xdr:clientData/>
  </xdr:twoCellAnchor>
  <xdr:twoCellAnchor>
    <xdr:from>
      <xdr:col>12</xdr:col>
      <xdr:colOff>14530</xdr:colOff>
      <xdr:row>77</xdr:row>
      <xdr:rowOff>118228</xdr:rowOff>
    </xdr:from>
    <xdr:to>
      <xdr:col>14</xdr:col>
      <xdr:colOff>108015</xdr:colOff>
      <xdr:row>79</xdr:row>
      <xdr:rowOff>142973</xdr:rowOff>
    </xdr:to>
    <xdr:sp macro="" textlink="">
      <xdr:nvSpPr>
        <xdr:cNvPr id="66" name="角丸四角形吹き出し 65"/>
        <xdr:cNvSpPr/>
      </xdr:nvSpPr>
      <xdr:spPr>
        <a:xfrm>
          <a:off x="8145149" y="12972068"/>
          <a:ext cx="1448588" cy="358611"/>
        </a:xfrm>
        <a:prstGeom prst="wedgeRoundRectCallout">
          <a:avLst>
            <a:gd name="adj1" fmla="val 48941"/>
            <a:gd name="adj2" fmla="val 1352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足では</a:t>
          </a:r>
          <a:r>
            <a:rPr kumimoji="1" lang="en-US" altLang="ja-JP" sz="1100"/>
            <a:t>D/J</a:t>
          </a:r>
          <a:r>
            <a:rPr kumimoji="1" lang="ja-JP" altLang="en-US" sz="1100"/>
            <a:t>だった</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181564</xdr:colOff>
      <xdr:row>29</xdr:row>
      <xdr:rowOff>0</xdr:rowOff>
    </xdr:to>
    <xdr:pic>
      <xdr:nvPicPr>
        <xdr:cNvPr id="10241" name="Picture 1"/>
        <xdr:cNvPicPr>
          <a:picLocks noChangeAspect="1" noChangeArrowheads="1"/>
        </xdr:cNvPicPr>
      </xdr:nvPicPr>
      <xdr:blipFill>
        <a:blip xmlns:r="http://schemas.openxmlformats.org/officeDocument/2006/relationships" r:embed="rId1"/>
        <a:srcRect l="5047" t="19569" b="12491"/>
        <a:stretch>
          <a:fillRect/>
        </a:stretch>
      </xdr:blipFill>
      <xdr:spPr bwMode="auto">
        <a:xfrm>
          <a:off x="0" y="0"/>
          <a:ext cx="12377492" cy="4841057"/>
        </a:xfrm>
        <a:prstGeom prst="rect">
          <a:avLst/>
        </a:prstGeom>
        <a:noFill/>
        <a:ln w="1">
          <a:noFill/>
          <a:miter lim="800000"/>
          <a:headEnd/>
          <a:tailEnd type="none" w="med" len="med"/>
        </a:ln>
        <a:effectLst/>
      </xdr:spPr>
    </xdr:pic>
    <xdr:clientData/>
  </xdr:twoCellAnchor>
  <xdr:twoCellAnchor>
    <xdr:from>
      <xdr:col>0</xdr:col>
      <xdr:colOff>127655</xdr:colOff>
      <xdr:row>1</xdr:row>
      <xdr:rowOff>58917</xdr:rowOff>
    </xdr:from>
    <xdr:to>
      <xdr:col>1</xdr:col>
      <xdr:colOff>454310</xdr:colOff>
      <xdr:row>3</xdr:row>
      <xdr:rowOff>1695</xdr:rowOff>
    </xdr:to>
    <xdr:sp macro="" textlink="">
      <xdr:nvSpPr>
        <xdr:cNvPr id="3" name="テキスト ボックス 2"/>
        <xdr:cNvSpPr txBox="1"/>
      </xdr:nvSpPr>
      <xdr:spPr>
        <a:xfrm>
          <a:off x="127655" y="22585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No.17</a:t>
          </a:r>
        </a:p>
      </xdr:txBody>
    </xdr:sp>
    <xdr:clientData/>
  </xdr:twoCellAnchor>
  <xdr:twoCellAnchor>
    <xdr:from>
      <xdr:col>0</xdr:col>
      <xdr:colOff>128342</xdr:colOff>
      <xdr:row>3</xdr:row>
      <xdr:rowOff>47062</xdr:rowOff>
    </xdr:from>
    <xdr:to>
      <xdr:col>2</xdr:col>
      <xdr:colOff>424123</xdr:colOff>
      <xdr:row>7</xdr:row>
      <xdr:rowOff>88376</xdr:rowOff>
    </xdr:to>
    <xdr:sp macro="" textlink="">
      <xdr:nvSpPr>
        <xdr:cNvPr id="4" name="テキスト ボックス 3"/>
        <xdr:cNvSpPr txBox="1"/>
      </xdr:nvSpPr>
      <xdr:spPr>
        <a:xfrm>
          <a:off x="128342" y="547861"/>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足レベルのウェッジブレイク後のレンジブレイクで</a:t>
          </a:r>
          <a:r>
            <a:rPr kumimoji="1" lang="en-US" altLang="ja-JP" sz="1100"/>
            <a:t>IN</a:t>
          </a:r>
        </a:p>
      </xdr:txBody>
    </xdr:sp>
    <xdr:clientData/>
  </xdr:twoCellAnchor>
  <xdr:twoCellAnchor>
    <xdr:from>
      <xdr:col>7</xdr:col>
      <xdr:colOff>506199</xdr:colOff>
      <xdr:row>12</xdr:row>
      <xdr:rowOff>68737</xdr:rowOff>
    </xdr:from>
    <xdr:to>
      <xdr:col>11</xdr:col>
      <xdr:colOff>74137</xdr:colOff>
      <xdr:row>12</xdr:row>
      <xdr:rowOff>68739</xdr:rowOff>
    </xdr:to>
    <xdr:cxnSp macro="">
      <xdr:nvCxnSpPr>
        <xdr:cNvPr id="5" name="直線コネクタ 4"/>
        <xdr:cNvCxnSpPr/>
      </xdr:nvCxnSpPr>
      <xdr:spPr>
        <a:xfrm flipV="1">
          <a:off x="5249060" y="2071933"/>
          <a:ext cx="2278144"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524979</xdr:colOff>
      <xdr:row>10</xdr:row>
      <xdr:rowOff>19640</xdr:rowOff>
    </xdr:from>
    <xdr:to>
      <xdr:col>14</xdr:col>
      <xdr:colOff>461520</xdr:colOff>
      <xdr:row>14</xdr:row>
      <xdr:rowOff>64023</xdr:rowOff>
    </xdr:to>
    <xdr:sp macro="" textlink="">
      <xdr:nvSpPr>
        <xdr:cNvPr id="6" name="角丸四角形吹き出し 5"/>
        <xdr:cNvSpPr/>
      </xdr:nvSpPr>
      <xdr:spPr>
        <a:xfrm>
          <a:off x="8655598" y="1688970"/>
          <a:ext cx="1291644" cy="712115"/>
        </a:xfrm>
        <a:prstGeom prst="wedgeRoundRectCallout">
          <a:avLst>
            <a:gd name="adj1" fmla="val -79342"/>
            <a:gd name="adj2" fmla="val -536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建値にストップ移動を忘れていてここでロスカット</a:t>
          </a:r>
          <a:r>
            <a:rPr kumimoji="1" lang="en-US" altLang="ja-JP" sz="1100"/>
            <a:t>×</a:t>
          </a:r>
          <a:endParaRPr kumimoji="1" lang="ja-JP" altLang="en-US" sz="1100"/>
        </a:p>
      </xdr:txBody>
    </xdr:sp>
    <xdr:clientData/>
  </xdr:twoCellAnchor>
  <xdr:twoCellAnchor>
    <xdr:from>
      <xdr:col>0</xdr:col>
      <xdr:colOff>250422</xdr:colOff>
      <xdr:row>8</xdr:row>
      <xdr:rowOff>108410</xdr:rowOff>
    </xdr:from>
    <xdr:to>
      <xdr:col>2</xdr:col>
      <xdr:colOff>525838</xdr:colOff>
      <xdr:row>13</xdr:row>
      <xdr:rowOff>58917</xdr:rowOff>
    </xdr:to>
    <xdr:sp macro="" textlink="">
      <xdr:nvSpPr>
        <xdr:cNvPr id="7" name="角丸四角形吹き出し 6"/>
        <xdr:cNvSpPr/>
      </xdr:nvSpPr>
      <xdr:spPr>
        <a:xfrm>
          <a:off x="250422" y="1443874"/>
          <a:ext cx="1630519" cy="785172"/>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週初めなので堅く狙うつもりが、スプレッド分を考慮しなかった事が致命傷に。。。</a:t>
          </a:r>
          <a:endParaRPr kumimoji="1" lang="en-US" altLang="ja-JP" sz="1100"/>
        </a:p>
      </xdr:txBody>
    </xdr:sp>
    <xdr:clientData/>
  </xdr:twoCellAnchor>
  <xdr:twoCellAnchor>
    <xdr:from>
      <xdr:col>10</xdr:col>
      <xdr:colOff>530258</xdr:colOff>
      <xdr:row>16</xdr:row>
      <xdr:rowOff>73843</xdr:rowOff>
    </xdr:from>
    <xdr:to>
      <xdr:col>13</xdr:col>
      <xdr:colOff>157800</xdr:colOff>
      <xdr:row>16</xdr:row>
      <xdr:rowOff>78557</xdr:rowOff>
    </xdr:to>
    <xdr:cxnSp macro="">
      <xdr:nvCxnSpPr>
        <xdr:cNvPr id="8" name="直線コネクタ 7"/>
        <xdr:cNvCxnSpPr/>
      </xdr:nvCxnSpPr>
      <xdr:spPr>
        <a:xfrm flipV="1">
          <a:off x="7305773" y="2744771"/>
          <a:ext cx="1660197" cy="471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304408</xdr:colOff>
      <xdr:row>9</xdr:row>
      <xdr:rowOff>127654</xdr:rowOff>
    </xdr:from>
    <xdr:to>
      <xdr:col>12</xdr:col>
      <xdr:colOff>663705</xdr:colOff>
      <xdr:row>9</xdr:row>
      <xdr:rowOff>128047</xdr:rowOff>
    </xdr:to>
    <xdr:cxnSp macro="">
      <xdr:nvCxnSpPr>
        <xdr:cNvPr id="9" name="直線コネクタ 8"/>
        <xdr:cNvCxnSpPr/>
      </xdr:nvCxnSpPr>
      <xdr:spPr>
        <a:xfrm>
          <a:off x="7757475" y="1630051"/>
          <a:ext cx="1036849" cy="39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127481</xdr:colOff>
      <xdr:row>16</xdr:row>
      <xdr:rowOff>122942</xdr:rowOff>
    </xdr:from>
    <xdr:to>
      <xdr:col>14</xdr:col>
      <xdr:colOff>245489</xdr:colOff>
      <xdr:row>22</xdr:row>
      <xdr:rowOff>19639</xdr:rowOff>
    </xdr:to>
    <xdr:sp macro="" textlink="">
      <xdr:nvSpPr>
        <xdr:cNvPr id="11" name="角丸四角形吹き出し 10"/>
        <xdr:cNvSpPr/>
      </xdr:nvSpPr>
      <xdr:spPr>
        <a:xfrm>
          <a:off x="8258100" y="2793870"/>
          <a:ext cx="1473111" cy="898295"/>
        </a:xfrm>
        <a:prstGeom prst="wedgeRoundRectCallout">
          <a:avLst>
            <a:gd name="adj1" fmla="val -77342"/>
            <a:gd name="adj2" fmla="val -514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スプレッド分を計算してなくてターゲットから</a:t>
          </a:r>
          <a:r>
            <a:rPr kumimoji="1" lang="en-US" altLang="ja-JP" sz="1100"/>
            <a:t>1pip</a:t>
          </a:r>
          <a:r>
            <a:rPr kumimoji="1" lang="ja-JP" altLang="en-US" sz="1100"/>
            <a:t>程足りずに逆行</a:t>
          </a:r>
          <a:r>
            <a:rPr kumimoji="1" lang="en-US" altLang="ja-JP" sz="1100"/>
            <a:t>××</a:t>
          </a:r>
          <a:endParaRPr kumimoji="1" lang="ja-JP" altLang="en-US" sz="1100"/>
        </a:p>
      </xdr:txBody>
    </xdr:sp>
    <xdr:clientData/>
  </xdr:twoCellAnchor>
  <xdr:twoCellAnchor>
    <xdr:from>
      <xdr:col>8</xdr:col>
      <xdr:colOff>387898</xdr:colOff>
      <xdr:row>13</xdr:row>
      <xdr:rowOff>157508</xdr:rowOff>
    </xdr:from>
    <xdr:to>
      <xdr:col>10</xdr:col>
      <xdr:colOff>324439</xdr:colOff>
      <xdr:row>17</xdr:row>
      <xdr:rowOff>78557</xdr:rowOff>
    </xdr:to>
    <xdr:sp macro="" textlink="">
      <xdr:nvSpPr>
        <xdr:cNvPr id="12" name="角丸四角形吹き出し 11"/>
        <xdr:cNvSpPr/>
      </xdr:nvSpPr>
      <xdr:spPr>
        <a:xfrm>
          <a:off x="5808310" y="2327637"/>
          <a:ext cx="1291644" cy="588781"/>
        </a:xfrm>
        <a:prstGeom prst="wedgeRoundRectCallout">
          <a:avLst>
            <a:gd name="adj1" fmla="val 62822"/>
            <a:gd name="adj2" fmla="val -8538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レンジブレイクで</a:t>
          </a:r>
          <a:r>
            <a:rPr kumimoji="1" lang="en-US" altLang="ja-JP" sz="1100"/>
            <a:t>IN</a:t>
          </a:r>
          <a:endParaRPr kumimoji="1" lang="ja-JP" altLang="en-US" sz="1100"/>
        </a:p>
      </xdr:txBody>
    </xdr:sp>
    <xdr:clientData/>
  </xdr:twoCellAnchor>
  <xdr:twoCellAnchor>
    <xdr:from>
      <xdr:col>5</xdr:col>
      <xdr:colOff>157333</xdr:colOff>
      <xdr:row>11</xdr:row>
      <xdr:rowOff>25140</xdr:rowOff>
    </xdr:from>
    <xdr:to>
      <xdr:col>7</xdr:col>
      <xdr:colOff>93874</xdr:colOff>
      <xdr:row>14</xdr:row>
      <xdr:rowOff>113122</xdr:rowOff>
    </xdr:to>
    <xdr:sp macro="" textlink="">
      <xdr:nvSpPr>
        <xdr:cNvPr id="14" name="角丸四角形吹き出し 13"/>
        <xdr:cNvSpPr/>
      </xdr:nvSpPr>
      <xdr:spPr>
        <a:xfrm>
          <a:off x="3545091" y="1861403"/>
          <a:ext cx="1291644" cy="588781"/>
        </a:xfrm>
        <a:prstGeom prst="wedgeRoundRectCallout">
          <a:avLst>
            <a:gd name="adj1" fmla="val 59021"/>
            <a:gd name="adj2" fmla="val -1370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ウェッジブレイク</a:t>
          </a:r>
        </a:p>
      </xdr:txBody>
    </xdr:sp>
    <xdr:clientData/>
  </xdr:twoCellAnchor>
  <xdr:twoCellAnchor editAs="oneCell">
    <xdr:from>
      <xdr:col>0</xdr:col>
      <xdr:colOff>19639</xdr:colOff>
      <xdr:row>30</xdr:row>
      <xdr:rowOff>39277</xdr:rowOff>
    </xdr:from>
    <xdr:to>
      <xdr:col>18</xdr:col>
      <xdr:colOff>191383</xdr:colOff>
      <xdr:row>59</xdr:row>
      <xdr:rowOff>0</xdr:rowOff>
    </xdr:to>
    <xdr:pic>
      <xdr:nvPicPr>
        <xdr:cNvPr id="2" name="Picture 1"/>
        <xdr:cNvPicPr>
          <a:picLocks noChangeAspect="1" noChangeArrowheads="1"/>
        </xdr:cNvPicPr>
      </xdr:nvPicPr>
      <xdr:blipFill>
        <a:blip xmlns:r="http://schemas.openxmlformats.org/officeDocument/2006/relationships" r:embed="rId2"/>
        <a:srcRect l="5122" t="19982" b="12629"/>
        <a:stretch>
          <a:fillRect/>
        </a:stretch>
      </xdr:blipFill>
      <xdr:spPr bwMode="auto">
        <a:xfrm>
          <a:off x="19639" y="5047267"/>
          <a:ext cx="12367672" cy="4801779"/>
        </a:xfrm>
        <a:prstGeom prst="rect">
          <a:avLst/>
        </a:prstGeom>
        <a:noFill/>
        <a:ln w="1">
          <a:noFill/>
          <a:miter lim="800000"/>
          <a:headEnd/>
          <a:tailEnd type="none" w="med" len="med"/>
        </a:ln>
        <a:effectLst/>
      </xdr:spPr>
    </xdr:pic>
    <xdr:clientData/>
  </xdr:twoCellAnchor>
  <xdr:twoCellAnchor>
    <xdr:from>
      <xdr:col>0</xdr:col>
      <xdr:colOff>113122</xdr:colOff>
      <xdr:row>31</xdr:row>
      <xdr:rowOff>64023</xdr:rowOff>
    </xdr:from>
    <xdr:to>
      <xdr:col>1</xdr:col>
      <xdr:colOff>439777</xdr:colOff>
      <xdr:row>33</xdr:row>
      <xdr:rowOff>6801</xdr:rowOff>
    </xdr:to>
    <xdr:sp macro="" textlink="">
      <xdr:nvSpPr>
        <xdr:cNvPr id="15" name="テキスト ボックス 14"/>
        <xdr:cNvSpPr txBox="1"/>
      </xdr:nvSpPr>
      <xdr:spPr>
        <a:xfrm>
          <a:off x="113122" y="5238946"/>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No.17</a:t>
          </a:r>
        </a:p>
      </xdr:txBody>
    </xdr:sp>
    <xdr:clientData/>
  </xdr:twoCellAnchor>
  <xdr:twoCellAnchor>
    <xdr:from>
      <xdr:col>0</xdr:col>
      <xdr:colOff>113809</xdr:colOff>
      <xdr:row>33</xdr:row>
      <xdr:rowOff>52168</xdr:rowOff>
    </xdr:from>
    <xdr:to>
      <xdr:col>2</xdr:col>
      <xdr:colOff>409590</xdr:colOff>
      <xdr:row>37</xdr:row>
      <xdr:rowOff>93482</xdr:rowOff>
    </xdr:to>
    <xdr:sp macro="" textlink="">
      <xdr:nvSpPr>
        <xdr:cNvPr id="16" name="テキスト ボックス 15"/>
        <xdr:cNvSpPr txBox="1"/>
      </xdr:nvSpPr>
      <xdr:spPr>
        <a:xfrm>
          <a:off x="113809" y="5560957"/>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足レベルのウェッジブレイク後の直近高値上抜きで</a:t>
          </a:r>
          <a:r>
            <a:rPr kumimoji="1" lang="en-US" altLang="ja-JP" sz="1100"/>
            <a:t>IN</a:t>
          </a:r>
        </a:p>
      </xdr:txBody>
    </xdr:sp>
    <xdr:clientData/>
  </xdr:twoCellAnchor>
  <xdr:twoCellAnchor>
    <xdr:from>
      <xdr:col>7</xdr:col>
      <xdr:colOff>108702</xdr:colOff>
      <xdr:row>43</xdr:row>
      <xdr:rowOff>9820</xdr:rowOff>
    </xdr:from>
    <xdr:to>
      <xdr:col>12</xdr:col>
      <xdr:colOff>451701</xdr:colOff>
      <xdr:row>43</xdr:row>
      <xdr:rowOff>14928</xdr:rowOff>
    </xdr:to>
    <xdr:cxnSp macro="">
      <xdr:nvCxnSpPr>
        <xdr:cNvPr id="17" name="直線コネクタ 16"/>
        <xdr:cNvCxnSpPr/>
      </xdr:nvCxnSpPr>
      <xdr:spPr>
        <a:xfrm flipV="1">
          <a:off x="4851563" y="7187939"/>
          <a:ext cx="3730757" cy="510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235889</xdr:colOff>
      <xdr:row>38</xdr:row>
      <xdr:rowOff>113516</xdr:rowOff>
    </xdr:from>
    <xdr:to>
      <xdr:col>2</xdr:col>
      <xdr:colOff>511305</xdr:colOff>
      <xdr:row>43</xdr:row>
      <xdr:rowOff>64023</xdr:rowOff>
    </xdr:to>
    <xdr:sp macro="" textlink="">
      <xdr:nvSpPr>
        <xdr:cNvPr id="18" name="角丸四角形吹き出し 17"/>
        <xdr:cNvSpPr/>
      </xdr:nvSpPr>
      <xdr:spPr>
        <a:xfrm>
          <a:off x="235889" y="6456970"/>
          <a:ext cx="1630519" cy="785172"/>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今回はターゲットの</a:t>
          </a:r>
          <a:r>
            <a:rPr kumimoji="1" lang="en-US" altLang="ja-JP" sz="1100"/>
            <a:t>23.6</a:t>
          </a:r>
          <a:r>
            <a:rPr kumimoji="1" lang="ja-JP" altLang="en-US" sz="1100"/>
            <a:t>にスプレッドも加えて計算→狙い通り利確できた♪</a:t>
          </a:r>
          <a:endParaRPr kumimoji="1" lang="en-US" altLang="ja-JP" sz="1100"/>
        </a:p>
      </xdr:txBody>
    </xdr:sp>
    <xdr:clientData/>
  </xdr:twoCellAnchor>
  <xdr:twoCellAnchor>
    <xdr:from>
      <xdr:col>10</xdr:col>
      <xdr:colOff>221</xdr:colOff>
      <xdr:row>37</xdr:row>
      <xdr:rowOff>29458</xdr:rowOff>
    </xdr:from>
    <xdr:to>
      <xdr:col>11</xdr:col>
      <xdr:colOff>614313</xdr:colOff>
      <xdr:row>41</xdr:row>
      <xdr:rowOff>24745</xdr:rowOff>
    </xdr:to>
    <xdr:sp macro="" textlink="">
      <xdr:nvSpPr>
        <xdr:cNvPr id="19" name="角丸四角形吹き出し 18"/>
        <xdr:cNvSpPr/>
      </xdr:nvSpPr>
      <xdr:spPr>
        <a:xfrm>
          <a:off x="6775736" y="6205979"/>
          <a:ext cx="1291644" cy="663019"/>
        </a:xfrm>
        <a:prstGeom prst="wedgeRoundRectCallout">
          <a:avLst>
            <a:gd name="adj1" fmla="val 58261"/>
            <a:gd name="adj2" fmla="val 901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意識されてそうな直近高値上抜きで</a:t>
          </a:r>
          <a:r>
            <a:rPr kumimoji="1" lang="en-US" altLang="ja-JP" sz="1100"/>
            <a:t>IN</a:t>
          </a:r>
          <a:endParaRPr kumimoji="1" lang="ja-JP" altLang="en-US" sz="1100"/>
        </a:p>
      </xdr:txBody>
    </xdr:sp>
    <xdr:clientData/>
  </xdr:twoCellAnchor>
  <xdr:twoCellAnchor>
    <xdr:from>
      <xdr:col>13</xdr:col>
      <xdr:colOff>451701</xdr:colOff>
      <xdr:row>32</xdr:row>
      <xdr:rowOff>137474</xdr:rowOff>
    </xdr:from>
    <xdr:to>
      <xdr:col>15</xdr:col>
      <xdr:colOff>594968</xdr:colOff>
      <xdr:row>32</xdr:row>
      <xdr:rowOff>137866</xdr:rowOff>
    </xdr:to>
    <xdr:cxnSp macro="">
      <xdr:nvCxnSpPr>
        <xdr:cNvPr id="20" name="直線コネクタ 19"/>
        <xdr:cNvCxnSpPr/>
      </xdr:nvCxnSpPr>
      <xdr:spPr>
        <a:xfrm>
          <a:off x="9259871" y="5479330"/>
          <a:ext cx="1498370" cy="39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422241</xdr:colOff>
      <xdr:row>30</xdr:row>
      <xdr:rowOff>113121</xdr:rowOff>
    </xdr:from>
    <xdr:to>
      <xdr:col>13</xdr:col>
      <xdr:colOff>295373</xdr:colOff>
      <xdr:row>34</xdr:row>
      <xdr:rowOff>108408</xdr:rowOff>
    </xdr:to>
    <xdr:sp macro="" textlink="">
      <xdr:nvSpPr>
        <xdr:cNvPr id="23" name="角丸四角形吹き出し 22"/>
        <xdr:cNvSpPr/>
      </xdr:nvSpPr>
      <xdr:spPr>
        <a:xfrm>
          <a:off x="7875308" y="5121111"/>
          <a:ext cx="1228235" cy="663019"/>
        </a:xfrm>
        <a:prstGeom prst="wedgeRoundRectCallout">
          <a:avLst>
            <a:gd name="adj1" fmla="val 84870"/>
            <a:gd name="adj2" fmla="val -17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見事</a:t>
          </a:r>
          <a:r>
            <a:rPr kumimoji="1" lang="en-US" altLang="ja-JP" sz="1100"/>
            <a:t>FIB</a:t>
          </a:r>
          <a:r>
            <a:rPr kumimoji="1" lang="ja-JP" altLang="en-US" sz="1100"/>
            <a:t>的中で利確♪</a:t>
          </a:r>
        </a:p>
      </xdr:txBody>
    </xdr:sp>
    <xdr:clientData/>
  </xdr:twoCellAnchor>
  <xdr:twoCellAnchor editAs="oneCell">
    <xdr:from>
      <xdr:col>0</xdr:col>
      <xdr:colOff>0</xdr:colOff>
      <xdr:row>60</xdr:row>
      <xdr:rowOff>29459</xdr:rowOff>
    </xdr:from>
    <xdr:to>
      <xdr:col>18</xdr:col>
      <xdr:colOff>171744</xdr:colOff>
      <xdr:row>89</xdr:row>
      <xdr:rowOff>0</xdr:rowOff>
    </xdr:to>
    <xdr:pic>
      <xdr:nvPicPr>
        <xdr:cNvPr id="10242" name="Picture 2"/>
        <xdr:cNvPicPr>
          <a:picLocks noChangeAspect="1" noChangeArrowheads="1"/>
        </xdr:cNvPicPr>
      </xdr:nvPicPr>
      <xdr:blipFill>
        <a:blip xmlns:r="http://schemas.openxmlformats.org/officeDocument/2006/relationships" r:embed="rId3"/>
        <a:srcRect l="5122" t="19845" b="12629"/>
        <a:stretch>
          <a:fillRect/>
        </a:stretch>
      </xdr:blipFill>
      <xdr:spPr bwMode="auto">
        <a:xfrm>
          <a:off x="0" y="10045438"/>
          <a:ext cx="12367672" cy="4811598"/>
        </a:xfrm>
        <a:prstGeom prst="rect">
          <a:avLst/>
        </a:prstGeom>
        <a:noFill/>
        <a:ln w="1">
          <a:noFill/>
          <a:miter lim="800000"/>
          <a:headEnd/>
          <a:tailEnd type="none" w="med" len="med"/>
        </a:ln>
        <a:effectLst/>
      </xdr:spPr>
    </xdr:pic>
    <xdr:clientData/>
  </xdr:twoCellAnchor>
  <xdr:twoCellAnchor>
    <xdr:from>
      <xdr:col>0</xdr:col>
      <xdr:colOff>98589</xdr:colOff>
      <xdr:row>61</xdr:row>
      <xdr:rowOff>69130</xdr:rowOff>
    </xdr:from>
    <xdr:to>
      <xdr:col>1</xdr:col>
      <xdr:colOff>425244</xdr:colOff>
      <xdr:row>63</xdr:row>
      <xdr:rowOff>11908</xdr:rowOff>
    </xdr:to>
    <xdr:sp macro="" textlink="">
      <xdr:nvSpPr>
        <xdr:cNvPr id="25" name="テキスト ボックス 24"/>
        <xdr:cNvSpPr txBox="1"/>
      </xdr:nvSpPr>
      <xdr:spPr>
        <a:xfrm>
          <a:off x="98589" y="1025204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No.18</a:t>
          </a:r>
        </a:p>
      </xdr:txBody>
    </xdr:sp>
    <xdr:clientData/>
  </xdr:twoCellAnchor>
  <xdr:twoCellAnchor>
    <xdr:from>
      <xdr:col>0</xdr:col>
      <xdr:colOff>99276</xdr:colOff>
      <xdr:row>63</xdr:row>
      <xdr:rowOff>57275</xdr:rowOff>
    </xdr:from>
    <xdr:to>
      <xdr:col>2</xdr:col>
      <xdr:colOff>395057</xdr:colOff>
      <xdr:row>67</xdr:row>
      <xdr:rowOff>98589</xdr:rowOff>
    </xdr:to>
    <xdr:sp macro="" textlink="">
      <xdr:nvSpPr>
        <xdr:cNvPr id="26" name="テキスト ボックス 25"/>
        <xdr:cNvSpPr txBox="1"/>
      </xdr:nvSpPr>
      <xdr:spPr>
        <a:xfrm>
          <a:off x="99276" y="10574053"/>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日足レベルのウェッジブレイク後の戻りと見て</a:t>
          </a:r>
          <a:r>
            <a:rPr kumimoji="1" lang="en-US" altLang="ja-JP" sz="1100"/>
            <a:t>IN</a:t>
          </a:r>
          <a:r>
            <a:rPr kumimoji="1" lang="ja-JP" altLang="en-US" sz="1100"/>
            <a:t>場所を探った</a:t>
          </a:r>
          <a:endParaRPr kumimoji="1" lang="en-US" altLang="ja-JP" sz="1100"/>
        </a:p>
      </xdr:txBody>
    </xdr:sp>
    <xdr:clientData/>
  </xdr:twoCellAnchor>
  <xdr:twoCellAnchor>
    <xdr:from>
      <xdr:col>12</xdr:col>
      <xdr:colOff>133447</xdr:colOff>
      <xdr:row>64</xdr:row>
      <xdr:rowOff>117835</xdr:rowOff>
    </xdr:from>
    <xdr:to>
      <xdr:col>13</xdr:col>
      <xdr:colOff>422242</xdr:colOff>
      <xdr:row>64</xdr:row>
      <xdr:rowOff>118233</xdr:rowOff>
    </xdr:to>
    <xdr:cxnSp macro="">
      <xdr:nvCxnSpPr>
        <xdr:cNvPr id="27" name="直線コネクタ 26"/>
        <xdr:cNvCxnSpPr/>
      </xdr:nvCxnSpPr>
      <xdr:spPr>
        <a:xfrm flipV="1">
          <a:off x="8264066" y="10801546"/>
          <a:ext cx="966346" cy="39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221356</xdr:colOff>
      <xdr:row>68</xdr:row>
      <xdr:rowOff>118623</xdr:rowOff>
    </xdr:from>
    <xdr:to>
      <xdr:col>2</xdr:col>
      <xdr:colOff>496772</xdr:colOff>
      <xdr:row>73</xdr:row>
      <xdr:rowOff>69130</xdr:rowOff>
    </xdr:to>
    <xdr:sp macro="" textlink="">
      <xdr:nvSpPr>
        <xdr:cNvPr id="28" name="角丸四角形吹き出し 27"/>
        <xdr:cNvSpPr/>
      </xdr:nvSpPr>
      <xdr:spPr>
        <a:xfrm>
          <a:off x="221356" y="11470066"/>
          <a:ext cx="1630519" cy="785172"/>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今回は指標発表に助けられた感あるが、それもアリでしょｗ</a:t>
          </a:r>
          <a:endParaRPr kumimoji="1" lang="en-US" altLang="ja-JP" sz="1100"/>
        </a:p>
      </xdr:txBody>
    </xdr:sp>
    <xdr:clientData/>
  </xdr:twoCellAnchor>
  <xdr:twoCellAnchor>
    <xdr:from>
      <xdr:col>14</xdr:col>
      <xdr:colOff>172257</xdr:colOff>
      <xdr:row>60</xdr:row>
      <xdr:rowOff>93482</xdr:rowOff>
    </xdr:from>
    <xdr:to>
      <xdr:col>16</xdr:col>
      <xdr:colOff>579355</xdr:colOff>
      <xdr:row>65</xdr:row>
      <xdr:rowOff>19639</xdr:rowOff>
    </xdr:to>
    <xdr:sp macro="" textlink="">
      <xdr:nvSpPr>
        <xdr:cNvPr id="29" name="角丸四角形吹き出し 28"/>
        <xdr:cNvSpPr/>
      </xdr:nvSpPr>
      <xdr:spPr>
        <a:xfrm>
          <a:off x="9657979" y="10109461"/>
          <a:ext cx="1762201" cy="760822"/>
        </a:xfrm>
        <a:prstGeom prst="wedgeRoundRectCallout">
          <a:avLst>
            <a:gd name="adj1" fmla="val -77053"/>
            <a:gd name="adj2" fmla="val 3979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a:t>
          </a:r>
          <a:r>
            <a:rPr kumimoji="1" lang="en-US" altLang="ja-JP" sz="1100"/>
            <a:t>FIB</a:t>
          </a:r>
          <a:r>
            <a:rPr kumimoji="1" lang="ja-JP" altLang="en-US" sz="1100"/>
            <a:t>が見えてたのでロスカット位置を</a:t>
          </a:r>
          <a:r>
            <a:rPr kumimoji="1" lang="en-US" altLang="ja-JP" sz="1100"/>
            <a:t>FIB+</a:t>
          </a:r>
          <a:r>
            <a:rPr kumimoji="1" lang="ja-JP" altLang="en-US" sz="1100"/>
            <a:t>スプレッドで計算→ばっちりの位置で反転！</a:t>
          </a:r>
        </a:p>
      </xdr:txBody>
    </xdr:sp>
    <xdr:clientData/>
  </xdr:twoCellAnchor>
  <xdr:twoCellAnchor>
    <xdr:from>
      <xdr:col>14</xdr:col>
      <xdr:colOff>559716</xdr:colOff>
      <xdr:row>75</xdr:row>
      <xdr:rowOff>83664</xdr:rowOff>
    </xdr:from>
    <xdr:to>
      <xdr:col>16</xdr:col>
      <xdr:colOff>584461</xdr:colOff>
      <xdr:row>75</xdr:row>
      <xdr:rowOff>88377</xdr:rowOff>
    </xdr:to>
    <xdr:cxnSp macro="">
      <xdr:nvCxnSpPr>
        <xdr:cNvPr id="32" name="直線コネクタ 31"/>
        <xdr:cNvCxnSpPr/>
      </xdr:nvCxnSpPr>
      <xdr:spPr>
        <a:xfrm flipV="1">
          <a:off x="10045438" y="12603638"/>
          <a:ext cx="1379848"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83663</xdr:colOff>
      <xdr:row>67</xdr:row>
      <xdr:rowOff>157507</xdr:rowOff>
    </xdr:from>
    <xdr:to>
      <xdr:col>13</xdr:col>
      <xdr:colOff>108408</xdr:colOff>
      <xdr:row>67</xdr:row>
      <xdr:rowOff>162220</xdr:rowOff>
    </xdr:to>
    <xdr:cxnSp macro="">
      <xdr:nvCxnSpPr>
        <xdr:cNvPr id="34" name="直線コネクタ 33"/>
        <xdr:cNvCxnSpPr/>
      </xdr:nvCxnSpPr>
      <xdr:spPr>
        <a:xfrm flipV="1">
          <a:off x="7536730" y="11342017"/>
          <a:ext cx="1379848" cy="4713"/>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599607</xdr:colOff>
      <xdr:row>70</xdr:row>
      <xdr:rowOff>39670</xdr:rowOff>
    </xdr:from>
    <xdr:to>
      <xdr:col>13</xdr:col>
      <xdr:colOff>29460</xdr:colOff>
      <xdr:row>74</xdr:row>
      <xdr:rowOff>132760</xdr:rowOff>
    </xdr:to>
    <xdr:sp macro="" textlink="">
      <xdr:nvSpPr>
        <xdr:cNvPr id="41" name="角丸四角形吹き出し 40"/>
        <xdr:cNvSpPr/>
      </xdr:nvSpPr>
      <xdr:spPr>
        <a:xfrm>
          <a:off x="7375122" y="11724979"/>
          <a:ext cx="1462508" cy="760822"/>
        </a:xfrm>
        <a:prstGeom prst="wedgeRoundRectCallout">
          <a:avLst>
            <a:gd name="adj1" fmla="val -1356"/>
            <a:gd name="adj2" fmla="val -9701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a:t>
          </a:r>
          <a:r>
            <a:rPr kumimoji="1" lang="en-US" altLang="ja-JP" sz="1100"/>
            <a:t>T/L</a:t>
          </a:r>
          <a:r>
            <a:rPr kumimoji="1" lang="ja-JP" altLang="en-US" sz="1100"/>
            <a:t>ブレイク後のダウ転換で</a:t>
          </a:r>
          <a:r>
            <a:rPr kumimoji="1" lang="en-US" altLang="ja-JP" sz="1100"/>
            <a:t>IN</a:t>
          </a:r>
        </a:p>
        <a:p>
          <a:pPr algn="ctr"/>
          <a:r>
            <a:rPr kumimoji="1" lang="ja-JP" altLang="en-US" sz="1100"/>
            <a:t>→結果的にはダマシ</a:t>
          </a:r>
        </a:p>
      </xdr:txBody>
    </xdr:sp>
    <xdr:clientData/>
  </xdr:twoCellAnchor>
  <xdr:twoCellAnchor>
    <xdr:from>
      <xdr:col>10</xdr:col>
      <xdr:colOff>471952</xdr:colOff>
      <xdr:row>76</xdr:row>
      <xdr:rowOff>25532</xdr:rowOff>
    </xdr:from>
    <xdr:to>
      <xdr:col>13</xdr:col>
      <xdr:colOff>176753</xdr:colOff>
      <xdr:row>81</xdr:row>
      <xdr:rowOff>117834</xdr:rowOff>
    </xdr:to>
    <xdr:sp macro="" textlink="">
      <xdr:nvSpPr>
        <xdr:cNvPr id="42" name="角丸四角形吹き出し 41"/>
        <xdr:cNvSpPr/>
      </xdr:nvSpPr>
      <xdr:spPr>
        <a:xfrm>
          <a:off x="7247467" y="12712439"/>
          <a:ext cx="1737456" cy="926967"/>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しかしココで入らないとチャンスはほぼ無い</a:t>
          </a:r>
          <a:endParaRPr kumimoji="1" lang="en-US" altLang="ja-JP" sz="1100"/>
        </a:p>
        <a:p>
          <a:pPr algn="ctr"/>
          <a:r>
            <a:rPr kumimoji="1" lang="ja-JP" altLang="en-US" sz="1100"/>
            <a:t>→今回の</a:t>
          </a:r>
          <a:r>
            <a:rPr kumimoji="1" lang="en-US" altLang="ja-JP" sz="1100"/>
            <a:t>S/L</a:t>
          </a:r>
          <a:r>
            <a:rPr kumimoji="1" lang="ja-JP" altLang="en-US" sz="1100"/>
            <a:t>位置の起き方ができれば耐えられる</a:t>
          </a:r>
          <a:endParaRPr kumimoji="1" lang="en-US" altLang="ja-JP" sz="1100"/>
        </a:p>
      </xdr:txBody>
    </xdr:sp>
    <xdr:clientData/>
  </xdr:twoCellAnchor>
  <xdr:twoCellAnchor>
    <xdr:from>
      <xdr:col>13</xdr:col>
      <xdr:colOff>490980</xdr:colOff>
      <xdr:row>78</xdr:row>
      <xdr:rowOff>5498</xdr:rowOff>
    </xdr:from>
    <xdr:to>
      <xdr:col>15</xdr:col>
      <xdr:colOff>667733</xdr:colOff>
      <xdr:row>82</xdr:row>
      <xdr:rowOff>49098</xdr:rowOff>
    </xdr:to>
    <xdr:sp macro="" textlink="">
      <xdr:nvSpPr>
        <xdr:cNvPr id="43" name="角丸四角形吹き出し 42"/>
        <xdr:cNvSpPr/>
      </xdr:nvSpPr>
      <xdr:spPr>
        <a:xfrm>
          <a:off x="9299150" y="13026271"/>
          <a:ext cx="1531856" cy="711332"/>
        </a:xfrm>
        <a:prstGeom prst="wedgeRoundRectCallout">
          <a:avLst>
            <a:gd name="adj1" fmla="val 41008"/>
            <a:gd name="adj2" fmla="val -1045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動きが鈍った為、決済位置を</a:t>
          </a:r>
          <a:r>
            <a:rPr kumimoji="1" lang="en-US" altLang="ja-JP" sz="1100"/>
            <a:t>61.8</a:t>
          </a:r>
          <a:r>
            <a:rPr kumimoji="1" lang="ja-JP" altLang="en-US" sz="1100"/>
            <a:t>に据え置いて利確</a:t>
          </a:r>
        </a:p>
      </xdr:txBody>
    </xdr:sp>
    <xdr:clientData/>
  </xdr:twoCellAnchor>
  <xdr:twoCellAnchor>
    <xdr:from>
      <xdr:col>15</xdr:col>
      <xdr:colOff>530870</xdr:colOff>
      <xdr:row>82</xdr:row>
      <xdr:rowOff>84451</xdr:rowOff>
    </xdr:from>
    <xdr:to>
      <xdr:col>18</xdr:col>
      <xdr:colOff>128734</xdr:colOff>
      <xdr:row>87</xdr:row>
      <xdr:rowOff>34958</xdr:rowOff>
    </xdr:to>
    <xdr:sp macro="" textlink="">
      <xdr:nvSpPr>
        <xdr:cNvPr id="44" name="角丸四角形吹き出し 43"/>
        <xdr:cNvSpPr/>
      </xdr:nvSpPr>
      <xdr:spPr>
        <a:xfrm>
          <a:off x="10694143" y="13772956"/>
          <a:ext cx="1630519" cy="785172"/>
        </a:xfrm>
        <a:prstGeom prst="wedgeRoundRectCallout">
          <a:avLst>
            <a:gd name="adj1" fmla="val 8901"/>
            <a:gd name="adj2" fmla="val -9912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今回は大きな時間足でのブレイク</a:t>
          </a:r>
          <a:r>
            <a:rPr kumimoji="1" lang="en-US" altLang="ja-JP" sz="1100"/>
            <a:t>+</a:t>
          </a:r>
          <a:r>
            <a:rPr kumimoji="1" lang="ja-JP" altLang="en-US" sz="1100"/>
            <a:t>３☆指標発表での下げだったのでもう少し粘るべきだった</a:t>
          </a:r>
          <a:endParaRPr kumimoji="1" lang="en-US" altLang="ja-JP" sz="1100"/>
        </a:p>
      </xdr:txBody>
    </xdr:sp>
    <xdr:clientData/>
  </xdr:twoCellAnchor>
  <xdr:twoCellAnchor>
    <xdr:from>
      <xdr:col>0</xdr:col>
      <xdr:colOff>314838</xdr:colOff>
      <xdr:row>74</xdr:row>
      <xdr:rowOff>113909</xdr:rowOff>
    </xdr:from>
    <xdr:to>
      <xdr:col>2</xdr:col>
      <xdr:colOff>590254</xdr:colOff>
      <xdr:row>79</xdr:row>
      <xdr:rowOff>64416</xdr:rowOff>
    </xdr:to>
    <xdr:sp macro="" textlink="">
      <xdr:nvSpPr>
        <xdr:cNvPr id="33" name="角丸四角形吹き出し 32"/>
        <xdr:cNvSpPr/>
      </xdr:nvSpPr>
      <xdr:spPr>
        <a:xfrm>
          <a:off x="314838" y="12466950"/>
          <a:ext cx="1630519" cy="785172"/>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日足レベルでの</a:t>
          </a:r>
          <a:r>
            <a:rPr kumimoji="1" lang="en-US" altLang="ja-JP" sz="1100"/>
            <a:t>T/L</a:t>
          </a:r>
          <a:r>
            <a:rPr kumimoji="1" lang="ja-JP" altLang="en-US" sz="1100"/>
            <a:t>ブレイク</a:t>
          </a:r>
          <a:r>
            <a:rPr kumimoji="1" lang="en-US" altLang="ja-JP" sz="1100"/>
            <a:t>+</a:t>
          </a:r>
          <a:r>
            <a:rPr kumimoji="1" lang="ja-JP" altLang="en-US" sz="1100"/>
            <a:t>チャネルでの反転なので、もっと伸びる可能性あり。</a:t>
          </a:r>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161924</xdr:colOff>
      <xdr:row>31</xdr:row>
      <xdr:rowOff>147293</xdr:rowOff>
    </xdr:to>
    <xdr:pic>
      <xdr:nvPicPr>
        <xdr:cNvPr id="10241" name="Picture 1"/>
        <xdr:cNvPicPr>
          <a:picLocks noChangeAspect="1" noChangeArrowheads="1"/>
        </xdr:cNvPicPr>
      </xdr:nvPicPr>
      <xdr:blipFill>
        <a:blip xmlns:r="http://schemas.openxmlformats.org/officeDocument/2006/relationships" r:embed="rId1"/>
        <a:srcRect l="5198" t="19982" b="5325"/>
        <a:stretch>
          <a:fillRect/>
        </a:stretch>
      </xdr:blipFill>
      <xdr:spPr bwMode="auto">
        <a:xfrm>
          <a:off x="0" y="0"/>
          <a:ext cx="12357852" cy="5322216"/>
        </a:xfrm>
        <a:prstGeom prst="rect">
          <a:avLst/>
        </a:prstGeom>
        <a:noFill/>
        <a:ln w="1">
          <a:noFill/>
          <a:miter lim="800000"/>
          <a:headEnd/>
          <a:tailEnd type="none" w="med" len="med"/>
        </a:ln>
        <a:effectLst/>
      </xdr:spPr>
    </xdr:pic>
    <xdr:clientData/>
  </xdr:twoCellAnchor>
  <xdr:twoCellAnchor>
    <xdr:from>
      <xdr:col>0</xdr:col>
      <xdr:colOff>117836</xdr:colOff>
      <xdr:row>1</xdr:row>
      <xdr:rowOff>24350</xdr:rowOff>
    </xdr:from>
    <xdr:to>
      <xdr:col>1</xdr:col>
      <xdr:colOff>444491</xdr:colOff>
      <xdr:row>2</xdr:row>
      <xdr:rowOff>134061</xdr:rowOff>
    </xdr:to>
    <xdr:sp macro="" textlink="">
      <xdr:nvSpPr>
        <xdr:cNvPr id="36" name="テキスト ボックス 35"/>
        <xdr:cNvSpPr txBox="1"/>
      </xdr:nvSpPr>
      <xdr:spPr>
        <a:xfrm>
          <a:off x="117836" y="191283"/>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No.16</a:t>
          </a:r>
        </a:p>
      </xdr:txBody>
    </xdr:sp>
    <xdr:clientData/>
  </xdr:twoCellAnchor>
  <xdr:twoCellAnchor>
    <xdr:from>
      <xdr:col>0</xdr:col>
      <xdr:colOff>118523</xdr:colOff>
      <xdr:row>3</xdr:row>
      <xdr:rowOff>12494</xdr:rowOff>
    </xdr:from>
    <xdr:to>
      <xdr:col>2</xdr:col>
      <xdr:colOff>414304</xdr:colOff>
      <xdr:row>7</xdr:row>
      <xdr:rowOff>147293</xdr:rowOff>
    </xdr:to>
    <xdr:sp macro="" textlink="">
      <xdr:nvSpPr>
        <xdr:cNvPr id="37" name="テキスト ボックス 36"/>
        <xdr:cNvSpPr txBox="1"/>
      </xdr:nvSpPr>
      <xdr:spPr>
        <a:xfrm>
          <a:off x="118523" y="513293"/>
          <a:ext cx="1650884" cy="8025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足レベルのウェッジブレイク後の戻りからの小さなウェッジブレイクを狙った</a:t>
          </a:r>
          <a:endParaRPr kumimoji="1" lang="en-US" altLang="ja-JP" sz="1100"/>
        </a:p>
      </xdr:txBody>
    </xdr:sp>
    <xdr:clientData/>
  </xdr:twoCellAnchor>
  <xdr:twoCellAnchor>
    <xdr:from>
      <xdr:col>10</xdr:col>
      <xdr:colOff>657913</xdr:colOff>
      <xdr:row>16</xdr:row>
      <xdr:rowOff>14530</xdr:rowOff>
    </xdr:from>
    <xdr:to>
      <xdr:col>12</xdr:col>
      <xdr:colOff>603708</xdr:colOff>
      <xdr:row>16</xdr:row>
      <xdr:rowOff>19242</xdr:rowOff>
    </xdr:to>
    <xdr:cxnSp macro="">
      <xdr:nvCxnSpPr>
        <xdr:cNvPr id="38" name="直線コネクタ 37"/>
        <xdr:cNvCxnSpPr/>
      </xdr:nvCxnSpPr>
      <xdr:spPr>
        <a:xfrm>
          <a:off x="7433428" y="2685458"/>
          <a:ext cx="1300899"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304234</xdr:colOff>
      <xdr:row>17</xdr:row>
      <xdr:rowOff>147295</xdr:rowOff>
    </xdr:from>
    <xdr:to>
      <xdr:col>14</xdr:col>
      <xdr:colOff>225850</xdr:colOff>
      <xdr:row>22</xdr:row>
      <xdr:rowOff>24745</xdr:rowOff>
    </xdr:to>
    <xdr:sp macro="" textlink="">
      <xdr:nvSpPr>
        <xdr:cNvPr id="39" name="角丸四角形吹き出し 38"/>
        <xdr:cNvSpPr/>
      </xdr:nvSpPr>
      <xdr:spPr>
        <a:xfrm>
          <a:off x="8434853" y="2985156"/>
          <a:ext cx="1276719" cy="712115"/>
        </a:xfrm>
        <a:prstGeom prst="wedgeRoundRectCallout">
          <a:avLst>
            <a:gd name="adj1" fmla="val -75549"/>
            <a:gd name="adj2" fmla="val -480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p>
        <a:p>
          <a:pPr algn="ctr"/>
          <a:r>
            <a:rPr kumimoji="1" lang="en-US" altLang="ja-JP" sz="1100"/>
            <a:t>…</a:t>
          </a:r>
          <a:r>
            <a:rPr kumimoji="1" lang="ja-JP" altLang="en-US" sz="1100"/>
            <a:t>ダマシだった！</a:t>
          </a:r>
        </a:p>
      </xdr:txBody>
    </xdr:sp>
    <xdr:clientData/>
  </xdr:twoCellAnchor>
  <xdr:twoCellAnchor>
    <xdr:from>
      <xdr:col>14</xdr:col>
      <xdr:colOff>402430</xdr:colOff>
      <xdr:row>4</xdr:row>
      <xdr:rowOff>108015</xdr:rowOff>
    </xdr:from>
    <xdr:to>
      <xdr:col>16</xdr:col>
      <xdr:colOff>377858</xdr:colOff>
      <xdr:row>8</xdr:row>
      <xdr:rowOff>152398</xdr:rowOff>
    </xdr:to>
    <xdr:sp macro="" textlink="">
      <xdr:nvSpPr>
        <xdr:cNvPr id="40" name="角丸四角形吹き出し 39"/>
        <xdr:cNvSpPr/>
      </xdr:nvSpPr>
      <xdr:spPr>
        <a:xfrm>
          <a:off x="9888152" y="775747"/>
          <a:ext cx="1330531" cy="712115"/>
        </a:xfrm>
        <a:prstGeom prst="wedgeRoundRectCallout">
          <a:avLst>
            <a:gd name="adj1" fmla="val -54016"/>
            <a:gd name="adj2" fmla="val 9807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ここでエントリーできれば･･･</a:t>
          </a:r>
        </a:p>
      </xdr:txBody>
    </xdr:sp>
    <xdr:clientData/>
  </xdr:twoCellAnchor>
  <xdr:twoCellAnchor>
    <xdr:from>
      <xdr:col>14</xdr:col>
      <xdr:colOff>348619</xdr:colOff>
      <xdr:row>14</xdr:row>
      <xdr:rowOff>83664</xdr:rowOff>
    </xdr:from>
    <xdr:to>
      <xdr:col>16</xdr:col>
      <xdr:colOff>270235</xdr:colOff>
      <xdr:row>18</xdr:row>
      <xdr:rowOff>128047</xdr:rowOff>
    </xdr:to>
    <xdr:sp macro="" textlink="">
      <xdr:nvSpPr>
        <xdr:cNvPr id="41" name="角丸四角形吹き出し 40"/>
        <xdr:cNvSpPr/>
      </xdr:nvSpPr>
      <xdr:spPr>
        <a:xfrm>
          <a:off x="9834341" y="2420726"/>
          <a:ext cx="1276719" cy="712115"/>
        </a:xfrm>
        <a:prstGeom prst="wedgeRoundRectCallout">
          <a:avLst>
            <a:gd name="adj1" fmla="val -130926"/>
            <a:gd name="adj2" fmla="val -136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すぐロスカット</a:t>
          </a:r>
          <a:r>
            <a:rPr kumimoji="1" lang="en-US" altLang="ja-JP" sz="1100"/>
            <a:t>×</a:t>
          </a:r>
          <a:endParaRPr kumimoji="1" lang="ja-JP" altLang="en-US" sz="1100"/>
        </a:p>
      </xdr:txBody>
    </xdr:sp>
    <xdr:clientData/>
  </xdr:twoCellAnchor>
  <xdr:twoCellAnchor>
    <xdr:from>
      <xdr:col>0</xdr:col>
      <xdr:colOff>299522</xdr:colOff>
      <xdr:row>9</xdr:row>
      <xdr:rowOff>54204</xdr:rowOff>
    </xdr:from>
    <xdr:to>
      <xdr:col>2</xdr:col>
      <xdr:colOff>441883</xdr:colOff>
      <xdr:row>13</xdr:row>
      <xdr:rowOff>127654</xdr:rowOff>
    </xdr:to>
    <xdr:sp macro="" textlink="">
      <xdr:nvSpPr>
        <xdr:cNvPr id="42" name="角丸四角形吹き出し 41"/>
        <xdr:cNvSpPr/>
      </xdr:nvSpPr>
      <xdr:spPr>
        <a:xfrm>
          <a:off x="299522" y="1556601"/>
          <a:ext cx="1497464" cy="741182"/>
        </a:xfrm>
        <a:prstGeom prst="wedgeRoundRectCallout">
          <a:avLst>
            <a:gd name="adj1" fmla="val -35714"/>
            <a:gd name="adj2" fmla="val -8470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今週は自分の鉄板ルールが通用しない厳しい相場だった。</a:t>
          </a:r>
        </a:p>
      </xdr:txBody>
    </xdr:sp>
    <xdr:clientData/>
  </xdr:twoCellAnchor>
  <xdr:twoCellAnchor>
    <xdr:from>
      <xdr:col>0</xdr:col>
      <xdr:colOff>451921</xdr:colOff>
      <xdr:row>15</xdr:row>
      <xdr:rowOff>10211</xdr:rowOff>
    </xdr:from>
    <xdr:to>
      <xdr:col>3</xdr:col>
      <xdr:colOff>49097</xdr:colOff>
      <xdr:row>19</xdr:row>
      <xdr:rowOff>166932</xdr:rowOff>
    </xdr:to>
    <xdr:sp macro="" textlink="">
      <xdr:nvSpPr>
        <xdr:cNvPr id="43" name="角丸四角形吹き出し 42"/>
        <xdr:cNvSpPr/>
      </xdr:nvSpPr>
      <xdr:spPr>
        <a:xfrm>
          <a:off x="451921" y="2514206"/>
          <a:ext cx="1629831" cy="824453"/>
        </a:xfrm>
        <a:prstGeom prst="wedgeRoundRectCallout">
          <a:avLst>
            <a:gd name="adj1" fmla="val -35714"/>
            <a:gd name="adj2" fmla="val -8470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よっぽど自信があるパターン以外はブレイクで</a:t>
          </a:r>
          <a:r>
            <a:rPr kumimoji="1" lang="en-US" altLang="ja-JP" sz="1100" b="1"/>
            <a:t>IN</a:t>
          </a:r>
          <a:r>
            <a:rPr kumimoji="1" lang="ja-JP" altLang="en-US" sz="1100" b="1"/>
            <a:t>せずに、ダウ転換を待つべし！</a:t>
          </a:r>
        </a:p>
      </xdr:txBody>
    </xdr:sp>
    <xdr:clientData/>
  </xdr:twoCellAnchor>
  <xdr:twoCellAnchor>
    <xdr:from>
      <xdr:col>8</xdr:col>
      <xdr:colOff>230784</xdr:colOff>
      <xdr:row>18</xdr:row>
      <xdr:rowOff>14928</xdr:rowOff>
    </xdr:from>
    <xdr:to>
      <xdr:col>9</xdr:col>
      <xdr:colOff>628453</xdr:colOff>
      <xdr:row>21</xdr:row>
      <xdr:rowOff>78558</xdr:rowOff>
    </xdr:to>
    <xdr:sp macro="" textlink="">
      <xdr:nvSpPr>
        <xdr:cNvPr id="44" name="角丸四角形吹き出し 43"/>
        <xdr:cNvSpPr/>
      </xdr:nvSpPr>
      <xdr:spPr>
        <a:xfrm>
          <a:off x="5651196" y="3019722"/>
          <a:ext cx="1075221" cy="564429"/>
        </a:xfrm>
        <a:prstGeom prst="wedgeRoundRectCallout">
          <a:avLst>
            <a:gd name="adj1" fmla="val 61356"/>
            <a:gd name="adj2" fmla="val -1004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足での</a:t>
          </a:r>
          <a:r>
            <a:rPr kumimoji="1" lang="en-US" altLang="ja-JP" sz="1100"/>
            <a:t>T/L</a:t>
          </a:r>
          <a:r>
            <a:rPr kumimoji="1" lang="ja-JP" altLang="en-US" sz="1100"/>
            <a:t>をブレイク</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161924</xdr:colOff>
      <xdr:row>28</xdr:row>
      <xdr:rowOff>88376</xdr:rowOff>
    </xdr:to>
    <xdr:pic>
      <xdr:nvPicPr>
        <xdr:cNvPr id="10242" name="Picture 2"/>
        <xdr:cNvPicPr>
          <a:picLocks noChangeAspect="1" noChangeArrowheads="1"/>
        </xdr:cNvPicPr>
      </xdr:nvPicPr>
      <xdr:blipFill>
        <a:blip xmlns:r="http://schemas.openxmlformats.org/officeDocument/2006/relationships" r:embed="rId1"/>
        <a:srcRect l="5198" t="19982" b="13180"/>
        <a:stretch>
          <a:fillRect/>
        </a:stretch>
      </xdr:blipFill>
      <xdr:spPr bwMode="auto">
        <a:xfrm>
          <a:off x="0" y="0"/>
          <a:ext cx="12357852" cy="4762500"/>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xdr:from>
      <xdr:col>0</xdr:col>
      <xdr:colOff>127655</xdr:colOff>
      <xdr:row>1</xdr:row>
      <xdr:rowOff>68737</xdr:rowOff>
    </xdr:from>
    <xdr:to>
      <xdr:col>1</xdr:col>
      <xdr:colOff>454310</xdr:colOff>
      <xdr:row>3</xdr:row>
      <xdr:rowOff>11515</xdr:rowOff>
    </xdr:to>
    <xdr:sp macro="" textlink="">
      <xdr:nvSpPr>
        <xdr:cNvPr id="36" name="テキスト ボックス 35"/>
        <xdr:cNvSpPr txBox="1"/>
      </xdr:nvSpPr>
      <xdr:spPr>
        <a:xfrm>
          <a:off x="127655" y="23567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No.6,7</a:t>
          </a:r>
        </a:p>
      </xdr:txBody>
    </xdr:sp>
    <xdr:clientData/>
  </xdr:twoCellAnchor>
  <xdr:twoCellAnchor>
    <xdr:from>
      <xdr:col>3</xdr:col>
      <xdr:colOff>529691</xdr:colOff>
      <xdr:row>3</xdr:row>
      <xdr:rowOff>152010</xdr:rowOff>
    </xdr:from>
    <xdr:to>
      <xdr:col>5</xdr:col>
      <xdr:colOff>368723</xdr:colOff>
      <xdr:row>8</xdr:row>
      <xdr:rowOff>29460</xdr:rowOff>
    </xdr:to>
    <xdr:sp macro="" textlink="">
      <xdr:nvSpPr>
        <xdr:cNvPr id="37" name="角丸四角形吹き出し 36"/>
        <xdr:cNvSpPr/>
      </xdr:nvSpPr>
      <xdr:spPr>
        <a:xfrm>
          <a:off x="2562346" y="652809"/>
          <a:ext cx="1194135" cy="712115"/>
        </a:xfrm>
        <a:prstGeom prst="wedgeRoundRectCallout">
          <a:avLst>
            <a:gd name="adj1" fmla="val -76875"/>
            <a:gd name="adj2" fmla="val 953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日足ウェッジブレイク</a:t>
          </a:r>
        </a:p>
      </xdr:txBody>
    </xdr:sp>
    <xdr:clientData/>
  </xdr:twoCellAnchor>
  <xdr:twoCellAnchor>
    <xdr:from>
      <xdr:col>0</xdr:col>
      <xdr:colOff>128342</xdr:colOff>
      <xdr:row>3</xdr:row>
      <xdr:rowOff>56882</xdr:rowOff>
    </xdr:from>
    <xdr:to>
      <xdr:col>2</xdr:col>
      <xdr:colOff>424123</xdr:colOff>
      <xdr:row>7</xdr:row>
      <xdr:rowOff>98196</xdr:rowOff>
    </xdr:to>
    <xdr:sp macro="" textlink="">
      <xdr:nvSpPr>
        <xdr:cNvPr id="38" name="テキスト ボックス 37"/>
        <xdr:cNvSpPr txBox="1"/>
      </xdr:nvSpPr>
      <xdr:spPr>
        <a:xfrm>
          <a:off x="128342" y="557681"/>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週足レベルのウェッジブレイク後、２回目の戻りで</a:t>
          </a:r>
          <a:r>
            <a:rPr kumimoji="1" lang="en-US" altLang="ja-JP" sz="1100"/>
            <a:t>IN</a:t>
          </a:r>
          <a:r>
            <a:rPr kumimoji="1" lang="ja-JP" altLang="en-US" sz="1100"/>
            <a:t>を狙った</a:t>
          </a:r>
          <a:endParaRPr kumimoji="1" lang="en-US" altLang="ja-JP" sz="1100"/>
        </a:p>
      </xdr:txBody>
    </xdr:sp>
    <xdr:clientData/>
  </xdr:twoCellAnchor>
  <xdr:twoCellAnchor>
    <xdr:from>
      <xdr:col>7</xdr:col>
      <xdr:colOff>549897</xdr:colOff>
      <xdr:row>10</xdr:row>
      <xdr:rowOff>157113</xdr:rowOff>
    </xdr:from>
    <xdr:to>
      <xdr:col>9</xdr:col>
      <xdr:colOff>98196</xdr:colOff>
      <xdr:row>16</xdr:row>
      <xdr:rowOff>157113</xdr:rowOff>
    </xdr:to>
    <xdr:cxnSp macro="">
      <xdr:nvCxnSpPr>
        <xdr:cNvPr id="41" name="直線コネクタ 40"/>
        <xdr:cNvCxnSpPr/>
      </xdr:nvCxnSpPr>
      <xdr:spPr>
        <a:xfrm rot="5400000" flipH="1" flipV="1">
          <a:off x="5243660" y="1875541"/>
          <a:ext cx="1001598" cy="90340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132194</xdr:colOff>
      <xdr:row>6</xdr:row>
      <xdr:rowOff>117836</xdr:rowOff>
    </xdr:from>
    <xdr:to>
      <xdr:col>10</xdr:col>
      <xdr:colOff>648778</xdr:colOff>
      <xdr:row>11</xdr:row>
      <xdr:rowOff>34567</xdr:rowOff>
    </xdr:to>
    <xdr:sp macro="" textlink="">
      <xdr:nvSpPr>
        <xdr:cNvPr id="45" name="角丸四角形吹き出し 44"/>
        <xdr:cNvSpPr/>
      </xdr:nvSpPr>
      <xdr:spPr>
        <a:xfrm>
          <a:off x="6230158" y="1119434"/>
          <a:ext cx="1194135" cy="751396"/>
        </a:xfrm>
        <a:prstGeom prst="wedgeRoundRectCallout">
          <a:avLst>
            <a:gd name="adj1" fmla="val -76875"/>
            <a:gd name="adj2" fmla="val 914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小さな</a:t>
          </a:r>
          <a:r>
            <a:rPr kumimoji="1" lang="en-US" altLang="ja-JP" sz="1100"/>
            <a:t>T/L</a:t>
          </a:r>
          <a:r>
            <a:rPr kumimoji="1" lang="ja-JP" altLang="en-US" sz="1100"/>
            <a:t>ブレイクで</a:t>
          </a:r>
          <a:r>
            <a:rPr kumimoji="1" lang="en-US" altLang="ja-JP" sz="1100"/>
            <a:t>No.6IN</a:t>
          </a:r>
          <a:r>
            <a:rPr kumimoji="1" lang="ja-JP" altLang="en-US" sz="1100"/>
            <a:t>。</a:t>
          </a:r>
          <a:endParaRPr kumimoji="1" lang="en-US" altLang="ja-JP" sz="1100"/>
        </a:p>
        <a:p>
          <a:pPr algn="ctr"/>
          <a:r>
            <a:rPr kumimoji="1" lang="ja-JP" altLang="en-US" sz="1100"/>
            <a:t>その後レンジで建値撤退</a:t>
          </a:r>
        </a:p>
      </xdr:txBody>
    </xdr:sp>
    <xdr:clientData/>
  </xdr:twoCellAnchor>
  <xdr:twoCellAnchor>
    <xdr:from>
      <xdr:col>7</xdr:col>
      <xdr:colOff>235496</xdr:colOff>
      <xdr:row>17</xdr:row>
      <xdr:rowOff>132762</xdr:rowOff>
    </xdr:from>
    <xdr:to>
      <xdr:col>9</xdr:col>
      <xdr:colOff>74528</xdr:colOff>
      <xdr:row>22</xdr:row>
      <xdr:rowOff>49493</xdr:rowOff>
    </xdr:to>
    <xdr:sp macro="" textlink="">
      <xdr:nvSpPr>
        <xdr:cNvPr id="46" name="角丸四角形吹き出し 45"/>
        <xdr:cNvSpPr/>
      </xdr:nvSpPr>
      <xdr:spPr>
        <a:xfrm>
          <a:off x="4978357" y="2970623"/>
          <a:ext cx="1194135" cy="751396"/>
        </a:xfrm>
        <a:prstGeom prst="wedgeRoundRectCallout">
          <a:avLst>
            <a:gd name="adj1" fmla="val 44829"/>
            <a:gd name="adj2" fmla="val -1203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意識されてそうな</a:t>
          </a:r>
          <a:r>
            <a:rPr kumimoji="1" lang="en-US" altLang="ja-JP" sz="1100"/>
            <a:t>S/R</a:t>
          </a:r>
          <a:r>
            <a:rPr kumimoji="1" lang="ja-JP" altLang="en-US" sz="1100"/>
            <a:t>下抜きで</a:t>
          </a:r>
          <a:r>
            <a:rPr kumimoji="1" lang="en-US" altLang="ja-JP" sz="1100"/>
            <a:t>No.7IN</a:t>
          </a:r>
          <a:r>
            <a:rPr kumimoji="1" lang="ja-JP" altLang="en-US" sz="1100"/>
            <a:t>。</a:t>
          </a:r>
        </a:p>
      </xdr:txBody>
    </xdr:sp>
    <xdr:clientData/>
  </xdr:twoCellAnchor>
  <xdr:twoCellAnchor>
    <xdr:from>
      <xdr:col>14</xdr:col>
      <xdr:colOff>93308</xdr:colOff>
      <xdr:row>9</xdr:row>
      <xdr:rowOff>78951</xdr:rowOff>
    </xdr:from>
    <xdr:to>
      <xdr:col>15</xdr:col>
      <xdr:colOff>609892</xdr:colOff>
      <xdr:row>13</xdr:row>
      <xdr:rowOff>162615</xdr:rowOff>
    </xdr:to>
    <xdr:sp macro="" textlink="">
      <xdr:nvSpPr>
        <xdr:cNvPr id="47" name="角丸四角形吹き出し 46"/>
        <xdr:cNvSpPr/>
      </xdr:nvSpPr>
      <xdr:spPr>
        <a:xfrm>
          <a:off x="9579030" y="1581348"/>
          <a:ext cx="1194135" cy="751396"/>
        </a:xfrm>
        <a:prstGeom prst="wedgeRoundRectCallout">
          <a:avLst>
            <a:gd name="adj1" fmla="val -65362"/>
            <a:gd name="adj2" fmla="val 5872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もう少し耐えるか迷ったが、建値撤退</a:t>
          </a:r>
        </a:p>
      </xdr:txBody>
    </xdr:sp>
    <xdr:clientData/>
  </xdr:twoCellAnchor>
  <xdr:twoCellAnchor editAs="oneCell">
    <xdr:from>
      <xdr:col>0</xdr:col>
      <xdr:colOff>0</xdr:colOff>
      <xdr:row>29</xdr:row>
      <xdr:rowOff>127655</xdr:rowOff>
    </xdr:from>
    <xdr:to>
      <xdr:col>18</xdr:col>
      <xdr:colOff>201203</xdr:colOff>
      <xdr:row>58</xdr:row>
      <xdr:rowOff>98196</xdr:rowOff>
    </xdr:to>
    <xdr:pic>
      <xdr:nvPicPr>
        <xdr:cNvPr id="10241" name="Picture 1"/>
        <xdr:cNvPicPr>
          <a:picLocks noChangeAspect="1" noChangeArrowheads="1"/>
        </xdr:cNvPicPr>
      </xdr:nvPicPr>
      <xdr:blipFill>
        <a:blip xmlns:r="http://schemas.openxmlformats.org/officeDocument/2006/relationships" r:embed="rId2"/>
        <a:srcRect l="4896" t="19707" b="12767"/>
        <a:stretch>
          <a:fillRect/>
        </a:stretch>
      </xdr:blipFill>
      <xdr:spPr bwMode="auto">
        <a:xfrm>
          <a:off x="0" y="4968712"/>
          <a:ext cx="12397131" cy="4811597"/>
        </a:xfrm>
        <a:prstGeom prst="rect">
          <a:avLst/>
        </a:prstGeom>
        <a:noFill/>
        <a:ln w="1">
          <a:noFill/>
          <a:miter lim="800000"/>
          <a:headEnd/>
          <a:tailEnd type="none" w="med" len="med"/>
        </a:ln>
        <a:effectLst/>
      </xdr:spPr>
    </xdr:pic>
    <xdr:clientData/>
  </xdr:twoCellAnchor>
  <xdr:twoCellAnchor>
    <xdr:from>
      <xdr:col>0</xdr:col>
      <xdr:colOff>113122</xdr:colOff>
      <xdr:row>31</xdr:row>
      <xdr:rowOff>44385</xdr:rowOff>
    </xdr:from>
    <xdr:to>
      <xdr:col>1</xdr:col>
      <xdr:colOff>439777</xdr:colOff>
      <xdr:row>32</xdr:row>
      <xdr:rowOff>154096</xdr:rowOff>
    </xdr:to>
    <xdr:sp macro="" textlink="">
      <xdr:nvSpPr>
        <xdr:cNvPr id="44" name="テキスト ボックス 43"/>
        <xdr:cNvSpPr txBox="1"/>
      </xdr:nvSpPr>
      <xdr:spPr>
        <a:xfrm>
          <a:off x="113122" y="5219308"/>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No.8,9</a:t>
          </a:r>
        </a:p>
      </xdr:txBody>
    </xdr:sp>
    <xdr:clientData/>
  </xdr:twoCellAnchor>
  <xdr:twoCellAnchor>
    <xdr:from>
      <xdr:col>3</xdr:col>
      <xdr:colOff>112555</xdr:colOff>
      <xdr:row>42</xdr:row>
      <xdr:rowOff>98199</xdr:rowOff>
    </xdr:from>
    <xdr:to>
      <xdr:col>4</xdr:col>
      <xdr:colOff>629139</xdr:colOff>
      <xdr:row>46</xdr:row>
      <xdr:rowOff>142582</xdr:rowOff>
    </xdr:to>
    <xdr:sp macro="" textlink="">
      <xdr:nvSpPr>
        <xdr:cNvPr id="48" name="角丸四角形吹き出し 47"/>
        <xdr:cNvSpPr/>
      </xdr:nvSpPr>
      <xdr:spPr>
        <a:xfrm>
          <a:off x="2145210" y="7109385"/>
          <a:ext cx="1194135" cy="712115"/>
        </a:xfrm>
        <a:prstGeom prst="wedgeRoundRectCallout">
          <a:avLst>
            <a:gd name="adj1" fmla="val 62097"/>
            <a:gd name="adj2" fmla="val -715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直近安値ブレイクで</a:t>
          </a:r>
          <a:r>
            <a:rPr kumimoji="1" lang="en-US" altLang="ja-JP" sz="1100"/>
            <a:t>No.8IN</a:t>
          </a:r>
          <a:endParaRPr kumimoji="1" lang="ja-JP" altLang="en-US" sz="1100"/>
        </a:p>
      </xdr:txBody>
    </xdr:sp>
    <xdr:clientData/>
  </xdr:twoCellAnchor>
  <xdr:twoCellAnchor>
    <xdr:from>
      <xdr:col>0</xdr:col>
      <xdr:colOff>113809</xdr:colOff>
      <xdr:row>33</xdr:row>
      <xdr:rowOff>32530</xdr:rowOff>
    </xdr:from>
    <xdr:to>
      <xdr:col>2</xdr:col>
      <xdr:colOff>409590</xdr:colOff>
      <xdr:row>37</xdr:row>
      <xdr:rowOff>73844</xdr:rowOff>
    </xdr:to>
    <xdr:sp macro="" textlink="">
      <xdr:nvSpPr>
        <xdr:cNvPr id="49" name="テキスト ボックス 48"/>
        <xdr:cNvSpPr txBox="1"/>
      </xdr:nvSpPr>
      <xdr:spPr>
        <a:xfrm>
          <a:off x="113809" y="5541319"/>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足レベルのウェッジブレイク後の戻りからの売りを狙った</a:t>
          </a:r>
          <a:endParaRPr kumimoji="1" lang="en-US" altLang="ja-JP" sz="1100"/>
        </a:p>
      </xdr:txBody>
    </xdr:sp>
    <xdr:clientData/>
  </xdr:twoCellAnchor>
  <xdr:twoCellAnchor>
    <xdr:from>
      <xdr:col>3</xdr:col>
      <xdr:colOff>476446</xdr:colOff>
      <xdr:row>41</xdr:row>
      <xdr:rowOff>73844</xdr:rowOff>
    </xdr:from>
    <xdr:to>
      <xdr:col>5</xdr:col>
      <xdr:colOff>422242</xdr:colOff>
      <xdr:row>41</xdr:row>
      <xdr:rowOff>78556</xdr:rowOff>
    </xdr:to>
    <xdr:cxnSp macro="">
      <xdr:nvCxnSpPr>
        <xdr:cNvPr id="50" name="直線コネクタ 49"/>
        <xdr:cNvCxnSpPr/>
      </xdr:nvCxnSpPr>
      <xdr:spPr>
        <a:xfrm>
          <a:off x="2509101" y="6918097"/>
          <a:ext cx="1300899" cy="471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88203</xdr:colOff>
      <xdr:row>32</xdr:row>
      <xdr:rowOff>24749</xdr:rowOff>
    </xdr:from>
    <xdr:to>
      <xdr:col>7</xdr:col>
      <xdr:colOff>604786</xdr:colOff>
      <xdr:row>36</xdr:row>
      <xdr:rowOff>69132</xdr:rowOff>
    </xdr:to>
    <xdr:sp macro="" textlink="">
      <xdr:nvSpPr>
        <xdr:cNvPr id="52" name="角丸四角形吹き出し 51"/>
        <xdr:cNvSpPr/>
      </xdr:nvSpPr>
      <xdr:spPr>
        <a:xfrm>
          <a:off x="4153512" y="5366605"/>
          <a:ext cx="1194135" cy="712115"/>
        </a:xfrm>
        <a:prstGeom prst="wedgeRoundRectCallout">
          <a:avLst>
            <a:gd name="adj1" fmla="val 51407"/>
            <a:gd name="adj2" fmla="val 9394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建値撤退できずここまで引っ張ってロスカット</a:t>
          </a:r>
        </a:p>
      </xdr:txBody>
    </xdr:sp>
    <xdr:clientData/>
  </xdr:twoCellAnchor>
  <xdr:twoCellAnchor>
    <xdr:from>
      <xdr:col>7</xdr:col>
      <xdr:colOff>49098</xdr:colOff>
      <xdr:row>40</xdr:row>
      <xdr:rowOff>49098</xdr:rowOff>
    </xdr:from>
    <xdr:to>
      <xdr:col>10</xdr:col>
      <xdr:colOff>598995</xdr:colOff>
      <xdr:row>41</xdr:row>
      <xdr:rowOff>127655</xdr:rowOff>
    </xdr:to>
    <xdr:cxnSp macro="">
      <xdr:nvCxnSpPr>
        <xdr:cNvPr id="53" name="直線コネクタ 52"/>
        <xdr:cNvCxnSpPr/>
      </xdr:nvCxnSpPr>
      <xdr:spPr>
        <a:xfrm flipV="1">
          <a:off x="4791959" y="6726418"/>
          <a:ext cx="2582551" cy="245490"/>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162046</xdr:colOff>
      <xdr:row>40</xdr:row>
      <xdr:rowOff>20036</xdr:rowOff>
    </xdr:from>
    <xdr:to>
      <xdr:col>13</xdr:col>
      <xdr:colOff>1078</xdr:colOff>
      <xdr:row>44</xdr:row>
      <xdr:rowOff>64419</xdr:rowOff>
    </xdr:to>
    <xdr:sp macro="" textlink="">
      <xdr:nvSpPr>
        <xdr:cNvPr id="57" name="角丸四角形吹き出し 56"/>
        <xdr:cNvSpPr/>
      </xdr:nvSpPr>
      <xdr:spPr>
        <a:xfrm>
          <a:off x="7615113" y="6697356"/>
          <a:ext cx="1194135" cy="712115"/>
        </a:xfrm>
        <a:prstGeom prst="wedgeRoundRectCallout">
          <a:avLst>
            <a:gd name="adj1" fmla="val -95788"/>
            <a:gd name="adj2" fmla="val -384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No.9IN</a:t>
          </a:r>
          <a:endParaRPr kumimoji="1" lang="ja-JP" altLang="en-US" sz="1100"/>
        </a:p>
      </xdr:txBody>
    </xdr:sp>
    <xdr:clientData/>
  </xdr:twoCellAnchor>
  <xdr:twoCellAnchor>
    <xdr:from>
      <xdr:col>14</xdr:col>
      <xdr:colOff>510838</xdr:colOff>
      <xdr:row>36</xdr:row>
      <xdr:rowOff>123338</xdr:rowOff>
    </xdr:from>
    <xdr:to>
      <xdr:col>16</xdr:col>
      <xdr:colOff>349870</xdr:colOff>
      <xdr:row>41</xdr:row>
      <xdr:rowOff>788</xdr:rowOff>
    </xdr:to>
    <xdr:sp macro="" textlink="">
      <xdr:nvSpPr>
        <xdr:cNvPr id="58" name="角丸四角形吹き出し 57"/>
        <xdr:cNvSpPr/>
      </xdr:nvSpPr>
      <xdr:spPr>
        <a:xfrm>
          <a:off x="9996560" y="6132926"/>
          <a:ext cx="1194135" cy="712115"/>
        </a:xfrm>
        <a:prstGeom prst="wedgeRoundRectCallout">
          <a:avLst>
            <a:gd name="adj1" fmla="val 87589"/>
            <a:gd name="adj2" fmla="val 511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建値まで戻った</a:t>
          </a:r>
        </a:p>
      </xdr:txBody>
    </xdr:sp>
    <xdr:clientData/>
  </xdr:twoCellAnchor>
  <xdr:twoCellAnchor>
    <xdr:from>
      <xdr:col>0</xdr:col>
      <xdr:colOff>147120</xdr:colOff>
      <xdr:row>38</xdr:row>
      <xdr:rowOff>34568</xdr:rowOff>
    </xdr:from>
    <xdr:to>
      <xdr:col>2</xdr:col>
      <xdr:colOff>441882</xdr:colOff>
      <xdr:row>42</xdr:row>
      <xdr:rowOff>147293</xdr:rowOff>
    </xdr:to>
    <xdr:sp macro="" textlink="">
      <xdr:nvSpPr>
        <xdr:cNvPr id="59" name="角丸四角形吹き出し 58"/>
        <xdr:cNvSpPr/>
      </xdr:nvSpPr>
      <xdr:spPr>
        <a:xfrm>
          <a:off x="147120" y="6378022"/>
          <a:ext cx="1649865" cy="780457"/>
        </a:xfrm>
        <a:prstGeom prst="wedgeRoundRectCallout">
          <a:avLst>
            <a:gd name="adj1" fmla="val 26737"/>
            <a:gd name="adj2" fmla="val -508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a:t>
          </a:r>
          <a:r>
            <a:rPr kumimoji="1" lang="ja-JP" altLang="en-US" sz="1100"/>
            <a:t>で決めたターゲットを狙ったが</a:t>
          </a:r>
          <a:r>
            <a:rPr kumimoji="1" lang="en-US" altLang="ja-JP" sz="1100"/>
            <a:t>…</a:t>
          </a:r>
          <a:r>
            <a:rPr kumimoji="1" lang="ja-JP" altLang="en-US" sz="1100"/>
            <a:t>全く下落せず</a:t>
          </a:r>
          <a:r>
            <a:rPr kumimoji="1" lang="en-US" altLang="ja-JP" sz="1100"/>
            <a:t>×</a:t>
          </a:r>
          <a:endParaRPr kumimoji="1" lang="ja-JP" altLang="en-US" sz="1100"/>
        </a:p>
      </xdr:txBody>
    </xdr:sp>
    <xdr:clientData/>
  </xdr:twoCellAnchor>
  <xdr:twoCellAnchor editAs="oneCell">
    <xdr:from>
      <xdr:col>0</xdr:col>
      <xdr:colOff>0</xdr:colOff>
      <xdr:row>60</xdr:row>
      <xdr:rowOff>9819</xdr:rowOff>
    </xdr:from>
    <xdr:to>
      <xdr:col>18</xdr:col>
      <xdr:colOff>171744</xdr:colOff>
      <xdr:row>88</xdr:row>
      <xdr:rowOff>117835</xdr:rowOff>
    </xdr:to>
    <xdr:pic>
      <xdr:nvPicPr>
        <xdr:cNvPr id="35" name="Picture 2"/>
        <xdr:cNvPicPr>
          <a:picLocks noChangeAspect="1" noChangeArrowheads="1"/>
        </xdr:cNvPicPr>
      </xdr:nvPicPr>
      <xdr:blipFill>
        <a:blip xmlns:r="http://schemas.openxmlformats.org/officeDocument/2006/relationships" r:embed="rId3"/>
        <a:srcRect l="5122" t="20258" b="12629"/>
        <a:stretch>
          <a:fillRect/>
        </a:stretch>
      </xdr:blipFill>
      <xdr:spPr bwMode="auto">
        <a:xfrm>
          <a:off x="0" y="10025798"/>
          <a:ext cx="12367672" cy="4782140"/>
        </a:xfrm>
        <a:prstGeom prst="rect">
          <a:avLst/>
        </a:prstGeom>
        <a:noFill/>
        <a:ln w="1">
          <a:noFill/>
          <a:miter lim="800000"/>
          <a:headEnd/>
          <a:tailEnd type="none" w="med" len="med"/>
        </a:ln>
        <a:effectLst/>
      </xdr:spPr>
    </xdr:pic>
    <xdr:clientData/>
  </xdr:twoCellAnchor>
  <xdr:twoCellAnchor>
    <xdr:from>
      <xdr:col>0</xdr:col>
      <xdr:colOff>128048</xdr:colOff>
      <xdr:row>61</xdr:row>
      <xdr:rowOff>20033</xdr:rowOff>
    </xdr:from>
    <xdr:to>
      <xdr:col>1</xdr:col>
      <xdr:colOff>454703</xdr:colOff>
      <xdr:row>62</xdr:row>
      <xdr:rowOff>129744</xdr:rowOff>
    </xdr:to>
    <xdr:sp macro="" textlink="">
      <xdr:nvSpPr>
        <xdr:cNvPr id="60" name="テキスト ボックス 59"/>
        <xdr:cNvSpPr txBox="1"/>
      </xdr:nvSpPr>
      <xdr:spPr>
        <a:xfrm>
          <a:off x="128048" y="10202945"/>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No.10,11</a:t>
          </a:r>
        </a:p>
      </xdr:txBody>
    </xdr:sp>
    <xdr:clientData/>
  </xdr:twoCellAnchor>
  <xdr:twoCellAnchor>
    <xdr:from>
      <xdr:col>0</xdr:col>
      <xdr:colOff>128735</xdr:colOff>
      <xdr:row>63</xdr:row>
      <xdr:rowOff>8178</xdr:rowOff>
    </xdr:from>
    <xdr:to>
      <xdr:col>2</xdr:col>
      <xdr:colOff>424516</xdr:colOff>
      <xdr:row>67</xdr:row>
      <xdr:rowOff>49492</xdr:rowOff>
    </xdr:to>
    <xdr:sp macro="" textlink="">
      <xdr:nvSpPr>
        <xdr:cNvPr id="61" name="テキスト ボックス 60"/>
        <xdr:cNvSpPr txBox="1"/>
      </xdr:nvSpPr>
      <xdr:spPr>
        <a:xfrm>
          <a:off x="128735" y="10524956"/>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1H</a:t>
          </a:r>
          <a:r>
            <a:rPr kumimoji="1" lang="ja-JP" altLang="en-US" sz="1100"/>
            <a:t>足レベルのウェッジブレイク後の戻りで</a:t>
          </a:r>
          <a:r>
            <a:rPr kumimoji="1" lang="en-US" altLang="ja-JP" sz="1100"/>
            <a:t>IN</a:t>
          </a:r>
        </a:p>
      </xdr:txBody>
    </xdr:sp>
    <xdr:clientData/>
  </xdr:twoCellAnchor>
  <xdr:twoCellAnchor>
    <xdr:from>
      <xdr:col>7</xdr:col>
      <xdr:colOff>456634</xdr:colOff>
      <xdr:row>71</xdr:row>
      <xdr:rowOff>98593</xdr:rowOff>
    </xdr:from>
    <xdr:to>
      <xdr:col>9</xdr:col>
      <xdr:colOff>295666</xdr:colOff>
      <xdr:row>76</xdr:row>
      <xdr:rowOff>9820</xdr:rowOff>
    </xdr:to>
    <xdr:sp macro="" textlink="">
      <xdr:nvSpPr>
        <xdr:cNvPr id="62" name="角丸四角形吹き出し 61"/>
        <xdr:cNvSpPr/>
      </xdr:nvSpPr>
      <xdr:spPr>
        <a:xfrm>
          <a:off x="5199495" y="11950835"/>
          <a:ext cx="1194135" cy="745892"/>
        </a:xfrm>
        <a:prstGeom prst="wedgeRoundRectCallout">
          <a:avLst>
            <a:gd name="adj1" fmla="val 64564"/>
            <a:gd name="adj2" fmla="val -977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No.10IN</a:t>
          </a:r>
        </a:p>
        <a:p>
          <a:pPr algn="ctr"/>
          <a:r>
            <a:rPr kumimoji="1" lang="ja-JP" altLang="en-US" sz="1100"/>
            <a:t>その後すぐロスカット</a:t>
          </a:r>
          <a:endParaRPr kumimoji="1" lang="en-US" altLang="ja-JP" sz="1100"/>
        </a:p>
      </xdr:txBody>
    </xdr:sp>
    <xdr:clientData/>
  </xdr:twoCellAnchor>
  <xdr:twoCellAnchor>
    <xdr:from>
      <xdr:col>7</xdr:col>
      <xdr:colOff>667732</xdr:colOff>
      <xdr:row>68</xdr:row>
      <xdr:rowOff>117835</xdr:rowOff>
    </xdr:from>
    <xdr:to>
      <xdr:col>9</xdr:col>
      <xdr:colOff>657912</xdr:colOff>
      <xdr:row>71</xdr:row>
      <xdr:rowOff>78557</xdr:rowOff>
    </xdr:to>
    <xdr:cxnSp macro="">
      <xdr:nvCxnSpPr>
        <xdr:cNvPr id="63" name="直線コネクタ 62"/>
        <xdr:cNvCxnSpPr/>
      </xdr:nvCxnSpPr>
      <xdr:spPr>
        <a:xfrm flipV="1">
          <a:off x="5410593" y="11469278"/>
          <a:ext cx="1345283" cy="461521"/>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162046</xdr:colOff>
      <xdr:row>68</xdr:row>
      <xdr:rowOff>10216</xdr:rowOff>
    </xdr:from>
    <xdr:to>
      <xdr:col>2</xdr:col>
      <xdr:colOff>456808</xdr:colOff>
      <xdr:row>73</xdr:row>
      <xdr:rowOff>117835</xdr:rowOff>
    </xdr:to>
    <xdr:sp macro="" textlink="">
      <xdr:nvSpPr>
        <xdr:cNvPr id="64" name="角丸四角形吹き出し 63"/>
        <xdr:cNvSpPr/>
      </xdr:nvSpPr>
      <xdr:spPr>
        <a:xfrm>
          <a:off x="162046" y="11361659"/>
          <a:ext cx="1649865" cy="942284"/>
        </a:xfrm>
        <a:prstGeom prst="wedgeRoundRectCallout">
          <a:avLst>
            <a:gd name="adj1" fmla="val 26737"/>
            <a:gd name="adj2" fmla="val -508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No.10</a:t>
          </a:r>
          <a:r>
            <a:rPr kumimoji="1" lang="ja-JP" altLang="en-US" sz="1100"/>
            <a:t>のような場合も考慮して、建値にストップ移動可能な値段まで落ちればすぐ移動させる</a:t>
          </a:r>
        </a:p>
      </xdr:txBody>
    </xdr:sp>
    <xdr:clientData/>
  </xdr:twoCellAnchor>
  <xdr:twoCellAnchor>
    <xdr:from>
      <xdr:col>9</xdr:col>
      <xdr:colOff>417529</xdr:colOff>
      <xdr:row>70</xdr:row>
      <xdr:rowOff>157114</xdr:rowOff>
    </xdr:from>
    <xdr:to>
      <xdr:col>12</xdr:col>
      <xdr:colOff>500799</xdr:colOff>
      <xdr:row>70</xdr:row>
      <xdr:rowOff>162221</xdr:rowOff>
    </xdr:to>
    <xdr:cxnSp macro="">
      <xdr:nvCxnSpPr>
        <xdr:cNvPr id="67" name="直線コネクタ 66"/>
        <xdr:cNvCxnSpPr/>
      </xdr:nvCxnSpPr>
      <xdr:spPr>
        <a:xfrm flipV="1">
          <a:off x="6515493" y="11842423"/>
          <a:ext cx="2115925"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501018</xdr:colOff>
      <xdr:row>73</xdr:row>
      <xdr:rowOff>84060</xdr:rowOff>
    </xdr:from>
    <xdr:to>
      <xdr:col>11</xdr:col>
      <xdr:colOff>340050</xdr:colOff>
      <xdr:row>77</xdr:row>
      <xdr:rowOff>128443</xdr:rowOff>
    </xdr:to>
    <xdr:sp macro="" textlink="">
      <xdr:nvSpPr>
        <xdr:cNvPr id="70" name="角丸四角形吹き出し 69"/>
        <xdr:cNvSpPr/>
      </xdr:nvSpPr>
      <xdr:spPr>
        <a:xfrm>
          <a:off x="6598982" y="12270168"/>
          <a:ext cx="1194135" cy="712115"/>
        </a:xfrm>
        <a:prstGeom prst="wedgeRoundRectCallout">
          <a:avLst>
            <a:gd name="adj1" fmla="val 64564"/>
            <a:gd name="adj2" fmla="val -977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直近底値ブレイクで</a:t>
          </a:r>
          <a:r>
            <a:rPr kumimoji="1" lang="en-US" altLang="ja-JP" sz="1100"/>
            <a:t>No.11IN</a:t>
          </a:r>
          <a:endParaRPr kumimoji="1" lang="ja-JP" altLang="en-US" sz="1100"/>
        </a:p>
      </xdr:txBody>
    </xdr:sp>
    <xdr:clientData/>
  </xdr:twoCellAnchor>
  <xdr:twoCellAnchor>
    <xdr:from>
      <xdr:col>12</xdr:col>
      <xdr:colOff>240995</xdr:colOff>
      <xdr:row>64</xdr:row>
      <xdr:rowOff>10610</xdr:rowOff>
    </xdr:from>
    <xdr:to>
      <xdr:col>14</xdr:col>
      <xdr:colOff>80027</xdr:colOff>
      <xdr:row>68</xdr:row>
      <xdr:rowOff>54993</xdr:rowOff>
    </xdr:to>
    <xdr:sp macro="" textlink="">
      <xdr:nvSpPr>
        <xdr:cNvPr id="71" name="角丸四角形吹き出し 70"/>
        <xdr:cNvSpPr/>
      </xdr:nvSpPr>
      <xdr:spPr>
        <a:xfrm>
          <a:off x="8371614" y="10694321"/>
          <a:ext cx="1194135" cy="712115"/>
        </a:xfrm>
        <a:prstGeom prst="wedgeRoundRectCallout">
          <a:avLst>
            <a:gd name="adj1" fmla="val 31671"/>
            <a:gd name="adj2" fmla="val 705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ここでロスカット</a:t>
          </a:r>
        </a:p>
      </xdr:txBody>
    </xdr:sp>
    <xdr:clientData/>
  </xdr:twoCellAnchor>
  <xdr:twoCellAnchor>
    <xdr:from>
      <xdr:col>11</xdr:col>
      <xdr:colOff>294980</xdr:colOff>
      <xdr:row>78</xdr:row>
      <xdr:rowOff>152400</xdr:rowOff>
    </xdr:from>
    <xdr:to>
      <xdr:col>14</xdr:col>
      <xdr:colOff>378250</xdr:colOff>
      <xdr:row>78</xdr:row>
      <xdr:rowOff>157507</xdr:rowOff>
    </xdr:to>
    <xdr:cxnSp macro="">
      <xdr:nvCxnSpPr>
        <xdr:cNvPr id="65" name="直線コネクタ 64"/>
        <xdr:cNvCxnSpPr/>
      </xdr:nvCxnSpPr>
      <xdr:spPr>
        <a:xfrm flipV="1">
          <a:off x="7748047" y="13173173"/>
          <a:ext cx="2115925"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663237</xdr:colOff>
      <xdr:row>76</xdr:row>
      <xdr:rowOff>58918</xdr:rowOff>
    </xdr:from>
    <xdr:to>
      <xdr:col>16</xdr:col>
      <xdr:colOff>196391</xdr:colOff>
      <xdr:row>78</xdr:row>
      <xdr:rowOff>74632</xdr:rowOff>
    </xdr:to>
    <xdr:sp macro="" textlink="">
      <xdr:nvSpPr>
        <xdr:cNvPr id="66" name="角丸四角形吹き出し 65"/>
        <xdr:cNvSpPr/>
      </xdr:nvSpPr>
      <xdr:spPr>
        <a:xfrm>
          <a:off x="10148959" y="12745825"/>
          <a:ext cx="888257" cy="349580"/>
        </a:xfrm>
        <a:prstGeom prst="wedgeRoundRectCallout">
          <a:avLst>
            <a:gd name="adj1" fmla="val -80501"/>
            <a:gd name="adj2" fmla="val 6513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FIB-61.8</a:t>
          </a:r>
          <a:endParaRPr kumimoji="1" lang="ja-JP" altLang="en-US" sz="1100"/>
        </a:p>
      </xdr:txBody>
    </xdr:sp>
    <xdr:clientData/>
  </xdr:twoCellAnchor>
  <xdr:twoCellAnchor>
    <xdr:from>
      <xdr:col>0</xdr:col>
      <xdr:colOff>161653</xdr:colOff>
      <xdr:row>8</xdr:row>
      <xdr:rowOff>147298</xdr:rowOff>
    </xdr:from>
    <xdr:to>
      <xdr:col>2</xdr:col>
      <xdr:colOff>402603</xdr:colOff>
      <xdr:row>13</xdr:row>
      <xdr:rowOff>98197</xdr:rowOff>
    </xdr:to>
    <xdr:sp macro="" textlink="">
      <xdr:nvSpPr>
        <xdr:cNvPr id="68" name="角丸四角形吹き出し 67"/>
        <xdr:cNvSpPr/>
      </xdr:nvSpPr>
      <xdr:spPr>
        <a:xfrm>
          <a:off x="161653" y="1482762"/>
          <a:ext cx="1596053" cy="785564"/>
        </a:xfrm>
        <a:prstGeom prst="wedgeRoundRectCallout">
          <a:avLst>
            <a:gd name="adj1" fmla="val -24490"/>
            <a:gd name="adj2" fmla="val -7967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週足ブレイクでは大きすぎた。４</a:t>
          </a:r>
          <a:r>
            <a:rPr kumimoji="1" lang="en-US" altLang="ja-JP" sz="1100"/>
            <a:t>H</a:t>
          </a:r>
          <a:r>
            <a:rPr kumimoji="1" lang="ja-JP" altLang="en-US" sz="1100"/>
            <a:t>ブレイクならもっと早くに</a:t>
          </a:r>
          <a:r>
            <a:rPr kumimoji="1" lang="en-US" altLang="ja-JP" sz="1100"/>
            <a:t>IN</a:t>
          </a:r>
          <a:r>
            <a:rPr kumimoji="1" lang="ja-JP" altLang="en-US" sz="1100"/>
            <a:t>できた</a:t>
          </a:r>
        </a:p>
      </xdr:txBody>
    </xdr:sp>
    <xdr:clientData/>
  </xdr:twoCellAnchor>
  <xdr:twoCellAnchor>
    <xdr:from>
      <xdr:col>9</xdr:col>
      <xdr:colOff>333866</xdr:colOff>
      <xdr:row>15</xdr:row>
      <xdr:rowOff>58916</xdr:rowOff>
    </xdr:from>
    <xdr:to>
      <xdr:col>9</xdr:col>
      <xdr:colOff>667732</xdr:colOff>
      <xdr:row>16</xdr:row>
      <xdr:rowOff>117834</xdr:rowOff>
    </xdr:to>
    <xdr:sp macro="" textlink="">
      <xdr:nvSpPr>
        <xdr:cNvPr id="69" name="正方形/長方形 68"/>
        <xdr:cNvSpPr/>
      </xdr:nvSpPr>
      <xdr:spPr>
        <a:xfrm>
          <a:off x="6431830" y="2562911"/>
          <a:ext cx="333866" cy="225851"/>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10</xdr:col>
      <xdr:colOff>206431</xdr:colOff>
      <xdr:row>16</xdr:row>
      <xdr:rowOff>152794</xdr:rowOff>
    </xdr:from>
    <xdr:to>
      <xdr:col>12</xdr:col>
      <xdr:colOff>45462</xdr:colOff>
      <xdr:row>21</xdr:row>
      <xdr:rowOff>69525</xdr:rowOff>
    </xdr:to>
    <xdr:sp macro="" textlink="">
      <xdr:nvSpPr>
        <xdr:cNvPr id="72" name="角丸四角形吹き出し 71"/>
        <xdr:cNvSpPr/>
      </xdr:nvSpPr>
      <xdr:spPr>
        <a:xfrm>
          <a:off x="6981946" y="2823722"/>
          <a:ext cx="1194135" cy="751396"/>
        </a:xfrm>
        <a:prstGeom prst="wedgeRoundRectCallout">
          <a:avLst>
            <a:gd name="adj1" fmla="val -67007"/>
            <a:gd name="adj2" fmla="val -5366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このレンジを上抜ければ切るべきだった</a:t>
          </a:r>
        </a:p>
      </xdr:txBody>
    </xdr:sp>
    <xdr:clientData/>
  </xdr:twoCellAnchor>
  <xdr:twoCellAnchor>
    <xdr:from>
      <xdr:col>3</xdr:col>
      <xdr:colOff>495912</xdr:colOff>
      <xdr:row>30</xdr:row>
      <xdr:rowOff>88773</xdr:rowOff>
    </xdr:from>
    <xdr:to>
      <xdr:col>5</xdr:col>
      <xdr:colOff>471340</xdr:colOff>
      <xdr:row>34</xdr:row>
      <xdr:rowOff>133156</xdr:rowOff>
    </xdr:to>
    <xdr:sp macro="" textlink="">
      <xdr:nvSpPr>
        <xdr:cNvPr id="73" name="角丸四角形吹き出し 72"/>
        <xdr:cNvSpPr/>
      </xdr:nvSpPr>
      <xdr:spPr>
        <a:xfrm>
          <a:off x="2528567" y="5096763"/>
          <a:ext cx="1330531" cy="712115"/>
        </a:xfrm>
        <a:prstGeom prst="wedgeRoundRectCallout">
          <a:avLst>
            <a:gd name="adj1" fmla="val -79109"/>
            <a:gd name="adj2" fmla="val -809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ここがルールで</a:t>
          </a:r>
          <a:r>
            <a:rPr kumimoji="1" lang="en-US" altLang="ja-JP" sz="1100"/>
            <a:t>IN</a:t>
          </a:r>
          <a:r>
            <a:rPr kumimoji="1" lang="ja-JP" altLang="en-US" sz="1100"/>
            <a:t>すべきポイント</a:t>
          </a:r>
        </a:p>
      </xdr:txBody>
    </xdr:sp>
    <xdr:clientData/>
  </xdr:twoCellAnchor>
  <xdr:twoCellAnchor>
    <xdr:from>
      <xdr:col>11</xdr:col>
      <xdr:colOff>29852</xdr:colOff>
      <xdr:row>49</xdr:row>
      <xdr:rowOff>117836</xdr:rowOff>
    </xdr:from>
    <xdr:to>
      <xdr:col>14</xdr:col>
      <xdr:colOff>471340</xdr:colOff>
      <xdr:row>49</xdr:row>
      <xdr:rowOff>118230</xdr:rowOff>
    </xdr:to>
    <xdr:cxnSp macro="">
      <xdr:nvCxnSpPr>
        <xdr:cNvPr id="74" name="直線コネクタ 73"/>
        <xdr:cNvCxnSpPr/>
      </xdr:nvCxnSpPr>
      <xdr:spPr>
        <a:xfrm flipV="1">
          <a:off x="7482919" y="8297552"/>
          <a:ext cx="2474143" cy="394"/>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373364</xdr:colOff>
      <xdr:row>44</xdr:row>
      <xdr:rowOff>162617</xdr:rowOff>
    </xdr:from>
    <xdr:to>
      <xdr:col>10</xdr:col>
      <xdr:colOff>212396</xdr:colOff>
      <xdr:row>49</xdr:row>
      <xdr:rowOff>40068</xdr:rowOff>
    </xdr:to>
    <xdr:sp macro="" textlink="">
      <xdr:nvSpPr>
        <xdr:cNvPr id="77" name="角丸四角形吹き出し 76"/>
        <xdr:cNvSpPr/>
      </xdr:nvSpPr>
      <xdr:spPr>
        <a:xfrm>
          <a:off x="5793776" y="7507669"/>
          <a:ext cx="1194135" cy="712115"/>
        </a:xfrm>
        <a:prstGeom prst="wedgeRoundRectCallout">
          <a:avLst>
            <a:gd name="adj1" fmla="val 90056"/>
            <a:gd name="adj2" fmla="val 5809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逆</a:t>
          </a:r>
          <a:r>
            <a:rPr kumimoji="1" lang="en-US" altLang="ja-JP" sz="1100"/>
            <a:t>FIB</a:t>
          </a:r>
          <a:r>
            <a:rPr kumimoji="1" lang="ja-JP" altLang="en-US" sz="1100"/>
            <a:t>ならここがｰ</a:t>
          </a:r>
          <a:r>
            <a:rPr kumimoji="1" lang="en-US" altLang="ja-JP" sz="1100"/>
            <a:t>61.8</a:t>
          </a:r>
          <a:endParaRPr kumimoji="1" lang="ja-JP" altLang="en-US" sz="1100"/>
        </a:p>
      </xdr:txBody>
    </xdr:sp>
    <xdr:clientData/>
  </xdr:twoCellAnchor>
  <xdr:twoCellAnchor>
    <xdr:from>
      <xdr:col>15</xdr:col>
      <xdr:colOff>15145</xdr:colOff>
      <xdr:row>49</xdr:row>
      <xdr:rowOff>69528</xdr:rowOff>
    </xdr:from>
    <xdr:to>
      <xdr:col>16</xdr:col>
      <xdr:colOff>531728</xdr:colOff>
      <xdr:row>52</xdr:row>
      <xdr:rowOff>137474</xdr:rowOff>
    </xdr:to>
    <xdr:sp macro="" textlink="">
      <xdr:nvSpPr>
        <xdr:cNvPr id="78" name="角丸四角形吹き出し 77"/>
        <xdr:cNvSpPr/>
      </xdr:nvSpPr>
      <xdr:spPr>
        <a:xfrm>
          <a:off x="10178418" y="8249244"/>
          <a:ext cx="1194135" cy="568745"/>
        </a:xfrm>
        <a:prstGeom prst="wedgeRoundRectCallout">
          <a:avLst>
            <a:gd name="adj1" fmla="val -74408"/>
            <a:gd name="adj2" fmla="val -7566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EB</a:t>
          </a:r>
          <a:r>
            <a:rPr kumimoji="1" lang="ja-JP" altLang="en-US" sz="1100"/>
            <a:t>が決済</a:t>
          </a:r>
          <a:r>
            <a:rPr kumimoji="1" lang="en-US" altLang="ja-JP" sz="1100"/>
            <a:t>P</a:t>
          </a:r>
          <a:endParaRPr kumimoji="1" lang="ja-JP" altLang="en-US" sz="1100"/>
        </a:p>
      </xdr:txBody>
    </xdr:sp>
    <xdr:clientData/>
  </xdr:twoCellAnchor>
  <xdr:twoCellAnchor>
    <xdr:from>
      <xdr:col>13</xdr:col>
      <xdr:colOff>599608</xdr:colOff>
      <xdr:row>72</xdr:row>
      <xdr:rowOff>93483</xdr:rowOff>
    </xdr:from>
    <xdr:to>
      <xdr:col>15</xdr:col>
      <xdr:colOff>333867</xdr:colOff>
      <xdr:row>74</xdr:row>
      <xdr:rowOff>109197</xdr:rowOff>
    </xdr:to>
    <xdr:sp macro="" textlink="">
      <xdr:nvSpPr>
        <xdr:cNvPr id="79" name="角丸四角形吹き出し 78"/>
        <xdr:cNvSpPr/>
      </xdr:nvSpPr>
      <xdr:spPr>
        <a:xfrm>
          <a:off x="9407778" y="12112658"/>
          <a:ext cx="1089362" cy="349580"/>
        </a:xfrm>
        <a:prstGeom prst="wedgeRoundRectCallout">
          <a:avLst>
            <a:gd name="adj1" fmla="val -70588"/>
            <a:gd name="adj2" fmla="val 5109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切るならここか</a:t>
          </a:r>
        </a:p>
      </xdr:txBody>
    </xdr:sp>
    <xdr:clientData/>
  </xdr:twoCellAnchor>
  <xdr:twoCellAnchor editAs="oneCell">
    <xdr:from>
      <xdr:col>0</xdr:col>
      <xdr:colOff>0</xdr:colOff>
      <xdr:row>90</xdr:row>
      <xdr:rowOff>19640</xdr:rowOff>
    </xdr:from>
    <xdr:to>
      <xdr:col>18</xdr:col>
      <xdr:colOff>152105</xdr:colOff>
      <xdr:row>118</xdr:row>
      <xdr:rowOff>108015</xdr:rowOff>
    </xdr:to>
    <xdr:pic>
      <xdr:nvPicPr>
        <xdr:cNvPr id="39" name="Picture 1"/>
        <xdr:cNvPicPr>
          <a:picLocks noChangeAspect="1" noChangeArrowheads="1"/>
        </xdr:cNvPicPr>
      </xdr:nvPicPr>
      <xdr:blipFill>
        <a:blip xmlns:r="http://schemas.openxmlformats.org/officeDocument/2006/relationships" r:embed="rId4"/>
        <a:srcRect l="5273" t="20258" b="12904"/>
        <a:stretch>
          <a:fillRect/>
        </a:stretch>
      </xdr:blipFill>
      <xdr:spPr bwMode="auto">
        <a:xfrm>
          <a:off x="0" y="15043609"/>
          <a:ext cx="12348033" cy="4762499"/>
        </a:xfrm>
        <a:prstGeom prst="rect">
          <a:avLst/>
        </a:prstGeom>
        <a:noFill/>
        <a:ln w="1">
          <a:noFill/>
          <a:miter lim="800000"/>
          <a:headEnd/>
          <a:tailEnd type="none" w="med" len="med"/>
        </a:ln>
        <a:effectLst/>
      </xdr:spPr>
    </xdr:pic>
    <xdr:clientData/>
  </xdr:twoCellAnchor>
  <xdr:twoCellAnchor>
    <xdr:from>
      <xdr:col>0</xdr:col>
      <xdr:colOff>113515</xdr:colOff>
      <xdr:row>91</xdr:row>
      <xdr:rowOff>34958</xdr:rowOff>
    </xdr:from>
    <xdr:to>
      <xdr:col>1</xdr:col>
      <xdr:colOff>440170</xdr:colOff>
      <xdr:row>92</xdr:row>
      <xdr:rowOff>144669</xdr:rowOff>
    </xdr:to>
    <xdr:sp macro="" textlink="">
      <xdr:nvSpPr>
        <xdr:cNvPr id="80" name="テキスト ボックス 79"/>
        <xdr:cNvSpPr txBox="1"/>
      </xdr:nvSpPr>
      <xdr:spPr>
        <a:xfrm>
          <a:off x="113515" y="15225860"/>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No.12</a:t>
          </a:r>
        </a:p>
      </xdr:txBody>
    </xdr:sp>
    <xdr:clientData/>
  </xdr:twoCellAnchor>
  <xdr:twoCellAnchor>
    <xdr:from>
      <xdr:col>0</xdr:col>
      <xdr:colOff>114202</xdr:colOff>
      <xdr:row>93</xdr:row>
      <xdr:rowOff>23103</xdr:rowOff>
    </xdr:from>
    <xdr:to>
      <xdr:col>2</xdr:col>
      <xdr:colOff>409983</xdr:colOff>
      <xdr:row>98</xdr:row>
      <xdr:rowOff>0</xdr:rowOff>
    </xdr:to>
    <xdr:sp macro="" textlink="">
      <xdr:nvSpPr>
        <xdr:cNvPr id="81" name="テキスト ボックス 80"/>
        <xdr:cNvSpPr txBox="1"/>
      </xdr:nvSpPr>
      <xdr:spPr>
        <a:xfrm>
          <a:off x="114202" y="15547871"/>
          <a:ext cx="1650884" cy="811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長い下落トレンドが弱まってトレンド転換しそうだったので</a:t>
          </a:r>
          <a:r>
            <a:rPr kumimoji="1" lang="en-US" altLang="ja-JP" sz="1100"/>
            <a:t>IN</a:t>
          </a:r>
          <a:r>
            <a:rPr kumimoji="1" lang="ja-JP" altLang="en-US" sz="1100"/>
            <a:t>タイミングを探った</a:t>
          </a:r>
          <a:endParaRPr kumimoji="1" lang="en-US" altLang="ja-JP" sz="1100"/>
        </a:p>
      </xdr:txBody>
    </xdr:sp>
    <xdr:clientData/>
  </xdr:twoCellAnchor>
  <xdr:twoCellAnchor>
    <xdr:from>
      <xdr:col>12</xdr:col>
      <xdr:colOff>530650</xdr:colOff>
      <xdr:row>99</xdr:row>
      <xdr:rowOff>113121</xdr:rowOff>
    </xdr:from>
    <xdr:to>
      <xdr:col>15</xdr:col>
      <xdr:colOff>613921</xdr:colOff>
      <xdr:row>99</xdr:row>
      <xdr:rowOff>118228</xdr:rowOff>
    </xdr:to>
    <xdr:cxnSp macro="">
      <xdr:nvCxnSpPr>
        <xdr:cNvPr id="82" name="直線コネクタ 81"/>
        <xdr:cNvCxnSpPr/>
      </xdr:nvCxnSpPr>
      <xdr:spPr>
        <a:xfrm flipV="1">
          <a:off x="8661269" y="16639487"/>
          <a:ext cx="2115925" cy="510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466846</xdr:colOff>
      <xdr:row>92</xdr:row>
      <xdr:rowOff>157114</xdr:rowOff>
    </xdr:from>
    <xdr:to>
      <xdr:col>13</xdr:col>
      <xdr:colOff>305878</xdr:colOff>
      <xdr:row>94</xdr:row>
      <xdr:rowOff>163007</xdr:rowOff>
    </xdr:to>
    <xdr:sp macro="" textlink="">
      <xdr:nvSpPr>
        <xdr:cNvPr id="83" name="角丸四角形吹き出し 82"/>
        <xdr:cNvSpPr/>
      </xdr:nvSpPr>
      <xdr:spPr>
        <a:xfrm>
          <a:off x="7919913" y="15514949"/>
          <a:ext cx="1194135" cy="339759"/>
        </a:xfrm>
        <a:prstGeom prst="wedgeRoundRectCallout">
          <a:avLst>
            <a:gd name="adj1" fmla="val 34961"/>
            <a:gd name="adj2" fmla="val 1711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13</xdr:col>
      <xdr:colOff>511229</xdr:colOff>
      <xdr:row>91</xdr:row>
      <xdr:rowOff>54203</xdr:rowOff>
    </xdr:from>
    <xdr:to>
      <xdr:col>15</xdr:col>
      <xdr:colOff>598995</xdr:colOff>
      <xdr:row>94</xdr:row>
      <xdr:rowOff>19639</xdr:rowOff>
    </xdr:to>
    <xdr:sp macro="" textlink="">
      <xdr:nvSpPr>
        <xdr:cNvPr id="84" name="角丸四角形吹き出し 83"/>
        <xdr:cNvSpPr/>
      </xdr:nvSpPr>
      <xdr:spPr>
        <a:xfrm>
          <a:off x="9319399" y="15245105"/>
          <a:ext cx="1442869" cy="466235"/>
        </a:xfrm>
        <a:prstGeom prst="wedgeRoundRectCallout">
          <a:avLst>
            <a:gd name="adj1" fmla="val -35417"/>
            <a:gd name="adj2" fmla="val 788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直近高値も上抜いたように見えたが</a:t>
          </a:r>
          <a:r>
            <a:rPr kumimoji="1" lang="en-US" altLang="ja-JP" sz="1100"/>
            <a:t>…</a:t>
          </a:r>
          <a:endParaRPr kumimoji="1" lang="ja-JP" altLang="en-US" sz="1100"/>
        </a:p>
      </xdr:txBody>
    </xdr:sp>
    <xdr:clientData/>
  </xdr:twoCellAnchor>
  <xdr:twoCellAnchor>
    <xdr:from>
      <xdr:col>14</xdr:col>
      <xdr:colOff>575252</xdr:colOff>
      <xdr:row>94</xdr:row>
      <xdr:rowOff>88376</xdr:rowOff>
    </xdr:from>
    <xdr:to>
      <xdr:col>17</xdr:col>
      <xdr:colOff>98196</xdr:colOff>
      <xdr:row>97</xdr:row>
      <xdr:rowOff>78557</xdr:rowOff>
    </xdr:to>
    <xdr:sp macro="" textlink="">
      <xdr:nvSpPr>
        <xdr:cNvPr id="85" name="角丸四角形吹き出し 84"/>
        <xdr:cNvSpPr/>
      </xdr:nvSpPr>
      <xdr:spPr>
        <a:xfrm>
          <a:off x="10060974" y="15780077"/>
          <a:ext cx="1555598" cy="490980"/>
        </a:xfrm>
        <a:prstGeom prst="wedgeRoundRectCallout">
          <a:avLst>
            <a:gd name="adj1" fmla="val -54325"/>
            <a:gd name="adj2" fmla="val 1219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ストップ建値移動を忘れていて被害拡大</a:t>
          </a:r>
          <a:r>
            <a:rPr kumimoji="1" lang="en-US" altLang="ja-JP" sz="1100"/>
            <a:t>×</a:t>
          </a:r>
          <a:endParaRPr kumimoji="1" lang="ja-JP" altLang="en-US" sz="1100"/>
        </a:p>
      </xdr:txBody>
    </xdr:sp>
    <xdr:clientData/>
  </xdr:twoCellAnchor>
  <xdr:twoCellAnchor>
    <xdr:from>
      <xdr:col>0</xdr:col>
      <xdr:colOff>167936</xdr:colOff>
      <xdr:row>98</xdr:row>
      <xdr:rowOff>132761</xdr:rowOff>
    </xdr:from>
    <xdr:to>
      <xdr:col>2</xdr:col>
      <xdr:colOff>368431</xdr:colOff>
      <xdr:row>101</xdr:row>
      <xdr:rowOff>122942</xdr:rowOff>
    </xdr:to>
    <xdr:sp macro="" textlink="">
      <xdr:nvSpPr>
        <xdr:cNvPr id="86" name="角丸四角形吹き出し 85"/>
        <xdr:cNvSpPr/>
      </xdr:nvSpPr>
      <xdr:spPr>
        <a:xfrm>
          <a:off x="167936" y="16492194"/>
          <a:ext cx="1555598" cy="490980"/>
        </a:xfrm>
        <a:prstGeom prst="wedgeRoundRectCallout">
          <a:avLst>
            <a:gd name="adj1" fmla="val -23394"/>
            <a:gd name="adj2" fmla="val -820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これは自分ルールではなかった</a:t>
          </a:r>
          <a:r>
            <a:rPr kumimoji="1" lang="en-US" altLang="ja-JP" sz="1100"/>
            <a:t>×</a:t>
          </a:r>
          <a:endParaRPr kumimoji="1" lang="ja-JP" altLang="en-US" sz="1100"/>
        </a:p>
      </xdr:txBody>
    </xdr:sp>
    <xdr:clientData/>
  </xdr:twoCellAnchor>
  <xdr:twoCellAnchor editAs="oneCell">
    <xdr:from>
      <xdr:col>7</xdr:col>
      <xdr:colOff>0</xdr:colOff>
      <xdr:row>89</xdr:row>
      <xdr:rowOff>0</xdr:rowOff>
    </xdr:from>
    <xdr:to>
      <xdr:col>26</xdr:col>
      <xdr:colOff>161925</xdr:colOff>
      <xdr:row>131</xdr:row>
      <xdr:rowOff>114300</xdr:rowOff>
    </xdr:to>
    <xdr:pic>
      <xdr:nvPicPr>
        <xdr:cNvPr id="11265" name="Picture 1"/>
        <xdr:cNvPicPr>
          <a:picLocks noChangeAspect="1" noChangeArrowheads="1"/>
        </xdr:cNvPicPr>
      </xdr:nvPicPr>
      <xdr:blipFill>
        <a:blip xmlns:r="http://schemas.openxmlformats.org/officeDocument/2006/relationships" r:embed="rId5"/>
        <a:srcRect/>
        <a:stretch>
          <a:fillRect/>
        </a:stretch>
      </xdr:blipFill>
      <xdr:spPr bwMode="auto">
        <a:xfrm>
          <a:off x="4733925" y="15259050"/>
          <a:ext cx="13011150" cy="7315200"/>
        </a:xfrm>
        <a:prstGeom prst="rect">
          <a:avLst/>
        </a:prstGeom>
        <a:noFill/>
        <a:ln w="1">
          <a:noFill/>
          <a:miter lim="800000"/>
          <a:headEnd/>
          <a:tailEnd type="none" w="med" len="med"/>
        </a:ln>
        <a:effectLst/>
      </xdr:spPr>
    </xdr:pic>
    <xdr:clientData/>
  </xdr:twoCellAnchor>
  <xdr:twoCellAnchor editAs="oneCell">
    <xdr:from>
      <xdr:col>7</xdr:col>
      <xdr:colOff>0</xdr:colOff>
      <xdr:row>89</xdr:row>
      <xdr:rowOff>0</xdr:rowOff>
    </xdr:from>
    <xdr:to>
      <xdr:col>26</xdr:col>
      <xdr:colOff>161925</xdr:colOff>
      <xdr:row>131</xdr:row>
      <xdr:rowOff>114300</xdr:rowOff>
    </xdr:to>
    <xdr:pic>
      <xdr:nvPicPr>
        <xdr:cNvPr id="11266" name="Picture 2"/>
        <xdr:cNvPicPr>
          <a:picLocks noChangeAspect="1" noChangeArrowheads="1"/>
        </xdr:cNvPicPr>
      </xdr:nvPicPr>
      <xdr:blipFill>
        <a:blip xmlns:r="http://schemas.openxmlformats.org/officeDocument/2006/relationships" r:embed="rId5"/>
        <a:srcRect/>
        <a:stretch>
          <a:fillRect/>
        </a:stretch>
      </xdr:blipFill>
      <xdr:spPr bwMode="auto">
        <a:xfrm>
          <a:off x="4733925" y="15259050"/>
          <a:ext cx="13011150" cy="7315200"/>
        </a:xfrm>
        <a:prstGeom prst="rect">
          <a:avLst/>
        </a:prstGeom>
        <a:noFill/>
        <a:ln w="1">
          <a:noFill/>
          <a:miter lim="800000"/>
          <a:headEnd/>
          <a:tailEnd type="none" w="med" len="med"/>
        </a:ln>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171744</xdr:colOff>
      <xdr:row>28</xdr:row>
      <xdr:rowOff>137474</xdr:rowOff>
    </xdr:to>
    <xdr:pic>
      <xdr:nvPicPr>
        <xdr:cNvPr id="35" name="Picture 1"/>
        <xdr:cNvPicPr>
          <a:picLocks noChangeAspect="1" noChangeArrowheads="1"/>
        </xdr:cNvPicPr>
      </xdr:nvPicPr>
      <xdr:blipFill>
        <a:blip xmlns:r="http://schemas.openxmlformats.org/officeDocument/2006/relationships" r:embed="rId1"/>
        <a:srcRect l="5122" t="19982" b="12491"/>
        <a:stretch>
          <a:fillRect/>
        </a:stretch>
      </xdr:blipFill>
      <xdr:spPr bwMode="auto">
        <a:xfrm>
          <a:off x="0" y="0"/>
          <a:ext cx="12367672" cy="4811598"/>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xdr:from>
      <xdr:col>0</xdr:col>
      <xdr:colOff>151714</xdr:colOff>
      <xdr:row>1</xdr:row>
      <xdr:rowOff>9819</xdr:rowOff>
    </xdr:from>
    <xdr:to>
      <xdr:col>1</xdr:col>
      <xdr:colOff>478369</xdr:colOff>
      <xdr:row>2</xdr:row>
      <xdr:rowOff>119530</xdr:rowOff>
    </xdr:to>
    <xdr:sp macro="" textlink="">
      <xdr:nvSpPr>
        <xdr:cNvPr id="36" name="テキスト ボックス 35"/>
        <xdr:cNvSpPr txBox="1"/>
      </xdr:nvSpPr>
      <xdr:spPr>
        <a:xfrm>
          <a:off x="151714" y="176752"/>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a:t>
          </a:r>
        </a:p>
      </xdr:txBody>
    </xdr:sp>
    <xdr:clientData/>
  </xdr:twoCellAnchor>
  <xdr:twoCellAnchor>
    <xdr:from>
      <xdr:col>11</xdr:col>
      <xdr:colOff>475193</xdr:colOff>
      <xdr:row>1</xdr:row>
      <xdr:rowOff>73452</xdr:rowOff>
    </xdr:from>
    <xdr:to>
      <xdr:col>13</xdr:col>
      <xdr:colOff>314225</xdr:colOff>
      <xdr:row>5</xdr:row>
      <xdr:rowOff>117835</xdr:rowOff>
    </xdr:to>
    <xdr:sp macro="" textlink="">
      <xdr:nvSpPr>
        <xdr:cNvPr id="38" name="角丸四角形吹き出し 37"/>
        <xdr:cNvSpPr/>
      </xdr:nvSpPr>
      <xdr:spPr>
        <a:xfrm>
          <a:off x="7928260" y="240385"/>
          <a:ext cx="1194135" cy="712115"/>
        </a:xfrm>
        <a:prstGeom prst="wedgeRoundRectCallout">
          <a:avLst>
            <a:gd name="adj1" fmla="val -74408"/>
            <a:gd name="adj2" fmla="val 8015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２回目の戻り</a:t>
          </a: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0</xdr:col>
      <xdr:colOff>152401</xdr:colOff>
      <xdr:row>2</xdr:row>
      <xdr:rowOff>164897</xdr:rowOff>
    </xdr:from>
    <xdr:to>
      <xdr:col>2</xdr:col>
      <xdr:colOff>448182</xdr:colOff>
      <xdr:row>7</xdr:row>
      <xdr:rowOff>39278</xdr:rowOff>
    </xdr:to>
    <xdr:sp macro="" textlink="">
      <xdr:nvSpPr>
        <xdr:cNvPr id="40" name="テキスト ボックス 39"/>
        <xdr:cNvSpPr txBox="1"/>
      </xdr:nvSpPr>
      <xdr:spPr>
        <a:xfrm>
          <a:off x="152401" y="498763"/>
          <a:ext cx="1650884" cy="709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足レベルのウェッジブレイク後の２回目の戻りで</a:t>
          </a:r>
          <a:r>
            <a:rPr kumimoji="1" lang="en-US" altLang="ja-JP" sz="1100"/>
            <a:t>IN</a:t>
          </a:r>
        </a:p>
      </xdr:txBody>
    </xdr:sp>
    <xdr:clientData/>
  </xdr:twoCellAnchor>
  <xdr:twoCellAnchor>
    <xdr:from>
      <xdr:col>10</xdr:col>
      <xdr:colOff>373144</xdr:colOff>
      <xdr:row>5</xdr:row>
      <xdr:rowOff>127656</xdr:rowOff>
    </xdr:from>
    <xdr:to>
      <xdr:col>11</xdr:col>
      <xdr:colOff>245489</xdr:colOff>
      <xdr:row>9</xdr:row>
      <xdr:rowOff>127656</xdr:rowOff>
    </xdr:to>
    <xdr:cxnSp macro="">
      <xdr:nvCxnSpPr>
        <xdr:cNvPr id="68" name="直線コネクタ 67"/>
        <xdr:cNvCxnSpPr/>
      </xdr:nvCxnSpPr>
      <xdr:spPr>
        <a:xfrm rot="5400000" flipH="1" flipV="1">
          <a:off x="7089742" y="1021238"/>
          <a:ext cx="667732" cy="549897"/>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304408</xdr:colOff>
      <xdr:row>9</xdr:row>
      <xdr:rowOff>117835</xdr:rowOff>
    </xdr:from>
    <xdr:to>
      <xdr:col>13</xdr:col>
      <xdr:colOff>549897</xdr:colOff>
      <xdr:row>9</xdr:row>
      <xdr:rowOff>117837</xdr:rowOff>
    </xdr:to>
    <xdr:cxnSp macro="">
      <xdr:nvCxnSpPr>
        <xdr:cNvPr id="71" name="直線コネクタ 70"/>
        <xdr:cNvCxnSpPr/>
      </xdr:nvCxnSpPr>
      <xdr:spPr>
        <a:xfrm flipV="1">
          <a:off x="7079923" y="1620232"/>
          <a:ext cx="2278144" cy="2"/>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401744</xdr:colOff>
      <xdr:row>4</xdr:row>
      <xdr:rowOff>9821</xdr:rowOff>
    </xdr:from>
    <xdr:to>
      <xdr:col>15</xdr:col>
      <xdr:colOff>240776</xdr:colOff>
      <xdr:row>8</xdr:row>
      <xdr:rowOff>54204</xdr:rowOff>
    </xdr:to>
    <xdr:sp macro="" textlink="">
      <xdr:nvSpPr>
        <xdr:cNvPr id="83" name="角丸四角形吹き出し 82"/>
        <xdr:cNvSpPr/>
      </xdr:nvSpPr>
      <xdr:spPr>
        <a:xfrm>
          <a:off x="9209914" y="677553"/>
          <a:ext cx="1194135" cy="712115"/>
        </a:xfrm>
        <a:prstGeom prst="wedgeRoundRectCallout">
          <a:avLst>
            <a:gd name="adj1" fmla="val -82631"/>
            <a:gd name="adj2" fmla="val 7050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ストップ移動した所をヒゲで刈られた</a:t>
          </a:r>
          <a:r>
            <a:rPr kumimoji="1" lang="en-US" altLang="ja-JP" sz="1100"/>
            <a:t>×</a:t>
          </a:r>
          <a:endParaRPr kumimoji="1" lang="ja-JP" altLang="en-US" sz="1100"/>
        </a:p>
      </xdr:txBody>
    </xdr:sp>
    <xdr:clientData/>
  </xdr:twoCellAnchor>
  <xdr:twoCellAnchor>
    <xdr:from>
      <xdr:col>0</xdr:col>
      <xdr:colOff>446128</xdr:colOff>
      <xdr:row>7</xdr:row>
      <xdr:rowOff>142582</xdr:rowOff>
    </xdr:from>
    <xdr:to>
      <xdr:col>2</xdr:col>
      <xdr:colOff>441882</xdr:colOff>
      <xdr:row>12</xdr:row>
      <xdr:rowOff>20032</xdr:rowOff>
    </xdr:to>
    <xdr:sp macro="" textlink="">
      <xdr:nvSpPr>
        <xdr:cNvPr id="84" name="角丸四角形吹き出し 83"/>
        <xdr:cNvSpPr/>
      </xdr:nvSpPr>
      <xdr:spPr>
        <a:xfrm>
          <a:off x="446128" y="1311113"/>
          <a:ext cx="1350857" cy="712115"/>
        </a:xfrm>
        <a:prstGeom prst="wedgeRoundRectCallout">
          <a:avLst>
            <a:gd name="adj1" fmla="val -49929"/>
            <a:gd name="adj2" fmla="val 1672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ストップ移動にはヒゲ分の考慮が必要！</a:t>
          </a:r>
        </a:p>
      </xdr:txBody>
    </xdr:sp>
    <xdr:clientData/>
  </xdr:twoCellAnchor>
  <xdr:twoCellAnchor>
    <xdr:from>
      <xdr:col>0</xdr:col>
      <xdr:colOff>559249</xdr:colOff>
      <xdr:row>13</xdr:row>
      <xdr:rowOff>29853</xdr:rowOff>
    </xdr:from>
    <xdr:to>
      <xdr:col>3</xdr:col>
      <xdr:colOff>157113</xdr:colOff>
      <xdr:row>17</xdr:row>
      <xdr:rowOff>88376</xdr:rowOff>
    </xdr:to>
    <xdr:sp macro="" textlink="">
      <xdr:nvSpPr>
        <xdr:cNvPr id="85" name="角丸四角形吹き出し 84"/>
        <xdr:cNvSpPr/>
      </xdr:nvSpPr>
      <xdr:spPr>
        <a:xfrm>
          <a:off x="559249" y="2199982"/>
          <a:ext cx="1630519" cy="726255"/>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建値にストップ移動した後は動かさない方が獲れる確率高い</a:t>
          </a:r>
        </a:p>
      </xdr:txBody>
    </xdr:sp>
    <xdr:clientData/>
  </xdr:twoCellAnchor>
  <xdr:twoCellAnchor editAs="oneCell">
    <xdr:from>
      <xdr:col>0</xdr:col>
      <xdr:colOff>0</xdr:colOff>
      <xdr:row>29</xdr:row>
      <xdr:rowOff>157114</xdr:rowOff>
    </xdr:from>
    <xdr:to>
      <xdr:col>18</xdr:col>
      <xdr:colOff>142285</xdr:colOff>
      <xdr:row>58</xdr:row>
      <xdr:rowOff>117835</xdr:rowOff>
    </xdr:to>
    <xdr:pic>
      <xdr:nvPicPr>
        <xdr:cNvPr id="11266" name="Picture 2"/>
        <xdr:cNvPicPr>
          <a:picLocks noChangeAspect="1" noChangeArrowheads="1"/>
        </xdr:cNvPicPr>
      </xdr:nvPicPr>
      <xdr:blipFill>
        <a:blip xmlns:r="http://schemas.openxmlformats.org/officeDocument/2006/relationships" r:embed="rId2"/>
        <a:srcRect l="5348" t="19707" b="12904"/>
        <a:stretch>
          <a:fillRect/>
        </a:stretch>
      </xdr:blipFill>
      <xdr:spPr bwMode="auto">
        <a:xfrm>
          <a:off x="0" y="4998171"/>
          <a:ext cx="12338213" cy="4801777"/>
        </a:xfrm>
        <a:prstGeom prst="rect">
          <a:avLst/>
        </a:prstGeom>
        <a:noFill/>
        <a:ln w="1">
          <a:noFill/>
          <a:miter lim="800000"/>
          <a:headEnd/>
          <a:tailEnd type="none" w="med" len="med"/>
        </a:ln>
        <a:effectLst/>
      </xdr:spPr>
    </xdr:pic>
    <xdr:clientData/>
  </xdr:twoCellAnchor>
  <xdr:twoCellAnchor>
    <xdr:from>
      <xdr:col>14</xdr:col>
      <xdr:colOff>627592</xdr:colOff>
      <xdr:row>35</xdr:row>
      <xdr:rowOff>19639</xdr:rowOff>
    </xdr:from>
    <xdr:to>
      <xdr:col>16</xdr:col>
      <xdr:colOff>466624</xdr:colOff>
      <xdr:row>41</xdr:row>
      <xdr:rowOff>14926</xdr:rowOff>
    </xdr:to>
    <xdr:sp macro="" textlink="">
      <xdr:nvSpPr>
        <xdr:cNvPr id="86" name="角丸四角形吹き出し 85"/>
        <xdr:cNvSpPr/>
      </xdr:nvSpPr>
      <xdr:spPr>
        <a:xfrm>
          <a:off x="10113314" y="5862294"/>
          <a:ext cx="1194135" cy="996885"/>
        </a:xfrm>
        <a:prstGeom prst="wedgeRoundRectCallout">
          <a:avLst>
            <a:gd name="adj1" fmla="val -77698"/>
            <a:gd name="adj2" fmla="val 787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２回目の戻り</a:t>
          </a:r>
          <a:r>
            <a:rPr kumimoji="1" lang="en-US" altLang="ja-JP" sz="1100"/>
            <a:t>+T/L</a:t>
          </a:r>
          <a:r>
            <a:rPr kumimoji="1" lang="ja-JP" altLang="en-US" sz="1100"/>
            <a:t>ブレイクで</a:t>
          </a:r>
          <a:r>
            <a:rPr kumimoji="1" lang="en-US" altLang="ja-JP" sz="1100"/>
            <a:t>IN…</a:t>
          </a:r>
          <a:r>
            <a:rPr kumimoji="1" lang="ja-JP" altLang="en-US" sz="1100"/>
            <a:t>を狙ってたら急落！！</a:t>
          </a:r>
          <a:endParaRPr kumimoji="1" lang="en-US" altLang="ja-JP" sz="1100"/>
        </a:p>
        <a:p>
          <a:pPr algn="ctr"/>
          <a:r>
            <a:rPr kumimoji="1" lang="ja-JP" altLang="en-US" sz="1100"/>
            <a:t>で、スルー。。</a:t>
          </a:r>
        </a:p>
      </xdr:txBody>
    </xdr:sp>
    <xdr:clientData/>
  </xdr:twoCellAnchor>
  <xdr:twoCellAnchor>
    <xdr:from>
      <xdr:col>0</xdr:col>
      <xdr:colOff>137868</xdr:colOff>
      <xdr:row>33</xdr:row>
      <xdr:rowOff>61985</xdr:rowOff>
    </xdr:from>
    <xdr:to>
      <xdr:col>2</xdr:col>
      <xdr:colOff>433649</xdr:colOff>
      <xdr:row>38</xdr:row>
      <xdr:rowOff>78555</xdr:rowOff>
    </xdr:to>
    <xdr:sp macro="" textlink="">
      <xdr:nvSpPr>
        <xdr:cNvPr id="87" name="テキスト ボックス 86"/>
        <xdr:cNvSpPr txBox="1"/>
      </xdr:nvSpPr>
      <xdr:spPr>
        <a:xfrm>
          <a:off x="137868" y="5570774"/>
          <a:ext cx="1650884" cy="85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足レベルのフラッグジブレイク後の２回目の戻りで</a:t>
          </a:r>
          <a:r>
            <a:rPr kumimoji="1" lang="en-US" altLang="ja-JP" sz="1100"/>
            <a:t>IN</a:t>
          </a:r>
          <a:r>
            <a:rPr kumimoji="1" lang="ja-JP" altLang="en-US" sz="1100"/>
            <a:t>するつもりが、急落でスルー</a:t>
          </a:r>
          <a:r>
            <a:rPr kumimoji="1" lang="en-US" altLang="ja-JP" sz="1100"/>
            <a:t>orz</a:t>
          </a:r>
        </a:p>
      </xdr:txBody>
    </xdr:sp>
    <xdr:clientData/>
  </xdr:twoCellAnchor>
  <xdr:twoCellAnchor>
    <xdr:from>
      <xdr:col>13</xdr:col>
      <xdr:colOff>72984</xdr:colOff>
      <xdr:row>36</xdr:row>
      <xdr:rowOff>49098</xdr:rowOff>
    </xdr:from>
    <xdr:to>
      <xdr:col>14</xdr:col>
      <xdr:colOff>422242</xdr:colOff>
      <xdr:row>39</xdr:row>
      <xdr:rowOff>78949</xdr:rowOff>
    </xdr:to>
    <xdr:sp macro="" textlink="">
      <xdr:nvSpPr>
        <xdr:cNvPr id="89" name="角丸四角形吹き出し 88"/>
        <xdr:cNvSpPr/>
      </xdr:nvSpPr>
      <xdr:spPr>
        <a:xfrm>
          <a:off x="8881154" y="6058686"/>
          <a:ext cx="1026810" cy="530650"/>
        </a:xfrm>
        <a:prstGeom prst="wedgeRoundRectCallout">
          <a:avLst>
            <a:gd name="adj1" fmla="val -78233"/>
            <a:gd name="adj2" fmla="val 8940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直近安値の</a:t>
          </a:r>
          <a:r>
            <a:rPr kumimoji="1" lang="en-US" altLang="ja-JP" sz="1100"/>
            <a:t>S/R</a:t>
          </a:r>
          <a:endParaRPr kumimoji="1" lang="ja-JP" altLang="en-US" sz="1100"/>
        </a:p>
      </xdr:txBody>
    </xdr:sp>
    <xdr:clientData/>
  </xdr:twoCellAnchor>
  <xdr:twoCellAnchor>
    <xdr:from>
      <xdr:col>9</xdr:col>
      <xdr:colOff>411955</xdr:colOff>
      <xdr:row>33</xdr:row>
      <xdr:rowOff>68737</xdr:rowOff>
    </xdr:from>
    <xdr:to>
      <xdr:col>11</xdr:col>
      <xdr:colOff>127655</xdr:colOff>
      <xdr:row>36</xdr:row>
      <xdr:rowOff>142973</xdr:rowOff>
    </xdr:to>
    <xdr:sp macro="" textlink="">
      <xdr:nvSpPr>
        <xdr:cNvPr id="90" name="角丸四角形吹き出し 89"/>
        <xdr:cNvSpPr/>
      </xdr:nvSpPr>
      <xdr:spPr>
        <a:xfrm>
          <a:off x="6509919" y="5577526"/>
          <a:ext cx="1070803" cy="575035"/>
        </a:xfrm>
        <a:prstGeom prst="wedgeRoundRectCallout">
          <a:avLst>
            <a:gd name="adj1" fmla="val -74408"/>
            <a:gd name="adj2" fmla="val 9039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をブレイク</a:t>
          </a:r>
        </a:p>
      </xdr:txBody>
    </xdr:sp>
    <xdr:clientData/>
  </xdr:twoCellAnchor>
  <xdr:twoCellAnchor>
    <xdr:from>
      <xdr:col>0</xdr:col>
      <xdr:colOff>147000</xdr:colOff>
      <xdr:row>31</xdr:row>
      <xdr:rowOff>34564</xdr:rowOff>
    </xdr:from>
    <xdr:to>
      <xdr:col>1</xdr:col>
      <xdr:colOff>473655</xdr:colOff>
      <xdr:row>32</xdr:row>
      <xdr:rowOff>144275</xdr:rowOff>
    </xdr:to>
    <xdr:sp macro="" textlink="">
      <xdr:nvSpPr>
        <xdr:cNvPr id="91" name="テキスト ボックス 90"/>
        <xdr:cNvSpPr txBox="1"/>
      </xdr:nvSpPr>
      <xdr:spPr>
        <a:xfrm>
          <a:off x="147000" y="5209487"/>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番外</a:t>
          </a:r>
          <a:endParaRPr kumimoji="1" lang="en-US" altLang="ja-JP" sz="1100"/>
        </a:p>
      </xdr:txBody>
    </xdr:sp>
    <xdr:clientData/>
  </xdr:twoCellAnchor>
  <xdr:twoCellAnchor>
    <xdr:from>
      <xdr:col>0</xdr:col>
      <xdr:colOff>201031</xdr:colOff>
      <xdr:row>39</xdr:row>
      <xdr:rowOff>84057</xdr:rowOff>
    </xdr:from>
    <xdr:to>
      <xdr:col>2</xdr:col>
      <xdr:colOff>476447</xdr:colOff>
      <xdr:row>43</xdr:row>
      <xdr:rowOff>142580</xdr:rowOff>
    </xdr:to>
    <xdr:sp macro="" textlink="">
      <xdr:nvSpPr>
        <xdr:cNvPr id="92" name="角丸四角形吹き出し 91"/>
        <xdr:cNvSpPr/>
      </xdr:nvSpPr>
      <xdr:spPr>
        <a:xfrm>
          <a:off x="201031" y="6594444"/>
          <a:ext cx="1630519" cy="726255"/>
        </a:xfrm>
        <a:prstGeom prst="wedgeRoundRectCallout">
          <a:avLst>
            <a:gd name="adj1" fmla="val -26029"/>
            <a:gd name="adj2" fmla="val -791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この鉄板ルールに嵌ったら指値も打つ！</a:t>
          </a:r>
        </a:p>
      </xdr:txBody>
    </xdr:sp>
    <xdr:clientData/>
  </xdr:twoCellAnchor>
  <xdr:twoCellAnchor>
    <xdr:from>
      <xdr:col>1</xdr:col>
      <xdr:colOff>216030</xdr:colOff>
      <xdr:row>45</xdr:row>
      <xdr:rowOff>30246</xdr:rowOff>
    </xdr:from>
    <xdr:to>
      <xdr:col>14</xdr:col>
      <xdr:colOff>166933</xdr:colOff>
      <xdr:row>51</xdr:row>
      <xdr:rowOff>39279</xdr:rowOff>
    </xdr:to>
    <xdr:sp macro="" textlink="">
      <xdr:nvSpPr>
        <xdr:cNvPr id="93" name="角丸四角形吹き出し 92"/>
        <xdr:cNvSpPr/>
      </xdr:nvSpPr>
      <xdr:spPr>
        <a:xfrm>
          <a:off x="893582" y="7542231"/>
          <a:ext cx="8759073" cy="1010630"/>
        </a:xfrm>
        <a:prstGeom prst="wedgeRoundRectCallout">
          <a:avLst>
            <a:gd name="adj1" fmla="val -23508"/>
            <a:gd name="adj2" fmla="val -4791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3200" b="1"/>
            <a:t>今月はこの鉄板パターンのみに絞る！！！！！</a:t>
          </a:r>
          <a:endParaRPr kumimoji="1" lang="en-US" altLang="ja-JP" sz="3200" b="1"/>
        </a:p>
      </xdr:txBody>
    </xdr:sp>
    <xdr:clientData/>
  </xdr:twoCellAnchor>
  <xdr:twoCellAnchor editAs="oneCell">
    <xdr:from>
      <xdr:col>0</xdr:col>
      <xdr:colOff>0</xdr:colOff>
      <xdr:row>59</xdr:row>
      <xdr:rowOff>157114</xdr:rowOff>
    </xdr:from>
    <xdr:to>
      <xdr:col>18</xdr:col>
      <xdr:colOff>132466</xdr:colOff>
      <xdr:row>88</xdr:row>
      <xdr:rowOff>117835</xdr:rowOff>
    </xdr:to>
    <xdr:pic>
      <xdr:nvPicPr>
        <xdr:cNvPr id="10241" name="Picture 1"/>
        <xdr:cNvPicPr>
          <a:picLocks noChangeAspect="1" noChangeArrowheads="1"/>
        </xdr:cNvPicPr>
      </xdr:nvPicPr>
      <xdr:blipFill>
        <a:blip xmlns:r="http://schemas.openxmlformats.org/officeDocument/2006/relationships" r:embed="rId3"/>
        <a:srcRect l="5424" t="19845" b="12767"/>
        <a:stretch>
          <a:fillRect/>
        </a:stretch>
      </xdr:blipFill>
      <xdr:spPr bwMode="auto">
        <a:xfrm>
          <a:off x="0" y="10006160"/>
          <a:ext cx="12328394" cy="4801778"/>
        </a:xfrm>
        <a:prstGeom prst="rect">
          <a:avLst/>
        </a:prstGeom>
        <a:noFill/>
        <a:ln w="1">
          <a:noFill/>
          <a:miter lim="800000"/>
          <a:headEnd/>
          <a:tailEnd type="none" w="med" len="med"/>
        </a:ln>
        <a:effectLst/>
      </xdr:spPr>
    </xdr:pic>
    <xdr:clientData/>
  </xdr:twoCellAnchor>
  <xdr:twoCellAnchor>
    <xdr:from>
      <xdr:col>0</xdr:col>
      <xdr:colOff>133154</xdr:colOff>
      <xdr:row>63</xdr:row>
      <xdr:rowOff>67092</xdr:rowOff>
    </xdr:from>
    <xdr:to>
      <xdr:col>2</xdr:col>
      <xdr:colOff>428935</xdr:colOff>
      <xdr:row>68</xdr:row>
      <xdr:rowOff>83662</xdr:rowOff>
    </xdr:to>
    <xdr:sp macro="" textlink="">
      <xdr:nvSpPr>
        <xdr:cNvPr id="53" name="テキスト ボックス 52"/>
        <xdr:cNvSpPr txBox="1"/>
      </xdr:nvSpPr>
      <xdr:spPr>
        <a:xfrm>
          <a:off x="133154" y="10583870"/>
          <a:ext cx="1650884" cy="85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H&amp;S</a:t>
          </a:r>
          <a:r>
            <a:rPr kumimoji="1" lang="ja-JP" altLang="en-US" sz="1100"/>
            <a:t>が見えたので</a:t>
          </a:r>
          <a:r>
            <a:rPr kumimoji="1" lang="en-US" altLang="ja-JP" sz="1100"/>
            <a:t>IN</a:t>
          </a:r>
          <a:r>
            <a:rPr kumimoji="1" lang="ja-JP" altLang="en-US" sz="1100"/>
            <a:t>タイミングを待ったが、右肩の維持時間が長くキャンセル</a:t>
          </a:r>
          <a:endParaRPr kumimoji="1" lang="en-US" altLang="ja-JP" sz="1100"/>
        </a:p>
      </xdr:txBody>
    </xdr:sp>
    <xdr:clientData/>
  </xdr:twoCellAnchor>
  <xdr:twoCellAnchor>
    <xdr:from>
      <xdr:col>13</xdr:col>
      <xdr:colOff>34096</xdr:colOff>
      <xdr:row>70</xdr:row>
      <xdr:rowOff>73844</xdr:rowOff>
    </xdr:from>
    <xdr:to>
      <xdr:col>14</xdr:col>
      <xdr:colOff>579355</xdr:colOff>
      <xdr:row>74</xdr:row>
      <xdr:rowOff>58918</xdr:rowOff>
    </xdr:to>
    <xdr:sp macro="" textlink="">
      <xdr:nvSpPr>
        <xdr:cNvPr id="54" name="角丸四角形吹き出し 53"/>
        <xdr:cNvSpPr/>
      </xdr:nvSpPr>
      <xdr:spPr>
        <a:xfrm>
          <a:off x="8842266" y="11759153"/>
          <a:ext cx="1222811" cy="652806"/>
        </a:xfrm>
        <a:prstGeom prst="wedgeRoundRectCallout">
          <a:avLst>
            <a:gd name="adj1" fmla="val -52042"/>
            <a:gd name="adj2" fmla="val -1193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左肩より時間が長くなったら疑った方が無難</a:t>
          </a:r>
        </a:p>
      </xdr:txBody>
    </xdr:sp>
    <xdr:clientData/>
  </xdr:twoCellAnchor>
  <xdr:twoCellAnchor>
    <xdr:from>
      <xdr:col>0</xdr:col>
      <xdr:colOff>142286</xdr:colOff>
      <xdr:row>61</xdr:row>
      <xdr:rowOff>39671</xdr:rowOff>
    </xdr:from>
    <xdr:to>
      <xdr:col>1</xdr:col>
      <xdr:colOff>468941</xdr:colOff>
      <xdr:row>62</xdr:row>
      <xdr:rowOff>149382</xdr:rowOff>
    </xdr:to>
    <xdr:sp macro="" textlink="">
      <xdr:nvSpPr>
        <xdr:cNvPr id="55" name="テキスト ボックス 54"/>
        <xdr:cNvSpPr txBox="1"/>
      </xdr:nvSpPr>
      <xdr:spPr>
        <a:xfrm>
          <a:off x="142286" y="10222583"/>
          <a:ext cx="1004207" cy="27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番外</a:t>
          </a:r>
          <a:endParaRPr kumimoji="1" lang="en-US" altLang="ja-JP" sz="1100"/>
        </a:p>
      </xdr:txBody>
    </xdr:sp>
    <xdr:clientData/>
  </xdr:twoCellAnchor>
  <xdr:twoCellAnchor>
    <xdr:from>
      <xdr:col>11</xdr:col>
      <xdr:colOff>78558</xdr:colOff>
      <xdr:row>61</xdr:row>
      <xdr:rowOff>127658</xdr:rowOff>
    </xdr:from>
    <xdr:to>
      <xdr:col>11</xdr:col>
      <xdr:colOff>88376</xdr:colOff>
      <xdr:row>71</xdr:row>
      <xdr:rowOff>68738</xdr:rowOff>
    </xdr:to>
    <xdr:cxnSp macro="">
      <xdr:nvCxnSpPr>
        <xdr:cNvPr id="58" name="直線コネクタ 57"/>
        <xdr:cNvCxnSpPr/>
      </xdr:nvCxnSpPr>
      <xdr:spPr>
        <a:xfrm rot="5400000">
          <a:off x="6731329" y="11110866"/>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122942</xdr:colOff>
      <xdr:row>62</xdr:row>
      <xdr:rowOff>24748</xdr:rowOff>
    </xdr:from>
    <xdr:to>
      <xdr:col>12</xdr:col>
      <xdr:colOff>132760</xdr:colOff>
      <xdr:row>71</xdr:row>
      <xdr:rowOff>132761</xdr:rowOff>
    </xdr:to>
    <xdr:cxnSp macro="">
      <xdr:nvCxnSpPr>
        <xdr:cNvPr id="60" name="直線コネクタ 59"/>
        <xdr:cNvCxnSpPr/>
      </xdr:nvCxnSpPr>
      <xdr:spPr>
        <a:xfrm rot="5400000">
          <a:off x="7453265" y="11174889"/>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255704</xdr:colOff>
      <xdr:row>62</xdr:row>
      <xdr:rowOff>98592</xdr:rowOff>
    </xdr:from>
    <xdr:to>
      <xdr:col>10</xdr:col>
      <xdr:colOff>265522</xdr:colOff>
      <xdr:row>72</xdr:row>
      <xdr:rowOff>39672</xdr:rowOff>
    </xdr:to>
    <xdr:cxnSp macro="">
      <xdr:nvCxnSpPr>
        <xdr:cNvPr id="61" name="直線コネクタ 60"/>
        <xdr:cNvCxnSpPr/>
      </xdr:nvCxnSpPr>
      <xdr:spPr>
        <a:xfrm rot="5400000">
          <a:off x="6230923" y="11248733"/>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648486</xdr:colOff>
      <xdr:row>62</xdr:row>
      <xdr:rowOff>78952</xdr:rowOff>
    </xdr:from>
    <xdr:to>
      <xdr:col>12</xdr:col>
      <xdr:colOff>658304</xdr:colOff>
      <xdr:row>72</xdr:row>
      <xdr:rowOff>20032</xdr:rowOff>
    </xdr:to>
    <xdr:cxnSp macro="">
      <xdr:nvCxnSpPr>
        <xdr:cNvPr id="62" name="直線コネクタ 61"/>
        <xdr:cNvCxnSpPr/>
      </xdr:nvCxnSpPr>
      <xdr:spPr>
        <a:xfrm rot="5400000">
          <a:off x="7978809" y="11229093"/>
          <a:ext cx="1610410" cy="9818"/>
        </a:xfrm>
        <a:prstGeom prst="line">
          <a:avLst/>
        </a:prstGeom>
        <a:ln w="15875">
          <a:solidFill>
            <a:srgbClr val="FFFF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twoCellAnchor>
    <xdr:from>
      <xdr:col>0</xdr:col>
      <xdr:colOff>3014869</xdr:colOff>
      <xdr:row>168</xdr:row>
      <xdr:rowOff>41412</xdr:rowOff>
    </xdr:from>
    <xdr:to>
      <xdr:col>0</xdr:col>
      <xdr:colOff>4116456</xdr:colOff>
      <xdr:row>170</xdr:row>
      <xdr:rowOff>265043</xdr:rowOff>
    </xdr:to>
    <xdr:sp macro="" textlink="">
      <xdr:nvSpPr>
        <xdr:cNvPr id="3" name="角丸四角形吹き出し 2"/>
        <xdr:cNvSpPr/>
      </xdr:nvSpPr>
      <xdr:spPr>
        <a:xfrm>
          <a:off x="3014869" y="30927260"/>
          <a:ext cx="1101587" cy="571500"/>
        </a:xfrm>
        <a:prstGeom prst="wedgeRoundRectCallout">
          <a:avLst>
            <a:gd name="adj1" fmla="val -79480"/>
            <a:gd name="adj2" fmla="val 48986"/>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今週の連敗の要因と分析</a:t>
          </a:r>
        </a:p>
      </xdr:txBody>
    </xdr:sp>
    <xdr:clientData/>
  </xdr:twoCellAnchor>
  <xdr:twoCellAnchor>
    <xdr:from>
      <xdr:col>0</xdr:col>
      <xdr:colOff>3776869</xdr:colOff>
      <xdr:row>181</xdr:row>
      <xdr:rowOff>66260</xdr:rowOff>
    </xdr:from>
    <xdr:to>
      <xdr:col>0</xdr:col>
      <xdr:colOff>5367130</xdr:colOff>
      <xdr:row>185</xdr:row>
      <xdr:rowOff>8283</xdr:rowOff>
    </xdr:to>
    <xdr:sp macro="" textlink="">
      <xdr:nvSpPr>
        <xdr:cNvPr id="4" name="角丸四角形吹き出し 3"/>
        <xdr:cNvSpPr/>
      </xdr:nvSpPr>
      <xdr:spPr>
        <a:xfrm>
          <a:off x="3776869" y="33884151"/>
          <a:ext cx="1590261" cy="637762"/>
        </a:xfrm>
        <a:prstGeom prst="wedgeRoundRectCallout">
          <a:avLst>
            <a:gd name="adj1" fmla="val -65434"/>
            <a:gd name="adj2" fmla="val -5923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相場環境の見極めの甘さからきているかも</a:t>
          </a:r>
          <a:endParaRPr kumimoji="1" lang="en-US" altLang="ja-JP" sz="1100"/>
        </a:p>
        <a:p>
          <a:pPr algn="ctr"/>
          <a:r>
            <a:rPr kumimoji="1" lang="ja-JP" altLang="en-US" sz="1100"/>
            <a:t>（</a:t>
          </a:r>
          <a:r>
            <a:rPr kumimoji="1" lang="en-US" altLang="ja-JP" sz="1100"/>
            <a:t>No.132</a:t>
          </a:r>
          <a:r>
            <a:rPr kumimoji="1" lang="ja-JP" altLang="en-US" sz="1100"/>
            <a:t>のような）</a:t>
          </a:r>
          <a:endParaRPr kumimoji="1" lang="en-US" altLang="ja-JP" sz="1100"/>
        </a:p>
      </xdr:txBody>
    </xdr:sp>
    <xdr:clientData/>
  </xdr:twoCellAnchor>
  <xdr:twoCellAnchor>
    <xdr:from>
      <xdr:col>0</xdr:col>
      <xdr:colOff>5590761</xdr:colOff>
      <xdr:row>181</xdr:row>
      <xdr:rowOff>74544</xdr:rowOff>
    </xdr:from>
    <xdr:to>
      <xdr:col>0</xdr:col>
      <xdr:colOff>7354957</xdr:colOff>
      <xdr:row>185</xdr:row>
      <xdr:rowOff>33131</xdr:rowOff>
    </xdr:to>
    <xdr:sp macro="" textlink="">
      <xdr:nvSpPr>
        <xdr:cNvPr id="5" name="角丸四角形吹き出し 4"/>
        <xdr:cNvSpPr/>
      </xdr:nvSpPr>
      <xdr:spPr>
        <a:xfrm>
          <a:off x="5590761" y="33892435"/>
          <a:ext cx="1764196" cy="654326"/>
        </a:xfrm>
        <a:prstGeom prst="wedgeRoundRectCallout">
          <a:avLst>
            <a:gd name="adj1" fmla="val -65904"/>
            <a:gd name="adj2" fmla="val 10326"/>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こーやって自信が持てない状態が定着してしまわないよーにしなければ！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8"/>
  <sheetViews>
    <sheetView zoomScaleSheetLayoutView="100" workbookViewId="0">
      <pane ySplit="1" topLeftCell="A6" activePane="bottomLeft" state="frozen"/>
      <selection pane="bottomLeft" activeCell="C7" sqref="C7:C8"/>
    </sheetView>
  </sheetViews>
  <sheetFormatPr defaultColWidth="10" defaultRowHeight="13.5" customHeight="1"/>
  <cols>
    <col min="1" max="1" width="3.875" customWidth="1"/>
    <col min="2" max="2" width="23.5" style="92"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86" t="s">
        <v>68</v>
      </c>
      <c r="B1" s="87" t="s">
        <v>124</v>
      </c>
      <c r="C1" s="88" t="s">
        <v>116</v>
      </c>
      <c r="D1" s="187" t="s">
        <v>117</v>
      </c>
      <c r="E1" s="187"/>
      <c r="F1" s="187"/>
      <c r="G1" s="187"/>
      <c r="H1" s="187"/>
      <c r="I1" s="187"/>
      <c r="J1" s="187"/>
      <c r="K1" s="187"/>
      <c r="L1" s="187"/>
    </row>
    <row r="2" spans="1:12" ht="29.25" customHeight="1">
      <c r="A2" s="89">
        <v>1</v>
      </c>
      <c r="B2" s="90" t="s">
        <v>118</v>
      </c>
      <c r="C2" s="90" t="s">
        <v>119</v>
      </c>
      <c r="D2" s="188" t="s">
        <v>120</v>
      </c>
      <c r="E2" s="182"/>
      <c r="F2" s="182"/>
      <c r="G2" s="182"/>
      <c r="H2" s="182"/>
      <c r="I2" s="182"/>
      <c r="J2" s="182"/>
      <c r="K2" s="182"/>
      <c r="L2" s="182"/>
    </row>
    <row r="3" spans="1:12" ht="127.5" customHeight="1">
      <c r="A3" s="97">
        <v>2</v>
      </c>
      <c r="B3" s="91" t="s">
        <v>121</v>
      </c>
      <c r="C3" s="91" t="s">
        <v>122</v>
      </c>
      <c r="D3" s="189" t="s">
        <v>123</v>
      </c>
      <c r="E3" s="178"/>
      <c r="F3" s="178"/>
      <c r="G3" s="178"/>
      <c r="H3" s="178"/>
      <c r="I3" s="178"/>
      <c r="J3" s="178"/>
      <c r="K3" s="178"/>
      <c r="L3" s="178"/>
    </row>
    <row r="4" spans="1:12" ht="80.25" customHeight="1">
      <c r="A4" s="97">
        <v>3</v>
      </c>
      <c r="B4" s="91" t="s">
        <v>121</v>
      </c>
      <c r="C4" s="91" t="s">
        <v>125</v>
      </c>
      <c r="D4" s="177" t="s">
        <v>145</v>
      </c>
      <c r="E4" s="178"/>
      <c r="F4" s="178"/>
      <c r="G4" s="178"/>
      <c r="H4" s="178"/>
      <c r="I4" s="178"/>
      <c r="J4" s="178"/>
      <c r="K4" s="178"/>
      <c r="L4" s="178"/>
    </row>
    <row r="5" spans="1:12" ht="150.75" customHeight="1">
      <c r="A5" s="97">
        <v>3</v>
      </c>
      <c r="B5" s="91" t="s">
        <v>121</v>
      </c>
      <c r="C5" s="159" t="s">
        <v>286</v>
      </c>
      <c r="D5" s="190" t="s">
        <v>287</v>
      </c>
      <c r="E5" s="191"/>
      <c r="F5" s="191"/>
      <c r="G5" s="191"/>
      <c r="H5" s="191"/>
      <c r="I5" s="191"/>
      <c r="J5" s="191"/>
      <c r="K5" s="191"/>
      <c r="L5" s="191"/>
    </row>
    <row r="6" spans="1:12" ht="32.25" customHeight="1">
      <c r="A6" s="184" t="s">
        <v>327</v>
      </c>
      <c r="B6" s="185"/>
      <c r="C6" s="185"/>
      <c r="D6" s="185"/>
      <c r="E6" s="185"/>
      <c r="F6" s="185"/>
      <c r="G6" s="185"/>
      <c r="H6" s="185"/>
      <c r="I6" s="185"/>
      <c r="J6" s="185"/>
      <c r="K6" s="185"/>
      <c r="L6" s="186"/>
    </row>
    <row r="7" spans="1:12" ht="150.75" customHeight="1">
      <c r="A7" s="179">
        <v>3</v>
      </c>
      <c r="B7" s="181" t="s">
        <v>121</v>
      </c>
      <c r="C7" s="183" t="s">
        <v>410</v>
      </c>
      <c r="D7" s="177" t="s">
        <v>411</v>
      </c>
      <c r="E7" s="178"/>
      <c r="F7" s="178"/>
      <c r="G7" s="178"/>
      <c r="H7" s="178"/>
      <c r="I7" s="178"/>
      <c r="J7" s="178"/>
      <c r="K7" s="178"/>
      <c r="L7" s="178"/>
    </row>
    <row r="8" spans="1:12" ht="150.75" customHeight="1">
      <c r="A8" s="180"/>
      <c r="B8" s="182"/>
      <c r="C8" s="182"/>
      <c r="D8" s="177" t="s">
        <v>412</v>
      </c>
      <c r="E8" s="178"/>
      <c r="F8" s="178"/>
      <c r="G8" s="178"/>
      <c r="H8" s="178"/>
      <c r="I8" s="178"/>
      <c r="J8" s="178"/>
      <c r="K8" s="178"/>
      <c r="L8" s="178"/>
    </row>
  </sheetData>
  <mergeCells count="11">
    <mergeCell ref="A6:L6"/>
    <mergeCell ref="D1:L1"/>
    <mergeCell ref="D2:L2"/>
    <mergeCell ref="D3:L3"/>
    <mergeCell ref="D4:L4"/>
    <mergeCell ref="D5:L5"/>
    <mergeCell ref="D8:L8"/>
    <mergeCell ref="A7:A8"/>
    <mergeCell ref="B7:B8"/>
    <mergeCell ref="C7:C8"/>
    <mergeCell ref="D7:L7"/>
  </mergeCells>
  <phoneticPr fontId="2"/>
  <pageMargins left="0.69861111111111107" right="0.69861111111111107" top="0.75" bottom="0.75" header="0.3" footer="0.3"/>
  <pageSetup paperSize="9" firstPageNumber="4294963191"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dimension ref="A1"/>
  <sheetViews>
    <sheetView topLeftCell="A21" zoomScale="97" zoomScaleSheetLayoutView="100" workbookViewId="0">
      <selection activeCell="H90" sqref="H9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dimension ref="A1"/>
  <sheetViews>
    <sheetView zoomScale="97" zoomScaleSheetLayoutView="100" workbookViewId="0">
      <selection activeCell="A91" sqref="A91"/>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codeName="Sheet4">
    <tabColor theme="0" tint="-0.14999847407452621"/>
  </sheetPr>
  <dimension ref="A1:A200"/>
  <sheetViews>
    <sheetView topLeftCell="A193" zoomScale="115" zoomScaleSheetLayoutView="100" workbookViewId="0">
      <selection activeCell="A217" sqref="A217"/>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131</v>
      </c>
    </row>
    <row r="63" spans="1:1">
      <c r="A63" s="10" t="s">
        <v>55</v>
      </c>
    </row>
    <row r="64" spans="1:1">
      <c r="A64" s="10" t="s">
        <v>132</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133</v>
      </c>
    </row>
    <row r="78" spans="1:1" ht="0.75" customHeight="1" thickBot="1">
      <c r="A78" s="16" t="s">
        <v>67</v>
      </c>
    </row>
    <row r="80" spans="1:1">
      <c r="A80" s="12" t="s">
        <v>126</v>
      </c>
    </row>
    <row r="81" spans="1:1" ht="17.25" customHeight="1">
      <c r="A81" s="6" t="s">
        <v>127</v>
      </c>
    </row>
    <row r="82" spans="1:1">
      <c r="A82" s="2" t="s">
        <v>128</v>
      </c>
    </row>
    <row r="83" spans="1:1">
      <c r="A83" s="2" t="s">
        <v>144</v>
      </c>
    </row>
    <row r="85" spans="1:1">
      <c r="A85" s="12" t="s">
        <v>146</v>
      </c>
    </row>
    <row r="86" spans="1:1">
      <c r="A86" s="2" t="s">
        <v>155</v>
      </c>
    </row>
    <row r="87" spans="1:1">
      <c r="A87" s="2" t="s">
        <v>152</v>
      </c>
    </row>
    <row r="88" spans="1:1">
      <c r="A88" s="2" t="s">
        <v>156</v>
      </c>
    </row>
    <row r="89" spans="1:1">
      <c r="A89" s="2" t="s">
        <v>147</v>
      </c>
    </row>
    <row r="90" spans="1:1">
      <c r="A90" s="2" t="s">
        <v>157</v>
      </c>
    </row>
    <row r="91" spans="1:1">
      <c r="A91" s="2" t="s">
        <v>151</v>
      </c>
    </row>
    <row r="92" spans="1:1" ht="27">
      <c r="A92" s="107" t="s">
        <v>148</v>
      </c>
    </row>
    <row r="93" spans="1:1">
      <c r="A93" s="2" t="s">
        <v>158</v>
      </c>
    </row>
    <row r="94" spans="1:1">
      <c r="A94" s="109" t="s">
        <v>153</v>
      </c>
    </row>
    <row r="96" spans="1:1">
      <c r="A96" s="152">
        <v>42296</v>
      </c>
    </row>
    <row r="97" spans="1:1">
      <c r="A97" s="2" t="s">
        <v>226</v>
      </c>
    </row>
    <row r="98" spans="1:1">
      <c r="A98" s="2" t="s">
        <v>227</v>
      </c>
    </row>
    <row r="99" spans="1:1">
      <c r="A99" s="2" t="s">
        <v>229</v>
      </c>
    </row>
    <row r="100" spans="1:1">
      <c r="A100" s="2" t="s">
        <v>230</v>
      </c>
    </row>
    <row r="102" spans="1:1">
      <c r="A102" s="152">
        <v>42303</v>
      </c>
    </row>
    <row r="103" spans="1:1" ht="0.75" customHeight="1">
      <c r="A103" s="2" t="s">
        <v>234</v>
      </c>
    </row>
    <row r="104" spans="1:1" ht="47.25" hidden="1" customHeight="1">
      <c r="A104" s="2" t="s">
        <v>235</v>
      </c>
    </row>
    <row r="105" spans="1:1" ht="40.5" hidden="1" customHeight="1">
      <c r="A105" s="2" t="s">
        <v>236</v>
      </c>
    </row>
    <row r="106" spans="1:1" ht="45.75" hidden="1" customHeight="1">
      <c r="A106" s="2" t="s">
        <v>231</v>
      </c>
    </row>
    <row r="107" spans="1:1" ht="58.5" hidden="1" customHeight="1">
      <c r="A107" s="2" t="s">
        <v>232</v>
      </c>
    </row>
    <row r="108" spans="1:1" ht="16.5" customHeight="1">
      <c r="A108" s="2" t="s">
        <v>244</v>
      </c>
    </row>
    <row r="109" spans="1:1" ht="16.5" customHeight="1">
      <c r="A109" s="2" t="s">
        <v>245</v>
      </c>
    </row>
    <row r="110" spans="1:1">
      <c r="A110" s="12" t="s">
        <v>243</v>
      </c>
    </row>
    <row r="111" spans="1:1">
      <c r="A111" s="12" t="s">
        <v>238</v>
      </c>
    </row>
    <row r="112" spans="1:1">
      <c r="A112" s="2" t="s">
        <v>237</v>
      </c>
    </row>
    <row r="113" spans="1:1">
      <c r="A113" s="2" t="s">
        <v>239</v>
      </c>
    </row>
    <row r="114" spans="1:1">
      <c r="A114" s="2" t="s">
        <v>240</v>
      </c>
    </row>
    <row r="115" spans="1:1">
      <c r="A115" s="2" t="s">
        <v>241</v>
      </c>
    </row>
    <row r="117" spans="1:1">
      <c r="A117" s="152">
        <v>42310</v>
      </c>
    </row>
    <row r="118" spans="1:1">
      <c r="A118" s="2" t="s">
        <v>246</v>
      </c>
    </row>
    <row r="119" spans="1:1">
      <c r="A119" s="2" t="s">
        <v>247</v>
      </c>
    </row>
    <row r="120" spans="1:1">
      <c r="A120" s="2" t="s">
        <v>248</v>
      </c>
    </row>
    <row r="121" spans="1:1">
      <c r="A121" s="155" t="s">
        <v>257</v>
      </c>
    </row>
    <row r="122" spans="1:1">
      <c r="A122" s="12" t="s">
        <v>249</v>
      </c>
    </row>
    <row r="123" spans="1:1">
      <c r="A123" s="2" t="s">
        <v>250</v>
      </c>
    </row>
    <row r="124" spans="1:1">
      <c r="A124" s="2" t="s">
        <v>251</v>
      </c>
    </row>
    <row r="125" spans="1:1">
      <c r="A125" s="2" t="s">
        <v>252</v>
      </c>
    </row>
    <row r="126" spans="1:1">
      <c r="A126" s="2" t="s">
        <v>254</v>
      </c>
    </row>
    <row r="127" spans="1:1">
      <c r="A127" s="2" t="s">
        <v>253</v>
      </c>
    </row>
    <row r="129" spans="1:1">
      <c r="A129" s="12" t="s">
        <v>256</v>
      </c>
    </row>
    <row r="130" spans="1:1">
      <c r="A130" s="2" t="s">
        <v>255</v>
      </c>
    </row>
    <row r="132" spans="1:1">
      <c r="A132" s="152">
        <v>42317</v>
      </c>
    </row>
    <row r="133" spans="1:1">
      <c r="A133" s="5" t="s">
        <v>258</v>
      </c>
    </row>
    <row r="134" spans="1:1" ht="31.5" customHeight="1">
      <c r="A134" s="6" t="s">
        <v>259</v>
      </c>
    </row>
    <row r="135" spans="1:1" ht="15.75" customHeight="1">
      <c r="A135" s="2" t="s">
        <v>264</v>
      </c>
    </row>
    <row r="136" spans="1:1" ht="47.25" customHeight="1">
      <c r="A136" s="6" t="s">
        <v>266</v>
      </c>
    </row>
    <row r="137" spans="1:1">
      <c r="A137" s="6" t="s">
        <v>265</v>
      </c>
    </row>
    <row r="138" spans="1:1" ht="27">
      <c r="A138" s="6" t="s">
        <v>260</v>
      </c>
    </row>
    <row r="140" spans="1:1">
      <c r="A140" s="2" t="s">
        <v>261</v>
      </c>
    </row>
    <row r="141" spans="1:1">
      <c r="A141" s="2" t="s">
        <v>262</v>
      </c>
    </row>
    <row r="142" spans="1:1">
      <c r="A142" s="2" t="s">
        <v>263</v>
      </c>
    </row>
    <row r="144" spans="1:1">
      <c r="A144" s="12" t="s">
        <v>268</v>
      </c>
    </row>
    <row r="145" spans="1:1">
      <c r="A145" s="2" t="s">
        <v>269</v>
      </c>
    </row>
    <row r="146" spans="1:1">
      <c r="A146" s="6" t="s">
        <v>271</v>
      </c>
    </row>
    <row r="147" spans="1:1">
      <c r="A147" s="2" t="s">
        <v>270</v>
      </c>
    </row>
    <row r="148" spans="1:1">
      <c r="A148" s="12" t="s">
        <v>274</v>
      </c>
    </row>
    <row r="149" spans="1:1">
      <c r="A149" s="2" t="s">
        <v>272</v>
      </c>
    </row>
    <row r="150" spans="1:1" ht="30" customHeight="1">
      <c r="A150" s="6" t="s">
        <v>273</v>
      </c>
    </row>
    <row r="152" spans="1:1">
      <c r="A152" s="12" t="s">
        <v>275</v>
      </c>
    </row>
    <row r="153" spans="1:1" s="157" customFormat="1">
      <c r="A153" s="156" t="s">
        <v>279</v>
      </c>
    </row>
    <row r="154" spans="1:1" s="157" customFormat="1">
      <c r="A154" s="2" t="s">
        <v>280</v>
      </c>
    </row>
    <row r="155" spans="1:1" s="157" customFormat="1">
      <c r="A155" s="2" t="s">
        <v>281</v>
      </c>
    </row>
    <row r="156" spans="1:1" s="157" customFormat="1">
      <c r="A156" s="6" t="s">
        <v>283</v>
      </c>
    </row>
    <row r="157" spans="1:1" s="157" customFormat="1" ht="17.25" customHeight="1">
      <c r="A157" s="12" t="s">
        <v>274</v>
      </c>
    </row>
    <row r="158" spans="1:1" s="157" customFormat="1" ht="33" customHeight="1">
      <c r="A158" s="8" t="s">
        <v>282</v>
      </c>
    </row>
    <row r="159" spans="1:1">
      <c r="A159" s="2" t="s">
        <v>276</v>
      </c>
    </row>
    <row r="160" spans="1:1">
      <c r="A160" s="2" t="s">
        <v>278</v>
      </c>
    </row>
    <row r="161" spans="1:1">
      <c r="A161" s="2" t="s">
        <v>277</v>
      </c>
    </row>
    <row r="163" spans="1:1">
      <c r="A163" s="12" t="s">
        <v>288</v>
      </c>
    </row>
    <row r="164" spans="1:1">
      <c r="A164" s="160" t="s">
        <v>289</v>
      </c>
    </row>
    <row r="165" spans="1:1">
      <c r="A165" s="160" t="s">
        <v>290</v>
      </c>
    </row>
    <row r="166" spans="1:1">
      <c r="A166" s="160" t="s">
        <v>292</v>
      </c>
    </row>
    <row r="167" spans="1:1">
      <c r="A167" s="160" t="s">
        <v>308</v>
      </c>
    </row>
    <row r="168" spans="1:1">
      <c r="A168" s="12" t="s">
        <v>295</v>
      </c>
    </row>
    <row r="169" spans="1:1">
      <c r="A169" s="12" t="s">
        <v>296</v>
      </c>
    </row>
    <row r="170" spans="1:1">
      <c r="A170" s="12" t="s">
        <v>300</v>
      </c>
    </row>
    <row r="171" spans="1:1" ht="30" customHeight="1">
      <c r="A171" s="8" t="s">
        <v>297</v>
      </c>
    </row>
    <row r="172" spans="1:1" ht="45.75" customHeight="1">
      <c r="A172" s="6" t="s">
        <v>299</v>
      </c>
    </row>
    <row r="173" spans="1:1" ht="18" customHeight="1">
      <c r="A173" s="2" t="s">
        <v>298</v>
      </c>
    </row>
    <row r="175" spans="1:1">
      <c r="A175" s="12" t="s">
        <v>301</v>
      </c>
    </row>
    <row r="176" spans="1:1">
      <c r="A176" s="156" t="s">
        <v>311</v>
      </c>
    </row>
    <row r="177" spans="1:1">
      <c r="A177" s="12" t="s">
        <v>309</v>
      </c>
    </row>
    <row r="178" spans="1:1">
      <c r="A178" s="2" t="s">
        <v>302</v>
      </c>
    </row>
    <row r="179" spans="1:1">
      <c r="A179" s="2" t="s">
        <v>303</v>
      </c>
    </row>
    <row r="180" spans="1:1">
      <c r="A180" s="2" t="s">
        <v>306</v>
      </c>
    </row>
    <row r="181" spans="1:1" s="99" customFormat="1">
      <c r="A181" s="12" t="s">
        <v>304</v>
      </c>
    </row>
    <row r="182" spans="1:1" s="99" customFormat="1">
      <c r="A182" s="12" t="s">
        <v>305</v>
      </c>
    </row>
    <row r="183" spans="1:1">
      <c r="A183" s="2" t="s">
        <v>307</v>
      </c>
    </row>
    <row r="187" spans="1:1">
      <c r="A187" s="12" t="s">
        <v>312</v>
      </c>
    </row>
    <row r="188" spans="1:1">
      <c r="A188" s="2" t="s">
        <v>318</v>
      </c>
    </row>
    <row r="189" spans="1:1" ht="48" customHeight="1">
      <c r="A189" s="6" t="s">
        <v>316</v>
      </c>
    </row>
    <row r="190" spans="1:1" ht="17.25" customHeight="1">
      <c r="A190" s="12" t="s">
        <v>314</v>
      </c>
    </row>
    <row r="191" spans="1:1" ht="15.75" customHeight="1">
      <c r="A191" s="12" t="s">
        <v>315</v>
      </c>
    </row>
    <row r="193" spans="1:1">
      <c r="A193" s="2" t="s">
        <v>320</v>
      </c>
    </row>
    <row r="194" spans="1:1">
      <c r="A194" s="2" t="s">
        <v>326</v>
      </c>
    </row>
    <row r="195" spans="1:1">
      <c r="A195" s="2" t="s">
        <v>323</v>
      </c>
    </row>
    <row r="196" spans="1:1">
      <c r="A196" s="2" t="s">
        <v>324</v>
      </c>
    </row>
    <row r="198" spans="1:1">
      <c r="A198" s="2" t="s">
        <v>321</v>
      </c>
    </row>
    <row r="199" spans="1:1">
      <c r="A199" s="2" t="s">
        <v>325</v>
      </c>
    </row>
    <row r="200" spans="1:1">
      <c r="A200" s="2" t="s">
        <v>322</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106"/>
  <sheetViews>
    <sheetView zoomScaleSheetLayoutView="100" workbookViewId="0">
      <pane ySplit="1" topLeftCell="A25" activePane="bottomLeft" state="frozen"/>
      <selection pane="bottomLeft" activeCell="E54" sqref="E54"/>
    </sheetView>
  </sheetViews>
  <sheetFormatPr defaultColWidth="10" defaultRowHeight="13.5" customHeight="1"/>
  <cols>
    <col min="1" max="1" width="3.75" customWidth="1"/>
    <col min="2" max="2" width="11.625" style="2" customWidth="1"/>
    <col min="3" max="3" width="5.375" style="93" customWidth="1"/>
    <col min="4" max="4" width="6.75" customWidth="1"/>
    <col min="5" max="5" width="10.5" style="28" customWidth="1"/>
    <col min="6" max="6" width="9.75" customWidth="1"/>
    <col min="7" max="7" width="12.75" style="26" customWidth="1"/>
    <col min="8" max="8" width="13.5" customWidth="1"/>
    <col min="9" max="9" width="4" customWidth="1"/>
    <col min="10" max="10" width="12.125" style="27" customWidth="1"/>
    <col min="12" max="12" width="10.875" style="28" customWidth="1"/>
    <col min="13" max="13" width="6.125" customWidth="1"/>
    <col min="14" max="15" width="8.125" style="29" customWidth="1"/>
    <col min="16" max="16" width="9.375" customWidth="1"/>
    <col min="17" max="17" width="10.25" style="31" customWidth="1"/>
    <col min="18" max="18" width="11.625" hidden="1" customWidth="1"/>
  </cols>
  <sheetData>
    <row r="1" spans="1:18" ht="14.25" thickBot="1">
      <c r="A1" s="17" t="s">
        <v>68</v>
      </c>
      <c r="B1" s="18" t="s">
        <v>69</v>
      </c>
      <c r="C1" s="169"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s="3" customFormat="1">
      <c r="A2" s="95">
        <v>1</v>
      </c>
      <c r="B2" s="167" t="s">
        <v>328</v>
      </c>
      <c r="C2" s="170" t="s">
        <v>86</v>
      </c>
      <c r="D2" s="171">
        <v>0.3</v>
      </c>
      <c r="E2" s="165"/>
      <c r="F2" s="39"/>
      <c r="G2" s="172" t="s">
        <v>333</v>
      </c>
      <c r="H2" s="171">
        <v>1.0075099999999999</v>
      </c>
      <c r="I2" s="39"/>
      <c r="J2" s="150" t="s">
        <v>336</v>
      </c>
      <c r="K2" s="171">
        <v>1.00654</v>
      </c>
      <c r="L2" s="165"/>
      <c r="M2" s="168" t="s">
        <v>341</v>
      </c>
      <c r="N2" s="174">
        <v>9.6999999999999993</v>
      </c>
      <c r="O2" s="166"/>
      <c r="P2" s="171">
        <v>2489</v>
      </c>
      <c r="Q2" s="94">
        <v>502489</v>
      </c>
    </row>
    <row r="3" spans="1:18">
      <c r="A3">
        <v>2</v>
      </c>
      <c r="B3" s="2" t="s">
        <v>85</v>
      </c>
      <c r="C3" s="93" t="s">
        <v>319</v>
      </c>
      <c r="D3">
        <v>0.5</v>
      </c>
      <c r="G3" s="26" t="s">
        <v>332</v>
      </c>
      <c r="H3">
        <v>0.73334999999999995</v>
      </c>
      <c r="J3" s="150" t="s">
        <v>337</v>
      </c>
      <c r="K3">
        <v>0.73336999999999997</v>
      </c>
      <c r="M3" s="164" t="s">
        <v>342</v>
      </c>
      <c r="O3" s="30">
        <v>-0.2</v>
      </c>
      <c r="P3">
        <v>-174</v>
      </c>
      <c r="Q3" s="163">
        <f t="shared" ref="Q3:Q35" si="0">Q2+P3</f>
        <v>502315</v>
      </c>
      <c r="R3" s="96"/>
    </row>
    <row r="4" spans="1:18">
      <c r="A4">
        <v>3</v>
      </c>
      <c r="B4" s="2" t="s">
        <v>329</v>
      </c>
      <c r="C4" s="93" t="s">
        <v>331</v>
      </c>
      <c r="D4">
        <v>0.5</v>
      </c>
      <c r="G4" s="26" t="s">
        <v>334</v>
      </c>
      <c r="H4">
        <v>0.71092999999999995</v>
      </c>
      <c r="J4" s="150" t="s">
        <v>334</v>
      </c>
      <c r="K4">
        <v>0.70923000000000003</v>
      </c>
      <c r="M4" s="164" t="s">
        <v>343</v>
      </c>
      <c r="O4" s="30">
        <v>-17</v>
      </c>
      <c r="P4">
        <v>-10079</v>
      </c>
      <c r="Q4" s="163">
        <f t="shared" si="0"/>
        <v>492236</v>
      </c>
      <c r="R4" s="96"/>
    </row>
    <row r="5" spans="1:18">
      <c r="A5">
        <v>4</v>
      </c>
      <c r="B5" s="2" t="s">
        <v>330</v>
      </c>
      <c r="C5" s="93" t="s">
        <v>86</v>
      </c>
      <c r="D5">
        <v>0.3</v>
      </c>
      <c r="G5" s="26" t="s">
        <v>335</v>
      </c>
      <c r="H5">
        <v>1.07318</v>
      </c>
      <c r="J5" s="150" t="s">
        <v>335</v>
      </c>
      <c r="K5">
        <v>1.0731900000000001</v>
      </c>
      <c r="M5" s="17" t="s">
        <v>342</v>
      </c>
      <c r="O5" s="30">
        <v>-0.1</v>
      </c>
      <c r="P5">
        <v>-35</v>
      </c>
      <c r="Q5" s="163">
        <f t="shared" si="0"/>
        <v>492201</v>
      </c>
      <c r="R5" s="96"/>
    </row>
    <row r="6" spans="1:18">
      <c r="A6">
        <v>5</v>
      </c>
      <c r="B6" s="2" t="s">
        <v>345</v>
      </c>
      <c r="C6" s="93" t="s">
        <v>346</v>
      </c>
      <c r="D6">
        <v>0.5</v>
      </c>
      <c r="G6" s="26" t="s">
        <v>347</v>
      </c>
      <c r="H6">
        <v>1.4095599999999999</v>
      </c>
      <c r="J6" s="150" t="s">
        <v>348</v>
      </c>
      <c r="K6">
        <v>1.41107</v>
      </c>
      <c r="M6" s="173" t="s">
        <v>343</v>
      </c>
      <c r="O6" s="30">
        <v>-15.1</v>
      </c>
      <c r="P6">
        <v>-6322</v>
      </c>
      <c r="Q6" s="163">
        <f t="shared" si="0"/>
        <v>485879</v>
      </c>
      <c r="R6" s="96"/>
    </row>
    <row r="7" spans="1:18">
      <c r="J7" s="150"/>
      <c r="M7" s="173"/>
      <c r="O7" s="30"/>
      <c r="Q7" s="163"/>
      <c r="R7" s="96"/>
    </row>
    <row r="8" spans="1:18">
      <c r="A8">
        <v>6</v>
      </c>
      <c r="B8" s="2" t="s">
        <v>355</v>
      </c>
      <c r="C8" s="93" t="s">
        <v>86</v>
      </c>
      <c r="D8">
        <v>0.5</v>
      </c>
      <c r="G8" s="26" t="s">
        <v>356</v>
      </c>
      <c r="H8">
        <v>0.65646000000000004</v>
      </c>
      <c r="J8" s="150" t="s">
        <v>358</v>
      </c>
      <c r="K8">
        <v>0.65644999999999998</v>
      </c>
      <c r="M8" s="173" t="s">
        <v>342</v>
      </c>
      <c r="N8" s="29">
        <v>0.1</v>
      </c>
      <c r="O8" s="30"/>
      <c r="P8">
        <v>59</v>
      </c>
      <c r="Q8" s="163">
        <f>Q6+P8</f>
        <v>485938</v>
      </c>
      <c r="R8" s="96"/>
    </row>
    <row r="9" spans="1:18">
      <c r="A9">
        <v>7</v>
      </c>
      <c r="B9" s="2" t="s">
        <v>355</v>
      </c>
      <c r="C9" s="93" t="s">
        <v>86</v>
      </c>
      <c r="D9">
        <v>0.35</v>
      </c>
      <c r="G9" s="26" t="s">
        <v>357</v>
      </c>
      <c r="H9">
        <v>0.65510999999999997</v>
      </c>
      <c r="J9" s="150" t="s">
        <v>359</v>
      </c>
      <c r="K9">
        <v>0.65510000000000002</v>
      </c>
      <c r="M9" s="173" t="s">
        <v>342</v>
      </c>
      <c r="N9" s="29">
        <v>1</v>
      </c>
      <c r="O9" s="30"/>
      <c r="P9">
        <v>42</v>
      </c>
      <c r="Q9" s="163">
        <f t="shared" si="0"/>
        <v>485980</v>
      </c>
      <c r="R9" s="96"/>
    </row>
    <row r="10" spans="1:18">
      <c r="A10">
        <v>8</v>
      </c>
      <c r="B10" s="2" t="s">
        <v>362</v>
      </c>
      <c r="C10" s="93" t="s">
        <v>86</v>
      </c>
      <c r="D10">
        <v>0.11</v>
      </c>
      <c r="G10" s="26" t="s">
        <v>366</v>
      </c>
      <c r="H10">
        <v>1.54928</v>
      </c>
      <c r="J10" s="150" t="s">
        <v>371</v>
      </c>
      <c r="K10">
        <v>1.5575300000000001</v>
      </c>
      <c r="M10" s="173" t="s">
        <v>343</v>
      </c>
      <c r="O10" s="30">
        <v>-82.5</v>
      </c>
      <c r="P10">
        <v>-7439</v>
      </c>
      <c r="Q10" s="163">
        <f t="shared" si="0"/>
        <v>478541</v>
      </c>
      <c r="R10" s="96"/>
    </row>
    <row r="11" spans="1:18">
      <c r="A11">
        <v>9</v>
      </c>
      <c r="B11" s="2" t="s">
        <v>362</v>
      </c>
      <c r="C11" s="93" t="s">
        <v>86</v>
      </c>
      <c r="D11">
        <v>0.11</v>
      </c>
      <c r="G11" s="26" t="s">
        <v>367</v>
      </c>
      <c r="H11">
        <v>1.5511299999999999</v>
      </c>
      <c r="J11" s="150" t="s">
        <v>372</v>
      </c>
      <c r="K11">
        <v>1.55115</v>
      </c>
      <c r="M11" s="173" t="s">
        <v>342</v>
      </c>
      <c r="O11" s="30">
        <v>-0.2</v>
      </c>
      <c r="P11">
        <v>-18</v>
      </c>
      <c r="Q11" s="163">
        <f t="shared" si="0"/>
        <v>478523</v>
      </c>
      <c r="R11" s="96"/>
    </row>
    <row r="12" spans="1:18">
      <c r="A12">
        <v>10</v>
      </c>
      <c r="B12" s="2" t="s">
        <v>363</v>
      </c>
      <c r="C12" s="93" t="s">
        <v>86</v>
      </c>
      <c r="D12">
        <v>0.2</v>
      </c>
      <c r="G12" s="26" t="s">
        <v>368</v>
      </c>
      <c r="H12">
        <v>1.0047299999999999</v>
      </c>
      <c r="J12" s="150" t="s">
        <v>375</v>
      </c>
      <c r="K12">
        <v>1.00613</v>
      </c>
      <c r="M12" s="173" t="s">
        <v>343</v>
      </c>
      <c r="O12" s="30">
        <v>-14</v>
      </c>
      <c r="P12">
        <v>-3279</v>
      </c>
      <c r="Q12" s="163">
        <f t="shared" si="0"/>
        <v>475244</v>
      </c>
      <c r="R12" s="96"/>
    </row>
    <row r="13" spans="1:18">
      <c r="A13">
        <v>11</v>
      </c>
      <c r="B13" s="2" t="s">
        <v>363</v>
      </c>
      <c r="C13" s="93" t="s">
        <v>86</v>
      </c>
      <c r="D13">
        <v>0.1</v>
      </c>
      <c r="G13" s="26" t="s">
        <v>369</v>
      </c>
      <c r="H13">
        <v>1.00614</v>
      </c>
      <c r="J13" s="150" t="s">
        <v>373</v>
      </c>
      <c r="K13">
        <v>1.0080499999999999</v>
      </c>
      <c r="M13" s="173" t="s">
        <v>343</v>
      </c>
      <c r="O13" s="30">
        <v>-19.100000000000001</v>
      </c>
      <c r="P13">
        <v>-2232</v>
      </c>
      <c r="Q13" s="163">
        <f t="shared" si="0"/>
        <v>473012</v>
      </c>
      <c r="R13" s="96"/>
    </row>
    <row r="14" spans="1:18">
      <c r="A14">
        <v>12</v>
      </c>
      <c r="B14" s="2" t="s">
        <v>364</v>
      </c>
      <c r="C14" s="93" t="s">
        <v>365</v>
      </c>
      <c r="D14">
        <v>0.5</v>
      </c>
      <c r="G14" s="26" t="s">
        <v>370</v>
      </c>
      <c r="H14">
        <v>170.28899999999999</v>
      </c>
      <c r="J14" s="150" t="s">
        <v>374</v>
      </c>
      <c r="K14">
        <v>169.93299999999999</v>
      </c>
      <c r="M14" s="173" t="s">
        <v>343</v>
      </c>
      <c r="O14" s="30">
        <v>-35.6</v>
      </c>
      <c r="P14">
        <v>-17800</v>
      </c>
      <c r="Q14" s="163">
        <f t="shared" si="0"/>
        <v>455212</v>
      </c>
      <c r="R14" s="96"/>
    </row>
    <row r="15" spans="1:18">
      <c r="J15" s="150"/>
      <c r="M15" s="173"/>
      <c r="O15" s="30"/>
      <c r="Q15" s="163"/>
      <c r="R15" s="96"/>
    </row>
    <row r="16" spans="1:18">
      <c r="A16">
        <v>13</v>
      </c>
      <c r="B16" s="2" t="s">
        <v>382</v>
      </c>
      <c r="C16" s="93" t="s">
        <v>86</v>
      </c>
      <c r="D16">
        <v>0.1</v>
      </c>
      <c r="G16" s="26" t="s">
        <v>385</v>
      </c>
      <c r="H16">
        <v>0.75914000000000004</v>
      </c>
      <c r="J16" s="150" t="s">
        <v>388</v>
      </c>
      <c r="K16">
        <v>0.76207000000000003</v>
      </c>
      <c r="M16" s="173" t="s">
        <v>390</v>
      </c>
      <c r="O16" s="30">
        <v>-29.3</v>
      </c>
      <c r="P16">
        <v>-4933</v>
      </c>
      <c r="Q16" s="163">
        <f>Q14+P16</f>
        <v>450279</v>
      </c>
      <c r="R16" s="96"/>
    </row>
    <row r="17" spans="1:18">
      <c r="A17">
        <v>14</v>
      </c>
      <c r="B17" s="2" t="s">
        <v>383</v>
      </c>
      <c r="C17" s="93" t="s">
        <v>331</v>
      </c>
      <c r="D17">
        <v>0.2</v>
      </c>
      <c r="G17" s="26" t="s">
        <v>386</v>
      </c>
      <c r="H17">
        <v>81.378</v>
      </c>
      <c r="J17" s="150" t="s">
        <v>389</v>
      </c>
      <c r="K17">
        <v>80.837000000000003</v>
      </c>
      <c r="M17" s="173" t="s">
        <v>390</v>
      </c>
      <c r="O17" s="30">
        <v>-54.1</v>
      </c>
      <c r="P17">
        <v>-10820</v>
      </c>
      <c r="Q17" s="163">
        <f t="shared" si="0"/>
        <v>439459</v>
      </c>
      <c r="R17" s="96"/>
    </row>
    <row r="18" spans="1:18">
      <c r="A18">
        <v>15</v>
      </c>
      <c r="B18" s="2" t="s">
        <v>383</v>
      </c>
      <c r="C18" s="93" t="s">
        <v>331</v>
      </c>
      <c r="D18">
        <v>0.2</v>
      </c>
      <c r="G18" s="26" t="s">
        <v>386</v>
      </c>
      <c r="H18">
        <v>81.283000000000001</v>
      </c>
      <c r="J18" s="150" t="s">
        <v>389</v>
      </c>
      <c r="K18">
        <v>80.837000000000003</v>
      </c>
      <c r="M18" s="173" t="s">
        <v>390</v>
      </c>
      <c r="O18" s="30">
        <v>-44.6</v>
      </c>
      <c r="P18">
        <v>-8920</v>
      </c>
      <c r="Q18" s="163">
        <f t="shared" si="0"/>
        <v>430539</v>
      </c>
      <c r="R18" s="96"/>
    </row>
    <row r="19" spans="1:18">
      <c r="A19">
        <v>16</v>
      </c>
      <c r="B19" s="2" t="s">
        <v>384</v>
      </c>
      <c r="C19" s="93" t="s">
        <v>86</v>
      </c>
      <c r="D19">
        <v>0.5</v>
      </c>
      <c r="G19" s="26" t="s">
        <v>387</v>
      </c>
      <c r="H19">
        <v>1.5678700000000001</v>
      </c>
      <c r="J19" s="150" t="s">
        <v>387</v>
      </c>
      <c r="K19">
        <v>1.57203</v>
      </c>
      <c r="M19" s="173" t="s">
        <v>390</v>
      </c>
      <c r="O19" s="30">
        <v>-41.6</v>
      </c>
      <c r="P19">
        <v>-16889</v>
      </c>
      <c r="Q19" s="163">
        <f t="shared" si="0"/>
        <v>413650</v>
      </c>
      <c r="R19" s="96"/>
    </row>
    <row r="20" spans="1:18">
      <c r="J20" s="150"/>
      <c r="O20" s="30"/>
      <c r="R20" s="96"/>
    </row>
    <row r="21" spans="1:18">
      <c r="A21">
        <v>17</v>
      </c>
      <c r="B21" s="2" t="s">
        <v>395</v>
      </c>
      <c r="C21" s="93" t="s">
        <v>398</v>
      </c>
      <c r="D21">
        <v>0.5</v>
      </c>
      <c r="G21" s="26" t="s">
        <v>400</v>
      </c>
      <c r="H21">
        <v>0.69955999999999996</v>
      </c>
      <c r="J21" s="150" t="s">
        <v>403</v>
      </c>
      <c r="K21">
        <v>0.70152999999999999</v>
      </c>
      <c r="M21" s="173" t="s">
        <v>406</v>
      </c>
      <c r="O21" s="30">
        <v>-19.7</v>
      </c>
      <c r="P21">
        <v>-11693</v>
      </c>
      <c r="Q21" s="163">
        <f>Q19+P21</f>
        <v>401957</v>
      </c>
      <c r="R21" s="96"/>
    </row>
    <row r="22" spans="1:18">
      <c r="A22">
        <v>18</v>
      </c>
      <c r="B22" s="2" t="s">
        <v>396</v>
      </c>
      <c r="C22" s="93" t="s">
        <v>399</v>
      </c>
      <c r="D22">
        <v>0.2</v>
      </c>
      <c r="G22" s="26" t="s">
        <v>401</v>
      </c>
      <c r="H22">
        <v>1.42475</v>
      </c>
      <c r="J22" s="150" t="s">
        <v>404</v>
      </c>
      <c r="K22">
        <v>1.4348700000000001</v>
      </c>
      <c r="M22" s="173" t="s">
        <v>407</v>
      </c>
      <c r="N22" s="29">
        <v>101.2</v>
      </c>
      <c r="O22" s="30"/>
      <c r="P22">
        <v>24026</v>
      </c>
      <c r="Q22" s="163">
        <f t="shared" si="0"/>
        <v>425983</v>
      </c>
      <c r="R22" s="96"/>
    </row>
    <row r="23" spans="1:18">
      <c r="A23">
        <v>19</v>
      </c>
      <c r="B23" s="2" t="s">
        <v>397</v>
      </c>
      <c r="C23" s="93" t="s">
        <v>398</v>
      </c>
      <c r="D23">
        <v>0.3</v>
      </c>
      <c r="G23" s="26" t="s">
        <v>402</v>
      </c>
      <c r="H23">
        <v>1.09101</v>
      </c>
      <c r="J23" s="150" t="s">
        <v>405</v>
      </c>
      <c r="K23">
        <v>1.08602</v>
      </c>
      <c r="M23" s="173" t="s">
        <v>407</v>
      </c>
      <c r="N23" s="29">
        <v>49.9</v>
      </c>
      <c r="O23" s="30"/>
      <c r="P23">
        <v>18155</v>
      </c>
      <c r="Q23" s="163">
        <f t="shared" si="0"/>
        <v>444138</v>
      </c>
      <c r="R23" s="96"/>
    </row>
    <row r="24" spans="1:18">
      <c r="J24" s="150"/>
      <c r="O24" s="30"/>
      <c r="R24" s="96"/>
    </row>
    <row r="25" spans="1:18">
      <c r="A25">
        <v>20</v>
      </c>
      <c r="B25" s="2" t="s">
        <v>416</v>
      </c>
      <c r="C25" s="93" t="s">
        <v>421</v>
      </c>
      <c r="D25">
        <v>0.25</v>
      </c>
      <c r="G25" s="26" t="s">
        <v>424</v>
      </c>
      <c r="H25">
        <v>0.71972999999999998</v>
      </c>
      <c r="J25" s="150" t="s">
        <v>430</v>
      </c>
      <c r="K25">
        <v>0.72214999999999996</v>
      </c>
      <c r="M25" s="173" t="s">
        <v>436</v>
      </c>
      <c r="O25" s="30">
        <v>-24.2</v>
      </c>
      <c r="P25">
        <v>-8251</v>
      </c>
      <c r="Q25" s="163">
        <f>Q23+P25</f>
        <v>435887</v>
      </c>
      <c r="R25" s="96"/>
    </row>
    <row r="26" spans="1:18">
      <c r="A26">
        <v>21</v>
      </c>
      <c r="B26" s="2" t="s">
        <v>417</v>
      </c>
      <c r="C26" s="93" t="s">
        <v>422</v>
      </c>
      <c r="D26">
        <v>0.2</v>
      </c>
      <c r="G26" s="26" t="s">
        <v>425</v>
      </c>
      <c r="H26">
        <v>1.5373399999999999</v>
      </c>
      <c r="J26" s="150" t="s">
        <v>431</v>
      </c>
      <c r="K26">
        <v>1.53731</v>
      </c>
      <c r="M26" s="173" t="s">
        <v>437</v>
      </c>
      <c r="O26" s="30">
        <v>-0.3</v>
      </c>
      <c r="P26">
        <v>-51</v>
      </c>
      <c r="Q26" s="163">
        <f t="shared" si="0"/>
        <v>435836</v>
      </c>
      <c r="R26" s="96"/>
    </row>
    <row r="27" spans="1:18">
      <c r="A27">
        <v>22</v>
      </c>
      <c r="B27" s="2" t="s">
        <v>418</v>
      </c>
      <c r="C27" s="93" t="s">
        <v>421</v>
      </c>
      <c r="D27">
        <v>0.15</v>
      </c>
      <c r="G27" s="26" t="s">
        <v>426</v>
      </c>
      <c r="H27">
        <v>1.01597</v>
      </c>
      <c r="J27" s="150" t="s">
        <v>432</v>
      </c>
      <c r="K27">
        <v>1.0178700000000001</v>
      </c>
      <c r="M27" s="173" t="s">
        <v>438</v>
      </c>
      <c r="O27" s="30">
        <v>-1.9</v>
      </c>
      <c r="P27">
        <v>-3349</v>
      </c>
      <c r="Q27" s="163">
        <f t="shared" si="0"/>
        <v>432487</v>
      </c>
      <c r="R27" s="96"/>
    </row>
    <row r="28" spans="1:18">
      <c r="A28">
        <v>23</v>
      </c>
      <c r="B28" s="2" t="s">
        <v>416</v>
      </c>
      <c r="C28" s="93" t="s">
        <v>421</v>
      </c>
      <c r="D28">
        <v>0.1</v>
      </c>
      <c r="G28" s="26" t="s">
        <v>427</v>
      </c>
      <c r="H28">
        <v>0.71979000000000004</v>
      </c>
      <c r="J28" s="150" t="s">
        <v>433</v>
      </c>
      <c r="K28">
        <v>0.72467000000000004</v>
      </c>
      <c r="M28" s="173" t="s">
        <v>438</v>
      </c>
      <c r="O28" s="30">
        <v>-48.8</v>
      </c>
      <c r="P28">
        <v>-5722</v>
      </c>
      <c r="Q28" s="163">
        <f t="shared" si="0"/>
        <v>426765</v>
      </c>
      <c r="R28" s="96"/>
    </row>
    <row r="29" spans="1:18">
      <c r="A29">
        <v>24</v>
      </c>
      <c r="B29" s="2" t="s">
        <v>419</v>
      </c>
      <c r="C29" s="93" t="s">
        <v>421</v>
      </c>
      <c r="D29">
        <v>0.1</v>
      </c>
      <c r="G29" s="26" t="s">
        <v>428</v>
      </c>
      <c r="H29">
        <v>85.832999999999998</v>
      </c>
      <c r="J29" s="150" t="s">
        <v>434</v>
      </c>
      <c r="K29">
        <v>85.834000000000003</v>
      </c>
      <c r="M29" s="173" t="s">
        <v>438</v>
      </c>
      <c r="O29" s="30">
        <v>-0.1</v>
      </c>
      <c r="P29">
        <v>-2450</v>
      </c>
      <c r="Q29" s="163">
        <f t="shared" si="0"/>
        <v>424315</v>
      </c>
      <c r="R29" s="96"/>
    </row>
    <row r="30" spans="1:18">
      <c r="A30">
        <v>25</v>
      </c>
      <c r="B30" s="2" t="s">
        <v>420</v>
      </c>
      <c r="C30" s="93" t="s">
        <v>423</v>
      </c>
      <c r="D30">
        <v>0.1</v>
      </c>
      <c r="G30" s="26" t="s">
        <v>429</v>
      </c>
      <c r="H30">
        <v>116.497</v>
      </c>
      <c r="J30" s="150" t="s">
        <v>435</v>
      </c>
      <c r="K30">
        <v>116.491</v>
      </c>
      <c r="M30" s="173" t="s">
        <v>438</v>
      </c>
      <c r="O30" s="30">
        <v>-0.6</v>
      </c>
      <c r="P30">
        <v>-9240</v>
      </c>
      <c r="Q30" s="163">
        <f t="shared" si="0"/>
        <v>415075</v>
      </c>
      <c r="R30" s="96"/>
    </row>
    <row r="31" spans="1:18">
      <c r="J31" s="150"/>
      <c r="M31" s="173"/>
      <c r="O31" s="30"/>
      <c r="Q31" s="163"/>
      <c r="R31" s="96"/>
    </row>
    <row r="32" spans="1:18">
      <c r="A32">
        <v>26</v>
      </c>
      <c r="B32" s="2" t="s">
        <v>442</v>
      </c>
      <c r="C32" s="93" t="s">
        <v>445</v>
      </c>
      <c r="D32">
        <v>0.1</v>
      </c>
      <c r="G32" s="26" t="s">
        <v>447</v>
      </c>
      <c r="H32">
        <v>170.233</v>
      </c>
      <c r="J32" s="150" t="s">
        <v>451</v>
      </c>
      <c r="K32">
        <v>170.75700000000001</v>
      </c>
      <c r="M32" s="173" t="s">
        <v>454</v>
      </c>
      <c r="O32" s="30">
        <v>-52.4</v>
      </c>
      <c r="P32">
        <v>-13030</v>
      </c>
      <c r="Q32" s="163">
        <f>Q30+P32</f>
        <v>402045</v>
      </c>
      <c r="R32" s="96"/>
    </row>
    <row r="33" spans="1:18">
      <c r="A33">
        <v>27</v>
      </c>
      <c r="B33" s="2" t="s">
        <v>443</v>
      </c>
      <c r="C33" s="93" t="s">
        <v>446</v>
      </c>
      <c r="D33">
        <v>0.5</v>
      </c>
      <c r="G33" s="26" t="s">
        <v>448</v>
      </c>
      <c r="H33">
        <v>0.91759999999999997</v>
      </c>
      <c r="J33" s="150" t="s">
        <v>452</v>
      </c>
      <c r="K33">
        <v>0.91347</v>
      </c>
      <c r="M33" s="173" t="s">
        <v>454</v>
      </c>
      <c r="O33" s="30">
        <v>-41.3</v>
      </c>
      <c r="P33">
        <v>-17872</v>
      </c>
      <c r="Q33" s="163">
        <f t="shared" si="0"/>
        <v>384173</v>
      </c>
      <c r="R33" s="96"/>
    </row>
    <row r="34" spans="1:18">
      <c r="A34">
        <v>28</v>
      </c>
      <c r="B34" s="2" t="s">
        <v>443</v>
      </c>
      <c r="C34" s="93" t="s">
        <v>446</v>
      </c>
      <c r="D34">
        <v>0.1</v>
      </c>
      <c r="G34" s="26" t="s">
        <v>449</v>
      </c>
      <c r="H34">
        <v>0.91990000000000005</v>
      </c>
      <c r="J34" s="150" t="s">
        <v>449</v>
      </c>
      <c r="K34">
        <v>0.92286000000000001</v>
      </c>
      <c r="M34" s="173" t="s">
        <v>454</v>
      </c>
      <c r="O34" s="30">
        <v>-29.6</v>
      </c>
      <c r="P34">
        <v>-2457</v>
      </c>
      <c r="Q34" s="163">
        <f t="shared" si="0"/>
        <v>381716</v>
      </c>
      <c r="R34" s="96"/>
    </row>
    <row r="35" spans="1:18">
      <c r="A35">
        <v>29</v>
      </c>
      <c r="B35" s="2" t="s">
        <v>444</v>
      </c>
      <c r="C35" s="93" t="s">
        <v>446</v>
      </c>
      <c r="D35">
        <v>0.1</v>
      </c>
      <c r="G35" s="26" t="s">
        <v>450</v>
      </c>
      <c r="H35">
        <v>0.78091999999999995</v>
      </c>
      <c r="J35" s="150" t="s">
        <v>453</v>
      </c>
      <c r="K35">
        <v>0.77586999999999995</v>
      </c>
      <c r="M35" s="173" t="s">
        <v>455</v>
      </c>
      <c r="N35" s="29">
        <v>50.5</v>
      </c>
      <c r="O35" s="30"/>
      <c r="P35">
        <v>8266</v>
      </c>
      <c r="Q35" s="163">
        <f t="shared" si="0"/>
        <v>389982</v>
      </c>
      <c r="R35" s="96"/>
    </row>
    <row r="36" spans="1:18">
      <c r="J36" s="150"/>
      <c r="M36" s="173"/>
      <c r="O36" s="30"/>
      <c r="Q36" s="163"/>
      <c r="R36" s="96"/>
    </row>
    <row r="37" spans="1:18">
      <c r="J37" s="150"/>
      <c r="M37" s="173"/>
      <c r="O37" s="30"/>
      <c r="Q37" s="163"/>
      <c r="R37" s="96"/>
    </row>
    <row r="38" spans="1:18">
      <c r="J38" s="150"/>
      <c r="M38" s="173"/>
      <c r="O38" s="30"/>
      <c r="Q38" s="163"/>
      <c r="R38" s="96"/>
    </row>
    <row r="39" spans="1:18">
      <c r="J39" s="150"/>
      <c r="M39" s="173"/>
      <c r="O39" s="30"/>
      <c r="Q39" s="163"/>
      <c r="R39" s="96"/>
    </row>
    <row r="40" spans="1:18">
      <c r="J40" s="150"/>
      <c r="M40" s="173"/>
      <c r="O40" s="30"/>
      <c r="Q40" s="163"/>
      <c r="R40" s="96"/>
    </row>
    <row r="41" spans="1:18">
      <c r="J41" s="150"/>
      <c r="M41" s="173"/>
      <c r="O41" s="30"/>
      <c r="Q41" s="163"/>
      <c r="R41" s="96"/>
    </row>
    <row r="42" spans="1:18">
      <c r="J42" s="150"/>
      <c r="M42" s="173"/>
      <c r="O42" s="30"/>
      <c r="Q42" s="163"/>
      <c r="R42" s="96"/>
    </row>
    <row r="43" spans="1:18">
      <c r="J43" s="150"/>
      <c r="M43" s="173"/>
      <c r="O43" s="30"/>
      <c r="Q43" s="163"/>
      <c r="R43" s="96"/>
    </row>
    <row r="44" spans="1:18">
      <c r="J44" s="150"/>
      <c r="M44" s="173"/>
      <c r="O44" s="30"/>
      <c r="Q44" s="163"/>
      <c r="R44" s="96"/>
    </row>
    <row r="45" spans="1:18">
      <c r="J45" s="150"/>
      <c r="M45" s="173"/>
      <c r="O45" s="30"/>
      <c r="Q45" s="163"/>
      <c r="R45" s="96"/>
    </row>
    <row r="46" spans="1:18">
      <c r="J46" s="150"/>
      <c r="M46" s="173"/>
      <c r="O46" s="30"/>
      <c r="Q46" s="163"/>
      <c r="R46" s="96"/>
    </row>
    <row r="47" spans="1:18">
      <c r="J47" s="150"/>
      <c r="M47" s="173"/>
      <c r="O47" s="30"/>
      <c r="Q47" s="163"/>
      <c r="R47" s="96"/>
    </row>
    <row r="48" spans="1:18">
      <c r="J48" s="150"/>
      <c r="M48" s="173"/>
      <c r="O48" s="30"/>
      <c r="Q48" s="163"/>
      <c r="R48" s="96"/>
    </row>
    <row r="49" spans="10:18">
      <c r="J49" s="150"/>
      <c r="M49" s="173"/>
      <c r="O49" s="30"/>
      <c r="Q49" s="163"/>
      <c r="R49" s="96"/>
    </row>
    <row r="50" spans="10:18">
      <c r="J50" s="150"/>
      <c r="M50" s="173"/>
      <c r="O50" s="30"/>
      <c r="Q50" s="163"/>
      <c r="R50" s="96"/>
    </row>
    <row r="51" spans="10:18">
      <c r="J51" s="150"/>
      <c r="M51" s="173"/>
      <c r="O51" s="30"/>
      <c r="Q51" s="163"/>
      <c r="R51" s="96"/>
    </row>
    <row r="52" spans="10:18">
      <c r="J52" s="150"/>
      <c r="M52" s="173"/>
      <c r="O52" s="30"/>
      <c r="Q52" s="163"/>
      <c r="R52" s="96"/>
    </row>
    <row r="53" spans="10:18">
      <c r="J53" s="150"/>
      <c r="M53" s="173"/>
      <c r="O53" s="30"/>
      <c r="Q53" s="163"/>
      <c r="R53" s="96"/>
    </row>
    <row r="54" spans="10:18">
      <c r="J54" s="150"/>
      <c r="M54" s="173"/>
      <c r="O54" s="30"/>
      <c r="Q54" s="163"/>
      <c r="R54" s="96"/>
    </row>
    <row r="55" spans="10:18">
      <c r="J55" s="150"/>
      <c r="M55" s="173"/>
      <c r="O55" s="30"/>
      <c r="Q55" s="163"/>
      <c r="R55" s="96"/>
    </row>
    <row r="56" spans="10:18">
      <c r="J56" s="150"/>
      <c r="M56" s="173"/>
      <c r="O56" s="30"/>
      <c r="Q56" s="163"/>
      <c r="R56" s="96"/>
    </row>
    <row r="57" spans="10:18">
      <c r="J57" s="150"/>
      <c r="M57" s="173"/>
      <c r="O57" s="30"/>
      <c r="Q57" s="163"/>
      <c r="R57" s="96"/>
    </row>
    <row r="58" spans="10:18">
      <c r="J58" s="150"/>
      <c r="M58" s="173"/>
      <c r="O58" s="30"/>
      <c r="Q58" s="163"/>
      <c r="R58" s="96"/>
    </row>
    <row r="59" spans="10:18">
      <c r="J59" s="150"/>
      <c r="M59" s="173"/>
      <c r="O59" s="30"/>
      <c r="Q59" s="163"/>
      <c r="R59" s="96"/>
    </row>
    <row r="60" spans="10:18">
      <c r="J60" s="150"/>
      <c r="M60" s="173"/>
      <c r="O60" s="30"/>
      <c r="Q60" s="163"/>
      <c r="R60" s="96"/>
    </row>
    <row r="61" spans="10:18">
      <c r="J61" s="150"/>
      <c r="M61" s="173"/>
      <c r="O61" s="30"/>
      <c r="Q61" s="163"/>
      <c r="R61" s="96"/>
    </row>
    <row r="62" spans="10:18">
      <c r="J62" s="150"/>
      <c r="M62" s="173"/>
      <c r="O62" s="30"/>
      <c r="Q62" s="163"/>
      <c r="R62" s="96"/>
    </row>
    <row r="63" spans="10:18">
      <c r="J63" s="150"/>
      <c r="M63" s="173"/>
      <c r="O63" s="30"/>
      <c r="Q63" s="163"/>
      <c r="R63" s="96"/>
    </row>
    <row r="64" spans="10:18">
      <c r="J64" s="150"/>
      <c r="M64" s="173"/>
      <c r="O64" s="30"/>
      <c r="Q64" s="163"/>
      <c r="R64" s="96"/>
    </row>
    <row r="65" spans="4:18">
      <c r="J65" s="150"/>
      <c r="M65" s="173"/>
      <c r="O65" s="30"/>
      <c r="Q65" s="163"/>
      <c r="R65" s="96"/>
    </row>
    <row r="66" spans="4:18">
      <c r="J66" s="150"/>
      <c r="M66" s="173"/>
      <c r="O66" s="30"/>
      <c r="Q66" s="163"/>
      <c r="R66" s="96"/>
    </row>
    <row r="67" spans="4:18">
      <c r="J67" s="150"/>
      <c r="M67" s="173"/>
      <c r="O67" s="30"/>
      <c r="Q67" s="163"/>
      <c r="R67" s="96"/>
    </row>
    <row r="68" spans="4:18">
      <c r="J68" s="150"/>
      <c r="M68" s="173"/>
      <c r="O68" s="30"/>
      <c r="Q68" s="163"/>
      <c r="R68" s="96"/>
    </row>
    <row r="69" spans="4:18">
      <c r="J69" s="150"/>
      <c r="M69" s="173"/>
      <c r="O69" s="30"/>
      <c r="Q69" s="163"/>
      <c r="R69" s="96"/>
    </row>
    <row r="70" spans="4:18">
      <c r="J70" s="150"/>
      <c r="M70" s="173"/>
      <c r="O70" s="30"/>
      <c r="Q70" s="163"/>
      <c r="R70" s="96"/>
    </row>
    <row r="71" spans="4:18">
      <c r="J71" s="150"/>
      <c r="M71" s="173"/>
      <c r="O71" s="30"/>
      <c r="Q71" s="163"/>
      <c r="R71" s="96"/>
    </row>
    <row r="72" spans="4:18">
      <c r="J72" s="150"/>
      <c r="M72" s="173"/>
      <c r="O72" s="30"/>
      <c r="Q72" s="163"/>
      <c r="R72" s="96"/>
    </row>
    <row r="73" spans="4:18">
      <c r="J73" s="150"/>
      <c r="M73" s="173"/>
      <c r="O73" s="30"/>
      <c r="Q73" s="163"/>
      <c r="R73" s="96"/>
    </row>
    <row r="74" spans="4:18">
      <c r="J74" s="150"/>
      <c r="O74" s="30"/>
      <c r="R74" s="96"/>
    </row>
    <row r="75" spans="4:18">
      <c r="N75" s="30"/>
      <c r="O75" s="30"/>
    </row>
    <row r="76" spans="4:18" ht="13.5" customHeight="1" thickBot="1"/>
    <row r="77" spans="4:18" ht="13.5" customHeight="1" thickBot="1">
      <c r="D77" s="194" t="s">
        <v>88</v>
      </c>
      <c r="E77" s="195"/>
      <c r="F77" s="196"/>
      <c r="G77" s="197"/>
      <c r="H77" s="33"/>
      <c r="I77" s="33"/>
      <c r="J77" s="34"/>
      <c r="L77" s="198" t="s">
        <v>89</v>
      </c>
      <c r="M77" s="199"/>
      <c r="N77" s="35" t="s">
        <v>90</v>
      </c>
      <c r="O77" s="36" t="s">
        <v>91</v>
      </c>
    </row>
    <row r="78" spans="4:18">
      <c r="D78" s="37" t="s">
        <v>92</v>
      </c>
      <c r="E78" s="38"/>
      <c r="F78" s="192"/>
      <c r="G78" s="193"/>
      <c r="H78" s="39"/>
      <c r="I78" s="39"/>
      <c r="J78" s="40"/>
      <c r="L78" s="41"/>
      <c r="M78" s="42"/>
      <c r="N78" s="43"/>
      <c r="O78" s="44"/>
      <c r="P78" s="31"/>
    </row>
    <row r="79" spans="4:18">
      <c r="D79" s="45" t="s">
        <v>93</v>
      </c>
      <c r="E79" s="46"/>
      <c r="F79" s="192"/>
      <c r="G79" s="193"/>
      <c r="H79" s="39"/>
      <c r="I79" s="39"/>
      <c r="J79" s="32"/>
      <c r="L79" s="47"/>
      <c r="M79" s="48"/>
      <c r="N79" s="49"/>
      <c r="O79" s="50"/>
    </row>
    <row r="80" spans="4:18">
      <c r="D80" s="45" t="s">
        <v>94</v>
      </c>
      <c r="E80" s="46"/>
      <c r="F80" s="192"/>
      <c r="G80" s="193"/>
      <c r="H80" s="39"/>
      <c r="I80" s="39"/>
      <c r="J80" s="40"/>
      <c r="L80" s="47"/>
      <c r="M80" s="48"/>
      <c r="N80" s="49"/>
      <c r="O80" s="51"/>
    </row>
    <row r="81" spans="4:15">
      <c r="D81" s="45" t="s">
        <v>95</v>
      </c>
      <c r="E81" s="46"/>
      <c r="F81" s="192"/>
      <c r="G81" s="193"/>
      <c r="H81" s="39"/>
      <c r="I81" s="39"/>
      <c r="J81" s="40"/>
      <c r="L81" s="47"/>
      <c r="M81" s="48"/>
      <c r="N81" s="49"/>
      <c r="O81" s="51"/>
    </row>
    <row r="82" spans="4:15">
      <c r="D82" s="45" t="s">
        <v>96</v>
      </c>
      <c r="E82" s="46"/>
      <c r="F82" s="192"/>
      <c r="G82" s="193"/>
      <c r="H82" s="39"/>
      <c r="I82" s="39"/>
      <c r="J82" s="40"/>
      <c r="L82" s="47"/>
      <c r="M82" s="48"/>
      <c r="N82" s="49"/>
      <c r="O82" s="51"/>
    </row>
    <row r="83" spans="4:15">
      <c r="D83" s="45" t="s">
        <v>97</v>
      </c>
      <c r="E83" s="52"/>
      <c r="F83" s="192"/>
      <c r="G83" s="193"/>
      <c r="H83" s="39"/>
      <c r="I83" s="39"/>
      <c r="J83" s="40"/>
      <c r="L83" s="47"/>
      <c r="M83" s="48"/>
      <c r="N83" s="49"/>
      <c r="O83" s="51"/>
    </row>
    <row r="84" spans="4:15">
      <c r="D84" s="45" t="s">
        <v>98</v>
      </c>
      <c r="E84" s="46"/>
      <c r="F84" s="192"/>
      <c r="G84" s="193"/>
      <c r="H84" s="39"/>
      <c r="I84" s="39"/>
      <c r="J84" s="40"/>
      <c r="L84" s="47"/>
      <c r="M84" s="48"/>
      <c r="N84" s="49"/>
      <c r="O84" s="51"/>
    </row>
    <row r="85" spans="4:15">
      <c r="D85" s="53" t="s">
        <v>99</v>
      </c>
      <c r="E85" s="54"/>
      <c r="F85" s="200"/>
      <c r="G85" s="201"/>
      <c r="H85" s="39"/>
      <c r="I85" s="39"/>
      <c r="J85" s="40"/>
      <c r="L85" s="47"/>
      <c r="M85" s="48"/>
      <c r="N85" s="49"/>
      <c r="O85" s="51"/>
    </row>
    <row r="86" spans="4:15">
      <c r="D86" s="45" t="s">
        <v>100</v>
      </c>
      <c r="E86" s="46"/>
      <c r="F86" s="192"/>
      <c r="G86" s="193"/>
      <c r="H86" s="39"/>
      <c r="I86" s="39"/>
      <c r="J86" s="40"/>
      <c r="L86" s="47"/>
      <c r="M86" s="48"/>
      <c r="N86" s="49"/>
      <c r="O86" s="51"/>
    </row>
    <row r="87" spans="4:15">
      <c r="D87" s="45" t="s">
        <v>101</v>
      </c>
      <c r="E87" s="52"/>
      <c r="F87" s="192"/>
      <c r="G87" s="193"/>
      <c r="H87" s="39"/>
      <c r="I87" s="39"/>
      <c r="J87" s="40"/>
      <c r="L87" s="47"/>
      <c r="M87" s="48"/>
      <c r="N87" s="49"/>
      <c r="O87" s="51"/>
    </row>
    <row r="88" spans="4:15">
      <c r="D88" s="45" t="s">
        <v>102</v>
      </c>
      <c r="E88" s="46"/>
      <c r="F88" s="192"/>
      <c r="G88" s="193"/>
      <c r="H88" s="39"/>
      <c r="I88" s="39"/>
      <c r="J88" s="40"/>
      <c r="L88" s="41"/>
      <c r="M88" s="42"/>
      <c r="N88" s="43"/>
      <c r="O88" s="55"/>
    </row>
    <row r="89" spans="4:15">
      <c r="D89" s="45" t="s">
        <v>103</v>
      </c>
      <c r="E89" s="56"/>
      <c r="F89" s="192"/>
      <c r="G89" s="193"/>
      <c r="H89" s="39"/>
      <c r="I89" s="39"/>
      <c r="J89" s="40"/>
      <c r="L89" s="47"/>
      <c r="M89" s="48"/>
      <c r="N89" s="49"/>
      <c r="O89" s="51"/>
    </row>
    <row r="90" spans="4:15">
      <c r="D90" s="45" t="s">
        <v>104</v>
      </c>
      <c r="E90" s="56"/>
      <c r="F90" s="192"/>
      <c r="G90" s="193"/>
      <c r="H90" s="39"/>
      <c r="I90" s="39"/>
      <c r="J90" s="40"/>
      <c r="L90" s="47"/>
      <c r="M90" s="48"/>
      <c r="N90" s="49"/>
      <c r="O90" s="51"/>
    </row>
    <row r="91" spans="4:15">
      <c r="D91" s="45" t="s">
        <v>105</v>
      </c>
      <c r="E91" s="46"/>
      <c r="F91" s="192"/>
      <c r="G91" s="193"/>
      <c r="H91" s="39"/>
      <c r="I91" s="39"/>
      <c r="J91" s="40"/>
      <c r="L91" s="47"/>
      <c r="M91" s="48"/>
      <c r="N91" s="49"/>
      <c r="O91" s="51"/>
    </row>
    <row r="92" spans="4:15">
      <c r="D92" s="45" t="s">
        <v>106</v>
      </c>
      <c r="E92" s="46"/>
      <c r="F92" s="192"/>
      <c r="G92" s="193"/>
      <c r="H92" s="39"/>
      <c r="I92" s="39"/>
      <c r="J92" s="40"/>
      <c r="L92" s="47"/>
      <c r="M92" s="48"/>
      <c r="N92" s="49"/>
      <c r="O92" s="51"/>
    </row>
    <row r="93" spans="4:15">
      <c r="D93" s="45" t="s">
        <v>107</v>
      </c>
      <c r="E93" s="57"/>
      <c r="F93" s="192"/>
      <c r="G93" s="193"/>
      <c r="H93" s="39"/>
      <c r="I93" s="39"/>
      <c r="J93" s="40"/>
      <c r="L93" s="47"/>
      <c r="M93" s="48"/>
      <c r="N93" s="49"/>
      <c r="O93" s="51"/>
    </row>
    <row r="94" spans="4:15" ht="14.25" thickBot="1">
      <c r="D94" s="58" t="s">
        <v>108</v>
      </c>
      <c r="E94" s="59"/>
      <c r="F94" s="202"/>
      <c r="G94" s="203"/>
      <c r="H94" s="39"/>
      <c r="I94" s="39"/>
      <c r="J94" s="40"/>
      <c r="L94" s="47"/>
      <c r="M94" s="48"/>
      <c r="N94" s="49"/>
      <c r="O94" s="51"/>
    </row>
    <row r="95" spans="4:15">
      <c r="G95" s="60"/>
      <c r="H95" s="39"/>
      <c r="I95" s="39"/>
      <c r="J95" s="40"/>
      <c r="L95" s="47"/>
      <c r="M95" s="48"/>
      <c r="N95" s="49"/>
      <c r="O95" s="51"/>
    </row>
    <row r="96" spans="4:15" ht="14.25" thickBot="1">
      <c r="G96" s="60"/>
      <c r="H96" s="39"/>
      <c r="I96" s="39"/>
      <c r="J96" s="40"/>
      <c r="L96" s="61"/>
      <c r="M96" s="62"/>
      <c r="N96" s="63"/>
      <c r="O96" s="64"/>
    </row>
    <row r="97" spans="7:15" ht="14.25" thickBot="1">
      <c r="G97" s="60"/>
      <c r="H97" s="39"/>
      <c r="I97" s="39"/>
      <c r="J97" s="40"/>
      <c r="L97" s="65" t="s">
        <v>87</v>
      </c>
      <c r="M97" s="66">
        <f>SUM(M78:M96)</f>
        <v>0</v>
      </c>
      <c r="N97" s="67">
        <f>SUM(N78:N96)</f>
        <v>0</v>
      </c>
      <c r="O97" s="68">
        <f>SUM(O78:O96)</f>
        <v>0</v>
      </c>
    </row>
    <row r="99" spans="7:15" ht="13.5" customHeight="1" thickBot="1"/>
    <row r="100" spans="7:15" ht="13.5" customHeight="1" thickBot="1">
      <c r="G100" s="198" t="s">
        <v>109</v>
      </c>
      <c r="H100" s="199"/>
      <c r="I100" s="69" t="s">
        <v>90</v>
      </c>
      <c r="J100" s="70" t="s">
        <v>91</v>
      </c>
      <c r="K100" s="71" t="s">
        <v>110</v>
      </c>
    </row>
    <row r="101" spans="7:15">
      <c r="G101" s="72" t="s">
        <v>111</v>
      </c>
      <c r="H101" s="42">
        <v>0</v>
      </c>
      <c r="I101" s="73">
        <v>0</v>
      </c>
      <c r="J101" s="74">
        <v>0</v>
      </c>
      <c r="K101" s="75">
        <v>0</v>
      </c>
    </row>
    <row r="102" spans="7:15">
      <c r="G102" s="76" t="s">
        <v>112</v>
      </c>
      <c r="H102" s="48">
        <v>0</v>
      </c>
      <c r="I102" s="48">
        <v>0</v>
      </c>
      <c r="J102" s="77">
        <v>0</v>
      </c>
      <c r="K102" s="78">
        <v>0</v>
      </c>
    </row>
    <row r="103" spans="7:15">
      <c r="G103" s="76" t="s">
        <v>113</v>
      </c>
      <c r="H103" s="48">
        <v>0</v>
      </c>
      <c r="I103" s="48">
        <v>0</v>
      </c>
      <c r="J103" s="77">
        <v>0</v>
      </c>
      <c r="K103" s="78">
        <v>0</v>
      </c>
    </row>
    <row r="104" spans="7:15">
      <c r="G104" s="76" t="s">
        <v>114</v>
      </c>
      <c r="H104" s="48">
        <v>0</v>
      </c>
      <c r="I104" s="48">
        <v>0</v>
      </c>
      <c r="J104" s="77">
        <v>0</v>
      </c>
      <c r="K104" s="78">
        <v>0</v>
      </c>
    </row>
    <row r="105" spans="7:15" ht="14.25" thickBot="1">
      <c r="G105" s="79" t="s">
        <v>115</v>
      </c>
      <c r="H105" s="80">
        <v>0</v>
      </c>
      <c r="I105" s="80">
        <v>0</v>
      </c>
      <c r="J105" s="81">
        <v>0</v>
      </c>
      <c r="K105" s="82">
        <v>0</v>
      </c>
    </row>
    <row r="106" spans="7:15" ht="14.25" thickBot="1">
      <c r="G106" s="83" t="s">
        <v>87</v>
      </c>
      <c r="H106" s="84"/>
      <c r="I106" s="84"/>
      <c r="J106" s="77"/>
      <c r="K106" s="85">
        <f>SUM(K101:K105)</f>
        <v>0</v>
      </c>
    </row>
  </sheetData>
  <autoFilter ref="A1:Q74"/>
  <mergeCells count="20">
    <mergeCell ref="F94:G94"/>
    <mergeCell ref="G100:H100"/>
    <mergeCell ref="F88:G88"/>
    <mergeCell ref="F89:G89"/>
    <mergeCell ref="F90:G90"/>
    <mergeCell ref="F91:G91"/>
    <mergeCell ref="F92:G92"/>
    <mergeCell ref="F93:G93"/>
    <mergeCell ref="F87:G87"/>
    <mergeCell ref="D77:G77"/>
    <mergeCell ref="L77:M77"/>
    <mergeCell ref="F78:G78"/>
    <mergeCell ref="F79:G79"/>
    <mergeCell ref="F80:G80"/>
    <mergeCell ref="F81:G81"/>
    <mergeCell ref="F82:G82"/>
    <mergeCell ref="F83:G83"/>
    <mergeCell ref="F84:G84"/>
    <mergeCell ref="F85:G85"/>
    <mergeCell ref="F86:G86"/>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61"/>
  <sheetViews>
    <sheetView topLeftCell="A155" zoomScale="97" zoomScaleSheetLayoutView="100" workbookViewId="0">
      <selection activeCell="A158" sqref="A158"/>
    </sheetView>
  </sheetViews>
  <sheetFormatPr defaultColWidth="8.875" defaultRowHeight="13.5"/>
  <sheetData>
    <row r="61" ht="17.25" customHeight="1"/>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H60" sqref="H6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FFC000"/>
  </sheetPr>
  <dimension ref="A1:A39"/>
  <sheetViews>
    <sheetView tabSelected="1" topLeftCell="A31" zoomScale="115" zoomScaleSheetLayoutView="100" workbookViewId="0">
      <selection activeCell="A39" sqref="A39"/>
    </sheetView>
  </sheetViews>
  <sheetFormatPr defaultColWidth="8.875" defaultRowHeight="13.5"/>
  <cols>
    <col min="1" max="1" width="142.75" style="2" customWidth="1"/>
  </cols>
  <sheetData>
    <row r="1" spans="1:1">
      <c r="A1" s="12" t="s">
        <v>377</v>
      </c>
    </row>
    <row r="2" spans="1:1">
      <c r="A2" s="2" t="s">
        <v>338</v>
      </c>
    </row>
    <row r="3" spans="1:1">
      <c r="A3" s="2" t="s">
        <v>339</v>
      </c>
    </row>
    <row r="4" spans="1:1">
      <c r="A4" s="2" t="s">
        <v>340</v>
      </c>
    </row>
    <row r="5" spans="1:1">
      <c r="A5" s="2" t="s">
        <v>344</v>
      </c>
    </row>
    <row r="6" spans="1:1">
      <c r="A6" s="2" t="s">
        <v>349</v>
      </c>
    </row>
    <row r="8" spans="1:1">
      <c r="A8" s="2" t="s">
        <v>350</v>
      </c>
    </row>
    <row r="9" spans="1:1">
      <c r="A9" s="2" t="s">
        <v>351</v>
      </c>
    </row>
    <row r="10" spans="1:1">
      <c r="A10" s="2" t="s">
        <v>352</v>
      </c>
    </row>
    <row r="11" spans="1:1">
      <c r="A11" s="2" t="s">
        <v>353</v>
      </c>
    </row>
    <row r="12" spans="1:1">
      <c r="A12" s="2" t="s">
        <v>354</v>
      </c>
    </row>
    <row r="14" spans="1:1">
      <c r="A14" s="12" t="s">
        <v>360</v>
      </c>
    </row>
    <row r="15" spans="1:1">
      <c r="A15" s="12" t="s">
        <v>378</v>
      </c>
    </row>
    <row r="16" spans="1:1">
      <c r="A16" s="12" t="s">
        <v>379</v>
      </c>
    </row>
    <row r="17" spans="1:1" ht="27">
      <c r="A17" s="6" t="s">
        <v>361</v>
      </c>
    </row>
    <row r="18" spans="1:1">
      <c r="A18" s="2" t="s">
        <v>380</v>
      </c>
    </row>
    <row r="19" spans="1:1">
      <c r="A19" s="2" t="s">
        <v>381</v>
      </c>
    </row>
    <row r="20" spans="1:1">
      <c r="A20" s="2" t="s">
        <v>376</v>
      </c>
    </row>
    <row r="22" spans="1:1">
      <c r="A22" s="12" t="s">
        <v>391</v>
      </c>
    </row>
    <row r="23" spans="1:1">
      <c r="A23" s="2" t="s">
        <v>393</v>
      </c>
    </row>
    <row r="24" spans="1:1">
      <c r="A24" s="2" t="s">
        <v>394</v>
      </c>
    </row>
    <row r="26" spans="1:1">
      <c r="A26" s="12" t="s">
        <v>408</v>
      </c>
    </row>
    <row r="27" spans="1:1">
      <c r="A27" s="2" t="s">
        <v>413</v>
      </c>
    </row>
    <row r="28" spans="1:1" ht="27">
      <c r="A28" s="6" t="s">
        <v>414</v>
      </c>
    </row>
    <row r="29" spans="1:1">
      <c r="A29" s="2" t="s">
        <v>409</v>
      </c>
    </row>
    <row r="31" spans="1:1">
      <c r="A31" s="12" t="s">
        <v>439</v>
      </c>
    </row>
    <row r="32" spans="1:1">
      <c r="A32" s="2" t="s">
        <v>440</v>
      </c>
    </row>
    <row r="33" spans="1:1">
      <c r="A33" s="2" t="s">
        <v>460</v>
      </c>
    </row>
    <row r="34" spans="1:1">
      <c r="A34" s="2" t="s">
        <v>459</v>
      </c>
    </row>
    <row r="36" spans="1:1">
      <c r="A36" s="12" t="s">
        <v>456</v>
      </c>
    </row>
    <row r="37" spans="1:1">
      <c r="A37" s="2" t="s">
        <v>457</v>
      </c>
    </row>
    <row r="38" spans="1:1" ht="57.75" customHeight="1">
      <c r="A38" s="6" t="s">
        <v>458</v>
      </c>
    </row>
    <row r="39" spans="1:1">
      <c r="A39" s="12" t="s">
        <v>461</v>
      </c>
    </row>
  </sheetData>
  <phoneticPr fontId="2"/>
  <pageMargins left="0.75" right="0.75" top="1" bottom="1" header="0.51111111111111107" footer="0.51111111111111107"/>
  <pageSetup paperSize="9" firstPageNumber="4294963191" orientation="portrait" r:id="rId1"/>
  <headerFooter alignWithMargins="0"/>
</worksheet>
</file>

<file path=xl/worksheets/sheet6.xml><?xml version="1.0" encoding="utf-8"?>
<worksheet xmlns="http://schemas.openxmlformats.org/spreadsheetml/2006/main" xmlns:r="http://schemas.openxmlformats.org/officeDocument/2006/relationships">
  <sheetPr codeName="Sheet5">
    <tabColor rgb="FF00FF00"/>
  </sheetPr>
  <dimension ref="A1:D17"/>
  <sheetViews>
    <sheetView workbookViewId="0">
      <selection activeCell="A9" sqref="A9"/>
    </sheetView>
  </sheetViews>
  <sheetFormatPr defaultRowHeight="13.5"/>
  <cols>
    <col min="1" max="4" width="35.625" style="101" customWidth="1"/>
  </cols>
  <sheetData>
    <row r="1" spans="1:4" ht="83.25" customHeight="1">
      <c r="A1" s="204" t="s">
        <v>142</v>
      </c>
      <c r="B1" s="205"/>
      <c r="C1" s="205"/>
      <c r="D1" s="205"/>
    </row>
    <row r="2" spans="1:4" s="99" customFormat="1" ht="21.75" customHeight="1" thickBot="1">
      <c r="A2" s="103" t="s">
        <v>135</v>
      </c>
      <c r="B2" s="103" t="s">
        <v>136</v>
      </c>
      <c r="C2" s="103" t="s">
        <v>137</v>
      </c>
      <c r="D2" s="103" t="s">
        <v>138</v>
      </c>
    </row>
    <row r="3" spans="1:4" s="99" customFormat="1" ht="27.75" thickTop="1">
      <c r="A3" s="158" t="s">
        <v>293</v>
      </c>
      <c r="B3" s="102" t="s">
        <v>129</v>
      </c>
      <c r="C3" s="162" t="s">
        <v>294</v>
      </c>
      <c r="D3" s="102" t="s">
        <v>130</v>
      </c>
    </row>
    <row r="4" spans="1:4" s="99" customFormat="1" ht="40.5">
      <c r="A4" s="98" t="s">
        <v>139</v>
      </c>
      <c r="B4" s="108" t="s">
        <v>267</v>
      </c>
      <c r="C4" s="104" t="s">
        <v>141</v>
      </c>
      <c r="D4" s="151" t="s">
        <v>228</v>
      </c>
    </row>
    <row r="5" spans="1:4" s="99" customFormat="1" ht="40.5">
      <c r="A5" s="105" t="s">
        <v>149</v>
      </c>
      <c r="B5" s="98" t="s">
        <v>140</v>
      </c>
      <c r="C5" s="154" t="s">
        <v>291</v>
      </c>
      <c r="D5" s="154" t="s">
        <v>284</v>
      </c>
    </row>
    <row r="6" spans="1:4" s="99" customFormat="1" ht="33" customHeight="1">
      <c r="A6" s="98" t="s">
        <v>143</v>
      </c>
      <c r="B6" s="161" t="s">
        <v>310</v>
      </c>
      <c r="C6" s="108" t="s">
        <v>415</v>
      </c>
      <c r="D6" s="108" t="s">
        <v>285</v>
      </c>
    </row>
    <row r="7" spans="1:4" s="99" customFormat="1" ht="40.5">
      <c r="A7" s="154" t="s">
        <v>150</v>
      </c>
      <c r="B7" s="98" t="s">
        <v>134</v>
      </c>
      <c r="C7" s="98"/>
      <c r="D7" s="108" t="s">
        <v>313</v>
      </c>
    </row>
    <row r="8" spans="1:4" s="99" customFormat="1" ht="37.5" customHeight="1">
      <c r="A8" s="108" t="s">
        <v>154</v>
      </c>
      <c r="B8" s="176" t="s">
        <v>441</v>
      </c>
      <c r="C8" s="106"/>
      <c r="D8" s="108" t="s">
        <v>317</v>
      </c>
    </row>
    <row r="9" spans="1:4" s="99" customFormat="1" ht="37.5" customHeight="1">
      <c r="A9" s="108"/>
      <c r="B9" s="108" t="s">
        <v>392</v>
      </c>
      <c r="C9" s="175"/>
      <c r="D9" s="108"/>
    </row>
    <row r="10" spans="1:4" s="99" customFormat="1" ht="37.5" customHeight="1">
      <c r="A10" s="154" t="s">
        <v>233</v>
      </c>
      <c r="B10" s="154" t="s">
        <v>242</v>
      </c>
      <c r="C10" s="153"/>
      <c r="D10" s="153"/>
    </row>
    <row r="11" spans="1:4" s="99" customFormat="1">
      <c r="A11" s="100"/>
      <c r="B11" s="100"/>
      <c r="C11" s="100"/>
      <c r="D11" s="100"/>
    </row>
    <row r="12" spans="1:4" s="99" customFormat="1">
      <c r="A12" s="100"/>
      <c r="B12" s="100"/>
      <c r="C12" s="100"/>
      <c r="D12" s="100"/>
    </row>
    <row r="13" spans="1:4" s="99" customFormat="1">
      <c r="A13" s="100"/>
      <c r="B13" s="100"/>
      <c r="C13" s="100"/>
      <c r="D13" s="100"/>
    </row>
    <row r="14" spans="1:4" s="99" customFormat="1">
      <c r="A14" s="100"/>
      <c r="B14" s="100"/>
      <c r="C14" s="100"/>
      <c r="D14" s="100"/>
    </row>
    <row r="15" spans="1:4" s="99" customFormat="1">
      <c r="A15" s="100"/>
      <c r="B15" s="100"/>
      <c r="C15" s="100"/>
      <c r="D15" s="100"/>
    </row>
    <row r="16" spans="1:4" s="99" customFormat="1">
      <c r="A16" s="100"/>
      <c r="B16" s="100"/>
      <c r="C16" s="100"/>
      <c r="D16" s="100"/>
    </row>
    <row r="17" spans="1:4" s="99" customFormat="1">
      <c r="A17" s="100"/>
      <c r="B17" s="100"/>
      <c r="C17" s="100"/>
      <c r="D17" s="100"/>
    </row>
  </sheetData>
  <mergeCells count="1">
    <mergeCell ref="A1:D1"/>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tabColor theme="0"/>
  </sheetPr>
  <dimension ref="A1:AD67"/>
  <sheetViews>
    <sheetView topLeftCell="A8" zoomScale="90" zoomScaleNormal="90" workbookViewId="0">
      <selection activeCell="C4" sqref="C4:D4"/>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149" customWidth="1"/>
    <col min="29" max="29" width="3.375" customWidth="1"/>
    <col min="30" max="30" width="10.875" customWidth="1"/>
  </cols>
  <sheetData>
    <row r="1" spans="1:30" ht="17.25">
      <c r="A1" s="143" t="s">
        <v>223</v>
      </c>
    </row>
    <row r="2" spans="1:30">
      <c r="A2" s="211" t="s">
        <v>220</v>
      </c>
      <c r="B2" s="211"/>
      <c r="C2" s="212">
        <v>500000</v>
      </c>
      <c r="D2" s="212"/>
    </row>
    <row r="3" spans="1:30">
      <c r="A3" s="211" t="s">
        <v>221</v>
      </c>
      <c r="B3" s="211"/>
      <c r="C3" s="213">
        <f>SUM(C2,E37)</f>
        <v>387493</v>
      </c>
      <c r="D3" s="213"/>
    </row>
    <row r="4" spans="1:30">
      <c r="A4" s="211" t="s">
        <v>222</v>
      </c>
      <c r="B4" s="211"/>
      <c r="C4" s="214" t="e">
        <f>DATEVALUE(LEFT(デモトレ履歴!#REF!,4)&amp;"/"&amp;MID(デモトレ履歴!#REF!,6,2)&amp;"/"&amp;MID(デモトレ履歴!#REF!,9,2))</f>
        <v>#REF!</v>
      </c>
      <c r="D4" s="214"/>
    </row>
    <row r="6" spans="1:30" ht="17.25">
      <c r="A6" s="110" t="s">
        <v>159</v>
      </c>
      <c r="B6" s="111"/>
      <c r="C6" s="111"/>
      <c r="D6" s="111"/>
      <c r="E6" s="111"/>
      <c r="F6" s="111"/>
      <c r="G6" s="111"/>
      <c r="H6" s="111"/>
      <c r="I6" s="111"/>
      <c r="J6" s="111"/>
      <c r="K6" s="111"/>
      <c r="L6" s="111"/>
      <c r="M6" s="111"/>
      <c r="N6" s="111"/>
      <c r="AD6" s="111"/>
    </row>
    <row r="7" spans="1:30">
      <c r="A7" s="111"/>
      <c r="B7" s="111"/>
      <c r="C7" s="111"/>
      <c r="D7" s="111"/>
      <c r="E7" s="111"/>
      <c r="F7" s="111"/>
      <c r="G7" s="111"/>
      <c r="H7" s="111"/>
      <c r="I7" s="111"/>
      <c r="J7" s="111"/>
      <c r="K7" s="111"/>
      <c r="L7" s="111"/>
      <c r="M7" s="111"/>
      <c r="N7" s="111"/>
      <c r="AD7" s="111"/>
    </row>
    <row r="8" spans="1:30" ht="36">
      <c r="A8" s="112" t="s">
        <v>160</v>
      </c>
      <c r="B8" s="113" t="s">
        <v>161</v>
      </c>
      <c r="C8" s="113" t="s">
        <v>162</v>
      </c>
      <c r="D8" s="114" t="s">
        <v>189</v>
      </c>
      <c r="E8" s="113" t="s">
        <v>163</v>
      </c>
      <c r="F8" s="114" t="s">
        <v>207</v>
      </c>
      <c r="G8" s="113" t="s">
        <v>164</v>
      </c>
      <c r="H8" s="113" t="s">
        <v>165</v>
      </c>
      <c r="I8" s="113" t="s">
        <v>166</v>
      </c>
      <c r="J8" s="113" t="s">
        <v>167</v>
      </c>
      <c r="K8" s="113" t="s">
        <v>168</v>
      </c>
      <c r="L8" s="113" t="s">
        <v>169</v>
      </c>
      <c r="M8" s="114" t="s">
        <v>170</v>
      </c>
      <c r="N8" s="115" t="s">
        <v>171</v>
      </c>
      <c r="AD8" s="113" t="s">
        <v>208</v>
      </c>
    </row>
    <row r="9" spans="1:30">
      <c r="A9" s="116" t="s">
        <v>178</v>
      </c>
      <c r="B9" s="117">
        <f>SUMIFS(デモトレ履歴!$P$3:$P$74,デモトレ履歴!$M$3:$M$74,"win",デモトレ履歴!$B$3:$B$74,成績表!$A9&amp;"*")</f>
        <v>0</v>
      </c>
      <c r="C9" s="117">
        <f>SUMIFS(デモトレ履歴!$P$3:$P$74,デモトレ履歴!$M$3:$M$74,"loss",デモトレ履歴!$B$3:$B$74,成績表!$A9&amp;"*")</f>
        <v>-9240</v>
      </c>
      <c r="D9" s="117">
        <f>SUMIFS(デモトレ履歴!$P$3:$P$74,デモトレ履歴!$M$3:$M$74,"drw",デモトレ履歴!$B$3:$B$74,成績表!$A9&amp;"*")</f>
        <v>0</v>
      </c>
      <c r="E9" s="117">
        <f t="shared" ref="E9:E36" si="0">SUM(B9:D9)</f>
        <v>-9240</v>
      </c>
      <c r="F9" s="118">
        <f>COUNTIF(デモトレ履歴!$B$3:$B$74,成績表!$A9&amp;"*")</f>
        <v>1</v>
      </c>
      <c r="G9" s="118">
        <f>COUNTIFS(デモトレ履歴!$M$3:$M$74,"win",デモトレ履歴!$B$3:$B$74,成績表!$A9&amp;"*")</f>
        <v>0</v>
      </c>
      <c r="H9" s="118">
        <f>COUNTIFS(デモトレ履歴!$M$3:$M$74,"loss",デモトレ履歴!$B$3:$B$74,成績表!$A9&amp;"*")</f>
        <v>1</v>
      </c>
      <c r="I9" s="119">
        <f>COUNTIFS(デモトレ履歴!$M$3:$M$74,"drw",デモトレ履歴!$B$3:$B$74,成績表!$A9&amp;"*")</f>
        <v>0</v>
      </c>
      <c r="J9" s="120">
        <f>IF(G9&gt;0,G9/F9,0)</f>
        <v>0</v>
      </c>
      <c r="K9" s="121">
        <f t="shared" ref="K9:K36" si="1">IF(B9&lt;&gt;0,B9/G9,0)</f>
        <v>0</v>
      </c>
      <c r="L9" s="121">
        <f t="shared" ref="L9:L36" si="2">IF(C9&lt;&gt;0,C9/H9*-1,0)</f>
        <v>9240</v>
      </c>
      <c r="M9" s="136">
        <f>IF(AND(K9&lt;&gt;0,L9&lt;&gt;0),K9/L9,0)</f>
        <v>0</v>
      </c>
      <c r="N9" s="137">
        <f t="shared" ref="N9:N36" si="3">IF(AND(B9&lt;&gt;0,C9&lt;&gt;0),B9/C9,0)</f>
        <v>0</v>
      </c>
      <c r="AD9" s="117">
        <f t="shared" ref="AD9:AD36" si="4">ABS(C9)</f>
        <v>9240</v>
      </c>
    </row>
    <row r="10" spans="1:30">
      <c r="A10" s="122" t="s">
        <v>179</v>
      </c>
      <c r="B10" s="123">
        <f>SUMIFS(デモトレ履歴!$P$3:$P$74,デモトレ履歴!$M$3:$M$74,"win",デモトレ履歴!$B$3:$B$74,成績表!$A10&amp;"*")</f>
        <v>18155</v>
      </c>
      <c r="C10" s="123">
        <f>SUMIFS(デモトレ履歴!$P$3:$P$74,デモトレ履歴!$M$3:$M$74,"loss",デモトレ履歴!$B$3:$B$74,成績表!$A10&amp;"*")</f>
        <v>0</v>
      </c>
      <c r="D10" s="123">
        <f>SUMIFS(デモトレ履歴!$P$3:$P$74,デモトレ履歴!$M$3:$M$74,"drw",デモトレ履歴!$B$3:$B$74,成績表!$A10&amp;"*")</f>
        <v>-35</v>
      </c>
      <c r="E10" s="123">
        <f t="shared" si="0"/>
        <v>18120</v>
      </c>
      <c r="F10" s="124">
        <f>COUNTIF(デモトレ履歴!$B$3:$B$74,成績表!$A10&amp;"*")</f>
        <v>2</v>
      </c>
      <c r="G10" s="124">
        <f>COUNTIFS(デモトレ履歴!$M$3:$M$74,"win",デモトレ履歴!$B$3:$B$74,成績表!$A10&amp;"*")</f>
        <v>1</v>
      </c>
      <c r="H10" s="124">
        <f>COUNTIFS(デモトレ履歴!$M$3:$M$74,"loss",デモトレ履歴!$B$3:$B$74,成績表!$A10&amp;"*")</f>
        <v>0</v>
      </c>
      <c r="I10" s="124">
        <f>COUNTIFS(デモトレ履歴!$M$3:$M$74,"drw",デモトレ履歴!$B$3:$B$74,成績表!$A10&amp;"*")</f>
        <v>1</v>
      </c>
      <c r="J10" s="125">
        <f t="shared" ref="J10:J36" si="5">IF(G10&gt;0,G10/F10,0)</f>
        <v>0.5</v>
      </c>
      <c r="K10" s="123">
        <f t="shared" si="1"/>
        <v>18155</v>
      </c>
      <c r="L10" s="123">
        <f t="shared" si="2"/>
        <v>0</v>
      </c>
      <c r="M10" s="138">
        <f t="shared" ref="M10:M35" si="6">IF(AND(K10&lt;&gt;0,L10&lt;&gt;0),K10/L10,0)</f>
        <v>0</v>
      </c>
      <c r="N10" s="139">
        <f t="shared" si="3"/>
        <v>0</v>
      </c>
      <c r="AD10" s="123">
        <f t="shared" si="4"/>
        <v>0</v>
      </c>
    </row>
    <row r="11" spans="1:30">
      <c r="A11" s="122" t="s">
        <v>180</v>
      </c>
      <c r="B11" s="123">
        <f>SUMIFS(デモトレ履歴!$P$3:$P$74,デモトレ履歴!$M$3:$M$74,"win",デモトレ履歴!$B$3:$B$74,成績表!$A11&amp;"*")</f>
        <v>0</v>
      </c>
      <c r="C11" s="123">
        <f>SUMIFS(デモトレ履歴!$P$3:$P$74,デモトレ履歴!$M$3:$M$74,"loss",デモトレ履歴!$B$3:$B$74,成績表!$A11&amp;"*")</f>
        <v>0</v>
      </c>
      <c r="D11" s="123">
        <f>SUMIFS(デモトレ履歴!$P$3:$P$74,デモトレ履歴!$M$3:$M$74,"drw",デモトレ履歴!$B$3:$B$74,成績表!$A11&amp;"*")</f>
        <v>0</v>
      </c>
      <c r="E11" s="123">
        <f t="shared" si="0"/>
        <v>0</v>
      </c>
      <c r="F11" s="124">
        <f>COUNTIF(デモトレ履歴!$B$3:$B$74,成績表!$A11&amp;"*")</f>
        <v>0</v>
      </c>
      <c r="G11" s="124">
        <f>COUNTIFS(デモトレ履歴!$M$3:$M$74,"win",デモトレ履歴!$B$3:$B$74,成績表!$A11&amp;"*")</f>
        <v>0</v>
      </c>
      <c r="H11" s="124">
        <f>COUNTIFS(デモトレ履歴!$M$3:$M$74,"loss",デモトレ履歴!$B$3:$B$74,成績表!$A11&amp;"*")</f>
        <v>0</v>
      </c>
      <c r="I11" s="124">
        <f>COUNTIFS(デモトレ履歴!$M$3:$M$74,"drw",デモトレ履歴!$B$3:$B$74,成績表!$A11&amp;"*")</f>
        <v>0</v>
      </c>
      <c r="J11" s="125">
        <f t="shared" si="5"/>
        <v>0</v>
      </c>
      <c r="K11" s="123">
        <f t="shared" si="1"/>
        <v>0</v>
      </c>
      <c r="L11" s="123">
        <f t="shared" si="2"/>
        <v>0</v>
      </c>
      <c r="M11" s="138">
        <f t="shared" si="6"/>
        <v>0</v>
      </c>
      <c r="N11" s="139">
        <f t="shared" si="3"/>
        <v>0</v>
      </c>
      <c r="AD11" s="123">
        <f t="shared" si="4"/>
        <v>0</v>
      </c>
    </row>
    <row r="12" spans="1:30">
      <c r="A12" s="122" t="s">
        <v>181</v>
      </c>
      <c r="B12" s="123">
        <f>SUMIFS(デモトレ履歴!$P$3:$P$74,デモトレ履歴!$M$3:$M$74,"win",デモトレ履歴!$B$3:$B$74,成績表!$A12&amp;"*")</f>
        <v>0</v>
      </c>
      <c r="C12" s="123">
        <f>SUMIFS(デモトレ履歴!$P$3:$P$74,デモトレ履歴!$M$3:$M$74,"loss",デモトレ履歴!$B$3:$B$74,成績表!$A12&amp;"*")</f>
        <v>-22190</v>
      </c>
      <c r="D12" s="123">
        <f>SUMIFS(デモトレ履歴!$P$3:$P$74,デモトレ履歴!$M$3:$M$74,"drw",デモトレ履歴!$B$3:$B$74,成績表!$A12&amp;"*")</f>
        <v>0</v>
      </c>
      <c r="E12" s="123">
        <f t="shared" si="0"/>
        <v>-22190</v>
      </c>
      <c r="F12" s="124">
        <f>COUNTIF(デモトレ履歴!$B$3:$B$74,成績表!$A12&amp;"*")</f>
        <v>3</v>
      </c>
      <c r="G12" s="124">
        <f>COUNTIFS(デモトレ履歴!$M$3:$M$74,"win",デモトレ履歴!$B$3:$B$74,成績表!$A12&amp;"*")</f>
        <v>0</v>
      </c>
      <c r="H12" s="124">
        <f>COUNTIFS(デモトレ履歴!$M$3:$M$74,"loss",デモトレ履歴!$B$3:$B$74,成績表!$A12&amp;"*")</f>
        <v>3</v>
      </c>
      <c r="I12" s="124">
        <f>COUNTIFS(デモトレ履歴!$M$3:$M$74,"drw",デモトレ履歴!$B$3:$B$74,成績表!$A12&amp;"*")</f>
        <v>0</v>
      </c>
      <c r="J12" s="125">
        <f t="shared" si="5"/>
        <v>0</v>
      </c>
      <c r="K12" s="123">
        <f t="shared" si="1"/>
        <v>0</v>
      </c>
      <c r="L12" s="123">
        <f t="shared" si="2"/>
        <v>7396.666666666667</v>
      </c>
      <c r="M12" s="138">
        <f t="shared" si="6"/>
        <v>0</v>
      </c>
      <c r="N12" s="139">
        <f t="shared" si="3"/>
        <v>0</v>
      </c>
      <c r="AD12" s="123">
        <f t="shared" si="4"/>
        <v>22190</v>
      </c>
    </row>
    <row r="13" spans="1:30">
      <c r="A13" s="122" t="s">
        <v>182</v>
      </c>
      <c r="B13" s="123">
        <f>SUMIFS(デモトレ履歴!$P$3:$P$74,デモトレ履歴!$M$3:$M$74,"win",デモトレ履歴!$B$3:$B$74,成績表!$A13&amp;"*")</f>
        <v>0</v>
      </c>
      <c r="C13" s="123">
        <f>SUMIFS(デモトレ履歴!$P$3:$P$74,デモトレ履歴!$M$3:$M$74,"loss",デモトレ履歴!$B$3:$B$74,成績表!$A13&amp;"*")</f>
        <v>-30830</v>
      </c>
      <c r="D13" s="123">
        <f>SUMIFS(デモトレ履歴!$P$3:$P$74,デモトレ履歴!$M$3:$M$74,"drw",デモトレ履歴!$B$3:$B$74,成績表!$A13&amp;"*")</f>
        <v>0</v>
      </c>
      <c r="E13" s="123">
        <f t="shared" si="0"/>
        <v>-30830</v>
      </c>
      <c r="F13" s="124">
        <f>COUNTIF(デモトレ履歴!$B$3:$B$74,成績表!$A13&amp;"*")</f>
        <v>2</v>
      </c>
      <c r="G13" s="124">
        <f>COUNTIFS(デモトレ履歴!$M$3:$M$74,"win",デモトレ履歴!$B$3:$B$74,成績表!$A13&amp;"*")</f>
        <v>0</v>
      </c>
      <c r="H13" s="124">
        <f>COUNTIFS(デモトレ履歴!$M$3:$M$74,"loss",デモトレ履歴!$B$3:$B$74,成績表!$A13&amp;"*")</f>
        <v>2</v>
      </c>
      <c r="I13" s="124">
        <f>COUNTIFS(デモトレ履歴!$M$3:$M$74,"drw",デモトレ履歴!$B$3:$B$74,成績表!$A13&amp;"*")</f>
        <v>0</v>
      </c>
      <c r="J13" s="125">
        <f t="shared" si="5"/>
        <v>0</v>
      </c>
      <c r="K13" s="123">
        <f t="shared" si="1"/>
        <v>0</v>
      </c>
      <c r="L13" s="123">
        <f t="shared" si="2"/>
        <v>15415</v>
      </c>
      <c r="M13" s="138">
        <f t="shared" si="6"/>
        <v>0</v>
      </c>
      <c r="N13" s="139">
        <f t="shared" si="3"/>
        <v>0</v>
      </c>
      <c r="AD13" s="123">
        <f t="shared" si="4"/>
        <v>30830</v>
      </c>
    </row>
    <row r="14" spans="1:30">
      <c r="A14" s="122" t="s">
        <v>183</v>
      </c>
      <c r="B14" s="123">
        <f>SUMIFS(デモトレ履歴!$P$3:$P$74,デモトレ履歴!$M$3:$M$74,"win",デモトレ履歴!$B$3:$B$74,成績表!$A14&amp;"*")</f>
        <v>0</v>
      </c>
      <c r="C14" s="123">
        <f>SUMIFS(デモトレ履歴!$P$3:$P$74,デモトレ履歴!$M$3:$M$74,"loss",デモトレ履歴!$B$3:$B$74,成績表!$A14&amp;"*")</f>
        <v>-6322</v>
      </c>
      <c r="D14" s="123">
        <f>SUMIFS(デモトレ履歴!$P$3:$P$74,デモトレ履歴!$M$3:$M$74,"drw",デモトレ履歴!$B$3:$B$74,成績表!$A14&amp;"*")</f>
        <v>0</v>
      </c>
      <c r="E14" s="123">
        <f t="shared" si="0"/>
        <v>-6322</v>
      </c>
      <c r="F14" s="124">
        <f>COUNTIF(デモトレ履歴!$B$3:$B$74,成績表!$A14&amp;"*")</f>
        <v>1</v>
      </c>
      <c r="G14" s="124">
        <f>COUNTIFS(デモトレ履歴!$M$3:$M$74,"win",デモトレ履歴!$B$3:$B$74,成績表!$A14&amp;"*")</f>
        <v>0</v>
      </c>
      <c r="H14" s="124">
        <f>COUNTIFS(デモトレ履歴!$M$3:$M$74,"loss",デモトレ履歴!$B$3:$B$74,成績表!$A14&amp;"*")</f>
        <v>1</v>
      </c>
      <c r="I14" s="124">
        <f>COUNTIFS(デモトレ履歴!$M$3:$M$74,"drw",デモトレ履歴!$B$3:$B$74,成績表!$A14&amp;"*")</f>
        <v>0</v>
      </c>
      <c r="J14" s="125">
        <f t="shared" si="5"/>
        <v>0</v>
      </c>
      <c r="K14" s="123">
        <f t="shared" si="1"/>
        <v>0</v>
      </c>
      <c r="L14" s="123">
        <f t="shared" si="2"/>
        <v>6322</v>
      </c>
      <c r="M14" s="138">
        <f t="shared" si="6"/>
        <v>0</v>
      </c>
      <c r="N14" s="139">
        <f t="shared" si="3"/>
        <v>0</v>
      </c>
      <c r="AD14" s="123">
        <f t="shared" si="4"/>
        <v>6322</v>
      </c>
    </row>
    <row r="15" spans="1:30">
      <c r="A15" s="122" t="s">
        <v>184</v>
      </c>
      <c r="B15" s="123">
        <f>SUMIFS(デモトレ履歴!$P$3:$P$74,デモトレ履歴!$M$3:$M$74,"win",デモトレ履歴!$B$3:$B$74,成績表!$A15&amp;"*")</f>
        <v>0</v>
      </c>
      <c r="C15" s="123">
        <f>SUMIFS(デモトレ履歴!$P$3:$P$74,デモトレ履歴!$M$3:$M$74,"loss",デモトレ履歴!$B$3:$B$74,成績表!$A15&amp;"*")</f>
        <v>-8860</v>
      </c>
      <c r="D15" s="123">
        <f>SUMIFS(デモトレ履歴!$P$3:$P$74,デモトレ履歴!$M$3:$M$74,"drw",デモトレ履歴!$B$3:$B$74,成績表!$A15&amp;"*")</f>
        <v>0</v>
      </c>
      <c r="E15" s="123">
        <f t="shared" si="0"/>
        <v>-8860</v>
      </c>
      <c r="F15" s="124">
        <f>COUNTIF(デモトレ履歴!$B$3:$B$74,成績表!$A15&amp;"*")</f>
        <v>3</v>
      </c>
      <c r="G15" s="124">
        <f>COUNTIFS(デモトレ履歴!$M$3:$M$74,"win",デモトレ履歴!$B$3:$B$74,成績表!$A15&amp;"*")</f>
        <v>0</v>
      </c>
      <c r="H15" s="124">
        <f>COUNTIFS(デモトレ履歴!$M$3:$M$74,"loss",デモトレ履歴!$B$3:$B$74,成績表!$A15&amp;"*")</f>
        <v>3</v>
      </c>
      <c r="I15" s="124">
        <f>COUNTIFS(デモトレ履歴!$M$3:$M$74,"drw",デモトレ履歴!$B$3:$B$74,成績表!$A15&amp;"*")</f>
        <v>0</v>
      </c>
      <c r="J15" s="125">
        <f t="shared" si="5"/>
        <v>0</v>
      </c>
      <c r="K15" s="123">
        <f t="shared" si="1"/>
        <v>0</v>
      </c>
      <c r="L15" s="123">
        <f t="shared" si="2"/>
        <v>2953.3333333333335</v>
      </c>
      <c r="M15" s="138">
        <f t="shared" si="6"/>
        <v>0</v>
      </c>
      <c r="N15" s="139">
        <f t="shared" si="3"/>
        <v>0</v>
      </c>
      <c r="AD15" s="123">
        <f t="shared" si="4"/>
        <v>8860</v>
      </c>
    </row>
    <row r="16" spans="1:30">
      <c r="A16" s="122" t="s">
        <v>185</v>
      </c>
      <c r="B16" s="123">
        <f>SUMIFS(デモトレ履歴!$P$3:$P$74,デモトレ履歴!$M$3:$M$74,"win",デモトレ履歴!$B$3:$B$74,成績表!$A16&amp;"*")</f>
        <v>24026</v>
      </c>
      <c r="C16" s="123">
        <f>SUMIFS(デモトレ履歴!$P$3:$P$74,デモトレ履歴!$M$3:$M$74,"loss",デモトレ履歴!$B$3:$B$74,成績表!$A16&amp;"*")</f>
        <v>0</v>
      </c>
      <c r="D16" s="123">
        <f>SUMIFS(デモトレ履歴!$P$3:$P$74,デモトレ履歴!$M$3:$M$74,"drw",デモトレ履歴!$B$3:$B$74,成績表!$A16&amp;"*")</f>
        <v>0</v>
      </c>
      <c r="E16" s="123">
        <f t="shared" si="0"/>
        <v>24026</v>
      </c>
      <c r="F16" s="124">
        <f>COUNTIF(デモトレ履歴!$B$3:$B$74,成績表!$A16&amp;"*")</f>
        <v>1</v>
      </c>
      <c r="G16" s="124">
        <f>COUNTIFS(デモトレ履歴!$M$3:$M$74,"win",デモトレ履歴!$B$3:$B$74,成績表!$A16&amp;"*")</f>
        <v>1</v>
      </c>
      <c r="H16" s="124">
        <f>COUNTIFS(デモトレ履歴!$M$3:$M$74,"loss",デモトレ履歴!$B$3:$B$74,成績表!$A16&amp;"*")</f>
        <v>0</v>
      </c>
      <c r="I16" s="124">
        <f>COUNTIFS(デモトレ履歴!$M$3:$M$74,"drw",デモトレ履歴!$B$3:$B$74,成績表!$A16&amp;"*")</f>
        <v>0</v>
      </c>
      <c r="J16" s="125">
        <f t="shared" si="5"/>
        <v>1</v>
      </c>
      <c r="K16" s="123">
        <f t="shared" si="1"/>
        <v>24026</v>
      </c>
      <c r="L16" s="123">
        <f t="shared" si="2"/>
        <v>0</v>
      </c>
      <c r="M16" s="138">
        <f t="shared" si="6"/>
        <v>0</v>
      </c>
      <c r="N16" s="139">
        <f t="shared" si="3"/>
        <v>0</v>
      </c>
      <c r="AD16" s="123">
        <f t="shared" si="4"/>
        <v>0</v>
      </c>
    </row>
    <row r="17" spans="1:30">
      <c r="A17" s="122" t="s">
        <v>186</v>
      </c>
      <c r="B17" s="123">
        <f>SUMIFS(デモトレ履歴!$P$3:$P$74,デモトレ履歴!$M$3:$M$74,"win",デモトレ履歴!$B$3:$B$74,成績表!$A17&amp;"*")</f>
        <v>0</v>
      </c>
      <c r="C17" s="123">
        <f>SUMIFS(デモトレ履歴!$P$3:$P$74,デモトレ履歴!$M$3:$M$74,"loss",デモトレ履歴!$B$3:$B$74,成績表!$A17&amp;"*")</f>
        <v>-21772</v>
      </c>
      <c r="D17" s="123">
        <f>SUMIFS(デモトレ履歴!$P$3:$P$74,デモトレ履歴!$M$3:$M$74,"drw",デモトレ履歴!$B$3:$B$74,成績表!$A17&amp;"*")</f>
        <v>0</v>
      </c>
      <c r="E17" s="123">
        <f t="shared" si="0"/>
        <v>-21772</v>
      </c>
      <c r="F17" s="124">
        <f>COUNTIF(デモトレ履歴!$B$3:$B$74,成績表!$A17&amp;"*")</f>
        <v>2</v>
      </c>
      <c r="G17" s="124">
        <f>COUNTIFS(デモトレ履歴!$M$3:$M$74,"win",デモトレ履歴!$B$3:$B$74,成績表!$A17&amp;"*")</f>
        <v>0</v>
      </c>
      <c r="H17" s="124">
        <f>COUNTIFS(デモトレ履歴!$M$3:$M$74,"loss",デモトレ履歴!$B$3:$B$74,成績表!$A17&amp;"*")</f>
        <v>2</v>
      </c>
      <c r="I17" s="124">
        <f>COUNTIFS(デモトレ履歴!$M$3:$M$74,"drw",デモトレ履歴!$B$3:$B$74,成績表!$A17&amp;"*")</f>
        <v>0</v>
      </c>
      <c r="J17" s="125">
        <f t="shared" si="5"/>
        <v>0</v>
      </c>
      <c r="K17" s="123">
        <f t="shared" si="1"/>
        <v>0</v>
      </c>
      <c r="L17" s="123">
        <f t="shared" si="2"/>
        <v>10886</v>
      </c>
      <c r="M17" s="138">
        <f t="shared" si="6"/>
        <v>0</v>
      </c>
      <c r="N17" s="139">
        <f t="shared" si="3"/>
        <v>0</v>
      </c>
      <c r="AD17" s="123">
        <f t="shared" si="4"/>
        <v>21772</v>
      </c>
    </row>
    <row r="18" spans="1:30">
      <c r="A18" s="122" t="s">
        <v>190</v>
      </c>
      <c r="B18" s="123">
        <f>SUMIFS(デモトレ履歴!$P$3:$P$74,デモトレ履歴!$M$3:$M$74,"win",デモトレ履歴!$B$3:$B$74,成績表!$A18&amp;"*")</f>
        <v>0</v>
      </c>
      <c r="C18" s="123">
        <f>SUMIFS(デモトレ履歴!$P$3:$P$74,デモトレ履歴!$M$3:$M$74,"loss",デモトレ履歴!$B$3:$B$74,成績表!$A18&amp;"*")</f>
        <v>0</v>
      </c>
      <c r="D18" s="123">
        <f>SUMIFS(デモトレ履歴!$P$3:$P$74,デモトレ履歴!$M$3:$M$74,"drw",デモトレ履歴!$B$3:$B$74,成績表!$A18&amp;"*")</f>
        <v>0</v>
      </c>
      <c r="E18" s="123">
        <f t="shared" si="0"/>
        <v>0</v>
      </c>
      <c r="F18" s="124">
        <f>COUNTIF(デモトレ履歴!$B$3:$B$74,成績表!$A18&amp;"*")</f>
        <v>0</v>
      </c>
      <c r="G18" s="124">
        <f>COUNTIFS(デモトレ履歴!$M$3:$M$74,"win",デモトレ履歴!$B$3:$B$74,成績表!$A18&amp;"*")</f>
        <v>0</v>
      </c>
      <c r="H18" s="124">
        <f>COUNTIFS(デモトレ履歴!$M$3:$M$74,"loss",デモトレ履歴!$B$3:$B$74,成績表!$A18&amp;"*")</f>
        <v>0</v>
      </c>
      <c r="I18" s="124">
        <f>COUNTIFS(デモトレ履歴!$M$3:$M$74,"drw",デモトレ履歴!$B$3:$B$74,成績表!$A18&amp;"*")</f>
        <v>0</v>
      </c>
      <c r="J18" s="125">
        <f t="shared" si="5"/>
        <v>0</v>
      </c>
      <c r="K18" s="123">
        <f t="shared" si="1"/>
        <v>0</v>
      </c>
      <c r="L18" s="123">
        <f t="shared" si="2"/>
        <v>0</v>
      </c>
      <c r="M18" s="138">
        <f t="shared" si="6"/>
        <v>0</v>
      </c>
      <c r="N18" s="139">
        <f t="shared" si="3"/>
        <v>0</v>
      </c>
      <c r="AD18" s="123">
        <f t="shared" si="4"/>
        <v>0</v>
      </c>
    </row>
    <row r="19" spans="1:30">
      <c r="A19" s="122" t="s">
        <v>177</v>
      </c>
      <c r="B19" s="123">
        <f>SUMIFS(デモトレ履歴!$P$3:$P$74,デモトレ履歴!$M$3:$M$74,"win",デモトレ履歴!$B$3:$B$74,成績表!$A19&amp;"*")</f>
        <v>8266</v>
      </c>
      <c r="C19" s="123">
        <f>SUMIFS(デモトレ履歴!$P$3:$P$74,デモトレ履歴!$M$3:$M$74,"loss",デモトレ履歴!$B$3:$B$74,成績表!$A19&amp;"*")</f>
        <v>-4933</v>
      </c>
      <c r="D19" s="123">
        <f>SUMIFS(デモトレ履歴!$P$3:$P$74,デモトレ履歴!$M$3:$M$74,"drw",デモトレ履歴!$B$3:$B$74,成績表!$A19&amp;"*")</f>
        <v>-174</v>
      </c>
      <c r="E19" s="123">
        <f t="shared" si="0"/>
        <v>3159</v>
      </c>
      <c r="F19" s="124">
        <f>COUNTIF(デモトレ履歴!$B$3:$B$74,成績表!$A19&amp;"*")</f>
        <v>3</v>
      </c>
      <c r="G19" s="124">
        <f>COUNTIFS(デモトレ履歴!$M$3:$M$74,"win",デモトレ履歴!$B$3:$B$74,成績表!$A19&amp;"*")</f>
        <v>1</v>
      </c>
      <c r="H19" s="124">
        <f>COUNTIFS(デモトレ履歴!$M$3:$M$74,"loss",デモトレ履歴!$B$3:$B$74,成績表!$A19&amp;"*")</f>
        <v>1</v>
      </c>
      <c r="I19" s="124">
        <f>COUNTIFS(デモトレ履歴!$M$3:$M$74,"drw",デモトレ履歴!$B$3:$B$74,成績表!$A19&amp;"*")</f>
        <v>1</v>
      </c>
      <c r="J19" s="125">
        <f t="shared" si="5"/>
        <v>0.33333333333333331</v>
      </c>
      <c r="K19" s="123">
        <f t="shared" si="1"/>
        <v>8266</v>
      </c>
      <c r="L19" s="123">
        <f t="shared" si="2"/>
        <v>4933</v>
      </c>
      <c r="M19" s="138">
        <f t="shared" si="6"/>
        <v>1.6756537603892154</v>
      </c>
      <c r="N19" s="139">
        <f t="shared" si="3"/>
        <v>-1.6756537603892154</v>
      </c>
      <c r="AD19" s="123">
        <f t="shared" si="4"/>
        <v>4933</v>
      </c>
    </row>
    <row r="20" spans="1:30">
      <c r="A20" s="122" t="s">
        <v>187</v>
      </c>
      <c r="B20" s="123">
        <f>SUMIFS(デモトレ履歴!$P$3:$P$74,デモトレ履歴!$M$3:$M$74,"win",デモトレ履歴!$B$3:$B$74,成績表!$A20&amp;"*")</f>
        <v>0</v>
      </c>
      <c r="C20" s="123">
        <f>SUMIFS(デモトレ履歴!$P$3:$P$74,デモトレ履歴!$M$3:$M$74,"loss",デモトレ履歴!$B$3:$B$74,成績表!$A20&amp;"*")</f>
        <v>0</v>
      </c>
      <c r="D20" s="123">
        <f>SUMIFS(デモトレ履歴!$P$3:$P$74,デモトレ履歴!$M$3:$M$74,"drw",デモトレ履歴!$B$3:$B$74,成績表!$A20&amp;"*")</f>
        <v>0</v>
      </c>
      <c r="E20" s="123">
        <f t="shared" si="0"/>
        <v>0</v>
      </c>
      <c r="F20" s="124">
        <f>COUNTIF(デモトレ履歴!$B$3:$B$74,成績表!$A20&amp;"*")</f>
        <v>0</v>
      </c>
      <c r="G20" s="124">
        <f>COUNTIFS(デモトレ履歴!$M$3:$M$74,"win",デモトレ履歴!$B$3:$B$74,成績表!$A20&amp;"*")</f>
        <v>0</v>
      </c>
      <c r="H20" s="124">
        <f>COUNTIFS(デモトレ履歴!$M$3:$M$74,"loss",デモトレ履歴!$B$3:$B$74,成績表!$A20&amp;"*")</f>
        <v>0</v>
      </c>
      <c r="I20" s="124">
        <f>COUNTIFS(デモトレ履歴!$M$3:$M$74,"drw",デモトレ履歴!$B$3:$B$74,成績表!$A20&amp;"*")</f>
        <v>0</v>
      </c>
      <c r="J20" s="125">
        <f t="shared" si="5"/>
        <v>0</v>
      </c>
      <c r="K20" s="123">
        <f t="shared" si="1"/>
        <v>0</v>
      </c>
      <c r="L20" s="123">
        <f t="shared" si="2"/>
        <v>0</v>
      </c>
      <c r="M20" s="138">
        <f t="shared" si="6"/>
        <v>0</v>
      </c>
      <c r="N20" s="139">
        <f t="shared" si="3"/>
        <v>0</v>
      </c>
      <c r="AD20" s="123">
        <f t="shared" si="4"/>
        <v>0</v>
      </c>
    </row>
    <row r="21" spans="1:30">
      <c r="A21" s="122" t="s">
        <v>191</v>
      </c>
      <c r="B21" s="123">
        <f>SUMIFS(デモトレ履歴!$P$3:$P$74,デモトレ履歴!$M$3:$M$74,"win",デモトレ履歴!$B$3:$B$74,成績表!$A21&amp;"*")</f>
        <v>0</v>
      </c>
      <c r="C21" s="123">
        <f>SUMIFS(デモトレ履歴!$P$3:$P$74,デモトレ履歴!$M$3:$M$74,"loss",デモトレ履歴!$B$3:$B$74,成績表!$A21&amp;"*")</f>
        <v>0</v>
      </c>
      <c r="D21" s="123">
        <f>SUMIFS(デモトレ履歴!$P$3:$P$74,デモトレ履歴!$M$3:$M$74,"drw",デモトレ履歴!$B$3:$B$74,成績表!$A21&amp;"*")</f>
        <v>0</v>
      </c>
      <c r="E21" s="123">
        <f t="shared" si="0"/>
        <v>0</v>
      </c>
      <c r="F21" s="124">
        <f>COUNTIF(デモトレ履歴!$B$3:$B$74,成績表!$A21&amp;"*")</f>
        <v>0</v>
      </c>
      <c r="G21" s="124">
        <f>COUNTIFS(デモトレ履歴!$M$3:$M$74,"win",デモトレ履歴!$B$3:$B$74,成績表!$A21&amp;"*")</f>
        <v>0</v>
      </c>
      <c r="H21" s="124">
        <f>COUNTIFS(デモトレ履歴!$M$3:$M$74,"loss",デモトレ履歴!$B$3:$B$74,成績表!$A21&amp;"*")</f>
        <v>0</v>
      </c>
      <c r="I21" s="124">
        <f>COUNTIFS(デモトレ履歴!$M$3:$M$74,"drw",デモトレ履歴!$B$3:$B$74,成績表!$A21&amp;"*")</f>
        <v>0</v>
      </c>
      <c r="J21" s="125">
        <f t="shared" si="5"/>
        <v>0</v>
      </c>
      <c r="K21" s="123">
        <f t="shared" si="1"/>
        <v>0</v>
      </c>
      <c r="L21" s="123">
        <f t="shared" si="2"/>
        <v>0</v>
      </c>
      <c r="M21" s="138">
        <f t="shared" si="6"/>
        <v>0</v>
      </c>
      <c r="N21" s="139">
        <f t="shared" si="3"/>
        <v>0</v>
      </c>
      <c r="AD21" s="123">
        <f t="shared" si="4"/>
        <v>0</v>
      </c>
    </row>
    <row r="22" spans="1:30">
      <c r="A22" s="122" t="s">
        <v>192</v>
      </c>
      <c r="B22" s="123">
        <f>SUMIFS(デモトレ履歴!$P$3:$P$74,デモトレ履歴!$M$3:$M$74,"win",デモトレ履歴!$B$3:$B$74,成績表!$A22&amp;"*")</f>
        <v>0</v>
      </c>
      <c r="C22" s="123">
        <f>SUMIFS(デモトレ履歴!$P$3:$P$74,デモトレ履歴!$M$3:$M$74,"loss",デモトレ履歴!$B$3:$B$74,成績表!$A22&amp;"*")</f>
        <v>-24328</v>
      </c>
      <c r="D22" s="123">
        <f>SUMIFS(デモトレ履歴!$P$3:$P$74,デモトレ履歴!$M$3:$M$74,"drw",デモトレ履歴!$B$3:$B$74,成績表!$A22&amp;"*")</f>
        <v>-69</v>
      </c>
      <c r="E22" s="123">
        <f t="shared" si="0"/>
        <v>-24397</v>
      </c>
      <c r="F22" s="124">
        <f>COUNTIF(デモトレ履歴!$B$3:$B$74,成績表!$A22&amp;"*")</f>
        <v>4</v>
      </c>
      <c r="G22" s="124">
        <f>COUNTIFS(デモトレ履歴!$M$3:$M$74,"win",デモトレ履歴!$B$3:$B$74,成績表!$A22&amp;"*")</f>
        <v>0</v>
      </c>
      <c r="H22" s="124">
        <f>COUNTIFS(デモトレ履歴!$M$3:$M$74,"loss",デモトレ履歴!$B$3:$B$74,成績表!$A22&amp;"*")</f>
        <v>2</v>
      </c>
      <c r="I22" s="124">
        <f>COUNTIFS(デモトレ履歴!$M$3:$M$74,"drw",デモトレ履歴!$B$3:$B$74,成績表!$A22&amp;"*")</f>
        <v>2</v>
      </c>
      <c r="J22" s="125">
        <f t="shared" si="5"/>
        <v>0</v>
      </c>
      <c r="K22" s="123">
        <f t="shared" si="1"/>
        <v>0</v>
      </c>
      <c r="L22" s="123">
        <f t="shared" si="2"/>
        <v>12164</v>
      </c>
      <c r="M22" s="138">
        <f t="shared" si="6"/>
        <v>0</v>
      </c>
      <c r="N22" s="139">
        <f t="shared" si="3"/>
        <v>0</v>
      </c>
      <c r="AD22" s="123">
        <f t="shared" si="4"/>
        <v>24328</v>
      </c>
    </row>
    <row r="23" spans="1:30">
      <c r="A23" s="122" t="s">
        <v>193</v>
      </c>
      <c r="B23" s="123">
        <f>SUMIFS(デモトレ履歴!$P$3:$P$74,デモトレ履歴!$M$3:$M$74,"win",デモトレ履歴!$B$3:$B$74,成績表!$A23&amp;"*")</f>
        <v>0</v>
      </c>
      <c r="C23" s="123">
        <f>SUMIFS(デモトレ履歴!$P$3:$P$74,デモトレ履歴!$M$3:$M$74,"loss",デモトレ履歴!$B$3:$B$74,成績表!$A23&amp;"*")</f>
        <v>0</v>
      </c>
      <c r="D23" s="123">
        <f>SUMIFS(デモトレ履歴!$P$3:$P$74,デモトレ履歴!$M$3:$M$74,"drw",デモトレ履歴!$B$3:$B$74,成績表!$A23&amp;"*")</f>
        <v>0</v>
      </c>
      <c r="E23" s="123">
        <f t="shared" si="0"/>
        <v>0</v>
      </c>
      <c r="F23" s="124">
        <f>COUNTIF(デモトレ履歴!$B$3:$B$74,成績表!$A23&amp;"*")</f>
        <v>0</v>
      </c>
      <c r="G23" s="124">
        <f>COUNTIFS(デモトレ履歴!$M$3:$M$74,"win",デモトレ履歴!$B$3:$B$74,成績表!$A23&amp;"*")</f>
        <v>0</v>
      </c>
      <c r="H23" s="124">
        <f>COUNTIFS(デモトレ履歴!$M$3:$M$74,"loss",デモトレ履歴!$B$3:$B$74,成績表!$A23&amp;"*")</f>
        <v>0</v>
      </c>
      <c r="I23" s="124">
        <f>COUNTIFS(デモトレ履歴!$M$3:$M$74,"drw",デモトレ履歴!$B$3:$B$74,成績表!$A23&amp;"*")</f>
        <v>0</v>
      </c>
      <c r="J23" s="125">
        <f t="shared" si="5"/>
        <v>0</v>
      </c>
      <c r="K23" s="123">
        <f t="shared" si="1"/>
        <v>0</v>
      </c>
      <c r="L23" s="123">
        <f t="shared" si="2"/>
        <v>0</v>
      </c>
      <c r="M23" s="138">
        <f t="shared" si="6"/>
        <v>0</v>
      </c>
      <c r="N23" s="139">
        <f t="shared" si="3"/>
        <v>0</v>
      </c>
      <c r="AD23" s="123">
        <f t="shared" si="4"/>
        <v>0</v>
      </c>
    </row>
    <row r="24" spans="1:30">
      <c r="A24" s="122" t="s">
        <v>194</v>
      </c>
      <c r="B24" s="123">
        <f>SUMIFS(デモトレ履歴!$P$3:$P$74,デモトレ履歴!$M$3:$M$74,"win",デモトレ履歴!$B$3:$B$74,成績表!$A24&amp;"*")</f>
        <v>0</v>
      </c>
      <c r="C24" s="123">
        <f>SUMIFS(デモトレ履歴!$P$3:$P$74,デモトレ履歴!$M$3:$M$74,"loss",デモトレ履歴!$B$3:$B$74,成績表!$A24&amp;"*")</f>
        <v>0</v>
      </c>
      <c r="D24" s="123">
        <f>SUMIFS(デモトレ履歴!$P$3:$P$74,デモトレ履歴!$M$3:$M$74,"drw",デモトレ履歴!$B$3:$B$74,成績表!$A24&amp;"*")</f>
        <v>0</v>
      </c>
      <c r="E24" s="123">
        <f t="shared" si="0"/>
        <v>0</v>
      </c>
      <c r="F24" s="124">
        <f>COUNTIF(デモトレ履歴!$B$3:$B$74,成績表!$A24&amp;"*")</f>
        <v>0</v>
      </c>
      <c r="G24" s="124">
        <f>COUNTIFS(デモトレ履歴!$M$3:$M$74,"win",デモトレ履歴!$B$3:$B$74,成績表!$A24&amp;"*")</f>
        <v>0</v>
      </c>
      <c r="H24" s="124">
        <f>COUNTIFS(デモトレ履歴!$M$3:$M$74,"loss",デモトレ履歴!$B$3:$B$74,成績表!$A24&amp;"*")</f>
        <v>0</v>
      </c>
      <c r="I24" s="124">
        <f>COUNTIFS(デモトレ履歴!$M$3:$M$74,"drw",デモトレ履歴!$B$3:$B$74,成績表!$A24&amp;"*")</f>
        <v>0</v>
      </c>
      <c r="J24" s="125">
        <f t="shared" si="5"/>
        <v>0</v>
      </c>
      <c r="K24" s="123">
        <f t="shared" si="1"/>
        <v>0</v>
      </c>
      <c r="L24" s="123">
        <f t="shared" si="2"/>
        <v>0</v>
      </c>
      <c r="M24" s="138">
        <f t="shared" si="6"/>
        <v>0</v>
      </c>
      <c r="N24" s="139">
        <f t="shared" si="3"/>
        <v>0</v>
      </c>
      <c r="AD24" s="123">
        <f t="shared" si="4"/>
        <v>0</v>
      </c>
    </row>
    <row r="25" spans="1:30">
      <c r="A25" s="122" t="s">
        <v>195</v>
      </c>
      <c r="B25" s="123">
        <f>SUMIFS(デモトレ履歴!$P$3:$P$74,デモトレ履歴!$M$3:$M$74,"win",デモトレ履歴!$B$3:$B$74,成績表!$A25&amp;"*")</f>
        <v>0</v>
      </c>
      <c r="C25" s="123">
        <f>SUMIFS(デモトレ履歴!$P$3:$P$74,デモトレ履歴!$M$3:$M$74,"loss",デモトレ履歴!$B$3:$B$74,成績表!$A25&amp;"*")</f>
        <v>0</v>
      </c>
      <c r="D25" s="123">
        <f>SUMIFS(デモトレ履歴!$P$3:$P$74,デモトレ履歴!$M$3:$M$74,"drw",デモトレ履歴!$B$3:$B$74,成績表!$A25&amp;"*")</f>
        <v>0</v>
      </c>
      <c r="E25" s="123">
        <f t="shared" si="0"/>
        <v>0</v>
      </c>
      <c r="F25" s="124">
        <f>COUNTIF(デモトレ履歴!$B$3:$B$74,成績表!$A25&amp;"*")</f>
        <v>0</v>
      </c>
      <c r="G25" s="124">
        <f>COUNTIFS(デモトレ履歴!$M$3:$M$74,"win",デモトレ履歴!$B$3:$B$74,成績表!$A25&amp;"*")</f>
        <v>0</v>
      </c>
      <c r="H25" s="124">
        <f>COUNTIFS(デモトレ履歴!$M$3:$M$74,"loss",デモトレ履歴!$B$3:$B$74,成績表!$A25&amp;"*")</f>
        <v>0</v>
      </c>
      <c r="I25" s="124">
        <f>COUNTIFS(デモトレ履歴!$M$3:$M$74,"drw",デモトレ履歴!$B$3:$B$74,成績表!$A25&amp;"*")</f>
        <v>0</v>
      </c>
      <c r="J25" s="125">
        <f t="shared" si="5"/>
        <v>0</v>
      </c>
      <c r="K25" s="123">
        <f t="shared" si="1"/>
        <v>0</v>
      </c>
      <c r="L25" s="123">
        <f t="shared" si="2"/>
        <v>0</v>
      </c>
      <c r="M25" s="138">
        <f t="shared" si="6"/>
        <v>0</v>
      </c>
      <c r="N25" s="139">
        <f t="shared" si="3"/>
        <v>0</v>
      </c>
      <c r="AD25" s="123">
        <f t="shared" si="4"/>
        <v>0</v>
      </c>
    </row>
    <row r="26" spans="1:30">
      <c r="A26" s="122" t="s">
        <v>196</v>
      </c>
      <c r="B26" s="123">
        <f>SUMIFS(デモトレ履歴!$P$3:$P$74,デモトレ履歴!$M$3:$M$74,"win",デモトレ履歴!$B$3:$B$74,成績表!$A26&amp;"*")</f>
        <v>0</v>
      </c>
      <c r="C26" s="123">
        <f>SUMIFS(デモトレ履歴!$P$3:$P$74,デモトレ履歴!$M$3:$M$74,"loss",デモトレ履歴!$B$3:$B$74,成績表!$A26&amp;"*")</f>
        <v>0</v>
      </c>
      <c r="D26" s="123">
        <f>SUMIFS(デモトレ履歴!$P$3:$P$74,デモトレ履歴!$M$3:$M$74,"drw",デモトレ履歴!$B$3:$B$74,成績表!$A26&amp;"*")</f>
        <v>0</v>
      </c>
      <c r="E26" s="123">
        <f t="shared" si="0"/>
        <v>0</v>
      </c>
      <c r="F26" s="124">
        <f>COUNTIF(デモトレ履歴!$B$3:$B$74,成績表!$A26&amp;"*")</f>
        <v>0</v>
      </c>
      <c r="G26" s="124">
        <f>COUNTIFS(デモトレ履歴!$M$3:$M$74,"win",デモトレ履歴!$B$3:$B$74,成績表!$A26&amp;"*")</f>
        <v>0</v>
      </c>
      <c r="H26" s="124">
        <f>COUNTIFS(デモトレ履歴!$M$3:$M$74,"loss",デモトレ履歴!$B$3:$B$74,成績表!$A26&amp;"*")</f>
        <v>0</v>
      </c>
      <c r="I26" s="124">
        <f>COUNTIFS(デモトレ履歴!$M$3:$M$74,"drw",デモトレ履歴!$B$3:$B$74,成績表!$A26&amp;"*")</f>
        <v>0</v>
      </c>
      <c r="J26" s="125">
        <f t="shared" si="5"/>
        <v>0</v>
      </c>
      <c r="K26" s="123">
        <f t="shared" si="1"/>
        <v>0</v>
      </c>
      <c r="L26" s="123">
        <f t="shared" si="2"/>
        <v>0</v>
      </c>
      <c r="M26" s="138">
        <f t="shared" si="6"/>
        <v>0</v>
      </c>
      <c r="N26" s="139">
        <f t="shared" si="3"/>
        <v>0</v>
      </c>
      <c r="AD26" s="123">
        <f t="shared" si="4"/>
        <v>0</v>
      </c>
    </row>
    <row r="27" spans="1:30">
      <c r="A27" s="122" t="s">
        <v>197</v>
      </c>
      <c r="B27" s="123">
        <f>SUMIFS(デモトレ履歴!$P$3:$P$74,デモトレ履歴!$M$3:$M$74,"win",デモトレ履歴!$B$3:$B$74,成績表!$A27&amp;"*")</f>
        <v>0</v>
      </c>
      <c r="C27" s="123">
        <f>SUMIFS(デモトレ履歴!$P$3:$P$74,デモトレ履歴!$M$3:$M$74,"loss",デモトレ履歴!$B$3:$B$74,成績表!$A27&amp;"*")</f>
        <v>0</v>
      </c>
      <c r="D27" s="123">
        <f>SUMIFS(デモトレ履歴!$P$3:$P$74,デモトレ履歴!$M$3:$M$74,"drw",デモトレ履歴!$B$3:$B$74,成績表!$A27&amp;"*")</f>
        <v>0</v>
      </c>
      <c r="E27" s="123">
        <f t="shared" si="0"/>
        <v>0</v>
      </c>
      <c r="F27" s="124">
        <f>COUNTIF(デモトレ履歴!$B$3:$B$74,成績表!$A27&amp;"*")</f>
        <v>0</v>
      </c>
      <c r="G27" s="124">
        <f>COUNTIFS(デモトレ履歴!$M$3:$M$74,"win",デモトレ履歴!$B$3:$B$74,成績表!$A27&amp;"*")</f>
        <v>0</v>
      </c>
      <c r="H27" s="124">
        <f>COUNTIFS(デモトレ履歴!$M$3:$M$74,"loss",デモトレ履歴!$B$3:$B$74,成績表!$A27&amp;"*")</f>
        <v>0</v>
      </c>
      <c r="I27" s="124">
        <f>COUNTIFS(デモトレ履歴!$M$3:$M$74,"drw",デモトレ履歴!$B$3:$B$74,成績表!$A27&amp;"*")</f>
        <v>0</v>
      </c>
      <c r="J27" s="125">
        <f t="shared" si="5"/>
        <v>0</v>
      </c>
      <c r="K27" s="123">
        <f t="shared" si="1"/>
        <v>0</v>
      </c>
      <c r="L27" s="123">
        <f t="shared" si="2"/>
        <v>0</v>
      </c>
      <c r="M27" s="138">
        <f t="shared" si="6"/>
        <v>0</v>
      </c>
      <c r="N27" s="139">
        <f t="shared" si="3"/>
        <v>0</v>
      </c>
      <c r="AD27" s="123">
        <f t="shared" si="4"/>
        <v>0</v>
      </c>
    </row>
    <row r="28" spans="1:30">
      <c r="A28" s="122" t="s">
        <v>198</v>
      </c>
      <c r="B28" s="123">
        <f>SUMIFS(デモトレ履歴!$P$3:$P$74,デモトレ履歴!$M$3:$M$74,"win",デモトレ履歴!$B$3:$B$74,成績表!$A28&amp;"*")</f>
        <v>0</v>
      </c>
      <c r="C28" s="123">
        <f>SUMIFS(デモトレ履歴!$P$3:$P$74,デモトレ履歴!$M$3:$M$74,"loss",デモトレ履歴!$B$3:$B$74,成績表!$A28&amp;"*")</f>
        <v>0</v>
      </c>
      <c r="D28" s="123">
        <f>SUMIFS(デモトレ履歴!$P$3:$P$74,デモトレ履歴!$M$3:$M$74,"drw",デモトレ履歴!$B$3:$B$74,成績表!$A28&amp;"*")</f>
        <v>0</v>
      </c>
      <c r="E28" s="123">
        <f t="shared" si="0"/>
        <v>0</v>
      </c>
      <c r="F28" s="124">
        <f>COUNTIF(デモトレ履歴!$B$3:$B$74,成績表!$A28&amp;"*")</f>
        <v>0</v>
      </c>
      <c r="G28" s="124">
        <f>COUNTIFS(デモトレ履歴!$M$3:$M$74,"win",デモトレ履歴!$B$3:$B$74,成績表!$A28&amp;"*")</f>
        <v>0</v>
      </c>
      <c r="H28" s="124">
        <f>COUNTIFS(デモトレ履歴!$M$3:$M$74,"loss",デモトレ履歴!$B$3:$B$74,成績表!$A28&amp;"*")</f>
        <v>0</v>
      </c>
      <c r="I28" s="124">
        <f>COUNTIFS(デモトレ履歴!$M$3:$M$74,"drw",デモトレ履歴!$B$3:$B$74,成績表!$A28&amp;"*")</f>
        <v>0</v>
      </c>
      <c r="J28" s="125">
        <f t="shared" si="5"/>
        <v>0</v>
      </c>
      <c r="K28" s="123">
        <f t="shared" si="1"/>
        <v>0</v>
      </c>
      <c r="L28" s="123">
        <f t="shared" si="2"/>
        <v>0</v>
      </c>
      <c r="M28" s="138">
        <f t="shared" si="6"/>
        <v>0</v>
      </c>
      <c r="N28" s="139">
        <f t="shared" si="3"/>
        <v>0</v>
      </c>
      <c r="AD28" s="123">
        <f t="shared" si="4"/>
        <v>0</v>
      </c>
    </row>
    <row r="29" spans="1:30">
      <c r="A29" s="122" t="s">
        <v>199</v>
      </c>
      <c r="B29" s="123">
        <f>SUMIFS(デモトレ履歴!$P$3:$P$74,デモトレ履歴!$M$3:$M$74,"win",デモトレ履歴!$B$3:$B$74,成績表!$A29&amp;"*")</f>
        <v>0</v>
      </c>
      <c r="C29" s="123">
        <f>SUMIFS(デモトレ履歴!$P$3:$P$74,デモトレ履歴!$M$3:$M$74,"loss",デモトレ履歴!$B$3:$B$74,成績表!$A29&amp;"*")</f>
        <v>0</v>
      </c>
      <c r="D29" s="123">
        <f>SUMIFS(デモトレ履歴!$P$3:$P$74,デモトレ履歴!$M$3:$M$74,"drw",デモトレ履歴!$B$3:$B$74,成績表!$A29&amp;"*")</f>
        <v>0</v>
      </c>
      <c r="E29" s="123">
        <f t="shared" si="0"/>
        <v>0</v>
      </c>
      <c r="F29" s="124">
        <f>COUNTIF(デモトレ履歴!$B$3:$B$74,成績表!$A29&amp;"*")</f>
        <v>0</v>
      </c>
      <c r="G29" s="124">
        <f>COUNTIFS(デモトレ履歴!$M$3:$M$74,"win",デモトレ履歴!$B$3:$B$74,成績表!$A29&amp;"*")</f>
        <v>0</v>
      </c>
      <c r="H29" s="124">
        <f>COUNTIFS(デモトレ履歴!$M$3:$M$74,"loss",デモトレ履歴!$B$3:$B$74,成績表!$A29&amp;"*")</f>
        <v>0</v>
      </c>
      <c r="I29" s="124">
        <f>COUNTIFS(デモトレ履歴!$M$3:$M$74,"drw",デモトレ履歴!$B$3:$B$74,成績表!$A29&amp;"*")</f>
        <v>0</v>
      </c>
      <c r="J29" s="125">
        <f t="shared" si="5"/>
        <v>0</v>
      </c>
      <c r="K29" s="123">
        <f t="shared" si="1"/>
        <v>0</v>
      </c>
      <c r="L29" s="123">
        <f t="shared" si="2"/>
        <v>0</v>
      </c>
      <c r="M29" s="138">
        <f t="shared" si="6"/>
        <v>0</v>
      </c>
      <c r="N29" s="139">
        <f t="shared" si="3"/>
        <v>0</v>
      </c>
      <c r="AD29" s="123">
        <f t="shared" si="4"/>
        <v>0</v>
      </c>
    </row>
    <row r="30" spans="1:30">
      <c r="A30" s="122" t="s">
        <v>200</v>
      </c>
      <c r="B30" s="123">
        <f>SUMIFS(デモトレ履歴!$P$3:$P$74,デモトレ履歴!$M$3:$M$74,"win",デモトレ履歴!$B$3:$B$74,成績表!$A30&amp;"*")</f>
        <v>0</v>
      </c>
      <c r="C30" s="123">
        <f>SUMIFS(デモトレ履歴!$P$3:$P$74,デモトレ履歴!$M$3:$M$74,"loss",デモトレ履歴!$B$3:$B$74,成績表!$A30&amp;"*")</f>
        <v>0</v>
      </c>
      <c r="D30" s="123">
        <f>SUMIFS(デモトレ履歴!$P$3:$P$74,デモトレ履歴!$M$3:$M$74,"drw",デモトレ履歴!$B$3:$B$74,成績表!$A30&amp;"*")</f>
        <v>0</v>
      </c>
      <c r="E30" s="123">
        <f t="shared" si="0"/>
        <v>0</v>
      </c>
      <c r="F30" s="124">
        <f>COUNTIF(デモトレ履歴!$B$3:$B$74,成績表!$A30&amp;"*")</f>
        <v>0</v>
      </c>
      <c r="G30" s="124">
        <f>COUNTIFS(デモトレ履歴!$M$3:$M$74,"win",デモトレ履歴!$B$3:$B$74,成績表!$A30&amp;"*")</f>
        <v>0</v>
      </c>
      <c r="H30" s="124">
        <f>COUNTIFS(デモトレ履歴!$M$3:$M$74,"loss",デモトレ履歴!$B$3:$B$74,成績表!$A30&amp;"*")</f>
        <v>0</v>
      </c>
      <c r="I30" s="124">
        <f>COUNTIFS(デモトレ履歴!$M$3:$M$74,"drw",デモトレ履歴!$B$3:$B$74,成績表!$A30&amp;"*")</f>
        <v>0</v>
      </c>
      <c r="J30" s="125">
        <f t="shared" si="5"/>
        <v>0</v>
      </c>
      <c r="K30" s="123">
        <f t="shared" si="1"/>
        <v>0</v>
      </c>
      <c r="L30" s="123">
        <f t="shared" si="2"/>
        <v>0</v>
      </c>
      <c r="M30" s="138">
        <f t="shared" si="6"/>
        <v>0</v>
      </c>
      <c r="N30" s="139">
        <f t="shared" si="3"/>
        <v>0</v>
      </c>
      <c r="AD30" s="123">
        <f t="shared" si="4"/>
        <v>0</v>
      </c>
    </row>
    <row r="31" spans="1:30">
      <c r="A31" s="122" t="s">
        <v>201</v>
      </c>
      <c r="B31" s="123">
        <f>SUMIFS(デモトレ履歴!$P$3:$P$74,デモトレ履歴!$M$3:$M$74,"win",デモトレ履歴!$B$3:$B$74,成績表!$A31&amp;"*")</f>
        <v>0</v>
      </c>
      <c r="C31" s="123">
        <f>SUMIFS(デモトレ履歴!$P$3:$P$74,デモトレ履歴!$M$3:$M$74,"loss",デモトレ履歴!$B$3:$B$74,成績表!$A31&amp;"*")</f>
        <v>0</v>
      </c>
      <c r="D31" s="123">
        <f>SUMIFS(デモトレ履歴!$P$3:$P$74,デモトレ履歴!$M$3:$M$74,"drw",デモトレ履歴!$B$3:$B$74,成績表!$A31&amp;"*")</f>
        <v>0</v>
      </c>
      <c r="E31" s="123">
        <f t="shared" si="0"/>
        <v>0</v>
      </c>
      <c r="F31" s="124">
        <f>COUNTIF(デモトレ履歴!$B$3:$B$74,成績表!$A31&amp;"*")</f>
        <v>0</v>
      </c>
      <c r="G31" s="124">
        <f>COUNTIFS(デモトレ履歴!$M$3:$M$74,"win",デモトレ履歴!$B$3:$B$74,成績表!$A31&amp;"*")</f>
        <v>0</v>
      </c>
      <c r="H31" s="124">
        <f>COUNTIFS(デモトレ履歴!$M$3:$M$74,"loss",デモトレ履歴!$B$3:$B$74,成績表!$A31&amp;"*")</f>
        <v>0</v>
      </c>
      <c r="I31" s="124">
        <f>COUNTIFS(デモトレ履歴!$M$3:$M$74,"drw",デモトレ履歴!$B$3:$B$74,成績表!$A31&amp;"*")</f>
        <v>0</v>
      </c>
      <c r="J31" s="125">
        <f t="shared" si="5"/>
        <v>0</v>
      </c>
      <c r="K31" s="123">
        <f t="shared" si="1"/>
        <v>0</v>
      </c>
      <c r="L31" s="123">
        <f t="shared" si="2"/>
        <v>0</v>
      </c>
      <c r="M31" s="138">
        <f t="shared" si="6"/>
        <v>0</v>
      </c>
      <c r="N31" s="139">
        <f t="shared" si="3"/>
        <v>0</v>
      </c>
      <c r="AD31" s="123">
        <f t="shared" si="4"/>
        <v>0</v>
      </c>
    </row>
    <row r="32" spans="1:30">
      <c r="A32" s="122" t="s">
        <v>202</v>
      </c>
      <c r="B32" s="123">
        <f>SUMIFS(デモトレ履歴!$P$3:$P$74,デモトレ履歴!$M$3:$M$74,"win",デモトレ履歴!$B$3:$B$74,成績表!$A32&amp;"*")</f>
        <v>0</v>
      </c>
      <c r="C32" s="123">
        <f>SUMIFS(デモトレ履歴!$P$3:$P$74,デモトレ履歴!$M$3:$M$74,"loss",デモトレ履歴!$B$3:$B$74,成績表!$A32&amp;"*")</f>
        <v>0</v>
      </c>
      <c r="D32" s="123">
        <f>SUMIFS(デモトレ履歴!$P$3:$P$74,デモトレ履歴!$M$3:$M$74,"drw",デモトレ履歴!$B$3:$B$74,成績表!$A32&amp;"*")</f>
        <v>101</v>
      </c>
      <c r="E32" s="123">
        <f t="shared" si="0"/>
        <v>101</v>
      </c>
      <c r="F32" s="124">
        <f>COUNTIF(デモトレ履歴!$B$3:$B$74,成績表!$A32&amp;"*")</f>
        <v>2</v>
      </c>
      <c r="G32" s="124">
        <f>COUNTIFS(デモトレ履歴!$M$3:$M$74,"win",デモトレ履歴!$B$3:$B$74,成績表!$A32&amp;"*")</f>
        <v>0</v>
      </c>
      <c r="H32" s="124">
        <f>COUNTIFS(デモトレ履歴!$M$3:$M$74,"loss",デモトレ履歴!$B$3:$B$74,成績表!$A32&amp;"*")</f>
        <v>0</v>
      </c>
      <c r="I32" s="124">
        <f>COUNTIFS(デモトレ履歴!$M$3:$M$74,"drw",デモトレ履歴!$B$3:$B$74,成績表!$A32&amp;"*")</f>
        <v>2</v>
      </c>
      <c r="J32" s="125">
        <f t="shared" si="5"/>
        <v>0</v>
      </c>
      <c r="K32" s="123">
        <f t="shared" si="1"/>
        <v>0</v>
      </c>
      <c r="L32" s="123">
        <f t="shared" si="2"/>
        <v>0</v>
      </c>
      <c r="M32" s="138">
        <f t="shared" si="6"/>
        <v>0</v>
      </c>
      <c r="N32" s="139">
        <f t="shared" si="3"/>
        <v>0</v>
      </c>
      <c r="AD32" s="123">
        <f t="shared" si="4"/>
        <v>0</v>
      </c>
    </row>
    <row r="33" spans="1:30">
      <c r="A33" s="122" t="s">
        <v>203</v>
      </c>
      <c r="B33" s="123">
        <f>SUMIFS(デモトレ履歴!$P$3:$P$74,デモトレ履歴!$M$3:$M$74,"win",デモトレ履歴!$B$3:$B$74,成績表!$A33&amp;"*")</f>
        <v>0</v>
      </c>
      <c r="C33" s="123">
        <f>SUMIFS(デモトレ履歴!$P$3:$P$74,デモトレ履歴!$M$3:$M$74,"loss",デモトレ履歴!$B$3:$B$74,成績表!$A33&amp;"*")</f>
        <v>0</v>
      </c>
      <c r="D33" s="123">
        <f>SUMIFS(デモトレ履歴!$P$3:$P$74,デモトレ履歴!$M$3:$M$74,"drw",デモトレ履歴!$B$3:$B$74,成績表!$A33&amp;"*")</f>
        <v>0</v>
      </c>
      <c r="E33" s="123">
        <f t="shared" si="0"/>
        <v>0</v>
      </c>
      <c r="F33" s="124">
        <f>COUNTIF(デモトレ履歴!$B$3:$B$74,成績表!$A33&amp;"*")</f>
        <v>0</v>
      </c>
      <c r="G33" s="124">
        <f>COUNTIFS(デモトレ履歴!$M$3:$M$74,"win",デモトレ履歴!$B$3:$B$74,成績表!$A33&amp;"*")</f>
        <v>0</v>
      </c>
      <c r="H33" s="124">
        <f>COUNTIFS(デモトレ履歴!$M$3:$M$74,"loss",デモトレ履歴!$B$3:$B$74,成績表!$A33&amp;"*")</f>
        <v>0</v>
      </c>
      <c r="I33" s="124">
        <f>COUNTIFS(デモトレ履歴!$M$3:$M$74,"drw",デモトレ履歴!$B$3:$B$74,成績表!$A33&amp;"*")</f>
        <v>0</v>
      </c>
      <c r="J33" s="125">
        <f t="shared" si="5"/>
        <v>0</v>
      </c>
      <c r="K33" s="123">
        <f t="shared" si="1"/>
        <v>0</v>
      </c>
      <c r="L33" s="123">
        <f t="shared" si="2"/>
        <v>0</v>
      </c>
      <c r="M33" s="138">
        <f t="shared" si="6"/>
        <v>0</v>
      </c>
      <c r="N33" s="139">
        <f t="shared" si="3"/>
        <v>0</v>
      </c>
      <c r="AD33" s="123">
        <f t="shared" si="4"/>
        <v>0</v>
      </c>
    </row>
    <row r="34" spans="1:30">
      <c r="A34" s="122" t="s">
        <v>204</v>
      </c>
      <c r="B34" s="123">
        <f>SUMIFS(デモトレ履歴!$P$3:$P$74,デモトレ履歴!$M$3:$M$74,"win",デモトレ履歴!$B$3:$B$74,成績表!$A34&amp;"*")</f>
        <v>0</v>
      </c>
      <c r="C34" s="123">
        <f>SUMIFS(デモトレ履歴!$P$3:$P$74,デモトレ履歴!$M$3:$M$74,"loss",デモトレ履歴!$B$3:$B$74,成績表!$A34&amp;"*")</f>
        <v>0</v>
      </c>
      <c r="D34" s="123">
        <f>SUMIFS(デモトレ履歴!$P$3:$P$74,デモトレ履歴!$M$3:$M$74,"drw",デモトレ履歴!$B$3:$B$74,成績表!$A34&amp;"*")</f>
        <v>0</v>
      </c>
      <c r="E34" s="123">
        <f t="shared" si="0"/>
        <v>0</v>
      </c>
      <c r="F34" s="124">
        <f>COUNTIF(デモトレ履歴!$B$3:$B$74,成績表!$A34&amp;"*")</f>
        <v>0</v>
      </c>
      <c r="G34" s="124">
        <f>COUNTIFS(デモトレ履歴!$M$3:$M$74,"win",デモトレ履歴!$B$3:$B$74,成績表!$A34&amp;"*")</f>
        <v>0</v>
      </c>
      <c r="H34" s="124">
        <f>COUNTIFS(デモトレ履歴!$M$3:$M$74,"loss",デモトレ履歴!$B$3:$B$74,成績表!$A34&amp;"*")</f>
        <v>0</v>
      </c>
      <c r="I34" s="124">
        <f>COUNTIFS(デモトレ履歴!$M$3:$M$74,"drw",デモトレ履歴!$B$3:$B$74,成績表!$A34&amp;"*")</f>
        <v>0</v>
      </c>
      <c r="J34" s="125">
        <f t="shared" si="5"/>
        <v>0</v>
      </c>
      <c r="K34" s="123">
        <f t="shared" si="1"/>
        <v>0</v>
      </c>
      <c r="L34" s="123">
        <f t="shared" si="2"/>
        <v>0</v>
      </c>
      <c r="M34" s="138">
        <f t="shared" si="6"/>
        <v>0</v>
      </c>
      <c r="N34" s="139">
        <f t="shared" si="3"/>
        <v>0</v>
      </c>
      <c r="AD34" s="123">
        <f t="shared" si="4"/>
        <v>0</v>
      </c>
    </row>
    <row r="35" spans="1:30">
      <c r="A35" s="122" t="s">
        <v>205</v>
      </c>
      <c r="B35" s="123">
        <f>SUMIFS(デモトレ履歴!$P$3:$P$74,デモトレ履歴!$M$3:$M$74,"win",デモトレ履歴!$B$3:$B$74,成績表!$A35&amp;"*")</f>
        <v>0</v>
      </c>
      <c r="C35" s="123">
        <f>SUMIFS(デモトレ履歴!$P$3:$P$74,デモトレ履歴!$M$3:$M$74,"loss",デモトレ履歴!$B$3:$B$74,成績表!$A35&amp;"*")</f>
        <v>-20329</v>
      </c>
      <c r="D35" s="123">
        <f>SUMIFS(デモトレ履歴!$P$3:$P$74,デモトレ履歴!$M$3:$M$74,"drw",デモトレ履歴!$B$3:$B$74,成績表!$A35&amp;"*")</f>
        <v>0</v>
      </c>
      <c r="E35" s="123">
        <f t="shared" si="0"/>
        <v>-20329</v>
      </c>
      <c r="F35" s="124">
        <f>COUNTIF(デモトレ履歴!$B$3:$B$74,成績表!$A35&amp;"*")</f>
        <v>2</v>
      </c>
      <c r="G35" s="124">
        <f>COUNTIFS(デモトレ履歴!$M$3:$M$74,"win",デモトレ履歴!$B$3:$B$74,成績表!$A35&amp;"*")</f>
        <v>0</v>
      </c>
      <c r="H35" s="124">
        <f>COUNTIFS(デモトレ履歴!$M$3:$M$74,"loss",デモトレ履歴!$B$3:$B$74,成績表!$A35&amp;"*")</f>
        <v>2</v>
      </c>
      <c r="I35" s="124">
        <f>COUNTIFS(デモトレ履歴!$M$3:$M$74,"drw",デモトレ履歴!$B$3:$B$74,成績表!$A35&amp;"*")</f>
        <v>0</v>
      </c>
      <c r="J35" s="125">
        <f t="shared" si="5"/>
        <v>0</v>
      </c>
      <c r="K35" s="123">
        <f t="shared" si="1"/>
        <v>0</v>
      </c>
      <c r="L35" s="123">
        <f t="shared" si="2"/>
        <v>10164.5</v>
      </c>
      <c r="M35" s="138">
        <f t="shared" si="6"/>
        <v>0</v>
      </c>
      <c r="N35" s="139">
        <f t="shared" si="3"/>
        <v>0</v>
      </c>
      <c r="AD35" s="123">
        <f t="shared" si="4"/>
        <v>20329</v>
      </c>
    </row>
    <row r="36" spans="1:30">
      <c r="A36" s="126" t="s">
        <v>206</v>
      </c>
      <c r="B36" s="123">
        <f>SUMIFS(デモトレ履歴!$P$3:$P$74,デモトレ履歴!$M$3:$M$74,"win",デモトレ履歴!$B$3:$B$74,成績表!$A36&amp;"*")</f>
        <v>0</v>
      </c>
      <c r="C36" s="123">
        <f>SUMIFS(デモトレ履歴!$P$3:$P$74,デモトレ履歴!$M$3:$M$74,"loss",デモトレ履歴!$B$3:$B$74,成績表!$A36&amp;"*")</f>
        <v>-13973</v>
      </c>
      <c r="D36" s="123">
        <f>SUMIFS(デモトレ履歴!$P$3:$P$74,デモトレ履歴!$M$3:$M$74,"drw",デモトレ履歴!$B$3:$B$74,成績表!$A36&amp;"*")</f>
        <v>0</v>
      </c>
      <c r="E36" s="123">
        <f t="shared" si="0"/>
        <v>-13973</v>
      </c>
      <c r="F36" s="124">
        <f>COUNTIF(デモトレ履歴!$B$3:$B$74,成績表!$A36&amp;"*")</f>
        <v>2</v>
      </c>
      <c r="G36" s="124">
        <f>COUNTIFS(デモトレ履歴!$M$3:$M$74,"win",デモトレ履歴!$B$3:$B$74,成績表!$A36&amp;"*")</f>
        <v>0</v>
      </c>
      <c r="H36" s="124">
        <f>COUNTIFS(デモトレ履歴!$M$3:$M$74,"loss",デモトレ履歴!$B$3:$B$74,成績表!$A36&amp;"*")</f>
        <v>2</v>
      </c>
      <c r="I36" s="124">
        <f>COUNTIFS(デモトレ履歴!$M$3:$M$74,"drw",デモトレ履歴!$B$3:$B$74,成績表!$A36&amp;"*")</f>
        <v>0</v>
      </c>
      <c r="J36" s="127">
        <f t="shared" si="5"/>
        <v>0</v>
      </c>
      <c r="K36" s="128">
        <f t="shared" si="1"/>
        <v>0</v>
      </c>
      <c r="L36" s="128">
        <f t="shared" si="2"/>
        <v>6986.5</v>
      </c>
      <c r="M36" s="140">
        <f>IF(AND(K36&lt;&gt;0,L36&lt;&gt;0),K36/L36,0)</f>
        <v>0</v>
      </c>
      <c r="N36" s="141">
        <f t="shared" si="3"/>
        <v>0</v>
      </c>
      <c r="AD36" s="123">
        <f t="shared" si="4"/>
        <v>13973</v>
      </c>
    </row>
    <row r="37" spans="1:30">
      <c r="A37" s="129" t="s">
        <v>172</v>
      </c>
      <c r="B37" s="130">
        <f t="shared" ref="B37:I37" si="7">SUM(B9:B36)</f>
        <v>50447</v>
      </c>
      <c r="C37" s="130">
        <f t="shared" si="7"/>
        <v>-162777</v>
      </c>
      <c r="D37" s="130">
        <f t="shared" si="7"/>
        <v>-177</v>
      </c>
      <c r="E37" s="130">
        <f t="shared" si="7"/>
        <v>-112507</v>
      </c>
      <c r="F37" s="131">
        <f t="shared" si="7"/>
        <v>28</v>
      </c>
      <c r="G37" s="131">
        <f t="shared" si="7"/>
        <v>3</v>
      </c>
      <c r="H37" s="131">
        <f t="shared" si="7"/>
        <v>19</v>
      </c>
      <c r="I37" s="131">
        <f t="shared" si="7"/>
        <v>6</v>
      </c>
      <c r="J37" s="132"/>
      <c r="K37" s="206" t="s">
        <v>173</v>
      </c>
      <c r="L37" s="207"/>
      <c r="M37" s="207"/>
      <c r="N37" s="208"/>
      <c r="AD37" s="130"/>
    </row>
    <row r="38" spans="1:30" ht="36">
      <c r="A38" s="111"/>
      <c r="B38" s="133"/>
      <c r="C38" s="111"/>
      <c r="D38" s="111"/>
      <c r="E38" s="111"/>
      <c r="F38" s="111"/>
      <c r="G38" s="111"/>
      <c r="H38" s="209" t="s">
        <v>174</v>
      </c>
      <c r="I38" s="210"/>
      <c r="J38" s="134">
        <f>AVERAGE(J9:J36)</f>
        <v>6.5476190476190479E-2</v>
      </c>
      <c r="K38" s="129" t="s">
        <v>168</v>
      </c>
      <c r="L38" s="129" t="s">
        <v>169</v>
      </c>
      <c r="M38" s="135" t="s">
        <v>175</v>
      </c>
      <c r="N38" s="135" t="s">
        <v>171</v>
      </c>
      <c r="AD38" s="111"/>
    </row>
    <row r="39" spans="1:30">
      <c r="A39" s="111"/>
      <c r="B39" s="111"/>
      <c r="C39" s="111"/>
      <c r="D39" s="111"/>
      <c r="E39" s="111"/>
      <c r="F39" s="111"/>
      <c r="G39" s="111"/>
      <c r="H39" s="210" t="s">
        <v>176</v>
      </c>
      <c r="I39" s="210"/>
      <c r="J39" s="134">
        <f>G37/F37</f>
        <v>0.10714285714285714</v>
      </c>
      <c r="K39" s="130">
        <f>AVERAGE(K9:K36)</f>
        <v>1801.6785714285713</v>
      </c>
      <c r="L39" s="130">
        <f>AVERAGE(L9:L36)</f>
        <v>3087.8928571428573</v>
      </c>
      <c r="M39" s="142">
        <f>IF(AND(K39&lt;&gt;0,L39&lt;&gt;0),K39/L39,0)</f>
        <v>0.5834653774534182</v>
      </c>
      <c r="N39" s="142">
        <f>IF(AND(B37&lt;&gt;0,C37&lt;&gt;0),B37/C37,0)</f>
        <v>-0.30991479140173367</v>
      </c>
      <c r="AD39" s="111"/>
    </row>
    <row r="43" spans="1:30" ht="17.25">
      <c r="A43" s="143" t="s">
        <v>209</v>
      </c>
      <c r="B43" s="111"/>
      <c r="C43" s="111"/>
      <c r="D43" s="111"/>
      <c r="E43" s="111"/>
      <c r="F43" s="111"/>
      <c r="G43" s="111"/>
      <c r="H43" s="111"/>
      <c r="I43" s="111"/>
      <c r="J43" s="111"/>
      <c r="K43" s="111"/>
      <c r="L43" s="111"/>
      <c r="M43" s="111"/>
      <c r="N43" s="111"/>
    </row>
    <row r="44" spans="1:30">
      <c r="A44" s="111"/>
      <c r="B44" s="111"/>
      <c r="C44" s="111"/>
      <c r="D44" s="111"/>
      <c r="E44" s="111"/>
      <c r="F44" s="111"/>
      <c r="G44" s="111"/>
      <c r="H44" s="111"/>
      <c r="I44" s="111"/>
      <c r="J44" s="111"/>
      <c r="K44" s="111"/>
      <c r="L44" s="111"/>
      <c r="M44" s="111"/>
      <c r="N44" s="111"/>
    </row>
    <row r="45" spans="1:30" ht="36">
      <c r="A45" s="144" t="s">
        <v>210</v>
      </c>
      <c r="B45" s="144" t="s">
        <v>211</v>
      </c>
      <c r="C45" s="144" t="s">
        <v>212</v>
      </c>
      <c r="D45" s="144" t="s">
        <v>213</v>
      </c>
      <c r="E45" s="145" t="s">
        <v>214</v>
      </c>
      <c r="F45" s="144" t="s">
        <v>215</v>
      </c>
      <c r="G45" s="144" t="s">
        <v>216</v>
      </c>
      <c r="H45" s="144" t="s">
        <v>217</v>
      </c>
      <c r="I45" s="144" t="s">
        <v>218</v>
      </c>
      <c r="J45" s="144" t="s">
        <v>168</v>
      </c>
      <c r="K45" s="144" t="s">
        <v>169</v>
      </c>
      <c r="L45" s="145" t="s">
        <v>224</v>
      </c>
      <c r="M45" s="145" t="s">
        <v>225</v>
      </c>
      <c r="N45" s="145" t="s">
        <v>188</v>
      </c>
      <c r="O45" s="145" t="s">
        <v>219</v>
      </c>
    </row>
    <row r="46" spans="1:30">
      <c r="A46" s="146" t="e">
        <f>DATE(YEAR(C4),MONTH(C4),1)</f>
        <v>#REF!</v>
      </c>
      <c r="B46" s="111">
        <f>SUMIFS(デモトレ履歴!$P$3:$P$74,デモトレ履歴!$M$3:$M$74,"win",デモトレ履歴!$R$3:$R$74,"&lt;"&amp;A47)</f>
        <v>0</v>
      </c>
      <c r="C46" s="111">
        <f>SUMIFS(デモトレ履歴!$P$3:$P$74,デモトレ履歴!$M$3:$M$74,"loss",デモトレ履歴!$R$3:$R$74,"&lt;"&amp;A47)</f>
        <v>0</v>
      </c>
      <c r="D46" s="111">
        <f t="shared" ref="D46:D63" si="8">SUM(B46:C46)</f>
        <v>0</v>
      </c>
      <c r="E46" s="111">
        <f>COUNTIF(デモトレ履歴!$R$3:$R$74,"&lt;"&amp;A47)</f>
        <v>0</v>
      </c>
      <c r="F46" s="111">
        <f>COUNTIFS(デモトレ履歴!$M$3:$M$74,"win",デモトレ履歴!$R$3:$R$74,"&lt;"&amp;$A47)</f>
        <v>0</v>
      </c>
      <c r="G46" s="111">
        <f>COUNTIFS(デモトレ履歴!$M$3:$M$74,"loss",デモトレ履歴!$R$3:$R$74,"&lt;"&amp;$A47)</f>
        <v>0</v>
      </c>
      <c r="H46" s="111">
        <f>COUNTIFS(デモトレ履歴!$M$3:$M$74,"drw",デモトレ履歴!$R$3:$R$74,"&lt;"&amp;$A47)</f>
        <v>0</v>
      </c>
      <c r="I46" s="147" t="str">
        <f>IF(E46&lt;&gt;0,F46/E46,"")</f>
        <v/>
      </c>
      <c r="J46" s="148">
        <f t="shared" ref="J46:J63" si="9">IF(B46&lt;&gt;0,B46/F46,0)</f>
        <v>0</v>
      </c>
      <c r="K46" s="148">
        <f t="shared" ref="K46:K63" si="10">IF(C46&lt;&gt;0,C46/G46,0)</f>
        <v>0</v>
      </c>
      <c r="L46" s="111">
        <f>IF(AND(J46&lt;&gt;0,K46&lt;&gt;0),J46/K46,0)</f>
        <v>0</v>
      </c>
      <c r="M46" s="111">
        <f t="shared" ref="M46:M63" si="11">IF(AND(B46&lt;&gt;0,C46&lt;&gt;0),B46/C46,0)</f>
        <v>0</v>
      </c>
      <c r="N46" s="111">
        <f>SUMIFS(デモトレ履歴!$P$3:$P$74,デモトレ履歴!$M$3:$M$74,"drw",デモトレ履歴!$R$3:$R$74,"&lt;"&amp;A47)</f>
        <v>0</v>
      </c>
      <c r="O46" s="148">
        <f>SUM($C$2,$D46)</f>
        <v>500000</v>
      </c>
    </row>
    <row r="47" spans="1:30">
      <c r="A47" s="146" t="e">
        <f>IF(A45&lt;&gt;"",DATE(YEAR(A46),MONTH(A46)+1,1),"")</f>
        <v>#REF!</v>
      </c>
      <c r="B47" s="111">
        <f>SUMIFS(デモトレ履歴!$P$3:$P$74,デモトレ履歴!$M$3:$M$74,"win",デモトレ履歴!$R$3:$R$74,"&lt;"&amp;A48)-B46</f>
        <v>0</v>
      </c>
      <c r="C47" s="111">
        <f>SUMIFS(デモトレ履歴!$P$3:$P$74,デモトレ履歴!$M$3:$M$74,"loss",デモトレ履歴!$R$3:$R$74,"&lt;"&amp;A48)-C46</f>
        <v>0</v>
      </c>
      <c r="D47" s="111">
        <f t="shared" si="8"/>
        <v>0</v>
      </c>
      <c r="E47" s="111" t="e">
        <f>IF(A47&lt;&gt;"",COUNTIF(デモトレ履歴!$R$3:$R$74,"&lt;"&amp;IF(A48&lt;&gt;"",A48,DATE(YEAR(A47),MONTH(A47),DAY(EOMONTH(A47,0)))))-SUM($E$46:$E46),0)</f>
        <v>#REF!</v>
      </c>
      <c r="F47" s="111">
        <f>COUNTIFS(デモトレ履歴!$M$3:$M$74,"win",デモトレ履歴!$R$3:$R$74,"&lt;"&amp;$A48)-F46</f>
        <v>0</v>
      </c>
      <c r="G47" s="111">
        <f>COUNTIFS(デモトレ履歴!$M$3:$M$74,"loss",デモトレ履歴!$R$3:$R$74,"&lt;"&amp;$A48)-G46</f>
        <v>0</v>
      </c>
      <c r="H47" s="111">
        <f>COUNTIFS(デモトレ履歴!$M$3:$M$74,"drw",デモトレ履歴!$R$3:$R$74,"&lt;"&amp;$A48)-H46</f>
        <v>0</v>
      </c>
      <c r="I47" s="147" t="e">
        <f>IF(E47&lt;&gt;0,F47/E47,0)</f>
        <v>#REF!</v>
      </c>
      <c r="J47" s="148">
        <f t="shared" si="9"/>
        <v>0</v>
      </c>
      <c r="K47" s="148">
        <f t="shared" si="10"/>
        <v>0</v>
      </c>
      <c r="L47" s="111">
        <f>IF(AND(J47&lt;&gt;0,K47&lt;&gt;0),J47/K47,0)</f>
        <v>0</v>
      </c>
      <c r="M47" s="111">
        <f t="shared" si="11"/>
        <v>0</v>
      </c>
      <c r="N47" s="111">
        <f>SUMIFS(デモトレ履歴!$P$3:$P$74,デモトレ履歴!$M$3:$M$74,"drw",デモトレ履歴!$R$3:$R$74,"&lt;"&amp;A48)-N46</f>
        <v>0</v>
      </c>
      <c r="O47" s="148">
        <f t="shared" ref="O47:O63" si="12">SUM(O46,$D47)</f>
        <v>500000</v>
      </c>
    </row>
    <row r="48" spans="1:30">
      <c r="A48" s="146" t="e">
        <f t="shared" ref="A48:A63" si="13">IF(A46&lt;&gt;"",DATE(YEAR(A47),MONTH(A47)+1,1),"")</f>
        <v>#REF!</v>
      </c>
      <c r="B48" s="111" t="e">
        <f>IF(E48&gt;0,SUMIFS(デモトレ履歴!$P$3:$P$74,デモトレ履歴!$M$3:$M$74,"win",デモトレ履歴!$R$3:$R74,"&lt;"&amp;IF(A49&lt;&gt;"",A49,DATE(YEAR(A48),MONTH(A48),DAY(EOMONTH(A48,0)))))-SUM($B$44:$B47),0)</f>
        <v>#REF!</v>
      </c>
      <c r="C48" s="111" t="e">
        <f>IF(E48&gt;0,SUMIFS(デモトレ履歴!$P$3:$P$74,デモトレ履歴!$M$3:$M$74,"loss",デモトレ履歴!$R$3:$R$74,"&lt;"&amp;IF(A49&lt;&gt;"",A49,DATE(YEAR(A48),MONTH(A48),DAY(EOMONTH(A48,0)))))-SUM($C$46:$C47),0)</f>
        <v>#REF!</v>
      </c>
      <c r="D48" s="111" t="e">
        <f t="shared" si="8"/>
        <v>#REF!</v>
      </c>
      <c r="E48" s="111" t="e">
        <f>IF(A48&lt;&gt;"",COUNTIF(デモトレ履歴!$R$3:$R$74,"&lt;"&amp;IF(A49&lt;&gt;"",A49,DATE(YEAR(A48),MONTH(A48),DAY(EOMONTH(A48,0)))))-SUM($E$46:$E47),0)</f>
        <v>#REF!</v>
      </c>
      <c r="F48" s="111" t="e">
        <f>IF(A49&lt;&gt;"",COUNTIFS(デモトレ履歴!$M$3:$M$74,"win",デモトレ履歴!$R$3:$R$74,"&lt;"&amp;IF(A49&lt;&gt;"",A49,DATE(YEAR(A48),MONTH(A48),DAY(EOMONTH(A48,0)))))-SUM($F$46:$F47),0)</f>
        <v>#REF!</v>
      </c>
      <c r="G48" s="111" t="e">
        <f>IF(A49&lt;&gt;"",COUNTIFS(デモトレ履歴!$M$3:$M$74,"loss",デモトレ履歴!$R$3:$R$74,"&lt;"&amp;IF(A49&lt;&gt;"",A49,DATE(YEAR(A48),MONTH(A48),DAY(EOMONTH(A48,0)))))-SUM($G$46:$G47),0)</f>
        <v>#REF!</v>
      </c>
      <c r="H48" s="111">
        <f>COUNTIFS(デモトレ履歴!$M$3:$M$74,"drw",デモトレ履歴!$R$3:$R$74,"&lt;"&amp;IF(A49&lt;&gt;"",A49,DATE(YEAR(A48),MONTH(A48),DAY(EOMONTH(A48,0)))))-SUM($H$46:$H47)</f>
        <v>0</v>
      </c>
      <c r="I48" s="147" t="e">
        <f t="shared" ref="I48:I63" si="14">IF(E48&lt;&gt;0,F48/E48,0)</f>
        <v>#REF!</v>
      </c>
      <c r="J48" s="148" t="e">
        <f t="shared" si="9"/>
        <v>#REF!</v>
      </c>
      <c r="K48" s="148" t="e">
        <f t="shared" si="10"/>
        <v>#REF!</v>
      </c>
      <c r="L48" s="111" t="e">
        <f t="shared" ref="L48:L63" si="15">IF(AND(J48&lt;&gt;0,K48&lt;&gt;0),J48/K48,0)</f>
        <v>#REF!</v>
      </c>
      <c r="M48" s="111" t="e">
        <f t="shared" si="11"/>
        <v>#REF!</v>
      </c>
      <c r="N48" s="111" t="e">
        <f>IF(E48&gt;0,SUMIFS(デモトレ履歴!$P$3:$P$74,デモトレ履歴!$M$3:$M$74,"drw",デモトレ履歴!$R$3:$R$74,"&lt;"&amp;IF(A49&lt;&gt;"",A49,DATE(YEAR(A48),MONTH(A48),DAY(EOMONTH(A48,0)))))-SUM($N$46:$N47),0)</f>
        <v>#REF!</v>
      </c>
      <c r="O48" s="148" t="e">
        <f t="shared" si="12"/>
        <v>#REF!</v>
      </c>
    </row>
    <row r="49" spans="1:15">
      <c r="A49" s="146" t="e">
        <f t="shared" si="13"/>
        <v>#REF!</v>
      </c>
      <c r="B49" s="111" t="e">
        <f>IF(E49&gt;0,SUMIFS(デモトレ履歴!$P$3:$P$74,デモトレ履歴!$M$3:$M$74,"win",デモトレ履歴!$R$3:$R74,"&lt;"&amp;IF(A50&lt;&gt;"",A50,DATE(YEAR(A49),MONTH(A49),DAY(EOMONTH(A49,0)))))-SUM($B$44:$B48),0)</f>
        <v>#REF!</v>
      </c>
      <c r="C49" s="111" t="e">
        <f>IF(E49&gt;0,SUMIFS(デモトレ履歴!$P$3:$P$74,デモトレ履歴!$M$3:$M$74,"loss",デモトレ履歴!$R$3:$R$74,"&lt;"&amp;IF(A50&lt;&gt;"",A50,DATE(YEAR(A49),MONTH(A49),DAY(EOMONTH(A49,0)))))-SUM($C$46:$C48),0)</f>
        <v>#REF!</v>
      </c>
      <c r="D49" s="111" t="e">
        <f t="shared" si="8"/>
        <v>#REF!</v>
      </c>
      <c r="E49" s="111" t="e">
        <f>IF(A49&lt;&gt;"",COUNTIF(デモトレ履歴!$R$3:$R$74,"&lt;"&amp;IF(A50&lt;&gt;"",A50,DATE(YEAR(A49),MONTH(A49),DAY(EOMONTH(A49,0)))))-SUM($E$46:$E48),0)</f>
        <v>#REF!</v>
      </c>
      <c r="F49" s="111" t="e">
        <f>IF(A50&lt;&gt;"",COUNTIFS(デモトレ履歴!$M$3:$M$74,"win",デモトレ履歴!$R$3:$R$74,"&lt;"&amp;IF(A50&lt;&gt;"",A50,DATE(YEAR(A49),MONTH(A49),DAY(EOMONTH(A49,0)))))-SUM($F$46:$F48),0)</f>
        <v>#REF!</v>
      </c>
      <c r="G49" s="111" t="e">
        <f>IF(A50&lt;&gt;"",COUNTIFS(デモトレ履歴!$M$3:$M$74,"loss",デモトレ履歴!$R$3:$R$74,"&lt;"&amp;IF(A50&lt;&gt;"",A50,DATE(YEAR(A49),MONTH(A49),DAY(EOMONTH(A49,0)))))-SUM($G$46:$G48),0)</f>
        <v>#REF!</v>
      </c>
      <c r="H49" s="111">
        <f>COUNTIFS(デモトレ履歴!$M$3:$M$74,"drw",デモトレ履歴!$R$3:$R$74,"&lt;"&amp;IF(A50&lt;&gt;"",A50,DATE(YEAR(A49),MONTH(A49),DAY(EOMONTH(A49,0)))))-SUM($H$46:$H48)</f>
        <v>0</v>
      </c>
      <c r="I49" s="147" t="e">
        <f t="shared" si="14"/>
        <v>#REF!</v>
      </c>
      <c r="J49" s="148" t="e">
        <f t="shared" si="9"/>
        <v>#REF!</v>
      </c>
      <c r="K49" s="148" t="e">
        <f t="shared" si="10"/>
        <v>#REF!</v>
      </c>
      <c r="L49" s="111" t="e">
        <f t="shared" si="15"/>
        <v>#REF!</v>
      </c>
      <c r="M49" s="111" t="e">
        <f t="shared" si="11"/>
        <v>#REF!</v>
      </c>
      <c r="N49" s="111" t="e">
        <f>IF(E49&gt;0,SUMIFS(デモトレ履歴!$P$3:$P$74,デモトレ履歴!$M$3:$M$74,"drw",デモトレ履歴!$R$3:$R$74,"&lt;"&amp;IF(A50&lt;&gt;"",A50,DATE(YEAR(A49),MONTH(A49),DAY(EOMONTH(A49,0)))))-SUM($C$46:$C48),0)</f>
        <v>#REF!</v>
      </c>
      <c r="O49" s="148" t="e">
        <f t="shared" si="12"/>
        <v>#REF!</v>
      </c>
    </row>
    <row r="50" spans="1:15">
      <c r="A50" s="146" t="e">
        <f t="shared" si="13"/>
        <v>#REF!</v>
      </c>
      <c r="B50" s="111" t="e">
        <f>IF(E50&gt;0,SUMIFS(デモトレ履歴!$P$3:$P$74,デモトレ履歴!$M$3:$M$74,"win",デモトレ履歴!$R$3:$R74,"&lt;"&amp;IF(A51&lt;&gt;"",A51,DATE(YEAR(A50),MONTH(A50),DAY(EOMONTH(A50,0)))))-SUM($B$44:$B49),0)</f>
        <v>#REF!</v>
      </c>
      <c r="C50" s="111" t="e">
        <f>IF(E50&gt;0,SUMIFS(デモトレ履歴!$P$3:$P$74,デモトレ履歴!$M$3:$M$74,"loss",デモトレ履歴!$R$3:$R$74,"&lt;"&amp;IF(A51&lt;&gt;"",A51,DATE(YEAR(A50),MONTH(A50),DAY(EOMONTH(A50,0)))))-SUM($C$46:$C49),0)</f>
        <v>#REF!</v>
      </c>
      <c r="D50" s="111" t="e">
        <f t="shared" si="8"/>
        <v>#REF!</v>
      </c>
      <c r="E50" s="111" t="e">
        <f>IF(A50&lt;&gt;"",COUNTIF(デモトレ履歴!$R$3:$R$74,"&lt;"&amp;IF(A51&lt;&gt;"",A51,DATE(YEAR(A50),MONTH(A50),DAY(EOMONTH(A50,0)))))-SUM($E$46:$E49),0)</f>
        <v>#REF!</v>
      </c>
      <c r="F50" s="111" t="e">
        <f>IF(A51&lt;&gt;"",COUNTIFS(デモトレ履歴!$M$3:$M$74,"win",デモトレ履歴!$R$3:$R$74,"&lt;"&amp;IF(A51&lt;&gt;"",A51,DATE(YEAR(A50),MONTH(A50),DAY(EOMONTH(A50,0)))))-SUM($F$46:$F49),0)</f>
        <v>#REF!</v>
      </c>
      <c r="G50" s="111" t="e">
        <f>IF(A51&lt;&gt;"",COUNTIFS(デモトレ履歴!$M$3:$M$74,"loss",デモトレ履歴!$R$3:$R$74,"&lt;"&amp;IF(A51&lt;&gt;"",A51,DATE(YEAR(A50),MONTH(A50),DAY(EOMONTH(A50,0)))))-SUM($G$46:$G49),0)</f>
        <v>#REF!</v>
      </c>
      <c r="H50" s="111">
        <f>COUNTIFS(デモトレ履歴!$M$3:$M$74,"drw",デモトレ履歴!$R$3:$R$74,"&lt;"&amp;IF(A51&lt;&gt;"",A51,DATE(YEAR(A50),MONTH(A50),DAY(EOMONTH(A50,0)))))-SUM($H$46:$H49)</f>
        <v>0</v>
      </c>
      <c r="I50" s="147" t="e">
        <f t="shared" si="14"/>
        <v>#REF!</v>
      </c>
      <c r="J50" s="148" t="e">
        <f t="shared" si="9"/>
        <v>#REF!</v>
      </c>
      <c r="K50" s="148" t="e">
        <f t="shared" si="10"/>
        <v>#REF!</v>
      </c>
      <c r="L50" s="111" t="e">
        <f t="shared" si="15"/>
        <v>#REF!</v>
      </c>
      <c r="M50" s="111" t="e">
        <f t="shared" si="11"/>
        <v>#REF!</v>
      </c>
      <c r="N50" s="111" t="e">
        <f>IF(E50&gt;0,SUMIFS(デモトレ履歴!$P$3:$P$74,デモトレ履歴!$M$3:$M$74,"drw",デモトレ履歴!$R$3:$R$74,"&lt;"&amp;IF(A51&lt;&gt;"",A51,DATE(YEAR(A50),MONTH(A50),DAY(EOMONTH(A50,0)))))-SUM($C$46:$C49),0)</f>
        <v>#REF!</v>
      </c>
      <c r="O50" s="148" t="e">
        <f t="shared" si="12"/>
        <v>#REF!</v>
      </c>
    </row>
    <row r="51" spans="1:15">
      <c r="A51" s="146" t="e">
        <f t="shared" si="13"/>
        <v>#REF!</v>
      </c>
      <c r="B51" s="111" t="e">
        <f>IF(E51&gt;0,SUMIFS(デモトレ履歴!$P$3:$P$74,デモトレ履歴!$M$3:$M$74,"win",デモトレ履歴!$R$3:$R74,"&lt;"&amp;IF(A52&lt;&gt;"",A52,DATE(YEAR(A51),MONTH(A51),DAY(EOMONTH(A51,0)))))-SUM($B$44:$B50),0)</f>
        <v>#REF!</v>
      </c>
      <c r="C51" s="111" t="e">
        <f>IF(E51&gt;0,SUMIFS(デモトレ履歴!$P$3:$P$74,デモトレ履歴!$M$3:$M$74,"loss",デモトレ履歴!$R$3:$R$74,"&lt;"&amp;IF(A52&lt;&gt;"",A52,DATE(YEAR(A51),MONTH(A51),DAY(EOMONTH(A51,0)))))-SUM($C$46:$C50),0)</f>
        <v>#REF!</v>
      </c>
      <c r="D51" s="111" t="e">
        <f t="shared" si="8"/>
        <v>#REF!</v>
      </c>
      <c r="E51" s="111" t="e">
        <f>IF(A51&lt;&gt;"",COUNTIF(デモトレ履歴!$R$3:$R$74,"&lt;"&amp;IF(A52&lt;&gt;"",A52,DATE(YEAR(A51),MONTH(A51),DAY(EOMONTH(A51,0)))))-SUM($E$46:$E50),0)</f>
        <v>#REF!</v>
      </c>
      <c r="F51" s="111" t="e">
        <f>IF(A52&lt;&gt;"",COUNTIFS(デモトレ履歴!$M$3:$M$74,"win",デモトレ履歴!$R$3:$R$74,"&lt;"&amp;IF(A52&lt;&gt;"",A52,DATE(YEAR(A51),MONTH(A51),DAY(EOMONTH(A51,0)))))-SUM($F$46:$F50),0)</f>
        <v>#REF!</v>
      </c>
      <c r="G51" s="111" t="e">
        <f>IF(A52&lt;&gt;"",COUNTIFS(デモトレ履歴!$M$3:$M$74,"loss",デモトレ履歴!$R$3:$R$74,"&lt;"&amp;IF(A52&lt;&gt;"",A52,DATE(YEAR(A51),MONTH(A51),DAY(EOMONTH(A51,0)))))-SUM($G$46:$G50),0)</f>
        <v>#REF!</v>
      </c>
      <c r="H51" s="111">
        <f>COUNTIFS(デモトレ履歴!$M$3:$M$74,"drw",デモトレ履歴!$R$3:$R$74,"&lt;"&amp;IF(A52&lt;&gt;"",A52,DATE(YEAR(A51),MONTH(A51),DAY(EOMONTH(A51,0)))))-SUM($H$46:$H50)</f>
        <v>0</v>
      </c>
      <c r="I51" s="147" t="e">
        <f t="shared" si="14"/>
        <v>#REF!</v>
      </c>
      <c r="J51" s="148" t="e">
        <f t="shared" si="9"/>
        <v>#REF!</v>
      </c>
      <c r="K51" s="148" t="e">
        <f t="shared" si="10"/>
        <v>#REF!</v>
      </c>
      <c r="L51" s="111" t="e">
        <f t="shared" si="15"/>
        <v>#REF!</v>
      </c>
      <c r="M51" s="111" t="e">
        <f t="shared" si="11"/>
        <v>#REF!</v>
      </c>
      <c r="N51" s="111" t="e">
        <f>IF(E51&gt;0,SUMIFS(デモトレ履歴!$P$3:$P$74,デモトレ履歴!$M$3:$M$74,"drw",デモトレ履歴!$R$3:$R$74,"&lt;"&amp;IF(A52&lt;&gt;"",A52,DATE(YEAR(A51),MONTH(A51),DAY(EOMONTH(A51,0)))))-SUM($C$46:$C50),0)</f>
        <v>#REF!</v>
      </c>
      <c r="O51" s="148" t="e">
        <f t="shared" si="12"/>
        <v>#REF!</v>
      </c>
    </row>
    <row r="52" spans="1:15">
      <c r="A52" s="146" t="e">
        <f t="shared" si="13"/>
        <v>#REF!</v>
      </c>
      <c r="B52" s="111" t="e">
        <f>IF(E52&gt;0,SUMIFS(デモトレ履歴!$P$3:$P$74,デモトレ履歴!$M$3:$M$74,"win",デモトレ履歴!$R$3:$R75,"&lt;"&amp;IF(A53&lt;&gt;"",A53,DATE(YEAR(A52),MONTH(A52),DAY(EOMONTH(A52,0)))))-SUM($B$44:$B51),0)</f>
        <v>#REF!</v>
      </c>
      <c r="C52" s="111" t="e">
        <f>IF(E52&gt;0,SUMIFS(デモトレ履歴!$P$3:$P$74,デモトレ履歴!$M$3:$M$74,"loss",デモトレ履歴!$R$3:$R$74,"&lt;"&amp;IF(A53&lt;&gt;"",A53,DATE(YEAR(A52),MONTH(A52),DAY(EOMONTH(A52,0)))))-SUM($C$46:$C51),0)</f>
        <v>#REF!</v>
      </c>
      <c r="D52" s="111" t="e">
        <f t="shared" si="8"/>
        <v>#REF!</v>
      </c>
      <c r="E52" s="111" t="e">
        <f>IF(A52&lt;&gt;"",COUNTIF(デモトレ履歴!$R$3:$R$74,"&lt;"&amp;IF(A53&lt;&gt;"",A53,DATE(YEAR(A52),MONTH(A52),DAY(EOMONTH(A52,0)))))-SUM($E$46:$E51),0)</f>
        <v>#REF!</v>
      </c>
      <c r="F52" s="111" t="e">
        <f>IF(A53&lt;&gt;"",COUNTIFS(デモトレ履歴!$M$3:$M$74,"win",デモトレ履歴!$R$3:$R$74,"&lt;"&amp;IF(A53&lt;&gt;"",A53,DATE(YEAR(A52),MONTH(A52),DAY(EOMONTH(A52,0)))))-SUM($F$46:$F51),0)</f>
        <v>#REF!</v>
      </c>
      <c r="G52" s="111" t="e">
        <f>IF(A53&lt;&gt;"",COUNTIFS(デモトレ履歴!$M$3:$M$74,"loss",デモトレ履歴!$R$3:$R$74,"&lt;"&amp;IF(A53&lt;&gt;"",A53,DATE(YEAR(A52),MONTH(A52),DAY(EOMONTH(A52,0)))))-SUM($G$46:$G51),0)</f>
        <v>#REF!</v>
      </c>
      <c r="H52" s="111">
        <f>COUNTIFS(デモトレ履歴!$M$3:$M$74,"drw",デモトレ履歴!$R$3:$R$74,"&lt;"&amp;IF(A53&lt;&gt;"",A53,DATE(YEAR(A52),MONTH(A52),DAY(EOMONTH(A52,0)))))-SUM($H$46:$H51)</f>
        <v>0</v>
      </c>
      <c r="I52" s="147" t="e">
        <f t="shared" si="14"/>
        <v>#REF!</v>
      </c>
      <c r="J52" s="148" t="e">
        <f t="shared" si="9"/>
        <v>#REF!</v>
      </c>
      <c r="K52" s="148" t="e">
        <f t="shared" si="10"/>
        <v>#REF!</v>
      </c>
      <c r="L52" s="111" t="e">
        <f t="shared" si="15"/>
        <v>#REF!</v>
      </c>
      <c r="M52" s="111" t="e">
        <f t="shared" si="11"/>
        <v>#REF!</v>
      </c>
      <c r="N52" s="111" t="e">
        <f>IF(E52&gt;0,SUMIFS(デモトレ履歴!$P$3:$P$74,デモトレ履歴!$M$3:$M$74,"drw",デモトレ履歴!$R$3:$R$74,"&lt;"&amp;IF(A53&lt;&gt;"",A53,DATE(YEAR(A52),MONTH(A52),DAY(EOMONTH(A52,0)))))-SUM($C$46:$C51),0)</f>
        <v>#REF!</v>
      </c>
      <c r="O52" s="148" t="e">
        <f t="shared" si="12"/>
        <v>#REF!</v>
      </c>
    </row>
    <row r="53" spans="1:15">
      <c r="A53" s="146" t="e">
        <f t="shared" si="13"/>
        <v>#REF!</v>
      </c>
      <c r="B53" s="111" t="e">
        <f>IF(E53&gt;0,SUMIFS(デモトレ履歴!$P$3:$P$74,デモトレ履歴!$M$3:$M$74,"win",デモトレ履歴!$R$3:$R76,"&lt;"&amp;IF(A54&lt;&gt;"",A54,DATE(YEAR(A53),MONTH(A53),DAY(EOMONTH(A53,0)))))-SUM($B$44:$B52),0)</f>
        <v>#REF!</v>
      </c>
      <c r="C53" s="111" t="e">
        <f>IF(E53&gt;0,SUMIFS(デモトレ履歴!$P$3:$P$74,デモトレ履歴!$M$3:$M$74,"loss",デモトレ履歴!$R$3:$R$74,"&lt;"&amp;IF(A54&lt;&gt;"",A54,DATE(YEAR(A53),MONTH(A53),DAY(EOMONTH(A53,0)))))-SUM($C$46:$C52),0)</f>
        <v>#REF!</v>
      </c>
      <c r="D53" s="111" t="e">
        <f t="shared" si="8"/>
        <v>#REF!</v>
      </c>
      <c r="E53" s="111" t="e">
        <f>IF(A53&lt;&gt;"",COUNTIF(デモトレ履歴!$R$3:$R$74,"&lt;"&amp;IF(A54&lt;&gt;"",A54,DATE(YEAR(A53),MONTH(A53),DAY(EOMONTH(A53,0)))))-SUM($E$46:$E52),0)</f>
        <v>#REF!</v>
      </c>
      <c r="F53" s="111" t="e">
        <f>IF(A54&lt;&gt;"",COUNTIFS(デモトレ履歴!$M$3:$M$74,"win",デモトレ履歴!$R$3:$R$74,"&lt;"&amp;IF(A54&lt;&gt;"",A54,DATE(YEAR(A53),MONTH(A53),DAY(EOMONTH(A53,0)))))-SUM($F$46:$F52),0)</f>
        <v>#REF!</v>
      </c>
      <c r="G53" s="111" t="e">
        <f>IF(A54&lt;&gt;"",COUNTIFS(デモトレ履歴!$M$3:$M$74,"loss",デモトレ履歴!$R$3:$R$74,"&lt;"&amp;IF(A54&lt;&gt;"",A54,DATE(YEAR(A53),MONTH(A53),DAY(EOMONTH(A53,0)))))-SUM($G$46:$G52),0)</f>
        <v>#REF!</v>
      </c>
      <c r="H53" s="111">
        <f>COUNTIFS(デモトレ履歴!$M$3:$M$74,"drw",デモトレ履歴!$R$3:$R$74,"&lt;"&amp;IF(A54&lt;&gt;"",A54,DATE(YEAR(A53),MONTH(A53),DAY(EOMONTH(A53,0)))))-SUM($H$46:$H52)</f>
        <v>0</v>
      </c>
      <c r="I53" s="147" t="e">
        <f t="shared" si="14"/>
        <v>#REF!</v>
      </c>
      <c r="J53" s="148" t="e">
        <f t="shared" si="9"/>
        <v>#REF!</v>
      </c>
      <c r="K53" s="148" t="e">
        <f t="shared" si="10"/>
        <v>#REF!</v>
      </c>
      <c r="L53" s="111" t="e">
        <f t="shared" si="15"/>
        <v>#REF!</v>
      </c>
      <c r="M53" s="111" t="e">
        <f t="shared" si="11"/>
        <v>#REF!</v>
      </c>
      <c r="N53" s="111" t="e">
        <f>IF(E53&gt;0,SUMIFS(デモトレ履歴!$P$3:$P$74,デモトレ履歴!$M$3:$M$74,"drw",デモトレ履歴!$R$3:$R$74,"&lt;"&amp;IF(A54&lt;&gt;"",A54,DATE(YEAR(A53),MONTH(A53),DAY(EOMONTH(A53,0)))))-SUM($C$46:$C52),0)</f>
        <v>#REF!</v>
      </c>
      <c r="O53" s="148" t="e">
        <f t="shared" si="12"/>
        <v>#REF!</v>
      </c>
    </row>
    <row r="54" spans="1:15">
      <c r="A54" s="146" t="e">
        <f t="shared" si="13"/>
        <v>#REF!</v>
      </c>
      <c r="B54" s="111" t="e">
        <f>IF(E54&gt;0,SUMIFS(デモトレ履歴!$P$3:$P$74,デモトレ履歴!$M$3:$M$74,"win",デモトレ履歴!$R$3:$R77,"&lt;"&amp;IF(A55&lt;&gt;"",A55,DATE(YEAR(A54),MONTH(A54),DAY(EOMONTH(A54,0)))))-SUM($B$44:$B53),0)</f>
        <v>#REF!</v>
      </c>
      <c r="C54" s="111" t="e">
        <f>IF(E54&gt;0,SUMIFS(デモトレ履歴!$P$3:$P$74,デモトレ履歴!$M$3:$M$74,"loss",デモトレ履歴!$R$3:$R$74,"&lt;"&amp;IF(A55&lt;&gt;"",A55,DATE(YEAR(A54),MONTH(A54),DAY(EOMONTH(A54,0)))))-SUM($C$46:$C53),0)</f>
        <v>#REF!</v>
      </c>
      <c r="D54" s="111" t="e">
        <f t="shared" si="8"/>
        <v>#REF!</v>
      </c>
      <c r="E54" s="111" t="e">
        <f>IF(A54&lt;&gt;"",COUNTIF(デモトレ履歴!$R$3:$R$74,"&lt;"&amp;IF(A55&lt;&gt;"",A55,DATE(YEAR(A54),MONTH(A54),DAY(EOMONTH(A54,0)))))-SUM($E$46:$E53),0)</f>
        <v>#REF!</v>
      </c>
      <c r="F54" s="111" t="e">
        <f>IF(A55&lt;&gt;"",COUNTIFS(デモトレ履歴!$M$3:$M$74,"win",デモトレ履歴!$R$3:$R$74,"&lt;"&amp;IF(A55&lt;&gt;"",A55,DATE(YEAR(A54),MONTH(A54),DAY(EOMONTH(A54,0)))))-SUM($F$46:$F53),0)</f>
        <v>#REF!</v>
      </c>
      <c r="G54" s="111" t="e">
        <f>IF(A55&lt;&gt;"",COUNTIFS(デモトレ履歴!$M$3:$M$74,"loss",デモトレ履歴!$R$3:$R$74,"&lt;"&amp;IF(A55&lt;&gt;"",A55,DATE(YEAR(A54),MONTH(A54),DAY(EOMONTH(A54,0)))))-SUM($G$46:$G53),0)</f>
        <v>#REF!</v>
      </c>
      <c r="H54" s="111">
        <f>COUNTIFS(デモトレ履歴!$M$3:$M$74,"drw",デモトレ履歴!$R$3:$R$74,"&lt;"&amp;IF(A55&lt;&gt;"",A55,DATE(YEAR(A54),MONTH(A54),DAY(EOMONTH(A54,0)))))-SUM($H$46:$H53)</f>
        <v>0</v>
      </c>
      <c r="I54" s="147" t="e">
        <f t="shared" si="14"/>
        <v>#REF!</v>
      </c>
      <c r="J54" s="148" t="e">
        <f t="shared" si="9"/>
        <v>#REF!</v>
      </c>
      <c r="K54" s="148" t="e">
        <f t="shared" si="10"/>
        <v>#REF!</v>
      </c>
      <c r="L54" s="111" t="e">
        <f t="shared" si="15"/>
        <v>#REF!</v>
      </c>
      <c r="M54" s="111" t="e">
        <f t="shared" si="11"/>
        <v>#REF!</v>
      </c>
      <c r="N54" s="111" t="e">
        <f>IF(E54&gt;0,SUMIFS(デモトレ履歴!$P$3:$P$74,デモトレ履歴!$M$3:$M$74,"drw",デモトレ履歴!$R$3:$R$74,"&lt;"&amp;IF(A55&lt;&gt;"",A55,DATE(YEAR(A54),MONTH(A54),DAY(EOMONTH(A54,0)))))-SUM($C$46:$C53),0)</f>
        <v>#REF!</v>
      </c>
      <c r="O54" s="148" t="e">
        <f t="shared" si="12"/>
        <v>#REF!</v>
      </c>
    </row>
    <row r="55" spans="1:15">
      <c r="A55" s="146" t="e">
        <f t="shared" si="13"/>
        <v>#REF!</v>
      </c>
      <c r="B55" s="111" t="e">
        <f>IF(E55&gt;0,SUMIFS(デモトレ履歴!$P$3:$P$74,デモトレ履歴!$M$3:$M$74,"win",デモトレ履歴!$R$3:$R78,"&lt;"&amp;IF(A56&lt;&gt;"",A56,DATE(YEAR(A55),MONTH(A55),DAY(EOMONTH(A55,0)))))-SUM($B$44:$B54),0)</f>
        <v>#REF!</v>
      </c>
      <c r="C55" s="111" t="e">
        <f>IF(E55&gt;0,SUMIFS(デモトレ履歴!$P$3:$P$74,デモトレ履歴!$M$3:$M$74,"loss",デモトレ履歴!$R$3:$R$74,"&lt;"&amp;IF(A56&lt;&gt;"",A56,DATE(YEAR(A55),MONTH(A55),DAY(EOMONTH(A55,0)))))-SUM($C$46:$C54),0)</f>
        <v>#REF!</v>
      </c>
      <c r="D55" s="111" t="e">
        <f t="shared" si="8"/>
        <v>#REF!</v>
      </c>
      <c r="E55" s="111" t="e">
        <f>IF(A55&lt;&gt;"",COUNTIF(デモトレ履歴!$R$3:$R$74,"&lt;"&amp;IF(A56&lt;&gt;"",A56,DATE(YEAR(A55),MONTH(A55),DAY(EOMONTH(A55,0)))))-SUM($E$46:$E54),0)</f>
        <v>#REF!</v>
      </c>
      <c r="F55" s="111" t="e">
        <f>IF(A56&lt;&gt;"",COUNTIFS(デモトレ履歴!$M$3:$M$74,"win",デモトレ履歴!$R$3:$R$74,"&lt;"&amp;IF(A56&lt;&gt;"",A56,DATE(YEAR(A55),MONTH(A55),DAY(EOMONTH(A55,0)))))-SUM($F$46:$F54),0)</f>
        <v>#REF!</v>
      </c>
      <c r="G55" s="111" t="e">
        <f>IF(A56&lt;&gt;"",COUNTIFS(デモトレ履歴!$M$3:$M$74,"loss",デモトレ履歴!$R$3:$R$74,"&lt;"&amp;IF(A56&lt;&gt;"",A56,DATE(YEAR(A55),MONTH(A55),DAY(EOMONTH(A55,0)))))-SUM($G$46:$G54),0)</f>
        <v>#REF!</v>
      </c>
      <c r="H55" s="111">
        <f>COUNTIFS(デモトレ履歴!$M$3:$M$74,"drw",デモトレ履歴!$R$3:$R$74,"&lt;"&amp;IF(A56&lt;&gt;"",A56,DATE(YEAR(A55),MONTH(A55),DAY(EOMONTH(A55,0)))))-SUM($H$46:$H54)</f>
        <v>0</v>
      </c>
      <c r="I55" s="147" t="e">
        <f t="shared" si="14"/>
        <v>#REF!</v>
      </c>
      <c r="J55" s="148" t="e">
        <f t="shared" si="9"/>
        <v>#REF!</v>
      </c>
      <c r="K55" s="148" t="e">
        <f t="shared" si="10"/>
        <v>#REF!</v>
      </c>
      <c r="L55" s="111" t="e">
        <f t="shared" si="15"/>
        <v>#REF!</v>
      </c>
      <c r="M55" s="111" t="e">
        <f t="shared" si="11"/>
        <v>#REF!</v>
      </c>
      <c r="N55" s="111" t="e">
        <f>IF(E55&gt;0,SUMIFS(デモトレ履歴!$P$3:$P$74,デモトレ履歴!$M$3:$M$74,"drw",デモトレ履歴!$R$3:$R$74,"&lt;"&amp;IF(A56&lt;&gt;"",A56,DATE(YEAR(A55),MONTH(A55),DAY(EOMONTH(A55,0)))))-SUM($C$46:$C54),0)</f>
        <v>#REF!</v>
      </c>
      <c r="O55" s="148" t="e">
        <f t="shared" si="12"/>
        <v>#REF!</v>
      </c>
    </row>
    <row r="56" spans="1:15">
      <c r="A56" s="146" t="e">
        <f t="shared" si="13"/>
        <v>#REF!</v>
      </c>
      <c r="B56" s="111" t="e">
        <f>IF(E56&gt;0,SUMIFS(デモトレ履歴!$P$3:$P$74,デモトレ履歴!$M$3:$M$74,"win",デモトレ履歴!$R$3:$R79,"&lt;"&amp;IF(A57&lt;&gt;"",A57,DATE(YEAR(A56),MONTH(A56),DAY(EOMONTH(A56,0)))))-SUM($B$44:$B55),0)</f>
        <v>#REF!</v>
      </c>
      <c r="C56" s="111" t="e">
        <f>IF(E56&gt;0,SUMIFS(デモトレ履歴!$P$3:$P$74,デモトレ履歴!$M$3:$M$74,"loss",デモトレ履歴!$R$3:$R$74,"&lt;"&amp;IF(A57&lt;&gt;"",A57,DATE(YEAR(A56),MONTH(A56),DAY(EOMONTH(A56,0)))))-SUM($C$46:$C55),0)</f>
        <v>#REF!</v>
      </c>
      <c r="D56" s="111" t="e">
        <f t="shared" si="8"/>
        <v>#REF!</v>
      </c>
      <c r="E56" s="111" t="e">
        <f>IF(A56&lt;&gt;"",COUNTIF(デモトレ履歴!$R$3:$R$74,"&lt;"&amp;IF(A57&lt;&gt;"",A57,DATE(YEAR(A56),MONTH(A56),DAY(EOMONTH(A56,0)))))-SUM($E$46:$E55),0)</f>
        <v>#REF!</v>
      </c>
      <c r="F56" s="111" t="e">
        <f>IF(A57&lt;&gt;"",COUNTIFS(デモトレ履歴!$M$3:$M$74,"win",デモトレ履歴!$R$3:$R$74,"&lt;"&amp;IF(A57&lt;&gt;"",A57,DATE(YEAR(A56),MONTH(A56),DAY(EOMONTH(A56,0)))))-SUM($F$46:$F55),0)</f>
        <v>#REF!</v>
      </c>
      <c r="G56" s="111" t="e">
        <f>IF(A57&lt;&gt;"",COUNTIFS(デモトレ履歴!$M$3:$M$74,"loss",デモトレ履歴!$R$3:$R$74,"&lt;"&amp;IF(A57&lt;&gt;"",A57,DATE(YEAR(A56),MONTH(A56),DAY(EOMONTH(A56,0)))))-SUM($G$46:$G55),0)</f>
        <v>#REF!</v>
      </c>
      <c r="H56" s="111">
        <f>COUNTIFS(デモトレ履歴!$M$3:$M$74,"drw",デモトレ履歴!$R$3:$R$74,"&lt;"&amp;IF(A57&lt;&gt;"",A57,DATE(YEAR(A56),MONTH(A56),DAY(EOMONTH(A56,0)))))-SUM($H$46:$H55)</f>
        <v>0</v>
      </c>
      <c r="I56" s="147" t="e">
        <f t="shared" si="14"/>
        <v>#REF!</v>
      </c>
      <c r="J56" s="148" t="e">
        <f t="shared" si="9"/>
        <v>#REF!</v>
      </c>
      <c r="K56" s="148" t="e">
        <f t="shared" si="10"/>
        <v>#REF!</v>
      </c>
      <c r="L56" s="111" t="e">
        <f t="shared" si="15"/>
        <v>#REF!</v>
      </c>
      <c r="M56" s="111" t="e">
        <f t="shared" si="11"/>
        <v>#REF!</v>
      </c>
      <c r="N56" s="111" t="e">
        <f>IF(E56&gt;0,SUMIFS(デモトレ履歴!$P$3:$P$74,デモトレ履歴!$M$3:$M$74,"drw",デモトレ履歴!$R$3:$R$74,"&lt;"&amp;IF(A57&lt;&gt;"",A57,DATE(YEAR(A56),MONTH(A56),DAY(EOMONTH(A56,0)))))-SUM($C$46:$C55),0)</f>
        <v>#REF!</v>
      </c>
      <c r="O56" s="148" t="e">
        <f t="shared" si="12"/>
        <v>#REF!</v>
      </c>
    </row>
    <row r="57" spans="1:15">
      <c r="A57" s="146" t="e">
        <f t="shared" si="13"/>
        <v>#REF!</v>
      </c>
      <c r="B57" s="111" t="e">
        <f>IF(E57&gt;0,SUMIFS(デモトレ履歴!$P$3:$P$74,デモトレ履歴!$M$3:$M$74,"win",デモトレ履歴!$R$3:$R80,"&lt;"&amp;IF(A58&lt;&gt;"",A58,DATE(YEAR(A57),MONTH(A57),DAY(EOMONTH(A57,0)))))-SUM($B$44:$B56),0)</f>
        <v>#REF!</v>
      </c>
      <c r="C57" s="111" t="e">
        <f>IF(E57&gt;0,SUMIFS(デモトレ履歴!$P$3:$P$74,デモトレ履歴!$M$3:$M$74,"loss",デモトレ履歴!$R$3:$R$74,"&lt;"&amp;IF(A58&lt;&gt;"",A58,DATE(YEAR(A57),MONTH(A57),DAY(EOMONTH(A57,0)))))-SUM($C$46:$C56),0)</f>
        <v>#REF!</v>
      </c>
      <c r="D57" s="111" t="e">
        <f t="shared" si="8"/>
        <v>#REF!</v>
      </c>
      <c r="E57" s="111" t="e">
        <f>IF(A57&lt;&gt;"",COUNTIF(デモトレ履歴!$R$3:$R$74,"&lt;"&amp;IF(A58&lt;&gt;"",A58,DATE(YEAR(A57),MONTH(A57),DAY(EOMONTH(A57,0)))))-SUM($E$46:$E56),0)</f>
        <v>#REF!</v>
      </c>
      <c r="F57" s="111" t="e">
        <f>IF(A58&lt;&gt;"",COUNTIFS(デモトレ履歴!$M$3:$M$74,"win",デモトレ履歴!$R$3:$R$74,"&lt;"&amp;IF(A58&lt;&gt;"",A58,DATE(YEAR(A57),MONTH(A57),DAY(EOMONTH(A57,0)))))-SUM($F$46:$F56),0)</f>
        <v>#REF!</v>
      </c>
      <c r="G57" s="111" t="e">
        <f>IF(A58&lt;&gt;"",COUNTIFS(デモトレ履歴!$M$3:$M$74,"loss",デモトレ履歴!$R$3:$R$74,"&lt;"&amp;IF(A58&lt;&gt;"",A58,DATE(YEAR(A57),MONTH(A57),DAY(EOMONTH(A57,0)))))-SUM($G$46:$G56),0)</f>
        <v>#REF!</v>
      </c>
      <c r="H57" s="111">
        <f>COUNTIFS(デモトレ履歴!$M$3:$M$74,"drw",デモトレ履歴!$R$3:$R$74,"&lt;"&amp;IF(A58&lt;&gt;"",A58,DATE(YEAR(A57),MONTH(A57),DAY(EOMONTH(A57,0)))))-SUM($H$46:$H56)</f>
        <v>0</v>
      </c>
      <c r="I57" s="147" t="e">
        <f t="shared" si="14"/>
        <v>#REF!</v>
      </c>
      <c r="J57" s="148" t="e">
        <f t="shared" si="9"/>
        <v>#REF!</v>
      </c>
      <c r="K57" s="148" t="e">
        <f t="shared" si="10"/>
        <v>#REF!</v>
      </c>
      <c r="L57" s="111" t="e">
        <f t="shared" si="15"/>
        <v>#REF!</v>
      </c>
      <c r="M57" s="111" t="e">
        <f t="shared" si="11"/>
        <v>#REF!</v>
      </c>
      <c r="N57" s="111" t="e">
        <f>IF(E57&gt;0,SUMIFS(デモトレ履歴!$P$3:$P$74,デモトレ履歴!$M$3:$M$74,"drw",デモトレ履歴!$R$3:$R$74,"&lt;"&amp;IF(A58&lt;&gt;"",A58,DATE(YEAR(A57),MONTH(A57),DAY(EOMONTH(A57,0)))))-SUM($C$46:$C56),0)</f>
        <v>#REF!</v>
      </c>
      <c r="O57" s="148" t="e">
        <f t="shared" si="12"/>
        <v>#REF!</v>
      </c>
    </row>
    <row r="58" spans="1:15">
      <c r="A58" s="146" t="e">
        <f t="shared" si="13"/>
        <v>#REF!</v>
      </c>
      <c r="B58" s="111" t="e">
        <f>IF(E58&gt;0,SUMIFS(デモトレ履歴!$P$3:$P$74,デモトレ履歴!$M$3:$M$74,"win",デモトレ履歴!$R$3:$R81,"&lt;"&amp;IF(A59&lt;&gt;"",A59,DATE(YEAR(A58),MONTH(A58),DAY(EOMONTH(A58,0)))))-SUM($B$44:$B57),0)</f>
        <v>#REF!</v>
      </c>
      <c r="C58" s="111" t="e">
        <f>IF(E58&gt;0,SUMIFS(デモトレ履歴!$P$3:$P$74,デモトレ履歴!$M$3:$M$74,"loss",デモトレ履歴!$R$3:$R$74,"&lt;"&amp;IF(A59&lt;&gt;"",A59,DATE(YEAR(A58),MONTH(A58),DAY(EOMONTH(A58,0)))))-SUM($C$46:$C57),0)</f>
        <v>#REF!</v>
      </c>
      <c r="D58" s="111" t="e">
        <f t="shared" si="8"/>
        <v>#REF!</v>
      </c>
      <c r="E58" s="111" t="e">
        <f>IF(A58&lt;&gt;"",COUNTIF(デモトレ履歴!$R$3:$R$74,"&lt;"&amp;IF(A59&lt;&gt;"",A59,DATE(YEAR(A58),MONTH(A58),DAY(EOMONTH(A58,0)))))-SUM($E$46:$E57),0)</f>
        <v>#REF!</v>
      </c>
      <c r="F58" s="111" t="e">
        <f>IF(A59&lt;&gt;"",COUNTIFS(デモトレ履歴!$M$3:$M$74,"win",デモトレ履歴!$R$3:$R$74,"&lt;"&amp;IF(A59&lt;&gt;"",A59,DATE(YEAR(A58),MONTH(A58),DAY(EOMONTH(A58,0)))))-SUM($F$46:$F57),0)</f>
        <v>#REF!</v>
      </c>
      <c r="G58" s="111" t="e">
        <f>IF(A59&lt;&gt;"",COUNTIFS(デモトレ履歴!$M$3:$M$74,"loss",デモトレ履歴!$R$3:$R$74,"&lt;"&amp;IF(A59&lt;&gt;"",A59,DATE(YEAR(A58),MONTH(A58),DAY(EOMONTH(A58,0)))))-SUM($G$46:$G57),0)</f>
        <v>#REF!</v>
      </c>
      <c r="H58" s="111">
        <f>COUNTIFS(デモトレ履歴!$M$3:$M$74,"drw",デモトレ履歴!$R$3:$R$74,"&lt;"&amp;IF(A59&lt;&gt;"",A59,DATE(YEAR(A58),MONTH(A58),DAY(EOMONTH(A58,0)))))-SUM($H$46:$H57)</f>
        <v>0</v>
      </c>
      <c r="I58" s="147" t="e">
        <f t="shared" si="14"/>
        <v>#REF!</v>
      </c>
      <c r="J58" s="148" t="e">
        <f t="shared" si="9"/>
        <v>#REF!</v>
      </c>
      <c r="K58" s="148" t="e">
        <f t="shared" si="10"/>
        <v>#REF!</v>
      </c>
      <c r="L58" s="111" t="e">
        <f t="shared" si="15"/>
        <v>#REF!</v>
      </c>
      <c r="M58" s="111" t="e">
        <f t="shared" si="11"/>
        <v>#REF!</v>
      </c>
      <c r="N58" s="111" t="e">
        <f>IF(E58&gt;0,SUMIFS(デモトレ履歴!$P$3:$P$74,デモトレ履歴!$M$3:$M$74,"drw",デモトレ履歴!$R$3:$R$74,"&lt;"&amp;IF(A59&lt;&gt;"",A59,DATE(YEAR(A58),MONTH(A58),DAY(EOMONTH(A58,0)))))-SUM($C$46:$C57),0)</f>
        <v>#REF!</v>
      </c>
      <c r="O58" s="148" t="e">
        <f t="shared" si="12"/>
        <v>#REF!</v>
      </c>
    </row>
    <row r="59" spans="1:15">
      <c r="A59" s="146" t="e">
        <f t="shared" si="13"/>
        <v>#REF!</v>
      </c>
      <c r="B59" s="111" t="e">
        <f>IF(E59&gt;0,SUMIFS(デモトレ履歴!$P$3:$P$74,デモトレ履歴!$M$3:$M$74,"win",デモトレ履歴!$R$3:$R82,"&lt;"&amp;IF(A60&lt;&gt;"",A60,DATE(YEAR(A59),MONTH(A59),DAY(EOMONTH(A59,0)))))-SUM($B$44:$B58),0)</f>
        <v>#REF!</v>
      </c>
      <c r="C59" s="111" t="e">
        <f>IF(E59&gt;0,SUMIFS(デモトレ履歴!$P$3:$P$74,デモトレ履歴!$M$3:$M$74,"loss",デモトレ履歴!$R$3:$R$74,"&lt;"&amp;IF(A60&lt;&gt;"",A60,DATE(YEAR(A59),MONTH(A59),DAY(EOMONTH(A59,0)))))-SUM($C$46:$C58),0)</f>
        <v>#REF!</v>
      </c>
      <c r="D59" s="111" t="e">
        <f t="shared" si="8"/>
        <v>#REF!</v>
      </c>
      <c r="E59" s="111" t="e">
        <f>IF(A59&lt;&gt;"",COUNTIF(デモトレ履歴!$R$3:$R$74,"&lt;"&amp;IF(A60&lt;&gt;"",A60,DATE(YEAR(A59),MONTH(A59),DAY(EOMONTH(A59,0)))))-SUM($E$46:$E58),0)</f>
        <v>#REF!</v>
      </c>
      <c r="F59" s="111" t="e">
        <f>IF(A60&lt;&gt;"",COUNTIFS(デモトレ履歴!$M$3:$M$74,"win",デモトレ履歴!$R$3:$R$74,"&lt;"&amp;IF(A60&lt;&gt;"",A60,DATE(YEAR(A59),MONTH(A59),DAY(EOMONTH(A59,0)))))-SUM($F$46:$F58),0)</f>
        <v>#REF!</v>
      </c>
      <c r="G59" s="111" t="e">
        <f>IF(A60&lt;&gt;"",COUNTIFS(デモトレ履歴!$M$3:$M$74,"loss",デモトレ履歴!$R$3:$R$74,"&lt;"&amp;IF(A60&lt;&gt;"",A60,DATE(YEAR(A59),MONTH(A59),DAY(EOMONTH(A59,0)))))-SUM($G$46:$G58),0)</f>
        <v>#REF!</v>
      </c>
      <c r="H59" s="111">
        <f>COUNTIFS(デモトレ履歴!$M$3:$M$74,"drw",デモトレ履歴!$R$3:$R$74,"&lt;"&amp;IF(A60&lt;&gt;"",A60,DATE(YEAR(A59),MONTH(A59),DAY(EOMONTH(A59,0)))))-SUM($H$46:$H58)</f>
        <v>0</v>
      </c>
      <c r="I59" s="147" t="e">
        <f t="shared" si="14"/>
        <v>#REF!</v>
      </c>
      <c r="J59" s="148" t="e">
        <f t="shared" si="9"/>
        <v>#REF!</v>
      </c>
      <c r="K59" s="148" t="e">
        <f t="shared" si="10"/>
        <v>#REF!</v>
      </c>
      <c r="L59" s="111" t="e">
        <f t="shared" si="15"/>
        <v>#REF!</v>
      </c>
      <c r="M59" s="111" t="e">
        <f t="shared" si="11"/>
        <v>#REF!</v>
      </c>
      <c r="N59" s="111" t="e">
        <f>IF(E59&gt;0,SUMIFS(デモトレ履歴!$P$3:$P$74,デモトレ履歴!$M$3:$M$74,"drw",デモトレ履歴!$R$3:$R$74,"&lt;"&amp;IF(A60&lt;&gt;"",A60,DATE(YEAR(A59),MONTH(A59),DAY(EOMONTH(A59,0)))))-SUM($C$46:$C58),0)</f>
        <v>#REF!</v>
      </c>
      <c r="O59" s="148" t="e">
        <f t="shared" si="12"/>
        <v>#REF!</v>
      </c>
    </row>
    <row r="60" spans="1:15">
      <c r="A60" s="146" t="e">
        <f t="shared" si="13"/>
        <v>#REF!</v>
      </c>
      <c r="B60" s="111" t="e">
        <f>IF(E60&gt;0,SUMIFS(デモトレ履歴!$P$3:$P$74,デモトレ履歴!$M$3:$M$74,"win",デモトレ履歴!$R$3:$R83,"&lt;"&amp;IF(A61&lt;&gt;"",A61,DATE(YEAR(A60),MONTH(A60),DAY(EOMONTH(A60,0)))))-SUM($B$44:$B59),0)</f>
        <v>#REF!</v>
      </c>
      <c r="C60" s="111" t="e">
        <f>IF(E60&gt;0,SUMIFS(デモトレ履歴!$P$3:$P$74,デモトレ履歴!$M$3:$M$74,"loss",デモトレ履歴!$R$3:$R$74,"&lt;"&amp;IF(A61&lt;&gt;"",A61,DATE(YEAR(A60),MONTH(A60),DAY(EOMONTH(A60,0)))))-SUM($C$46:$C59),0)</f>
        <v>#REF!</v>
      </c>
      <c r="D60" s="111" t="e">
        <f t="shared" si="8"/>
        <v>#REF!</v>
      </c>
      <c r="E60" s="111" t="e">
        <f>IF(A60&lt;&gt;"",COUNTIF(デモトレ履歴!$R$3:$R$74,"&lt;"&amp;IF(A61&lt;&gt;"",A61,DATE(YEAR(A60),MONTH(A60),DAY(EOMONTH(A60,0)))))-SUM($E$46:$E59),0)</f>
        <v>#REF!</v>
      </c>
      <c r="F60" s="111" t="e">
        <f>IF(A61&lt;&gt;"",COUNTIFS(デモトレ履歴!$M$3:$M$74,"win",デモトレ履歴!$R$3:$R$74,"&lt;"&amp;IF(A61&lt;&gt;"",A61,DATE(YEAR(A60),MONTH(A60),DAY(EOMONTH(A60,0)))))-SUM($F$46:$F59),0)</f>
        <v>#REF!</v>
      </c>
      <c r="G60" s="111" t="e">
        <f>IF(A61&lt;&gt;"",COUNTIFS(デモトレ履歴!$M$3:$M$74,"loss",デモトレ履歴!$R$3:$R$74,"&lt;"&amp;IF(A61&lt;&gt;"",A61,DATE(YEAR(A60),MONTH(A60),DAY(EOMONTH(A60,0)))))-SUM($G$46:$G59),0)</f>
        <v>#REF!</v>
      </c>
      <c r="H60" s="111">
        <f>COUNTIFS(デモトレ履歴!$M$3:$M$74,"drw",デモトレ履歴!$R$3:$R$74,"&lt;"&amp;IF(A61&lt;&gt;"",A61,DATE(YEAR(A60),MONTH(A60),DAY(EOMONTH(A60,0)))))-SUM($H$46:$H59)</f>
        <v>0</v>
      </c>
      <c r="I60" s="147" t="e">
        <f t="shared" si="14"/>
        <v>#REF!</v>
      </c>
      <c r="J60" s="148" t="e">
        <f t="shared" si="9"/>
        <v>#REF!</v>
      </c>
      <c r="K60" s="148" t="e">
        <f t="shared" si="10"/>
        <v>#REF!</v>
      </c>
      <c r="L60" s="111" t="e">
        <f t="shared" si="15"/>
        <v>#REF!</v>
      </c>
      <c r="M60" s="111" t="e">
        <f t="shared" si="11"/>
        <v>#REF!</v>
      </c>
      <c r="N60" s="111" t="e">
        <f>IF(E60&gt;0,SUMIFS(デモトレ履歴!$P$3:$P$74,デモトレ履歴!$M$3:$M$74,"drw",デモトレ履歴!$R$3:$R$74,"&lt;"&amp;IF(A61&lt;&gt;"",A61,DATE(YEAR(A60),MONTH(A60),DAY(EOMONTH(A60,0)))))-SUM($C$46:$C59),0)</f>
        <v>#REF!</v>
      </c>
      <c r="O60" s="148" t="e">
        <f t="shared" si="12"/>
        <v>#REF!</v>
      </c>
    </row>
    <row r="61" spans="1:15">
      <c r="A61" s="146" t="e">
        <f t="shared" si="13"/>
        <v>#REF!</v>
      </c>
      <c r="B61" s="111" t="e">
        <f>IF(E61&gt;0,SUMIFS(デモトレ履歴!$P$3:$P$74,デモトレ履歴!$M$3:$M$74,"win",デモトレ履歴!$R$3:$R84,"&lt;"&amp;IF(A62&lt;&gt;"",A62,DATE(YEAR(A61),MONTH(A61),DAY(EOMONTH(A61,0)))))-SUM($B$44:$B60),0)</f>
        <v>#REF!</v>
      </c>
      <c r="C61" s="111" t="e">
        <f>IF(E61&gt;0,SUMIFS(デモトレ履歴!$P$3:$P$74,デモトレ履歴!$M$3:$M$74,"loss",デモトレ履歴!$R$3:$R$74,"&lt;"&amp;IF(A62&lt;&gt;"",A62,DATE(YEAR(A61),MONTH(A61),DAY(EOMONTH(A61,0)))))-SUM($C$46:$C60),0)</f>
        <v>#REF!</v>
      </c>
      <c r="D61" s="111" t="e">
        <f t="shared" si="8"/>
        <v>#REF!</v>
      </c>
      <c r="E61" s="111" t="e">
        <f>IF(A61&lt;&gt;"",COUNTIF(デモトレ履歴!$R$3:$R$74,"&lt;"&amp;IF(A62&lt;&gt;"",A62,DATE(YEAR(A61),MONTH(A61),DAY(EOMONTH(A61,0)))))-SUM($E$46:$E60),0)</f>
        <v>#REF!</v>
      </c>
      <c r="F61" s="111" t="e">
        <f>IF(A62&lt;&gt;"",COUNTIFS(デモトレ履歴!$M$3:$M$74,"win",デモトレ履歴!$R$3:$R$74,"&lt;"&amp;IF(A62&lt;&gt;"",A62,DATE(YEAR(A61),MONTH(A61),DAY(EOMONTH(A61,0)))))-SUM($F$46:$F60),0)</f>
        <v>#REF!</v>
      </c>
      <c r="G61" s="111" t="e">
        <f>IF(A62&lt;&gt;"",COUNTIFS(デモトレ履歴!$M$3:$M$74,"loss",デモトレ履歴!$R$3:$R$74,"&lt;"&amp;IF(A62&lt;&gt;"",A62,DATE(YEAR(A61),MONTH(A61),DAY(EOMONTH(A61,0)))))-SUM($G$46:$G60),0)</f>
        <v>#REF!</v>
      </c>
      <c r="H61" s="111">
        <f>COUNTIFS(デモトレ履歴!$M$3:$M$74,"drw",デモトレ履歴!$R$3:$R$74,"&lt;"&amp;IF(A62&lt;&gt;"",A62,DATE(YEAR(A61),MONTH(A61),DAY(EOMONTH(A61,0)))))-SUM($H$46:$H60)</f>
        <v>0</v>
      </c>
      <c r="I61" s="147" t="e">
        <f t="shared" si="14"/>
        <v>#REF!</v>
      </c>
      <c r="J61" s="148" t="e">
        <f t="shared" si="9"/>
        <v>#REF!</v>
      </c>
      <c r="K61" s="148" t="e">
        <f t="shared" si="10"/>
        <v>#REF!</v>
      </c>
      <c r="L61" s="111" t="e">
        <f t="shared" si="15"/>
        <v>#REF!</v>
      </c>
      <c r="M61" s="111" t="e">
        <f t="shared" si="11"/>
        <v>#REF!</v>
      </c>
      <c r="N61" s="111" t="e">
        <f>IF(E61&gt;0,SUMIFS(デモトレ履歴!$P$3:$P$74,デモトレ履歴!$M$3:$M$74,"drw",デモトレ履歴!$R$3:$R$74,"&lt;"&amp;IF(A62&lt;&gt;"",A62,DATE(YEAR(A61),MONTH(A61),DAY(EOMONTH(A61,0)))))-SUM($C$46:$C60),0)</f>
        <v>#REF!</v>
      </c>
      <c r="O61" s="148" t="e">
        <f t="shared" si="12"/>
        <v>#REF!</v>
      </c>
    </row>
    <row r="62" spans="1:15">
      <c r="A62" s="146" t="e">
        <f t="shared" si="13"/>
        <v>#REF!</v>
      </c>
      <c r="B62" s="111" t="e">
        <f>IF(E62&gt;0,SUMIFS(デモトレ履歴!$P$3:$P$74,デモトレ履歴!$M$3:$M$74,"win",デモトレ履歴!$R$3:$R85,"&lt;"&amp;IF(A63&lt;&gt;"",A63,DATE(YEAR(A62),MONTH(A62),DAY(EOMONTH(A62,0)))))-SUM($B$44:$B61),0)</f>
        <v>#REF!</v>
      </c>
      <c r="C62" s="111" t="e">
        <f>IF(E62&gt;0,SUMIFS(デモトレ履歴!$P$3:$P$74,デモトレ履歴!$M$3:$M$74,"loss",デモトレ履歴!$R$3:$R$74,"&lt;"&amp;IF(A63&lt;&gt;"",A63,DATE(YEAR(A62),MONTH(A62),DAY(EOMONTH(A62,0)))))-SUM($C$46:$C61),0)</f>
        <v>#REF!</v>
      </c>
      <c r="D62" s="111" t="e">
        <f t="shared" si="8"/>
        <v>#REF!</v>
      </c>
      <c r="E62" s="111" t="e">
        <f>IF(A62&lt;&gt;"",COUNTIF(デモトレ履歴!$R$3:$R$74,"&lt;"&amp;IF(A63&lt;&gt;"",A63,DATE(YEAR(A62),MONTH(A62),DAY(EOMONTH(A62,0)))))-SUM($E$46:$E61),0)</f>
        <v>#REF!</v>
      </c>
      <c r="F62" s="111" t="e">
        <f>IF(A63&lt;&gt;"",COUNTIFS(デモトレ履歴!$M$3:$M$74,"win",デモトレ履歴!$R$3:$R$74,"&lt;"&amp;IF(A63&lt;&gt;"",A63,DATE(YEAR(A62),MONTH(A62),DAY(EOMONTH(A62,0)))))-SUM($F$46:$F61),0)</f>
        <v>#REF!</v>
      </c>
      <c r="G62" s="111" t="e">
        <f>IF(A63&lt;&gt;"",COUNTIFS(デモトレ履歴!$M$3:$M$74,"loss",デモトレ履歴!$R$3:$R$74,"&lt;"&amp;IF(A63&lt;&gt;"",A63,DATE(YEAR(A62),MONTH(A62),DAY(EOMONTH(A62,0)))))-SUM($G$46:$G61),0)</f>
        <v>#REF!</v>
      </c>
      <c r="H62" s="111">
        <f>COUNTIFS(デモトレ履歴!$M$3:$M$74,"drw",デモトレ履歴!$R$3:$R$74,"&lt;"&amp;IF(A63&lt;&gt;"",A63,DATE(YEAR(A62),MONTH(A62),DAY(EOMONTH(A62,0)))))-SUM($H$46:$H61)</f>
        <v>0</v>
      </c>
      <c r="I62" s="147" t="e">
        <f t="shared" si="14"/>
        <v>#REF!</v>
      </c>
      <c r="J62" s="148" t="e">
        <f t="shared" si="9"/>
        <v>#REF!</v>
      </c>
      <c r="K62" s="148" t="e">
        <f t="shared" si="10"/>
        <v>#REF!</v>
      </c>
      <c r="L62" s="111" t="e">
        <f t="shared" si="15"/>
        <v>#REF!</v>
      </c>
      <c r="M62" s="111" t="e">
        <f t="shared" si="11"/>
        <v>#REF!</v>
      </c>
      <c r="N62" s="111" t="e">
        <f>IF(E62&gt;0,SUMIFS(デモトレ履歴!$P$3:$P$74,デモトレ履歴!$M$3:$M$74,"drw",デモトレ履歴!$R$3:$R$74,"&lt;"&amp;IF(A63&lt;&gt;"",A63,DATE(YEAR(A62),MONTH(A62),DAY(EOMONTH(A62,0)))))-SUM($C$46:$C61),0)</f>
        <v>#REF!</v>
      </c>
      <c r="O62" s="148" t="e">
        <f t="shared" si="12"/>
        <v>#REF!</v>
      </c>
    </row>
    <row r="63" spans="1:15">
      <c r="A63" s="146" t="e">
        <f t="shared" si="13"/>
        <v>#REF!</v>
      </c>
      <c r="B63" s="111" t="e">
        <f>IF(E63&gt;0,SUMIFS(デモトレ履歴!$P$3:$P$74,デモトレ履歴!$M$3:$M$74,"win",デモトレ履歴!$R$3:$R86,"&lt;"&amp;IF(A64&lt;&gt;"",A64,DATE(YEAR(A63),MONTH(A63),DAY(EOMONTH(A63,0)))))-SUM($B$44:$B62),0)</f>
        <v>#REF!</v>
      </c>
      <c r="C63" s="111" t="e">
        <f>IF(E63&gt;0,SUMIFS(デモトレ履歴!$P$3:$P$74,デモトレ履歴!$M$3:$M$74,"loss",デモトレ履歴!$R$3:$R$74,"&lt;"&amp;IF(A64&lt;&gt;"",A64,DATE(YEAR(A63),MONTH(A63),DAY(EOMONTH(A63,0)))))-SUM($C$46:$C62),0)</f>
        <v>#REF!</v>
      </c>
      <c r="D63" s="111" t="e">
        <f t="shared" si="8"/>
        <v>#REF!</v>
      </c>
      <c r="E63" s="111" t="e">
        <f>IF(A63&lt;&gt;"",COUNTIF(デモトレ履歴!$R$3:$R$74,"&lt;"&amp;IF(A64&lt;&gt;"",A64,DATE(YEAR(A63),MONTH(A63),DAY(EOMONTH(A63,0)))))-SUM($E$46:$E62),0)</f>
        <v>#REF!</v>
      </c>
      <c r="F63" s="111">
        <f>IF(A64&lt;&gt;"",COUNTIFS(デモトレ履歴!$M$3:$M$74,"win",デモトレ履歴!$R$3:$R$74,"&lt;"&amp;IF(A64&lt;&gt;"",A64,DATE(YEAR(A63),MONTH(A63),DAY(EOMONTH(A63,0)))))-SUM($F$46:$F62),0)</f>
        <v>0</v>
      </c>
      <c r="G63" s="111">
        <f>IF(A64&lt;&gt;"",COUNTIFS(デモトレ履歴!$M$3:$M$74,"loss",デモトレ履歴!$R$3:$R$74,"&lt;"&amp;IF(A64&lt;&gt;"",A64,DATE(YEAR(A63),MONTH(A63),DAY(EOMONTH(A63,0)))))-SUM($G$46:$G62),0)</f>
        <v>0</v>
      </c>
      <c r="H63" s="111">
        <f>COUNTIFS(デモトレ履歴!$M$3:$M$74,"drw",デモトレ履歴!$R$3:$R$74,"&lt;"&amp;IF(A64&lt;&gt;"",A64,DATE(YEAR(A63),MONTH(A63),DAY(EOMONTH(A63,0)))))-SUM($H$46:$H62)</f>
        <v>0</v>
      </c>
      <c r="I63" s="147" t="e">
        <f t="shared" si="14"/>
        <v>#REF!</v>
      </c>
      <c r="J63" s="148" t="e">
        <f t="shared" si="9"/>
        <v>#REF!</v>
      </c>
      <c r="K63" s="148" t="e">
        <f t="shared" si="10"/>
        <v>#REF!</v>
      </c>
      <c r="L63" s="111" t="e">
        <f t="shared" si="15"/>
        <v>#REF!</v>
      </c>
      <c r="M63" s="111" t="e">
        <f t="shared" si="11"/>
        <v>#REF!</v>
      </c>
      <c r="N63" s="111" t="e">
        <f>IF(E63&gt;0,SUMIFS(デモトレ履歴!$P$3:$P$74,デモトレ履歴!$M$3:$M$74,"drw",デモトレ履歴!$R$3:$R$74,"&lt;"&amp;IF(A64&lt;&gt;"",A64,DATE(YEAR(A63),MONTH(A63),DAY(EOMONTH(A63,0)))))-SUM($C$46:$C62),0)</f>
        <v>#REF!</v>
      </c>
      <c r="O63" s="148" t="e">
        <f t="shared" si="12"/>
        <v>#REF!</v>
      </c>
    </row>
    <row r="64" spans="1:15">
      <c r="A64" s="146"/>
      <c r="B64" s="111"/>
      <c r="C64" s="111"/>
      <c r="D64" s="111"/>
      <c r="E64" s="111"/>
      <c r="F64" s="111"/>
      <c r="G64" s="111"/>
      <c r="H64" s="111"/>
      <c r="I64" s="147"/>
      <c r="J64" s="111"/>
      <c r="K64" s="111"/>
      <c r="L64" s="111"/>
      <c r="M64" s="111"/>
      <c r="N64" s="148"/>
    </row>
    <row r="65" spans="1:14">
      <c r="A65" s="146"/>
      <c r="B65" s="111"/>
      <c r="C65" s="111"/>
      <c r="D65" s="111"/>
      <c r="E65" s="111"/>
      <c r="F65" s="111"/>
      <c r="G65" s="111"/>
      <c r="H65" s="111"/>
      <c r="I65" s="147"/>
      <c r="J65" s="111"/>
      <c r="K65" s="111"/>
      <c r="L65" s="111"/>
      <c r="M65" s="111"/>
      <c r="N65" s="148"/>
    </row>
    <row r="66" spans="1:14">
      <c r="A66" s="146"/>
      <c r="B66" s="111"/>
      <c r="C66" s="111"/>
      <c r="D66" s="111"/>
      <c r="E66" s="111"/>
      <c r="F66" s="111"/>
      <c r="G66" s="111"/>
      <c r="H66" s="111"/>
      <c r="I66" s="147"/>
      <c r="J66" s="111"/>
      <c r="K66" s="111"/>
      <c r="L66" s="111"/>
      <c r="M66" s="111"/>
      <c r="N66" s="148"/>
    </row>
    <row r="67" spans="1:14">
      <c r="A67" s="146"/>
      <c r="B67" s="111"/>
      <c r="C67" s="111"/>
      <c r="D67" s="111"/>
      <c r="E67" s="111"/>
      <c r="F67" s="111"/>
      <c r="G67" s="111"/>
      <c r="H67" s="111"/>
      <c r="I67" s="147"/>
      <c r="J67" s="111"/>
      <c r="K67" s="111"/>
      <c r="L67" s="111"/>
      <c r="M67" s="111"/>
      <c r="N67" s="148"/>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dimension ref="A1"/>
  <sheetViews>
    <sheetView zoomScale="97" zoomScaleSheetLayoutView="100" workbookViewId="0">
      <selection activeCell="A30" sqref="A30"/>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dimension ref="A1"/>
  <sheetViews>
    <sheetView zoomScale="97" zoomScaleSheetLayoutView="100" workbookViewId="0"/>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ルール＆合計</vt:lpstr>
      <vt:lpstr>デモトレ履歴</vt:lpstr>
      <vt:lpstr>画像02.01～</vt:lpstr>
      <vt:lpstr>画像02.08～</vt:lpstr>
      <vt:lpstr>気づき</vt:lpstr>
      <vt:lpstr>決まり事</vt:lpstr>
      <vt:lpstr>成績表</vt:lpstr>
      <vt:lpstr>画像01.25</vt:lpstr>
      <vt:lpstr>画像01.18～</vt:lpstr>
      <vt:lpstr>画像01.11～</vt:lpstr>
      <vt:lpstr>画像01.04～</vt:lpstr>
      <vt:lpstr>気づき2015</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2016-02-14T13:30:13Z</dcterms:modified>
</cp:coreProperties>
</file>