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4"/>
  </bookViews>
  <sheets>
    <sheet name="ルール＆合計" sheetId="3" r:id="rId1"/>
    <sheet name="デモトレ履歴" sheetId="2" r:id="rId2"/>
    <sheet name="画像2.22～" sheetId="28" r:id="rId3"/>
    <sheet name="画像02.15～" sheetId="27" r:id="rId4"/>
    <sheet name="気づき" sheetId="21" r:id="rId5"/>
    <sheet name="決まり事" sheetId="7" r:id="rId6"/>
    <sheet name="成績表" sheetId="9" r:id="rId7"/>
    <sheet name="画像02.08～" sheetId="26" r:id="rId8"/>
    <sheet name="画像02.01～" sheetId="25" r:id="rId9"/>
    <sheet name="気づき2015" sheetId="1" r:id="rId10"/>
    <sheet name="画像_原紙" sheetId="5" r:id="rId11"/>
  </sheets>
  <definedNames>
    <definedName name="_xlnm._FilterDatabase" localSheetId="1" hidden="1">デモトレ履歴!$A$1:$Q$83</definedName>
  </definedNames>
  <calcPr calcId="124519"/>
</workbook>
</file>

<file path=xl/calcChain.xml><?xml version="1.0" encoding="utf-8"?>
<calcChain xmlns="http://schemas.openxmlformats.org/spreadsheetml/2006/main">
  <c r="C4" i="9"/>
  <c r="P29" i="2"/>
  <c r="P28"/>
  <c r="P23"/>
  <c r="P17"/>
  <c r="P8"/>
  <c r="P38"/>
  <c r="P44"/>
  <c r="P50"/>
  <c r="P58"/>
  <c r="Q4"/>
  <c r="Q5" s="1"/>
  <c r="Q6" s="1"/>
  <c r="Q7" s="1"/>
  <c r="Q10" s="1"/>
  <c r="Q11" s="1"/>
  <c r="Q12" s="1"/>
  <c r="Q13" s="1"/>
  <c r="Q14" s="1"/>
  <c r="Q15" s="1"/>
  <c r="Q16" s="1"/>
  <c r="Q19" s="1"/>
  <c r="Q20" s="1"/>
  <c r="Q21" s="1"/>
  <c r="Q22" s="1"/>
  <c r="Q25" s="1"/>
  <c r="Q26" s="1"/>
  <c r="Q27" s="1"/>
  <c r="Q32" s="1"/>
  <c r="Q33" s="1"/>
  <c r="Q34" s="1"/>
  <c r="Q35" s="1"/>
  <c r="Q36" s="1"/>
  <c r="Q37" s="1"/>
  <c r="Q40" s="1"/>
  <c r="Q41" s="1"/>
  <c r="Q42" s="1"/>
  <c r="Q43" s="1"/>
  <c r="Q46" s="1"/>
  <c r="Q47" s="1"/>
  <c r="Q48" s="1"/>
  <c r="Q49" s="1"/>
  <c r="Q52" s="1"/>
  <c r="Q53" s="1"/>
  <c r="Q54" s="1"/>
  <c r="Q55" s="1"/>
  <c r="Q56" s="1"/>
  <c r="Q57" s="1"/>
  <c r="G63" i="9" l="1"/>
  <c r="F63"/>
  <c r="A46"/>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0" l="1"/>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15" i="2" l="1"/>
  <c r="O106"/>
  <c r="N106"/>
  <c r="M106"/>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<sst xmlns="http://schemas.openxmlformats.org/spreadsheetml/2006/main" count="589" uniqueCount="510">
  <si>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</si>
  <si>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</si>
  <si>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</si>
  <si>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</si>
  <si>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</si>
  <si>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</si>
  <si>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</si>
  <si>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</si>
  <si>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</si>
  <si>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</si>
  <si>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</si>
  <si>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</si>
  <si>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</si>
  <si>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</si>
  <si>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</si>
  <si>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</si>
  <si>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</si>
  <si>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</si>
  <si>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</si>
  <si>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</si>
  <si>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</si>
  <si>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</si>
  <si>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</si>
  <si>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</si>
  <si>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</si>
  <si>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</si>
  <si>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</si>
  <si>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</si>
  <si>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</si>
  <si>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</si>
  <si>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</si>
  <si>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</si>
  <si>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</si>
  <si>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</si>
  <si>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</si>
  <si>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</si>
  <si>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</si>
  <si>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</si>
  <si>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</si>
  <si>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</si>
  <si>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</si>
  <si>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</si>
  <si>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</si>
  <si>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</si>
  <si>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</si>
  <si>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</si>
  <si>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</si>
  <si>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</si>
  <si>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</si>
  <si>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</si>
  <si>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</si>
  <si>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</si>
  <si>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</si>
  <si>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</si>
  <si>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</si>
  <si>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</si>
  <si>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</si>
  <si>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</si>
  <si>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</si>
  <si>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</si>
  <si>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</si>
  <si>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</si>
  <si>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</si>
  <si>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</si>
  <si>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</si>
  <si>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</si>
  <si>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</si>
  <si>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</si>
  <si>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</si>
  <si>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</si>
  <si>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</si>
  <si>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</si>
  <si>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</si>
  <si>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</si>
  <si>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</si>
  <si>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</si>
  <si>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</si>
  <si>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</si>
  <si>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</si>
  <si>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</si>
  <si>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</si>
  <si>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</si>
  <si>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</si>
  <si>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</si>
  <si>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</si>
  <si>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</si>
  <si>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</si>
  <si>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</si>
  <si>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</si>
  <si>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</si>
  <si>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</si>
  <si>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</si>
  <si>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</si>
  <si>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</si>
  <si>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</si>
  <si>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</si>
  <si>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</si>
  <si>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</si>
  <si>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</si>
  <si>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</si>
  <si>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</si>
  <si>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</si>
  <si>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</si>
  <si>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</si>
  <si>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</si>
  <si>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</si>
  <si>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</si>
  <si>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</si>
  <si>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</si>
  <si>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</si>
  <si>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</si>
  <si>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</si>
  <si>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</si>
  <si>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</si>
  <si>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</si>
  <si>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</si>
  <si>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</si>
  <si>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</si>
  <si>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</si>
  <si>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</si>
  <si>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</si>
  <si>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</si>
  <si>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</si>
  <si>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</si>
  <si>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デモトレ通貨</t>
    <rPh sb="4" eb="6">
      <t>ツウカ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</si>
  <si>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</si>
  <si>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</si>
  <si>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</si>
  <si>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</si>
  <si>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</si>
  <si>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</si>
  <si>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</si>
  <si>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</si>
  <si>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</si>
  <si>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</si>
  <si>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</si>
  <si>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</si>
  <si>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</si>
  <si>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</si>
  <si>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</si>
  <si>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</si>
  <si>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</si>
  <si>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</si>
  <si>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</si>
  <si>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</si>
  <si>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</si>
  <si>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</si>
  <si>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</si>
  <si>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</si>
  <si>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</si>
  <si>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</si>
  <si>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</si>
  <si>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</si>
  <si>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</si>
  <si>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</si>
  <si>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</si>
  <si>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</si>
  <si>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</si>
  <si>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</si>
  <si>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</si>
  <si>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</si>
  <si>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</si>
  <si>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</si>
  <si>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</si>
  <si>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</si>
  <si>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</si>
  <si>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</si>
  <si>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</si>
  <si>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</si>
  <si>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</si>
  <si>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</si>
  <si>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</si>
  <si>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</si>
  <si>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</si>
  <si>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</si>
  <si>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</si>
  <si>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</si>
  <si>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</si>
  <si>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</si>
  <si>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</si>
  <si>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</si>
  <si>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</si>
  <si>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</si>
  <si>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</si>
  <si>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</si>
  <si>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</si>
  <si>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</si>
  <si>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</si>
  <si>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</si>
  <si>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</si>
  <si>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</si>
  <si>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</si>
  <si>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</si>
  <si>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</si>
  <si>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</si>
  <si>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</si>
  <si>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</si>
  <si>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</si>
  <si>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</si>
  <si>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</si>
  <si>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</si>
  <si>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</si>
  <si>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</si>
  <si>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</si>
  <si>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</si>
  <si>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</si>
  <si>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</si>
  <si>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</si>
  <si>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</si>
  <si>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</si>
  <si>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</si>
  <si>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</si>
  <si>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</si>
  <si>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</si>
  <si>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</si>
  <si>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</si>
  <si>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</si>
  <si>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</si>
  <si>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</si>
  <si>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</si>
  <si>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</si>
  <si>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</si>
  <si>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</si>
  <si>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</si>
  <si>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</si>
  <si>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</si>
  <si>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</si>
  <si>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</si>
  <si>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</si>
  <si>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</si>
  <si>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</si>
  <si>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</si>
  <si>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</si>
  <si>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</si>
  <si>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</si>
  <si>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</si>
  <si>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</si>
  <si>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</si>
  <si>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</si>
  <si>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</si>
  <si>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</si>
  <si>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</si>
  <si>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</si>
  <si>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</si>
  <si>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</si>
  <si>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</si>
  <si>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</si>
  <si>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</si>
  <si>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</si>
  <si>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</si>
  <si>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</si>
  <si>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</si>
  <si>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</si>
  <si>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</si>
  <si>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</si>
  <si>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</si>
  <si>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</si>
  <si>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</si>
  <si>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</si>
  <si>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</si>
  <si>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</si>
  <si>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</si>
  <si>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</si>
  <si>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</si>
  <si>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</si>
  <si>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</si>
  <si>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</si>
  <si>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</si>
  <si>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</si>
  <si>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</si>
  <si>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</si>
  <si>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</si>
  <si>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</si>
  <si>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</si>
  <si>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</si>
  <si>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</si>
  <si>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</si>
  <si>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</si>
  <si>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</si>
  <si>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</si>
  <si>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</si>
  <si>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</si>
  <si>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</si>
  <si>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</si>
  <si>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</si>
  <si>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</si>
  <si>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</si>
  <si>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</si>
  <si>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</si>
  <si>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</si>
  <si>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</si>
  <si>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</si>
  <si>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</si>
  <si>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</si>
  <si>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</si>
  <si>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</si>
  <si>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</si>
  <si>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</si>
  <si>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</si>
  <si>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</si>
  <si>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</si>
  <si>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</si>
  <si>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</si>
  <si>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</si>
  <si>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</si>
  <si>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</si>
  <si>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</si>
  <si>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</si>
  <si>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</si>
  <si>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</si>
  <si>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</si>
  <si>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</si>
  <si>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</si>
  <si>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</si>
  <si>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</si>
  <si>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</si>
  <si>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</si>
  <si>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</si>
  <si>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</si>
  <si>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</si>
  <si>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</si>
  <si>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</si>
  <si>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</si>
  <si>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</si>
  <si>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</si>
  <si>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</si>
  <si>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</si>
  <si>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</si>
  <si>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</si>
  <si>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</si>
  <si>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</si>
  <si>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</si>
  <si>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</si>
  <si>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</si>
  <si>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</si>
  <si>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</si>
  <si>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</si>
  <si>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</si>
  <si>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</si>
  <si>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</si>
  <si>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</si>
  <si>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</si>
  <si>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</si>
  <si>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</si>
  <si>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01.07.04</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</si>
  <si>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</si>
  <si>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</si>
  <si>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</si>
  <si>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</si>
  <si>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</si>
  <si>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</si>
  <si>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</si>
  <si>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</si>
  <si>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</si>
  <si>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</si>
  <si>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</si>
  <si>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</si>
  <si>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</si>
  <si>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</si>
  <si>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</si>
  <si>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</si>
  <si>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</si>
  <si>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</si>
  <si>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</si>
  <si>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</si>
  <si>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</si>
  <si>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</si>
  <si>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</si>
  <si>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</si>
  <si>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</si>
  <si>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</si>
  <si>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</si>
  <si>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</si>
  <si>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</si>
  <si>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</si>
  <si>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</si>
  <si>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</si>
  <si>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</si>
  <si>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</si>
  <si>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</si>
  <si>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</si>
  <si>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</si>
  <si>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01.19.11</t>
    <phoneticPr fontId="2"/>
  </si>
  <si>
    <t>01.19.17</t>
    <phoneticPr fontId="2"/>
  </si>
  <si>
    <t>01.21.05</t>
    <phoneticPr fontId="2"/>
  </si>
  <si>
    <t>01.19.14</t>
    <phoneticPr fontId="2"/>
  </si>
  <si>
    <t>01.19.19</t>
    <phoneticPr fontId="2"/>
  </si>
  <si>
    <t>loss</t>
    <phoneticPr fontId="2"/>
  </si>
  <si>
    <t>01.18～</t>
    <phoneticPr fontId="2"/>
  </si>
  <si>
    <t>T/Lを引く時は小さなヒゲも必ず条件に入れる！！</t>
  </si>
  <si>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</si>
  <si>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</si>
  <si>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</si>
  <si>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</si>
  <si>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</si>
  <si>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</si>
  <si>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</si>
  <si>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01.25.02</t>
    <phoneticPr fontId="2"/>
  </si>
  <si>
    <t>01.26.14</t>
    <phoneticPr fontId="2"/>
  </si>
  <si>
    <t>01.29.13</t>
    <phoneticPr fontId="2"/>
  </si>
  <si>
    <t>01.25.05</t>
    <phoneticPr fontId="2"/>
  </si>
  <si>
    <t>01.27.01</t>
    <phoneticPr fontId="2"/>
  </si>
  <si>
    <t>01.29.16</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</si>
  <si>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</si>
  <si>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</si>
  <si>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</si>
  <si>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</si>
  <si>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</si>
  <si>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</si>
  <si>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</si>
  <si>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</si>
  <si>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</si>
  <si>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</si>
  <si>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AUDCHF</t>
    <phoneticPr fontId="2"/>
  </si>
  <si>
    <t>EURAUD</t>
    <phoneticPr fontId="2"/>
  </si>
  <si>
    <t>USDCHF</t>
    <phoneticPr fontId="2"/>
  </si>
  <si>
    <t>CADJPY</t>
    <phoneticPr fontId="2"/>
  </si>
  <si>
    <t>USDJPY</t>
    <phoneticPr fontId="2"/>
  </si>
  <si>
    <t>sell</t>
    <phoneticPr fontId="2"/>
  </si>
  <si>
    <t>buy</t>
    <phoneticPr fontId="2"/>
  </si>
  <si>
    <t>buy</t>
    <phoneticPr fontId="2"/>
  </si>
  <si>
    <t>02.01.16</t>
    <phoneticPr fontId="2"/>
  </si>
  <si>
    <t>02.02.05</t>
    <phoneticPr fontId="2"/>
  </si>
  <si>
    <t>02.03.12</t>
    <phoneticPr fontId="2"/>
  </si>
  <si>
    <t>02.04.10</t>
    <phoneticPr fontId="2"/>
  </si>
  <si>
    <t>02.04.15</t>
    <phoneticPr fontId="2"/>
  </si>
  <si>
    <t>02.05.02</t>
    <phoneticPr fontId="2"/>
  </si>
  <si>
    <t>02.01.18</t>
    <phoneticPr fontId="2"/>
  </si>
  <si>
    <t>02.02.10</t>
    <phoneticPr fontId="2"/>
  </si>
  <si>
    <t>02.03.14</t>
    <phoneticPr fontId="2"/>
  </si>
  <si>
    <t>02.04.12</t>
    <phoneticPr fontId="2"/>
  </si>
  <si>
    <t>02.04.16</t>
    <phoneticPr fontId="2"/>
  </si>
  <si>
    <t>02.05.15</t>
    <phoneticPr fontId="2"/>
  </si>
  <si>
    <t>loss</t>
    <phoneticPr fontId="2"/>
  </si>
  <si>
    <t>drw</t>
    <phoneticPr fontId="2"/>
  </si>
  <si>
    <t>loss</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</si>
  <si>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</si>
  <si>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</si>
  <si>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</si>
  <si>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GBPJPY</t>
    <phoneticPr fontId="2"/>
  </si>
  <si>
    <t>NZDCAD</t>
    <phoneticPr fontId="2"/>
  </si>
  <si>
    <t>EURGBP</t>
    <phoneticPr fontId="2"/>
  </si>
  <si>
    <t>buy</t>
    <phoneticPr fontId="2"/>
  </si>
  <si>
    <t>sell</t>
    <phoneticPr fontId="2"/>
  </si>
  <si>
    <t>02.08.06</t>
    <phoneticPr fontId="2"/>
  </si>
  <si>
    <t>02.09.16</t>
    <phoneticPr fontId="2"/>
  </si>
  <si>
    <t>02.10.00</t>
    <phoneticPr fontId="2"/>
  </si>
  <si>
    <t>02.12.00</t>
    <phoneticPr fontId="2"/>
  </si>
  <si>
    <t>02.08.12</t>
    <phoneticPr fontId="2"/>
  </si>
  <si>
    <t>02.09.20</t>
    <phoneticPr fontId="2"/>
  </si>
  <si>
    <t>02.12.12</t>
    <phoneticPr fontId="2"/>
  </si>
  <si>
    <t>loss</t>
    <phoneticPr fontId="2"/>
  </si>
  <si>
    <t>win</t>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</si>
  <si>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</si>
  <si>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</si>
  <si>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</si>
  <si>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</si>
  <si>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</si>
  <si>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</si>
  <si>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EURJPY</t>
    <phoneticPr fontId="2"/>
  </si>
  <si>
    <t>GBPJPY</t>
    <phoneticPr fontId="2"/>
  </si>
  <si>
    <t>EURCHF</t>
    <phoneticPr fontId="2"/>
  </si>
  <si>
    <t>sell</t>
    <phoneticPr fontId="2"/>
  </si>
  <si>
    <t>buy</t>
    <phoneticPr fontId="2"/>
  </si>
  <si>
    <t>02.16.09</t>
    <phoneticPr fontId="2"/>
  </si>
  <si>
    <t>02.16.16</t>
    <phoneticPr fontId="2"/>
  </si>
  <si>
    <t>02.17.12</t>
    <phoneticPr fontId="2"/>
  </si>
  <si>
    <t>02.16.12</t>
    <phoneticPr fontId="2"/>
  </si>
  <si>
    <t>02.16.17</t>
    <phoneticPr fontId="2"/>
  </si>
  <si>
    <t>02.17.16</t>
    <phoneticPr fontId="2"/>
  </si>
  <si>
    <t>win</t>
    <phoneticPr fontId="2"/>
  </si>
  <si>
    <t>loss</t>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</si>
  <si>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</si>
  <si>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</si>
  <si>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</si>
  <si>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02.19.14</t>
    <phoneticPr fontId="2"/>
  </si>
  <si>
    <t>02.19.19</t>
    <phoneticPr fontId="2"/>
  </si>
  <si>
    <t>2.22～</t>
    <phoneticPr fontId="2"/>
  </si>
  <si>
    <t>USDJPY</t>
    <phoneticPr fontId="2"/>
  </si>
  <si>
    <t>USDCHF</t>
    <phoneticPr fontId="2"/>
  </si>
  <si>
    <t>EURCHF</t>
    <phoneticPr fontId="2"/>
  </si>
  <si>
    <t>sell</t>
    <phoneticPr fontId="2"/>
  </si>
  <si>
    <t>02.23.00</t>
    <phoneticPr fontId="2"/>
  </si>
  <si>
    <t>02.23.02</t>
    <phoneticPr fontId="2"/>
  </si>
  <si>
    <t>02.24.11</t>
    <phoneticPr fontId="2"/>
  </si>
  <si>
    <t>02.24.16</t>
    <phoneticPr fontId="2"/>
  </si>
  <si>
    <t>02.25.17</t>
    <phoneticPr fontId="2"/>
  </si>
  <si>
    <t>02.26.10</t>
    <phoneticPr fontId="2"/>
  </si>
  <si>
    <t>02.24.10</t>
    <phoneticPr fontId="2"/>
  </si>
  <si>
    <t>02.25.14</t>
    <phoneticPr fontId="2"/>
  </si>
  <si>
    <t>02.25.10</t>
    <phoneticPr fontId="2"/>
  </si>
  <si>
    <t>02.26.06</t>
    <phoneticPr fontId="2"/>
  </si>
  <si>
    <t>02.26.12</t>
    <phoneticPr fontId="2"/>
  </si>
  <si>
    <t>win</t>
    <phoneticPr fontId="2"/>
  </si>
  <si>
    <t>loss</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</si>
  <si>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</si>
  <si>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</si>
  <si>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</si>
  <si>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r>
      <t>　　　　　　　　　　　　　　　　　　　　　　　　　　　　　　　　　　　　　　　　　</t>
    </r>
    <r>
      <rPr>
        <b/>
        <sz val="11"/>
        <color indexed="8"/>
        <rFont val="ＭＳ Ｐゴシック"/>
        <family val="3"/>
        <charset val="128"/>
      </rPr>
      <t>エントリー時</t>
    </r>
    <r>
      <rPr>
        <sz val="11"/>
        <color indexed="8"/>
        <rFont val="ＭＳ Ｐゴシック"/>
        <family val="3"/>
        <charset val="128"/>
      </rPr>
      <t xml:space="preserve">
・４H足以上でトレンドの向きを確認→１H足レベルで逆行してウェッジ/フラッグになっていれば第一条件合格
・ウェッジ/フラッグをブレイク後、１５分足で原則２回目の戻り（セカンドストライク）を狙う。２回目の戻りが</t>
    </r>
    <r>
      <rPr>
        <b/>
        <sz val="11"/>
        <rFont val="ＭＳ Ｐゴシック"/>
        <family val="3"/>
        <charset val="128"/>
      </rPr>
      <t>FIBライン接触後→</t>
    </r>
    <r>
      <rPr>
        <sz val="11"/>
        <rFont val="ＭＳ Ｐゴシック"/>
        <family val="3"/>
        <charset val="128"/>
      </rPr>
      <t>ウェッジ
　ブレイク＋</t>
    </r>
    <r>
      <rPr>
        <b/>
        <sz val="11"/>
        <rFont val="ＭＳ Ｐゴシック"/>
        <family val="3"/>
        <charset val="128"/>
      </rPr>
      <t>ダウ転換で</t>
    </r>
    <r>
      <rPr>
        <sz val="11"/>
        <rFont val="ＭＳ Ｐゴシック"/>
        <family val="3"/>
        <charset val="128"/>
      </rPr>
      <t>フルリスクIN、それ以外ならロットを落としてINする。</t>
    </r>
    <r>
      <rPr>
        <sz val="11"/>
        <color indexed="8"/>
        <rFont val="ＭＳ Ｐゴシック"/>
        <family val="3"/>
        <charset val="128"/>
      </rPr>
      <t xml:space="preserve">
・</t>
    </r>
    <r>
      <rPr>
        <b/>
        <sz val="11"/>
        <color rgb="FFFF0000"/>
        <rFont val="ＭＳ Ｐゴシック"/>
        <family val="3"/>
        <charset val="128"/>
      </rPr>
      <t>角度が適度に緩やかで</t>
    </r>
    <r>
      <rPr>
        <sz val="11"/>
        <color indexed="8"/>
        <rFont val="ＭＳ Ｐゴシック"/>
        <family val="3"/>
        <charset val="128"/>
      </rPr>
      <t>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51" eb="52">
      <t>アシ</t>
    </rPh>
    <rPh sb="52" eb="54">
      <t>イジョウ</t>
    </rPh>
    <rPh sb="60" eb="61">
      <t>ム</t>
    </rPh>
    <rPh sb="63" eb="65">
      <t>カクニン</t>
    </rPh>
    <rPh sb="73" eb="74">
      <t>ギャク</t>
    </rPh>
    <rPh sb="93" eb="95">
      <t>ダイイチ</t>
    </rPh>
    <rPh sb="95" eb="97">
      <t>ジョウケン</t>
    </rPh>
    <rPh sb="97" eb="99">
      <t>ゴウカク</t>
    </rPh>
    <rPh sb="115" eb="116">
      <t>アト</t>
    </rPh>
    <rPh sb="119" eb="120">
      <t>フン</t>
    </rPh>
    <rPh sb="120" eb="121">
      <t>アシ</t>
    </rPh>
    <rPh sb="128" eb="129">
      <t>モド</t>
    </rPh>
    <rPh sb="146" eb="148">
      <t>カイメ</t>
    </rPh>
    <rPh sb="149" eb="150">
      <t>モド</t>
    </rPh>
    <rPh sb="158" eb="160">
      <t>セッショク</t>
    </rPh>
    <rPh sb="160" eb="161">
      <t>ゴ</t>
    </rPh>
    <rPh sb="175" eb="177">
      <t>テンカン</t>
    </rPh>
    <rPh sb="188" eb="190">
      <t>イガイ</t>
    </rPh>
    <rPh sb="196" eb="197">
      <t>オ</t>
    </rPh>
    <rPh sb="207" eb="209">
      <t>カクド</t>
    </rPh>
    <rPh sb="210" eb="212">
      <t>テキド</t>
    </rPh>
    <rPh sb="213" eb="214">
      <t>ユル</t>
    </rPh>
    <rPh sb="256" eb="257">
      <t>ス</t>
    </rPh>
    <rPh sb="301" eb="303">
      <t>キジュン</t>
    </rPh>
    <rPh sb="307" eb="309">
      <t>テマエ</t>
    </rPh>
    <rPh sb="310" eb="312">
      <t>アタマウ</t>
    </rPh>
    <rPh sb="314" eb="316">
      <t>カクニン</t>
    </rPh>
    <rPh sb="320" eb="322">
      <t>ケッサイ</t>
    </rPh>
    <rPh sb="323" eb="325">
      <t>スナオ</t>
    </rPh>
    <rPh sb="332" eb="334">
      <t>トウタツ</t>
    </rPh>
    <rPh sb="343" eb="345">
      <t>ジッシ</t>
    </rPh>
    <rPh sb="357" eb="359">
      <t>ゲンソク</t>
    </rPh>
    <rPh sb="359" eb="361">
      <t>ジョウキ</t>
    </rPh>
    <rPh sb="372" eb="374">
      <t>レイガイ</t>
    </rPh>
    <rPh sb="374" eb="375">
      <t>テキ</t>
    </rPh>
    <rPh sb="378" eb="379">
      <t>アシ</t>
    </rPh>
    <rPh sb="399" eb="400">
      <t>カサ</t>
    </rPh>
    <rPh sb="403" eb="405">
      <t>バアイ</t>
    </rPh>
    <rPh sb="412" eb="413">
      <t>オ</t>
    </rPh>
    <rPh sb="416" eb="417">
      <t>ハイ</t>
    </rPh>
    <phoneticPr fontId="2"/>
  </si>
  <si>
    <r>
      <rPr>
        <sz val="11"/>
        <rFont val="ＭＳ Ｐゴシック"/>
        <family val="3"/>
        <charset val="128"/>
      </rPr>
      <t xml:space="preserve">　　　　　　　　　　　　　　　　　　　　　　　　　　　　　　　　　　　　　　　　　決済時
・毎週週明け最初の勝ちトレードは、その週の相場の伸びを探る為、まず直近にあるS/Rをターゲットにして早めに利確する。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t>
    </r>
    <r>
      <rPr>
        <b/>
        <sz val="11"/>
        <color rgb="FFFF0000"/>
        <rFont val="ＭＳ Ｐゴシック"/>
        <family val="3"/>
        <charset val="128"/>
      </rPr>
      <t>・IN後急な伸びが無かった場合、逆行することが多い。建値撤退の準備をする。</t>
    </r>
    <r>
      <rPr>
        <sz val="11"/>
        <rFont val="ＭＳ Ｐゴシック"/>
        <family val="3"/>
        <charset val="128"/>
      </rPr>
      <t xml:space="preserve">
・T/Lに支えられて逆行している場合はブレイクを期待して持っていて良いが、T/Lから剥離する急上昇（急下落）になった場合は
　強い逆行となる為、すぐに決済する！</t>
    </r>
    <r>
      <rPr>
        <sz val="11"/>
        <color rgb="FFFF0000"/>
        <rFont val="ＭＳ Ｐゴシック"/>
        <family val="3"/>
        <charset val="128"/>
      </rPr>
      <t xml:space="preserve">
・100pips以上伸びた場合、当日中に決済する。</t>
    </r>
    <rPh sb="41" eb="43">
      <t>ケッサイ</t>
    </rPh>
    <rPh sb="43" eb="44">
      <t>ジ</t>
    </rPh>
    <rPh sb="283" eb="285">
      <t>イジョウ</t>
    </rPh>
    <rPh sb="285" eb="286">
      <t>ノ</t>
    </rPh>
    <rPh sb="288" eb="290">
      <t>バアイ</t>
    </rPh>
    <rPh sb="291" eb="293">
      <t>トウジツ</t>
    </rPh>
    <rPh sb="293" eb="294">
      <t>チュウ</t>
    </rPh>
    <rPh sb="295" eb="297">
      <t>ケッサイ</t>
    </rPh>
    <phoneticPr fontId="2"/>
  </si>
  <si>
    <t>2016.02.28</t>
    <phoneticPr fontId="2"/>
  </si>
  <si>
    <t>２月</t>
    <rPh sb="1" eb="2">
      <t>ガツ</t>
    </rPh>
    <phoneticPr fontId="2"/>
  </si>
  <si>
    <t>1月</t>
    <rPh sb="1" eb="2">
      <t>ガツ</t>
    </rPh>
    <phoneticPr fontId="2"/>
  </si>
  <si>
    <t>１月合計</t>
    <rPh sb="1" eb="2">
      <t>ガツ</t>
    </rPh>
    <rPh sb="2" eb="4">
      <t>ゴウケイ</t>
    </rPh>
    <phoneticPr fontId="2"/>
  </si>
  <si>
    <t>２月合計</t>
    <rPh sb="1" eb="2">
      <t>ガツ</t>
    </rPh>
    <rPh sb="2" eb="4">
      <t>ゴウケイ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</si>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</sst>
</file>

<file path=xl/styles.xml><?xml version="1.0" encoding="utf-8"?>
<styleSheet xmlns="http://schemas.openxmlformats.org/spreadsheetml/2006/main">
  <numFmts count="9">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s>
  <fonts count="28">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
      <b/>
      <sz val="14"/>
      <color rgb="FFFF0000"/>
      <name val="ＭＳ Ｐゴシック"/>
      <family val="3"/>
      <charset val="128"/>
    </font>
    <font>
      <b/>
      <sz val="11"/>
      <color rgb="FFFFC000"/>
      <name val="ＭＳ Ｐゴシック"/>
      <family val="3"/>
      <charset val="128"/>
    </font>
  </fonts>
  <fills count="10">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23">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4" borderId="8" xfId="0" applyNumberFormat="1" applyFont="1" applyFill="1" applyBorder="1" applyAlignment="1" applyProtection="1">
      <alignment horizontal="center" vertical="center"/>
    </xf>
    <xf numFmtId="177" fontId="9" fillId="4"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4" borderId="8" xfId="0" applyNumberFormat="1" applyFont="1" applyFill="1" applyBorder="1" applyAlignment="1" applyProtection="1">
      <alignment horizontal="center" vertical="center"/>
    </xf>
    <xf numFmtId="176" fontId="9" fillId="4" borderId="33" xfId="0" applyNumberFormat="1" applyFont="1" applyFill="1" applyBorder="1" applyAlignment="1" applyProtection="1">
      <alignment horizontal="left" vertical="center"/>
    </xf>
    <xf numFmtId="0" fontId="9" fillId="4"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5" borderId="42" xfId="0" applyFont="1" applyFill="1" applyBorder="1">
      <alignment vertical="center"/>
    </xf>
    <xf numFmtId="0" fontId="14" fillId="5" borderId="3" xfId="0" applyFont="1" applyFill="1" applyBorder="1">
      <alignment vertical="center"/>
    </xf>
    <xf numFmtId="0" fontId="14" fillId="5" borderId="3" xfId="0" applyFont="1" applyFill="1" applyBorder="1" applyAlignment="1">
      <alignment vertical="center" wrapText="1"/>
    </xf>
    <xf numFmtId="0" fontId="14" fillId="5"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5" borderId="22" xfId="0" applyFont="1" applyFill="1" applyBorder="1">
      <alignment vertical="center"/>
    </xf>
    <xf numFmtId="181" fontId="14" fillId="6" borderId="22" xfId="0" applyNumberFormat="1" applyFont="1" applyFill="1" applyBorder="1">
      <alignment vertical="center"/>
    </xf>
    <xf numFmtId="0" fontId="14" fillId="6"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6" borderId="22" xfId="0" applyNumberFormat="1" applyFont="1" applyFill="1" applyBorder="1">
      <alignment vertical="center"/>
    </xf>
    <xf numFmtId="0" fontId="14" fillId="5"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6" borderId="22" xfId="0" applyNumberFormat="1" applyFont="1" applyFill="1" applyBorder="1">
      <alignment vertical="center"/>
    </xf>
    <xf numFmtId="0" fontId="17" fillId="0" borderId="0" xfId="0" applyFont="1">
      <alignment vertical="center"/>
    </xf>
    <xf numFmtId="0" fontId="18" fillId="7" borderId="0" xfId="0" applyFont="1" applyFill="1">
      <alignment vertical="center"/>
    </xf>
    <xf numFmtId="0" fontId="18" fillId="7"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9"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3"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26" fillId="0" borderId="22" xfId="0" applyFont="1" applyBorder="1" applyAlignment="1">
      <alignment vertical="center" wrapText="1"/>
    </xf>
    <xf numFmtId="0" fontId="27" fillId="0" borderId="22" xfId="0" applyFont="1" applyBorder="1" applyAlignment="1">
      <alignment vertical="center" wrapText="1"/>
    </xf>
    <xf numFmtId="0" fontId="5" fillId="0" borderId="22" xfId="0" applyFont="1" applyBorder="1" applyAlignment="1">
      <alignment vertical="center" wrapText="1"/>
    </xf>
    <xf numFmtId="0" fontId="5" fillId="0" borderId="0" xfId="0" applyFont="1" applyAlignment="1">
      <alignment horizontal="center" vertical="center"/>
    </xf>
    <xf numFmtId="0" fontId="0" fillId="0" borderId="0" xfId="0" applyNumberFormat="1" applyFont="1" applyFill="1" applyBorder="1" applyAlignment="1" applyProtection="1">
      <alignment horizontal="left" vertical="center"/>
    </xf>
    <xf numFmtId="176" fontId="0" fillId="0" borderId="0" xfId="0" applyNumberFormat="1" applyFont="1" applyFill="1" applyBorder="1" applyAlignment="1" applyProtection="1">
      <alignment horizontal="center" vertical="center"/>
    </xf>
    <xf numFmtId="178" fontId="0" fillId="0" borderId="0" xfId="0" applyNumberFormat="1" applyFill="1" applyBorder="1" applyAlignment="1" applyProtection="1">
      <alignment horizontal="center" vertical="center"/>
    </xf>
    <xf numFmtId="177" fontId="0" fillId="0" borderId="0" xfId="0" applyNumberFormat="1" applyFill="1" applyBorder="1" applyAlignment="1" applyProtection="1">
      <alignment vertical="center"/>
    </xf>
    <xf numFmtId="0" fontId="0" fillId="0" borderId="22" xfId="0" applyBorder="1" applyAlignment="1">
      <alignment vertical="center" wrapText="1"/>
    </xf>
    <xf numFmtId="0" fontId="0" fillId="0" borderId="22" xfId="0" applyBorder="1" applyAlignment="1">
      <alignment vertical="center"/>
    </xf>
    <xf numFmtId="0" fontId="0" fillId="0" borderId="56" xfId="0" applyFill="1" applyBorder="1" applyAlignment="1">
      <alignment vertical="center"/>
    </xf>
    <xf numFmtId="0" fontId="0" fillId="0" borderId="42" xfId="0" applyFill="1"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0" fontId="0" fillId="2" borderId="56" xfId="0" applyFill="1" applyBorder="1" applyAlignment="1">
      <alignment vertical="center"/>
    </xf>
    <xf numFmtId="0" fontId="0" fillId="0" borderId="42"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9" fillId="4" borderId="11" xfId="0" applyNumberFormat="1" applyFont="1" applyFill="1" applyBorder="1" applyAlignment="1" applyProtection="1">
      <alignment horizontal="center" vertical="center"/>
    </xf>
    <xf numFmtId="0" fontId="9" fillId="4"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4" borderId="7" xfId="0" applyNumberFormat="1" applyFont="1" applyFill="1" applyBorder="1" applyAlignment="1" applyProtection="1">
      <alignment horizontal="center" vertical="center"/>
    </xf>
    <xf numFmtId="0" fontId="9" fillId="4"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5" borderId="21" xfId="0" applyFont="1" applyFill="1" applyBorder="1" applyAlignment="1">
      <alignment horizontal="center" vertical="center"/>
    </xf>
    <xf numFmtId="0" fontId="14" fillId="5" borderId="54"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22" xfId="0" applyFont="1" applyFill="1" applyBorder="1" applyAlignment="1">
      <alignment horizontal="center" vertical="center"/>
    </xf>
    <xf numFmtId="0" fontId="19" fillId="8"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6"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20380</c:v>
                </c:pt>
                <c:pt idx="1">
                  <c:v>18155</c:v>
                </c:pt>
                <c:pt idx="2">
                  <c:v>0</c:v>
                </c:pt>
                <c:pt idx="3">
                  <c:v>0</c:v>
                </c:pt>
                <c:pt idx="4">
                  <c:v>0</c:v>
                </c:pt>
                <c:pt idx="5">
                  <c:v>0</c:v>
                </c:pt>
                <c:pt idx="6">
                  <c:v>4168</c:v>
                </c:pt>
                <c:pt idx="7">
                  <c:v>24026</c:v>
                </c:pt>
                <c:pt idx="8">
                  <c:v>0</c:v>
                </c:pt>
                <c:pt idx="9">
                  <c:v>0</c:v>
                </c:pt>
                <c:pt idx="10">
                  <c:v>8266</c:v>
                </c:pt>
                <c:pt idx="11">
                  <c:v>4160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14320</c:v>
                </c:pt>
                <c:pt idx="1">
                  <c:v>0</c:v>
                </c:pt>
                <c:pt idx="2">
                  <c:v>0</c:v>
                </c:pt>
                <c:pt idx="3">
                  <c:v>22190</c:v>
                </c:pt>
                <c:pt idx="4">
                  <c:v>49930</c:v>
                </c:pt>
                <c:pt idx="5">
                  <c:v>6322</c:v>
                </c:pt>
                <c:pt idx="6">
                  <c:v>11171</c:v>
                </c:pt>
                <c:pt idx="7">
                  <c:v>0</c:v>
                </c:pt>
                <c:pt idx="8">
                  <c:v>21772</c:v>
                </c:pt>
                <c:pt idx="9">
                  <c:v>4572</c:v>
                </c:pt>
                <c:pt idx="10">
                  <c:v>4933</c:v>
                </c:pt>
                <c:pt idx="11">
                  <c:v>0</c:v>
                </c:pt>
                <c:pt idx="12">
                  <c:v>0</c:v>
                </c:pt>
                <c:pt idx="13">
                  <c:v>24328</c:v>
                </c:pt>
                <c:pt idx="14">
                  <c:v>0</c:v>
                </c:pt>
                <c:pt idx="15">
                  <c:v>0</c:v>
                </c:pt>
                <c:pt idx="16">
                  <c:v>0</c:v>
                </c:pt>
                <c:pt idx="17">
                  <c:v>0</c:v>
                </c:pt>
                <c:pt idx="18">
                  <c:v>0</c:v>
                </c:pt>
                <c:pt idx="19">
                  <c:v>0</c:v>
                </c:pt>
                <c:pt idx="20">
                  <c:v>0</c:v>
                </c:pt>
                <c:pt idx="21">
                  <c:v>0</c:v>
                </c:pt>
                <c:pt idx="22">
                  <c:v>0</c:v>
                </c:pt>
                <c:pt idx="23">
                  <c:v>0</c:v>
                </c:pt>
                <c:pt idx="24">
                  <c:v>0</c:v>
                </c:pt>
                <c:pt idx="25">
                  <c:v>0</c:v>
                </c:pt>
                <c:pt idx="26">
                  <c:v>20329</c:v>
                </c:pt>
                <c:pt idx="27">
                  <c:v>13973</c:v>
                </c:pt>
              </c:numCache>
            </c:numRef>
          </c:val>
        </c:ser>
        <c:axId val="53055872"/>
        <c:axId val="53057408"/>
      </c:barChart>
      <c:catAx>
        <c:axId val="53055872"/>
        <c:scaling>
          <c:orientation val="minMax"/>
        </c:scaling>
        <c:axPos val="b"/>
        <c:majorTickMark val="none"/>
        <c:tickLblPos val="nextTo"/>
        <c:crossAx val="53057408"/>
        <c:crosses val="autoZero"/>
        <c:auto val="1"/>
        <c:lblAlgn val="ctr"/>
        <c:lblOffset val="100"/>
      </c:catAx>
      <c:valAx>
        <c:axId val="53057408"/>
        <c:scaling>
          <c:orientation val="minMax"/>
        </c:scaling>
        <c:axPos val="l"/>
        <c:majorGridlines/>
        <c:numFmt formatCode="&quot;¥&quot;#,##0;[Red]\-&quot;¥&quot;#,##0" sourceLinked="1"/>
        <c:majorTickMark val="none"/>
        <c:tickLblPos val="nextTo"/>
        <c:crossAx val="53055872"/>
        <c:crosses val="autoZero"/>
        <c:crossBetween val="between"/>
      </c:valAx>
    </c:plotArea>
    <c:legend>
      <c:legendPos val="r"/>
    </c:legend>
    <c:plotVisOnly val="1"/>
    <c:dispBlanksAs val="gap"/>
  </c:chart>
  <c:printSettings>
    <c:headerFooter/>
    <c:pageMargins b="0.75000000000000733" l="0.70000000000000062" r="0.70000000000000062" t="0.750000000000007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0636"/>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53068544"/>
        <c:axId val="53070080"/>
      </c:lineChart>
      <c:dateAx>
        <c:axId val="53068544"/>
        <c:scaling>
          <c:orientation val="minMax"/>
        </c:scaling>
        <c:axPos val="b"/>
        <c:numFmt formatCode="yyyy&quot;年&quot;mm&quot;月&quot;" sourceLinked="1"/>
        <c:majorTickMark val="none"/>
        <c:tickLblPos val="nextTo"/>
        <c:crossAx val="53070080"/>
        <c:crosses val="autoZero"/>
        <c:auto val="1"/>
        <c:lblOffset val="100"/>
        <c:baseTimeUnit val="months"/>
      </c:dateAx>
      <c:valAx>
        <c:axId val="5307008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462"/>
            </c:manualLayout>
          </c:layout>
        </c:title>
        <c:numFmt formatCode="&quot;¥&quot;#,##0;\-&quot;¥&quot;#,##0" sourceLinked="1"/>
        <c:majorTickMark val="none"/>
        <c:tickLblPos val="nextTo"/>
        <c:crossAx val="53068544"/>
        <c:crosses val="autoZero"/>
        <c:crossBetween val="between"/>
      </c:valAx>
    </c:plotArea>
    <c:legend>
      <c:legendPos val="r"/>
    </c:legend>
    <c:plotVisOnly val="1"/>
    <c:dispBlanksAs val="gap"/>
  </c:chart>
  <c:printSettings>
    <c:headerFooter/>
    <c:pageMargins b="0.75000000000000733" l="0.70000000000000062" r="0.70000000000000062" t="0.75000000000000733"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171745</xdr:colOff>
      <xdr:row>28</xdr:row>
      <xdr:rowOff>127654</xdr:rowOff>
    </xdr:to>
    <xdr:pic>
      <xdr:nvPicPr>
        <xdr:cNvPr id="10241" name="Picture 1"/>
        <xdr:cNvPicPr>
          <a:picLocks noChangeAspect="1" noChangeArrowheads="1"/>
        </xdr:cNvPicPr>
      </xdr:nvPicPr>
      <xdr:blipFill>
        <a:blip xmlns:r="http://schemas.openxmlformats.org/officeDocument/2006/relationships" r:embed="rId1"/>
        <a:srcRect l="5122" t="20258" b="12353"/>
        <a:stretch>
          <a:fillRect/>
        </a:stretch>
      </xdr:blipFill>
      <xdr:spPr bwMode="auto">
        <a:xfrm>
          <a:off x="0" y="0"/>
          <a:ext cx="12367673" cy="4801778"/>
        </a:xfrm>
        <a:prstGeom prst="rect">
          <a:avLst/>
        </a:prstGeom>
        <a:noFill/>
        <a:ln w="1">
          <a:noFill/>
          <a:miter lim="800000"/>
          <a:headEnd/>
          <a:tailEnd type="none" w="med" len="med"/>
        </a:ln>
        <a:effectLst/>
      </xdr:spPr>
    </xdr:pic>
    <xdr:clientData/>
  </xdr:twoCellAnchor>
  <xdr:twoCellAnchor>
    <xdr:from>
      <xdr:col>0</xdr:col>
      <xdr:colOff>117835</xdr:colOff>
      <xdr:row>1</xdr:row>
      <xdr:rowOff>19639</xdr:rowOff>
    </xdr:from>
    <xdr:to>
      <xdr:col>1</xdr:col>
      <xdr:colOff>444490</xdr:colOff>
      <xdr:row>2</xdr:row>
      <xdr:rowOff>129350</xdr:rowOff>
    </xdr:to>
    <xdr:sp macro="" textlink="">
      <xdr:nvSpPr>
        <xdr:cNvPr id="36" name="テキスト ボックス 35"/>
        <xdr:cNvSpPr txBox="1"/>
      </xdr:nvSpPr>
      <xdr:spPr>
        <a:xfrm>
          <a:off x="117835" y="18657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No.35,36</a:t>
          </a:r>
        </a:p>
      </xdr:txBody>
    </xdr:sp>
    <xdr:clientData/>
  </xdr:twoCellAnchor>
  <xdr:twoCellAnchor>
    <xdr:from>
      <xdr:col>0</xdr:col>
      <xdr:colOff>118522</xdr:colOff>
      <xdr:row>3</xdr:row>
      <xdr:rowOff>7784</xdr:rowOff>
    </xdr:from>
    <xdr:to>
      <xdr:col>2</xdr:col>
      <xdr:colOff>414303</xdr:colOff>
      <xdr:row>9</xdr:row>
      <xdr:rowOff>97802</xdr:rowOff>
    </xdr:to>
    <xdr:sp macro="" textlink="">
      <xdr:nvSpPr>
        <xdr:cNvPr id="37" name="テキスト ボックス 36"/>
        <xdr:cNvSpPr txBox="1"/>
      </xdr:nvSpPr>
      <xdr:spPr>
        <a:xfrm>
          <a:off x="118522" y="508583"/>
          <a:ext cx="1650884" cy="10916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足レベルでダウントレンド→戻りで１</a:t>
          </a:r>
          <a:r>
            <a:rPr kumimoji="1" lang="en-US" altLang="ja-JP" sz="1100"/>
            <a:t>H</a:t>
          </a:r>
          <a:r>
            <a:rPr kumimoji="1" lang="ja-JP" altLang="en-US" sz="1100"/>
            <a:t>足レベルのウェッジ形成→</a:t>
          </a:r>
          <a:r>
            <a:rPr kumimoji="1" lang="en-US" altLang="ja-JP" sz="1100"/>
            <a:t>H&amp;S</a:t>
          </a:r>
          <a:r>
            <a:rPr kumimoji="1" lang="ja-JP" altLang="en-US" sz="1100"/>
            <a:t>のように見えるパターンと同時にブレイク</a:t>
          </a:r>
          <a:r>
            <a:rPr kumimoji="1" lang="ja-JP" altLang="en-US" sz="1100">
              <a:solidFill>
                <a:schemeClr val="dk1"/>
              </a:solidFill>
              <a:latin typeface="+mn-lt"/>
              <a:ea typeface="+mn-ea"/>
              <a:cs typeface="+mn-cs"/>
            </a:rPr>
            <a:t>で</a:t>
          </a:r>
          <a:r>
            <a:rPr kumimoji="1" lang="en-US" altLang="ja-JP" sz="1100">
              <a:solidFill>
                <a:schemeClr val="dk1"/>
              </a:solidFill>
              <a:latin typeface="+mn-lt"/>
              <a:ea typeface="+mn-ea"/>
              <a:cs typeface="+mn-cs"/>
            </a:rPr>
            <a:t>IN</a:t>
          </a:r>
        </a:p>
      </xdr:txBody>
    </xdr:sp>
    <xdr:clientData/>
  </xdr:twoCellAnchor>
  <xdr:twoCellAnchor>
    <xdr:from>
      <xdr:col>11</xdr:col>
      <xdr:colOff>19639</xdr:colOff>
      <xdr:row>5</xdr:row>
      <xdr:rowOff>117835</xdr:rowOff>
    </xdr:from>
    <xdr:to>
      <xdr:col>12</xdr:col>
      <xdr:colOff>648092</xdr:colOff>
      <xdr:row>10</xdr:row>
      <xdr:rowOff>48704</xdr:rowOff>
    </xdr:to>
    <xdr:sp macro="" textlink="">
      <xdr:nvSpPr>
        <xdr:cNvPr id="38" name="角丸四角形吹き出し 37"/>
        <xdr:cNvSpPr/>
      </xdr:nvSpPr>
      <xdr:spPr>
        <a:xfrm>
          <a:off x="7472706" y="952500"/>
          <a:ext cx="1306005" cy="765534"/>
        </a:xfrm>
        <a:prstGeom prst="wedgeRoundRectCallout">
          <a:avLst>
            <a:gd name="adj1" fmla="val -28046"/>
            <a:gd name="adj2" fmla="val 10126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手前の上昇は耐えたが、再びの上昇でビビって</a:t>
          </a:r>
          <a:r>
            <a:rPr kumimoji="1" lang="en-US" altLang="ja-JP" sz="1100"/>
            <a:t>N0.35</a:t>
          </a:r>
          <a:r>
            <a:rPr kumimoji="1" lang="ja-JP" altLang="en-US" sz="1100"/>
            <a:t>決済</a:t>
          </a:r>
        </a:p>
      </xdr:txBody>
    </xdr:sp>
    <xdr:clientData/>
  </xdr:twoCellAnchor>
  <xdr:twoCellAnchor>
    <xdr:from>
      <xdr:col>6</xdr:col>
      <xdr:colOff>520045</xdr:colOff>
      <xdr:row>8</xdr:row>
      <xdr:rowOff>48705</xdr:rowOff>
    </xdr:from>
    <xdr:to>
      <xdr:col>8</xdr:col>
      <xdr:colOff>186573</xdr:colOff>
      <xdr:row>8</xdr:row>
      <xdr:rowOff>49098</xdr:rowOff>
    </xdr:to>
    <xdr:cxnSp macro="">
      <xdr:nvCxnSpPr>
        <xdr:cNvPr id="39" name="直線コネクタ 38"/>
        <xdr:cNvCxnSpPr/>
      </xdr:nvCxnSpPr>
      <xdr:spPr>
        <a:xfrm>
          <a:off x="4585354" y="1384169"/>
          <a:ext cx="1021631"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147906</xdr:colOff>
      <xdr:row>21</xdr:row>
      <xdr:rowOff>123725</xdr:rowOff>
    </xdr:from>
    <xdr:to>
      <xdr:col>13</xdr:col>
      <xdr:colOff>225459</xdr:colOff>
      <xdr:row>25</xdr:row>
      <xdr:rowOff>78556</xdr:rowOff>
    </xdr:to>
    <xdr:sp macro="" textlink="">
      <xdr:nvSpPr>
        <xdr:cNvPr id="40" name="角丸四角形吹き出し 39"/>
        <xdr:cNvSpPr/>
      </xdr:nvSpPr>
      <xdr:spPr>
        <a:xfrm>
          <a:off x="7600973" y="3629318"/>
          <a:ext cx="1432656" cy="622563"/>
        </a:xfrm>
        <a:prstGeom prst="wedgeRoundRectCallout">
          <a:avLst>
            <a:gd name="adj1" fmla="val -5698"/>
            <a:gd name="adj2" fmla="val -11104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寝る前（</a:t>
          </a:r>
          <a:r>
            <a:rPr kumimoji="1" lang="en-US" altLang="ja-JP" sz="1100" b="1"/>
            <a:t>AM1</a:t>
          </a:r>
          <a:r>
            <a:rPr kumimoji="1" lang="ja-JP" altLang="en-US" sz="1100" b="1"/>
            <a:t>時頃）がピーク付近だった</a:t>
          </a:r>
          <a:endParaRPr kumimoji="1" lang="en-US" altLang="ja-JP" sz="1100" b="1"/>
        </a:p>
      </xdr:txBody>
    </xdr:sp>
    <xdr:clientData/>
  </xdr:twoCellAnchor>
  <xdr:twoCellAnchor>
    <xdr:from>
      <xdr:col>5</xdr:col>
      <xdr:colOff>39278</xdr:colOff>
      <xdr:row>5</xdr:row>
      <xdr:rowOff>9820</xdr:rowOff>
    </xdr:from>
    <xdr:to>
      <xdr:col>7</xdr:col>
      <xdr:colOff>235670</xdr:colOff>
      <xdr:row>11</xdr:row>
      <xdr:rowOff>68737</xdr:rowOff>
    </xdr:to>
    <xdr:sp macro="" textlink="">
      <xdr:nvSpPr>
        <xdr:cNvPr id="42" name="角丸四角形 41"/>
        <xdr:cNvSpPr/>
      </xdr:nvSpPr>
      <xdr:spPr>
        <a:xfrm>
          <a:off x="3427036" y="844485"/>
          <a:ext cx="1551495" cy="1060515"/>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10</xdr:col>
      <xdr:colOff>161826</xdr:colOff>
      <xdr:row>13</xdr:row>
      <xdr:rowOff>24351</xdr:rowOff>
    </xdr:from>
    <xdr:to>
      <xdr:col>11</xdr:col>
      <xdr:colOff>505905</xdr:colOff>
      <xdr:row>13</xdr:row>
      <xdr:rowOff>24744</xdr:rowOff>
    </xdr:to>
    <xdr:cxnSp macro="">
      <xdr:nvCxnSpPr>
        <xdr:cNvPr id="43" name="直線コネクタ 42"/>
        <xdr:cNvCxnSpPr/>
      </xdr:nvCxnSpPr>
      <xdr:spPr>
        <a:xfrm>
          <a:off x="6937341" y="2194480"/>
          <a:ext cx="1021631"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349404</xdr:colOff>
      <xdr:row>23</xdr:row>
      <xdr:rowOff>60095</xdr:rowOff>
    </xdr:from>
    <xdr:to>
      <xdr:col>15</xdr:col>
      <xdr:colOff>353505</xdr:colOff>
      <xdr:row>26</xdr:row>
      <xdr:rowOff>117836</xdr:rowOff>
    </xdr:to>
    <xdr:sp macro="" textlink="">
      <xdr:nvSpPr>
        <xdr:cNvPr id="44" name="角丸四角形吹き出し 43"/>
        <xdr:cNvSpPr/>
      </xdr:nvSpPr>
      <xdr:spPr>
        <a:xfrm>
          <a:off x="9157574" y="3899554"/>
          <a:ext cx="1359204" cy="558540"/>
        </a:xfrm>
        <a:prstGeom prst="wedgeRoundRectCallout">
          <a:avLst>
            <a:gd name="adj1" fmla="val -62587"/>
            <a:gd name="adj2" fmla="val -3060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この時点で</a:t>
          </a:r>
          <a:r>
            <a:rPr kumimoji="1" lang="en-US" altLang="ja-JP" sz="1100" b="1"/>
            <a:t>150pips</a:t>
          </a:r>
          <a:r>
            <a:rPr kumimoji="1" lang="ja-JP" altLang="en-US" sz="1100" b="1"/>
            <a:t>を超えている</a:t>
          </a:r>
          <a:endParaRPr kumimoji="1" lang="en-US" altLang="ja-JP" sz="1100" b="1"/>
        </a:p>
      </xdr:txBody>
    </xdr:sp>
    <xdr:clientData/>
  </xdr:twoCellAnchor>
  <xdr:twoCellAnchor>
    <xdr:from>
      <xdr:col>15</xdr:col>
      <xdr:colOff>462525</xdr:colOff>
      <xdr:row>24</xdr:row>
      <xdr:rowOff>39278</xdr:rowOff>
    </xdr:from>
    <xdr:to>
      <xdr:col>17</xdr:col>
      <xdr:colOff>466626</xdr:colOff>
      <xdr:row>27</xdr:row>
      <xdr:rowOff>162221</xdr:rowOff>
    </xdr:to>
    <xdr:sp macro="" textlink="">
      <xdr:nvSpPr>
        <xdr:cNvPr id="45" name="角丸四角形吹き出し 44"/>
        <xdr:cNvSpPr/>
      </xdr:nvSpPr>
      <xdr:spPr>
        <a:xfrm>
          <a:off x="10625798" y="4045670"/>
          <a:ext cx="1359204" cy="623742"/>
        </a:xfrm>
        <a:prstGeom prst="wedgeRoundRectCallout">
          <a:avLst>
            <a:gd name="adj1" fmla="val -63310"/>
            <a:gd name="adj2" fmla="val -1171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100pips</a:t>
          </a:r>
          <a:r>
            <a:rPr kumimoji="1" lang="ja-JP" altLang="en-US" sz="1100" b="1"/>
            <a:t>以上伸びていれば当日中に決済はアリかも</a:t>
          </a:r>
          <a:endParaRPr kumimoji="1" lang="en-US" altLang="ja-JP" sz="1100" b="1"/>
        </a:p>
      </xdr:txBody>
    </xdr:sp>
    <xdr:clientData/>
  </xdr:twoCellAnchor>
  <xdr:twoCellAnchor>
    <xdr:from>
      <xdr:col>13</xdr:col>
      <xdr:colOff>476446</xdr:colOff>
      <xdr:row>6</xdr:row>
      <xdr:rowOff>117835</xdr:rowOff>
    </xdr:from>
    <xdr:to>
      <xdr:col>14</xdr:col>
      <xdr:colOff>481159</xdr:colOff>
      <xdr:row>8</xdr:row>
      <xdr:rowOff>122547</xdr:rowOff>
    </xdr:to>
    <xdr:sp macro="" textlink="">
      <xdr:nvSpPr>
        <xdr:cNvPr id="47" name="角丸四角形吹き出し 46"/>
        <xdr:cNvSpPr/>
      </xdr:nvSpPr>
      <xdr:spPr>
        <a:xfrm>
          <a:off x="9284616" y="1119433"/>
          <a:ext cx="682265" cy="338578"/>
        </a:xfrm>
        <a:prstGeom prst="wedgeRoundRectCallout">
          <a:avLst>
            <a:gd name="adj1" fmla="val 35282"/>
            <a:gd name="adj2" fmla="val 11866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No.36</a:t>
          </a:r>
          <a:r>
            <a:rPr kumimoji="1" lang="ja-JP" altLang="en-US" sz="1100"/>
            <a:t>決済</a:t>
          </a:r>
        </a:p>
      </xdr:txBody>
    </xdr:sp>
    <xdr:clientData/>
  </xdr:twoCellAnchor>
  <xdr:twoCellAnchor>
    <xdr:from>
      <xdr:col>14</xdr:col>
      <xdr:colOff>132367</xdr:colOff>
      <xdr:row>11</xdr:row>
      <xdr:rowOff>73450</xdr:rowOff>
    </xdr:from>
    <xdr:to>
      <xdr:col>15</xdr:col>
      <xdr:colOff>166933</xdr:colOff>
      <xdr:row>11</xdr:row>
      <xdr:rowOff>78557</xdr:rowOff>
    </xdr:to>
    <xdr:cxnSp macro="">
      <xdr:nvCxnSpPr>
        <xdr:cNvPr id="48" name="直線コネクタ 47"/>
        <xdr:cNvCxnSpPr/>
      </xdr:nvCxnSpPr>
      <xdr:spPr>
        <a:xfrm>
          <a:off x="9618089" y="1909713"/>
          <a:ext cx="712117"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368430</xdr:colOff>
      <xdr:row>1</xdr:row>
      <xdr:rowOff>5106</xdr:rowOff>
    </xdr:from>
    <xdr:to>
      <xdr:col>16</xdr:col>
      <xdr:colOff>319332</xdr:colOff>
      <xdr:row>5</xdr:row>
      <xdr:rowOff>102908</xdr:rowOff>
    </xdr:to>
    <xdr:sp macro="" textlink="">
      <xdr:nvSpPr>
        <xdr:cNvPr id="46" name="角丸四角形吹き出し 45"/>
        <xdr:cNvSpPr/>
      </xdr:nvSpPr>
      <xdr:spPr>
        <a:xfrm>
          <a:off x="9854152" y="172039"/>
          <a:ext cx="1306005" cy="765534"/>
        </a:xfrm>
        <a:prstGeom prst="wedgeRoundRectCallout">
          <a:avLst>
            <a:gd name="adj1" fmla="val -47595"/>
            <a:gd name="adj2" fmla="val 820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No.36</a:t>
          </a:r>
          <a:r>
            <a:rPr kumimoji="1" lang="ja-JP" altLang="en-US" sz="1100"/>
            <a:t>は長期間持つつもりだったが</a:t>
          </a:r>
          <a:endParaRPr kumimoji="1" lang="en-US" altLang="ja-JP" sz="1100"/>
        </a:p>
        <a:p>
          <a:pPr algn="ctr"/>
          <a:r>
            <a:rPr kumimoji="1" lang="ja-JP" altLang="en-US" sz="1100"/>
            <a:t>戻りの強さに対して持ちすぎ</a:t>
          </a:r>
          <a:r>
            <a:rPr kumimoji="1" lang="en-US" altLang="ja-JP" sz="1100"/>
            <a:t>×</a:t>
          </a:r>
          <a:endParaRPr kumimoji="1" lang="ja-JP" altLang="en-US" sz="1100"/>
        </a:p>
      </xdr:txBody>
    </xdr:sp>
    <xdr:clientData/>
  </xdr:twoCellAnchor>
  <xdr:twoCellAnchor>
    <xdr:from>
      <xdr:col>6</xdr:col>
      <xdr:colOff>672445</xdr:colOff>
      <xdr:row>9</xdr:row>
      <xdr:rowOff>63631</xdr:rowOff>
    </xdr:from>
    <xdr:to>
      <xdr:col>8</xdr:col>
      <xdr:colOff>338973</xdr:colOff>
      <xdr:row>9</xdr:row>
      <xdr:rowOff>64024</xdr:rowOff>
    </xdr:to>
    <xdr:cxnSp macro="">
      <xdr:nvCxnSpPr>
        <xdr:cNvPr id="50" name="直線コネクタ 49"/>
        <xdr:cNvCxnSpPr/>
      </xdr:nvCxnSpPr>
      <xdr:spPr>
        <a:xfrm>
          <a:off x="4737754" y="1566028"/>
          <a:ext cx="1021631"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103302</xdr:colOff>
      <xdr:row>0</xdr:row>
      <xdr:rowOff>157113</xdr:rowOff>
    </xdr:from>
    <xdr:to>
      <xdr:col>8</xdr:col>
      <xdr:colOff>618635</xdr:colOff>
      <xdr:row>5</xdr:row>
      <xdr:rowOff>4712</xdr:rowOff>
    </xdr:to>
    <xdr:sp macro="" textlink="">
      <xdr:nvSpPr>
        <xdr:cNvPr id="51" name="角丸四角形吹き出し 50"/>
        <xdr:cNvSpPr/>
      </xdr:nvSpPr>
      <xdr:spPr>
        <a:xfrm>
          <a:off x="4846163" y="157113"/>
          <a:ext cx="1192884" cy="682264"/>
        </a:xfrm>
        <a:prstGeom prst="wedgeRoundRectCallout">
          <a:avLst>
            <a:gd name="adj1" fmla="val -30231"/>
            <a:gd name="adj2" fmla="val 1171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分足で戻りからの直近安値ブレイクで</a:t>
          </a:r>
          <a:r>
            <a:rPr kumimoji="1" lang="en-US" altLang="ja-JP" sz="1100"/>
            <a:t>No.35IN</a:t>
          </a:r>
          <a:endParaRPr kumimoji="1" lang="ja-JP" altLang="en-US" sz="1100"/>
        </a:p>
      </xdr:txBody>
    </xdr:sp>
    <xdr:clientData/>
  </xdr:twoCellAnchor>
  <xdr:twoCellAnchor>
    <xdr:from>
      <xdr:col>6</xdr:col>
      <xdr:colOff>69130</xdr:colOff>
      <xdr:row>12</xdr:row>
      <xdr:rowOff>44383</xdr:rowOff>
    </xdr:from>
    <xdr:to>
      <xdr:col>7</xdr:col>
      <xdr:colOff>584462</xdr:colOff>
      <xdr:row>16</xdr:row>
      <xdr:rowOff>58915</xdr:rowOff>
    </xdr:to>
    <xdr:sp macro="" textlink="">
      <xdr:nvSpPr>
        <xdr:cNvPr id="52" name="角丸四角形吹き出し 51"/>
        <xdr:cNvSpPr/>
      </xdr:nvSpPr>
      <xdr:spPr>
        <a:xfrm>
          <a:off x="4134439" y="2047579"/>
          <a:ext cx="1192884" cy="682264"/>
        </a:xfrm>
        <a:prstGeom prst="wedgeRoundRectCallout">
          <a:avLst>
            <a:gd name="adj1" fmla="val 44678"/>
            <a:gd name="adj2" fmla="val -1160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後の直近安値ブレイクで</a:t>
          </a:r>
          <a:r>
            <a:rPr kumimoji="1" lang="en-US" altLang="ja-JP" sz="1100"/>
            <a:t>No.36IN</a:t>
          </a:r>
          <a:endParaRPr kumimoji="1" lang="ja-JP" altLang="en-US" sz="1100"/>
        </a:p>
      </xdr:txBody>
    </xdr:sp>
    <xdr:clientData/>
  </xdr:twoCellAnchor>
  <xdr:twoCellAnchor>
    <xdr:from>
      <xdr:col>3</xdr:col>
      <xdr:colOff>162831</xdr:colOff>
      <xdr:row>12</xdr:row>
      <xdr:rowOff>158291</xdr:rowOff>
    </xdr:from>
    <xdr:to>
      <xdr:col>5</xdr:col>
      <xdr:colOff>240384</xdr:colOff>
      <xdr:row>17</xdr:row>
      <xdr:rowOff>147294</xdr:rowOff>
    </xdr:to>
    <xdr:sp macro="" textlink="">
      <xdr:nvSpPr>
        <xdr:cNvPr id="53" name="角丸四角形吹き出し 52"/>
        <xdr:cNvSpPr/>
      </xdr:nvSpPr>
      <xdr:spPr>
        <a:xfrm>
          <a:off x="2195486" y="2161487"/>
          <a:ext cx="1432656" cy="823668"/>
        </a:xfrm>
        <a:prstGeom prst="wedgeRoundRectCallout">
          <a:avLst>
            <a:gd name="adj1" fmla="val 55303"/>
            <a:gd name="adj2" fmla="val -9485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と</a:t>
          </a:r>
          <a:r>
            <a:rPr kumimoji="1" lang="en-US" altLang="ja-JP" sz="1100" b="1"/>
            <a:t>H&amp;S</a:t>
          </a:r>
          <a:r>
            <a:rPr kumimoji="1" lang="ja-JP" altLang="en-US" sz="1100" b="1"/>
            <a:t>が同時にブレイクしているように見えた</a:t>
          </a:r>
          <a:endParaRPr kumimoji="1" lang="en-US" altLang="ja-JP" sz="1100" b="1"/>
        </a:p>
        <a:p>
          <a:pPr algn="ctr"/>
          <a:r>
            <a:rPr kumimoji="1" lang="ja-JP" altLang="en-US" sz="1100" b="1"/>
            <a:t>→少し自信アリ</a:t>
          </a:r>
          <a:endParaRPr kumimoji="1" lang="en-US" altLang="ja-JP" sz="1100" b="1"/>
        </a:p>
      </xdr:txBody>
    </xdr:sp>
    <xdr:clientData/>
  </xdr:twoCellAnchor>
  <xdr:twoCellAnchor editAs="oneCell">
    <xdr:from>
      <xdr:col>0</xdr:col>
      <xdr:colOff>0</xdr:colOff>
      <xdr:row>30</xdr:row>
      <xdr:rowOff>19639</xdr:rowOff>
    </xdr:from>
    <xdr:to>
      <xdr:col>18</xdr:col>
      <xdr:colOff>152105</xdr:colOff>
      <xdr:row>58</xdr:row>
      <xdr:rowOff>157114</xdr:rowOff>
    </xdr:to>
    <xdr:pic>
      <xdr:nvPicPr>
        <xdr:cNvPr id="35" name="Picture 1"/>
        <xdr:cNvPicPr>
          <a:picLocks noChangeAspect="1" noChangeArrowheads="1"/>
        </xdr:cNvPicPr>
      </xdr:nvPicPr>
      <xdr:blipFill>
        <a:blip xmlns:r="http://schemas.openxmlformats.org/officeDocument/2006/relationships" r:embed="rId2"/>
        <a:srcRect l="5273" t="19707" b="12767"/>
        <a:stretch>
          <a:fillRect/>
        </a:stretch>
      </xdr:blipFill>
      <xdr:spPr bwMode="auto">
        <a:xfrm>
          <a:off x="0" y="5027629"/>
          <a:ext cx="12348033" cy="4811598"/>
        </a:xfrm>
        <a:prstGeom prst="rect">
          <a:avLst/>
        </a:prstGeom>
        <a:noFill/>
        <a:ln w="1">
          <a:noFill/>
          <a:miter lim="800000"/>
          <a:headEnd/>
          <a:tailEnd type="none" w="med" len="med"/>
        </a:ln>
        <a:effectLst/>
      </xdr:spPr>
    </xdr:pic>
    <xdr:clientData/>
  </xdr:twoCellAnchor>
  <xdr:twoCellAnchor>
    <xdr:from>
      <xdr:col>0</xdr:col>
      <xdr:colOff>73843</xdr:colOff>
      <xdr:row>31</xdr:row>
      <xdr:rowOff>54204</xdr:rowOff>
    </xdr:from>
    <xdr:to>
      <xdr:col>1</xdr:col>
      <xdr:colOff>400498</xdr:colOff>
      <xdr:row>32</xdr:row>
      <xdr:rowOff>163915</xdr:rowOff>
    </xdr:to>
    <xdr:sp macro="" textlink="">
      <xdr:nvSpPr>
        <xdr:cNvPr id="54" name="テキスト ボックス 53"/>
        <xdr:cNvSpPr txBox="1"/>
      </xdr:nvSpPr>
      <xdr:spPr>
        <a:xfrm>
          <a:off x="73843" y="522912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No.37,38</a:t>
          </a:r>
        </a:p>
      </xdr:txBody>
    </xdr:sp>
    <xdr:clientData/>
  </xdr:twoCellAnchor>
  <xdr:twoCellAnchor>
    <xdr:from>
      <xdr:col>0</xdr:col>
      <xdr:colOff>74530</xdr:colOff>
      <xdr:row>33</xdr:row>
      <xdr:rowOff>42349</xdr:rowOff>
    </xdr:from>
    <xdr:to>
      <xdr:col>2</xdr:col>
      <xdr:colOff>370311</xdr:colOff>
      <xdr:row>38</xdr:row>
      <xdr:rowOff>9819</xdr:rowOff>
    </xdr:to>
    <xdr:sp macro="" textlink="">
      <xdr:nvSpPr>
        <xdr:cNvPr id="55" name="テキスト ボックス 54"/>
        <xdr:cNvSpPr txBox="1"/>
      </xdr:nvSpPr>
      <xdr:spPr>
        <a:xfrm>
          <a:off x="74530" y="5551138"/>
          <a:ext cx="1650884" cy="802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日足レベルでダウントレンド→戻りで１</a:t>
          </a:r>
          <a:r>
            <a:rPr kumimoji="1" lang="en-US" altLang="ja-JP" sz="1100"/>
            <a:t>H</a:t>
          </a:r>
          <a:r>
            <a:rPr kumimoji="1" lang="ja-JP" altLang="en-US" sz="1100"/>
            <a:t>足レベルのウェッジ形成→ブレイク</a:t>
          </a:r>
          <a:r>
            <a:rPr kumimoji="1" lang="ja-JP" altLang="en-US" sz="1100">
              <a:solidFill>
                <a:schemeClr val="dk1"/>
              </a:solidFill>
              <a:latin typeface="+mn-lt"/>
              <a:ea typeface="+mn-ea"/>
              <a:cs typeface="+mn-cs"/>
            </a:rPr>
            <a:t>で</a:t>
          </a:r>
          <a:r>
            <a:rPr kumimoji="1" lang="en-US" altLang="ja-JP" sz="1100">
              <a:solidFill>
                <a:schemeClr val="dk1"/>
              </a:solidFill>
              <a:latin typeface="+mn-lt"/>
              <a:ea typeface="+mn-ea"/>
              <a:cs typeface="+mn-cs"/>
            </a:rPr>
            <a:t>IN</a:t>
          </a:r>
        </a:p>
      </xdr:txBody>
    </xdr:sp>
    <xdr:clientData/>
  </xdr:twoCellAnchor>
  <xdr:twoCellAnchor>
    <xdr:from>
      <xdr:col>10</xdr:col>
      <xdr:colOff>157112</xdr:colOff>
      <xdr:row>41</xdr:row>
      <xdr:rowOff>0</xdr:rowOff>
    </xdr:from>
    <xdr:to>
      <xdr:col>11</xdr:col>
      <xdr:colOff>166933</xdr:colOff>
      <xdr:row>41</xdr:row>
      <xdr:rowOff>9819</xdr:rowOff>
    </xdr:to>
    <xdr:cxnSp macro="">
      <xdr:nvCxnSpPr>
        <xdr:cNvPr id="57" name="直線コネクタ 56"/>
        <xdr:cNvCxnSpPr/>
      </xdr:nvCxnSpPr>
      <xdr:spPr>
        <a:xfrm>
          <a:off x="6932627" y="6844253"/>
          <a:ext cx="687373" cy="9819"/>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657912</xdr:colOff>
      <xdr:row>44</xdr:row>
      <xdr:rowOff>137474</xdr:rowOff>
    </xdr:from>
    <xdr:to>
      <xdr:col>11</xdr:col>
      <xdr:colOff>402603</xdr:colOff>
      <xdr:row>44</xdr:row>
      <xdr:rowOff>147293</xdr:rowOff>
    </xdr:to>
    <xdr:cxnSp macro="">
      <xdr:nvCxnSpPr>
        <xdr:cNvPr id="60" name="直線コネクタ 59"/>
        <xdr:cNvCxnSpPr/>
      </xdr:nvCxnSpPr>
      <xdr:spPr>
        <a:xfrm>
          <a:off x="5400773" y="7482526"/>
          <a:ext cx="2454897" cy="9819"/>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157900</xdr:colOff>
      <xdr:row>33</xdr:row>
      <xdr:rowOff>88376</xdr:rowOff>
    </xdr:from>
    <xdr:to>
      <xdr:col>11</xdr:col>
      <xdr:colOff>579356</xdr:colOff>
      <xdr:row>36</xdr:row>
      <xdr:rowOff>137865</xdr:rowOff>
    </xdr:to>
    <xdr:sp macro="" textlink="">
      <xdr:nvSpPr>
        <xdr:cNvPr id="68" name="角丸四角形吹き出し 67"/>
        <xdr:cNvSpPr/>
      </xdr:nvSpPr>
      <xdr:spPr>
        <a:xfrm>
          <a:off x="6933415" y="5597165"/>
          <a:ext cx="1099008" cy="550288"/>
        </a:xfrm>
        <a:prstGeom prst="wedgeRoundRectCallout">
          <a:avLst>
            <a:gd name="adj1" fmla="val -25975"/>
            <a:gd name="adj2" fmla="val 12535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No.37IN</a:t>
          </a:r>
          <a:endParaRPr kumimoji="1" lang="ja-JP" altLang="en-US" sz="1100"/>
        </a:p>
      </xdr:txBody>
    </xdr:sp>
    <xdr:clientData/>
  </xdr:twoCellAnchor>
  <xdr:twoCellAnchor>
    <xdr:from>
      <xdr:col>13</xdr:col>
      <xdr:colOff>133547</xdr:colOff>
      <xdr:row>46</xdr:row>
      <xdr:rowOff>152399</xdr:rowOff>
    </xdr:from>
    <xdr:to>
      <xdr:col>14</xdr:col>
      <xdr:colOff>353505</xdr:colOff>
      <xdr:row>50</xdr:row>
      <xdr:rowOff>34956</xdr:rowOff>
    </xdr:to>
    <xdr:sp macro="" textlink="">
      <xdr:nvSpPr>
        <xdr:cNvPr id="70" name="角丸四角形吹き出し 69"/>
        <xdr:cNvSpPr/>
      </xdr:nvSpPr>
      <xdr:spPr>
        <a:xfrm>
          <a:off x="8941717" y="7831317"/>
          <a:ext cx="897510" cy="550288"/>
        </a:xfrm>
        <a:prstGeom prst="wedgeRoundRectCallout">
          <a:avLst>
            <a:gd name="adj1" fmla="val -52780"/>
            <a:gd name="adj2" fmla="val -1316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No.37,38</a:t>
          </a:r>
          <a:r>
            <a:rPr kumimoji="1" lang="ja-JP" altLang="en-US" sz="1100"/>
            <a:t>共に決済</a:t>
          </a:r>
        </a:p>
      </xdr:txBody>
    </xdr:sp>
    <xdr:clientData/>
  </xdr:twoCellAnchor>
  <xdr:twoCellAnchor>
    <xdr:from>
      <xdr:col>12</xdr:col>
      <xdr:colOff>270232</xdr:colOff>
      <xdr:row>43</xdr:row>
      <xdr:rowOff>142580</xdr:rowOff>
    </xdr:from>
    <xdr:to>
      <xdr:col>13</xdr:col>
      <xdr:colOff>280054</xdr:colOff>
      <xdr:row>43</xdr:row>
      <xdr:rowOff>152399</xdr:rowOff>
    </xdr:to>
    <xdr:cxnSp macro="">
      <xdr:nvCxnSpPr>
        <xdr:cNvPr id="71" name="直線コネクタ 70"/>
        <xdr:cNvCxnSpPr/>
      </xdr:nvCxnSpPr>
      <xdr:spPr>
        <a:xfrm>
          <a:off x="8400851" y="7320699"/>
          <a:ext cx="687373" cy="9819"/>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664021</xdr:colOff>
      <xdr:row>33</xdr:row>
      <xdr:rowOff>24745</xdr:rowOff>
    </xdr:from>
    <xdr:to>
      <xdr:col>13</xdr:col>
      <xdr:colOff>382963</xdr:colOff>
      <xdr:row>35</xdr:row>
      <xdr:rowOff>108015</xdr:rowOff>
    </xdr:to>
    <xdr:sp macro="" textlink="">
      <xdr:nvSpPr>
        <xdr:cNvPr id="72" name="角丸四角形吹き出し 71"/>
        <xdr:cNvSpPr/>
      </xdr:nvSpPr>
      <xdr:spPr>
        <a:xfrm>
          <a:off x="8117088" y="5533534"/>
          <a:ext cx="1074045" cy="417136"/>
        </a:xfrm>
        <a:prstGeom prst="wedgeRoundRectCallout">
          <a:avLst>
            <a:gd name="adj1" fmla="val -63310"/>
            <a:gd name="adj2" fmla="val -1171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戻りを待てていない</a:t>
          </a:r>
          <a:r>
            <a:rPr kumimoji="1" lang="en-US" altLang="ja-JP" sz="1100" b="1"/>
            <a:t>×</a:t>
          </a:r>
        </a:p>
      </xdr:txBody>
    </xdr:sp>
    <xdr:clientData/>
  </xdr:twoCellAnchor>
  <xdr:twoCellAnchor>
    <xdr:from>
      <xdr:col>0</xdr:col>
      <xdr:colOff>276343</xdr:colOff>
      <xdr:row>39</xdr:row>
      <xdr:rowOff>39671</xdr:rowOff>
    </xdr:from>
    <xdr:to>
      <xdr:col>2</xdr:col>
      <xdr:colOff>353505</xdr:colOff>
      <xdr:row>42</xdr:row>
      <xdr:rowOff>127654</xdr:rowOff>
    </xdr:to>
    <xdr:sp macro="" textlink="">
      <xdr:nvSpPr>
        <xdr:cNvPr id="74" name="角丸四角形吹き出し 73"/>
        <xdr:cNvSpPr/>
      </xdr:nvSpPr>
      <xdr:spPr>
        <a:xfrm>
          <a:off x="276343" y="6550058"/>
          <a:ext cx="1432265" cy="588782"/>
        </a:xfrm>
        <a:prstGeom prst="wedgeRoundRectCallout">
          <a:avLst>
            <a:gd name="adj1" fmla="val -21026"/>
            <a:gd name="adj2" fmla="val -901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ウェッジ</a:t>
          </a:r>
          <a:r>
            <a:rPr kumimoji="1" lang="en-US" altLang="ja-JP" sz="1100" b="1"/>
            <a:t>+α</a:t>
          </a:r>
          <a:r>
            <a:rPr kumimoji="1" lang="ja-JP" altLang="en-US" sz="1100" b="1"/>
            <a:t>のブレイクじゃない時は</a:t>
          </a:r>
          <a:r>
            <a:rPr kumimoji="1" lang="en-US" altLang="ja-JP" sz="1100" b="1"/>
            <a:t>FS</a:t>
          </a:r>
          <a:r>
            <a:rPr kumimoji="1" lang="ja-JP" altLang="en-US" sz="1100" b="1"/>
            <a:t>を待つ！</a:t>
          </a:r>
          <a:endParaRPr kumimoji="1" lang="en-US" altLang="ja-JP" sz="1100" b="1"/>
        </a:p>
      </xdr:txBody>
    </xdr:sp>
    <xdr:clientData/>
  </xdr:twoCellAnchor>
  <xdr:twoCellAnchor>
    <xdr:from>
      <xdr:col>7</xdr:col>
      <xdr:colOff>225851</xdr:colOff>
      <xdr:row>35</xdr:row>
      <xdr:rowOff>117835</xdr:rowOff>
    </xdr:from>
    <xdr:to>
      <xdr:col>7</xdr:col>
      <xdr:colOff>510619</xdr:colOff>
      <xdr:row>44</xdr:row>
      <xdr:rowOff>127654</xdr:rowOff>
    </xdr:to>
    <xdr:sp macro="" textlink="">
      <xdr:nvSpPr>
        <xdr:cNvPr id="75" name="左中かっこ 74"/>
        <xdr:cNvSpPr/>
      </xdr:nvSpPr>
      <xdr:spPr>
        <a:xfrm>
          <a:off x="4968712" y="5960490"/>
          <a:ext cx="284768" cy="1512216"/>
        </a:xfrm>
        <a:prstGeom prst="leftBrace">
          <a:avLst/>
        </a:prstGeom>
      </xdr:spPr>
      <xdr:style>
        <a:lnRef idx="2">
          <a:schemeClr val="accent6"/>
        </a:lnRef>
        <a:fillRef idx="0">
          <a:schemeClr val="accent6"/>
        </a:fillRef>
        <a:effectRef idx="1">
          <a:schemeClr val="accent6"/>
        </a:effectRef>
        <a:fontRef idx="minor">
          <a:schemeClr val="tx1"/>
        </a:fontRef>
      </xdr:style>
      <xdr:txBody>
        <a:bodyPr rtlCol="0" anchor="ctr"/>
        <a:lstStyle/>
        <a:p>
          <a:pPr algn="ctr"/>
          <a:endParaRPr kumimoji="1" lang="ja-JP" altLang="en-US" sz="1100"/>
        </a:p>
      </xdr:txBody>
    </xdr:sp>
    <xdr:clientData/>
  </xdr:twoCellAnchor>
  <xdr:twoCellAnchor>
    <xdr:from>
      <xdr:col>7</xdr:col>
      <xdr:colOff>402603</xdr:colOff>
      <xdr:row>50</xdr:row>
      <xdr:rowOff>29459</xdr:rowOff>
    </xdr:from>
    <xdr:to>
      <xdr:col>11</xdr:col>
      <xdr:colOff>397890</xdr:colOff>
      <xdr:row>50</xdr:row>
      <xdr:rowOff>44385</xdr:rowOff>
    </xdr:to>
    <xdr:cxnSp macro="">
      <xdr:nvCxnSpPr>
        <xdr:cNvPr id="77" name="直線コネクタ 76"/>
        <xdr:cNvCxnSpPr/>
      </xdr:nvCxnSpPr>
      <xdr:spPr>
        <a:xfrm>
          <a:off x="5145464" y="8376108"/>
          <a:ext cx="2705493" cy="14926"/>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123334</xdr:colOff>
      <xdr:row>47</xdr:row>
      <xdr:rowOff>78948</xdr:rowOff>
    </xdr:from>
    <xdr:to>
      <xdr:col>10</xdr:col>
      <xdr:colOff>638667</xdr:colOff>
      <xdr:row>51</xdr:row>
      <xdr:rowOff>93481</xdr:rowOff>
    </xdr:to>
    <xdr:sp macro="" textlink="">
      <xdr:nvSpPr>
        <xdr:cNvPr id="58" name="角丸四角形吹き出し 57"/>
        <xdr:cNvSpPr/>
      </xdr:nvSpPr>
      <xdr:spPr>
        <a:xfrm>
          <a:off x="6221298" y="7924799"/>
          <a:ext cx="1192884" cy="682264"/>
        </a:xfrm>
        <a:prstGeom prst="wedgeRoundRectCallout">
          <a:avLst>
            <a:gd name="adj1" fmla="val 53733"/>
            <a:gd name="adj2" fmla="val -1102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大きな安値のブレイクで</a:t>
          </a:r>
          <a:r>
            <a:rPr kumimoji="1" lang="en-US" altLang="ja-JP" sz="1100"/>
            <a:t>No.38IN</a:t>
          </a:r>
          <a:endParaRPr kumimoji="1" lang="ja-JP" altLang="en-US" sz="1100"/>
        </a:p>
      </xdr:txBody>
    </xdr:sp>
    <xdr:clientData/>
  </xdr:twoCellAnchor>
  <xdr:twoCellAnchor>
    <xdr:from>
      <xdr:col>11</xdr:col>
      <xdr:colOff>148689</xdr:colOff>
      <xdr:row>52</xdr:row>
      <xdr:rowOff>29851</xdr:rowOff>
    </xdr:from>
    <xdr:to>
      <xdr:col>13</xdr:col>
      <xdr:colOff>432062</xdr:colOff>
      <xdr:row>57</xdr:row>
      <xdr:rowOff>49097</xdr:rowOff>
    </xdr:to>
    <xdr:sp macro="" textlink="">
      <xdr:nvSpPr>
        <xdr:cNvPr id="73" name="角丸四角形吹き出し 72"/>
        <xdr:cNvSpPr/>
      </xdr:nvSpPr>
      <xdr:spPr>
        <a:xfrm>
          <a:off x="7601756" y="8710366"/>
          <a:ext cx="1638476" cy="853911"/>
        </a:xfrm>
        <a:prstGeom prst="wedgeRoundRectCallout">
          <a:avLst>
            <a:gd name="adj1" fmla="val -36209"/>
            <a:gd name="adj2" fmla="val -8533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ドル円と同じ値動き</a:t>
          </a:r>
          <a:endParaRPr kumimoji="1" lang="en-US" altLang="ja-JP" sz="1100" b="1"/>
        </a:p>
        <a:p>
          <a:pPr algn="ctr"/>
          <a:r>
            <a:rPr kumimoji="1" lang="ja-JP" altLang="en-US" sz="1100" b="1"/>
            <a:t>＝</a:t>
          </a:r>
          <a:r>
            <a:rPr kumimoji="1" lang="en-US" altLang="ja-JP" sz="1100" b="1"/>
            <a:t>pips</a:t>
          </a:r>
          <a:r>
            <a:rPr kumimoji="1" lang="ja-JP" altLang="en-US" sz="1100" b="1"/>
            <a:t>稼げてなくても決済に備えるべき</a:t>
          </a:r>
          <a:endParaRPr kumimoji="1" lang="en-US" altLang="ja-JP" sz="1100" b="1"/>
        </a:p>
      </xdr:txBody>
    </xdr:sp>
    <xdr:clientData/>
  </xdr:twoCellAnchor>
  <xdr:twoCellAnchor>
    <xdr:from>
      <xdr:col>6</xdr:col>
      <xdr:colOff>266523</xdr:colOff>
      <xdr:row>47</xdr:row>
      <xdr:rowOff>108408</xdr:rowOff>
    </xdr:from>
    <xdr:to>
      <xdr:col>8</xdr:col>
      <xdr:colOff>333865</xdr:colOff>
      <xdr:row>50</xdr:row>
      <xdr:rowOff>24746</xdr:rowOff>
    </xdr:to>
    <xdr:sp macro="" textlink="">
      <xdr:nvSpPr>
        <xdr:cNvPr id="79" name="角丸四角形吹き出し 78"/>
        <xdr:cNvSpPr/>
      </xdr:nvSpPr>
      <xdr:spPr>
        <a:xfrm>
          <a:off x="4331832" y="7954259"/>
          <a:ext cx="1422445" cy="417136"/>
        </a:xfrm>
        <a:prstGeom prst="wedgeRoundRectCallout">
          <a:avLst>
            <a:gd name="adj1" fmla="val -5299"/>
            <a:gd name="adj2" fmla="val -32715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ここで引いた</a:t>
          </a:r>
          <a:r>
            <a:rPr kumimoji="1" lang="en-US" altLang="ja-JP" sz="1100" b="1"/>
            <a:t>FIB61.8</a:t>
          </a:r>
          <a:r>
            <a:rPr kumimoji="1" lang="ja-JP" altLang="en-US" sz="1100" b="1"/>
            <a:t>で反転してた</a:t>
          </a:r>
          <a:endParaRPr kumimoji="1" lang="en-US" altLang="ja-JP" sz="1100" b="1"/>
        </a:p>
      </xdr:txBody>
    </xdr:sp>
    <xdr:clientData/>
  </xdr:twoCellAnchor>
  <xdr:twoCellAnchor editAs="oneCell">
    <xdr:from>
      <xdr:col>0</xdr:col>
      <xdr:colOff>9820</xdr:colOff>
      <xdr:row>60</xdr:row>
      <xdr:rowOff>49098</xdr:rowOff>
    </xdr:from>
    <xdr:to>
      <xdr:col>18</xdr:col>
      <xdr:colOff>201203</xdr:colOff>
      <xdr:row>89</xdr:row>
      <xdr:rowOff>49097</xdr:rowOff>
    </xdr:to>
    <xdr:pic>
      <xdr:nvPicPr>
        <xdr:cNvPr id="41" name="Picture 1"/>
        <xdr:cNvPicPr>
          <a:picLocks noChangeAspect="1" noChangeArrowheads="1"/>
        </xdr:cNvPicPr>
      </xdr:nvPicPr>
      <xdr:blipFill>
        <a:blip xmlns:r="http://schemas.openxmlformats.org/officeDocument/2006/relationships" r:embed="rId3"/>
        <a:srcRect l="4972" t="19569" b="12491"/>
        <a:stretch>
          <a:fillRect/>
        </a:stretch>
      </xdr:blipFill>
      <xdr:spPr bwMode="auto">
        <a:xfrm>
          <a:off x="9820" y="10065077"/>
          <a:ext cx="12387311" cy="4841056"/>
        </a:xfrm>
        <a:prstGeom prst="rect">
          <a:avLst/>
        </a:prstGeom>
        <a:noFill/>
        <a:ln w="1">
          <a:noFill/>
          <a:miter lim="800000"/>
          <a:headEnd/>
          <a:tailEnd type="none" w="med" len="med"/>
        </a:ln>
        <a:effectLst/>
      </xdr:spPr>
    </xdr:pic>
    <xdr:clientData/>
  </xdr:twoCellAnchor>
  <xdr:twoCellAnchor>
    <xdr:from>
      <xdr:col>0</xdr:col>
      <xdr:colOff>88769</xdr:colOff>
      <xdr:row>61</xdr:row>
      <xdr:rowOff>78950</xdr:rowOff>
    </xdr:from>
    <xdr:to>
      <xdr:col>1</xdr:col>
      <xdr:colOff>415424</xdr:colOff>
      <xdr:row>63</xdr:row>
      <xdr:rowOff>21728</xdr:rowOff>
    </xdr:to>
    <xdr:sp macro="" textlink="">
      <xdr:nvSpPr>
        <xdr:cNvPr id="69" name="テキスト ボックス 68"/>
        <xdr:cNvSpPr txBox="1"/>
      </xdr:nvSpPr>
      <xdr:spPr>
        <a:xfrm>
          <a:off x="88769" y="1026186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No.39</a:t>
          </a:r>
        </a:p>
      </xdr:txBody>
    </xdr:sp>
    <xdr:clientData/>
  </xdr:twoCellAnchor>
  <xdr:twoCellAnchor>
    <xdr:from>
      <xdr:col>0</xdr:col>
      <xdr:colOff>89456</xdr:colOff>
      <xdr:row>63</xdr:row>
      <xdr:rowOff>67095</xdr:rowOff>
    </xdr:from>
    <xdr:to>
      <xdr:col>2</xdr:col>
      <xdr:colOff>385237</xdr:colOff>
      <xdr:row>68</xdr:row>
      <xdr:rowOff>34565</xdr:rowOff>
    </xdr:to>
    <xdr:sp macro="" textlink="">
      <xdr:nvSpPr>
        <xdr:cNvPr id="76" name="テキスト ボックス 75"/>
        <xdr:cNvSpPr txBox="1"/>
      </xdr:nvSpPr>
      <xdr:spPr>
        <a:xfrm>
          <a:off x="89456" y="10583873"/>
          <a:ext cx="1650884" cy="802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レベルでダウントレンド→戻りで１</a:t>
          </a:r>
          <a:r>
            <a:rPr kumimoji="1" lang="en-US" altLang="ja-JP" sz="1100"/>
            <a:t>H</a:t>
          </a:r>
          <a:r>
            <a:rPr kumimoji="1" lang="ja-JP" altLang="en-US" sz="1100"/>
            <a:t>足レベルのウェッジ形成→ブレイク</a:t>
          </a:r>
          <a:r>
            <a:rPr kumimoji="1" lang="ja-JP" altLang="en-US" sz="1100">
              <a:solidFill>
                <a:schemeClr val="dk1"/>
              </a:solidFill>
              <a:latin typeface="+mn-lt"/>
              <a:ea typeface="+mn-ea"/>
              <a:cs typeface="+mn-cs"/>
            </a:rPr>
            <a:t>で</a:t>
          </a:r>
          <a:r>
            <a:rPr kumimoji="1" lang="en-US" altLang="ja-JP" sz="1100">
              <a:solidFill>
                <a:schemeClr val="dk1"/>
              </a:solidFill>
              <a:latin typeface="+mn-lt"/>
              <a:ea typeface="+mn-ea"/>
              <a:cs typeface="+mn-cs"/>
            </a:rPr>
            <a:t>IN</a:t>
          </a:r>
        </a:p>
      </xdr:txBody>
    </xdr:sp>
    <xdr:clientData/>
  </xdr:twoCellAnchor>
  <xdr:twoCellAnchor>
    <xdr:from>
      <xdr:col>12</xdr:col>
      <xdr:colOff>152398</xdr:colOff>
      <xdr:row>73</xdr:row>
      <xdr:rowOff>142581</xdr:rowOff>
    </xdr:from>
    <xdr:to>
      <xdr:col>13</xdr:col>
      <xdr:colOff>353505</xdr:colOff>
      <xdr:row>73</xdr:row>
      <xdr:rowOff>147294</xdr:rowOff>
    </xdr:to>
    <xdr:cxnSp macro="">
      <xdr:nvCxnSpPr>
        <xdr:cNvPr id="78" name="直線コネクタ 77"/>
        <xdr:cNvCxnSpPr/>
      </xdr:nvCxnSpPr>
      <xdr:spPr>
        <a:xfrm>
          <a:off x="8283017" y="12328689"/>
          <a:ext cx="87865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123727</xdr:colOff>
      <xdr:row>77</xdr:row>
      <xdr:rowOff>54205</xdr:rowOff>
    </xdr:from>
    <xdr:to>
      <xdr:col>12</xdr:col>
      <xdr:colOff>545183</xdr:colOff>
      <xdr:row>80</xdr:row>
      <xdr:rowOff>103694</xdr:rowOff>
    </xdr:to>
    <xdr:sp macro="" textlink="">
      <xdr:nvSpPr>
        <xdr:cNvPr id="80" name="角丸四角形吹き出し 79"/>
        <xdr:cNvSpPr/>
      </xdr:nvSpPr>
      <xdr:spPr>
        <a:xfrm>
          <a:off x="7576794" y="12908045"/>
          <a:ext cx="1099008" cy="550288"/>
        </a:xfrm>
        <a:prstGeom prst="wedgeRoundRectCallout">
          <a:avLst>
            <a:gd name="adj1" fmla="val -7212"/>
            <a:gd name="adj2" fmla="val -9234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IN</a:t>
          </a:r>
          <a:endParaRPr kumimoji="1" lang="ja-JP" altLang="en-US" sz="1100"/>
        </a:p>
      </xdr:txBody>
    </xdr:sp>
    <xdr:clientData/>
  </xdr:twoCellAnchor>
  <xdr:twoCellAnchor>
    <xdr:from>
      <xdr:col>11</xdr:col>
      <xdr:colOff>98586</xdr:colOff>
      <xdr:row>75</xdr:row>
      <xdr:rowOff>118229</xdr:rowOff>
    </xdr:from>
    <xdr:to>
      <xdr:col>12</xdr:col>
      <xdr:colOff>299692</xdr:colOff>
      <xdr:row>75</xdr:row>
      <xdr:rowOff>122942</xdr:rowOff>
    </xdr:to>
    <xdr:cxnSp macro="">
      <xdr:nvCxnSpPr>
        <xdr:cNvPr id="84" name="直線コネクタ 83"/>
        <xdr:cNvCxnSpPr/>
      </xdr:nvCxnSpPr>
      <xdr:spPr>
        <a:xfrm>
          <a:off x="7551653" y="12638203"/>
          <a:ext cx="87865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89554</xdr:colOff>
      <xdr:row>76</xdr:row>
      <xdr:rowOff>9819</xdr:rowOff>
    </xdr:from>
    <xdr:to>
      <xdr:col>14</xdr:col>
      <xdr:colOff>343684</xdr:colOff>
      <xdr:row>78</xdr:row>
      <xdr:rowOff>98979</xdr:rowOff>
    </xdr:to>
    <xdr:sp macro="" textlink="">
      <xdr:nvSpPr>
        <xdr:cNvPr id="85" name="角丸四角形吹き出し 84"/>
        <xdr:cNvSpPr/>
      </xdr:nvSpPr>
      <xdr:spPr>
        <a:xfrm>
          <a:off x="8897724" y="12696726"/>
          <a:ext cx="931682" cy="423026"/>
        </a:xfrm>
        <a:prstGeom prst="wedgeRoundRectCallout">
          <a:avLst>
            <a:gd name="adj1" fmla="val -29849"/>
            <a:gd name="adj2" fmla="val -10194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12</xdr:col>
      <xdr:colOff>669519</xdr:colOff>
      <xdr:row>79</xdr:row>
      <xdr:rowOff>78556</xdr:rowOff>
    </xdr:from>
    <xdr:to>
      <xdr:col>15</xdr:col>
      <xdr:colOff>58917</xdr:colOff>
      <xdr:row>82</xdr:row>
      <xdr:rowOff>39669</xdr:rowOff>
    </xdr:to>
    <xdr:sp macro="" textlink="">
      <xdr:nvSpPr>
        <xdr:cNvPr id="86" name="角丸四角形吹き出し 85"/>
        <xdr:cNvSpPr/>
      </xdr:nvSpPr>
      <xdr:spPr>
        <a:xfrm>
          <a:off x="8800138" y="13266262"/>
          <a:ext cx="1422052" cy="461912"/>
        </a:xfrm>
        <a:prstGeom prst="wedgeRoundRectCallout">
          <a:avLst>
            <a:gd name="adj1" fmla="val -64219"/>
            <a:gd name="adj2" fmla="val -4063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戻りを待っていない</a:t>
          </a:r>
          <a:r>
            <a:rPr kumimoji="1" lang="en-US" altLang="ja-JP" sz="1100" b="1"/>
            <a:t>××</a:t>
          </a:r>
        </a:p>
      </xdr:txBody>
    </xdr:sp>
    <xdr:clientData/>
  </xdr:twoCellAnchor>
  <xdr:twoCellAnchor>
    <xdr:from>
      <xdr:col>11</xdr:col>
      <xdr:colOff>291663</xdr:colOff>
      <xdr:row>67</xdr:row>
      <xdr:rowOff>142581</xdr:rowOff>
    </xdr:from>
    <xdr:to>
      <xdr:col>13</xdr:col>
      <xdr:colOff>358612</xdr:colOff>
      <xdr:row>70</xdr:row>
      <xdr:rowOff>103694</xdr:rowOff>
    </xdr:to>
    <xdr:sp macro="" textlink="">
      <xdr:nvSpPr>
        <xdr:cNvPr id="87" name="角丸四角形吹き出し 86"/>
        <xdr:cNvSpPr/>
      </xdr:nvSpPr>
      <xdr:spPr>
        <a:xfrm>
          <a:off x="7744730" y="11327091"/>
          <a:ext cx="1422052" cy="461912"/>
        </a:xfrm>
        <a:prstGeom prst="wedgeRoundRectCallout">
          <a:avLst>
            <a:gd name="adj1" fmla="val -29692"/>
            <a:gd name="adj2" fmla="val 8266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またロスカットを狭くしすぎた</a:t>
          </a:r>
          <a:r>
            <a:rPr kumimoji="1" lang="en-US" altLang="ja-JP" sz="1100" b="1"/>
            <a:t>×</a:t>
          </a:r>
        </a:p>
      </xdr:txBody>
    </xdr:sp>
    <xdr:clientData/>
  </xdr:twoCellAnchor>
  <xdr:twoCellAnchor>
    <xdr:from>
      <xdr:col>7</xdr:col>
      <xdr:colOff>599386</xdr:colOff>
      <xdr:row>72</xdr:row>
      <xdr:rowOff>39279</xdr:rowOff>
    </xdr:from>
    <xdr:to>
      <xdr:col>15</xdr:col>
      <xdr:colOff>235670</xdr:colOff>
      <xdr:row>72</xdr:row>
      <xdr:rowOff>39673</xdr:rowOff>
    </xdr:to>
    <xdr:cxnSp macro="">
      <xdr:nvCxnSpPr>
        <xdr:cNvPr id="88" name="直線コネクタ 87"/>
        <xdr:cNvCxnSpPr/>
      </xdr:nvCxnSpPr>
      <xdr:spPr>
        <a:xfrm flipV="1">
          <a:off x="5342247" y="12058454"/>
          <a:ext cx="5056696" cy="39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340759</xdr:colOff>
      <xdr:row>69</xdr:row>
      <xdr:rowOff>44384</xdr:rowOff>
    </xdr:from>
    <xdr:to>
      <xdr:col>2</xdr:col>
      <xdr:colOff>520438</xdr:colOff>
      <xdr:row>72</xdr:row>
      <xdr:rowOff>5497</xdr:rowOff>
    </xdr:to>
    <xdr:sp macro="" textlink="">
      <xdr:nvSpPr>
        <xdr:cNvPr id="104" name="角丸四角形吹き出し 103"/>
        <xdr:cNvSpPr/>
      </xdr:nvSpPr>
      <xdr:spPr>
        <a:xfrm>
          <a:off x="340759" y="11562760"/>
          <a:ext cx="1534782" cy="461912"/>
        </a:xfrm>
        <a:prstGeom prst="wedgeRoundRectCallout">
          <a:avLst>
            <a:gd name="adj1" fmla="val -36598"/>
            <a:gd name="adj2" fmla="val -959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戻りを待っていない</a:t>
          </a:r>
          <a:r>
            <a:rPr kumimoji="1" lang="en-US" altLang="ja-JP" sz="1100" b="1"/>
            <a:t>×</a:t>
          </a:r>
        </a:p>
        <a:p>
          <a:pPr algn="ctr"/>
          <a:r>
            <a:rPr kumimoji="1" lang="ja-JP" altLang="en-US" sz="1100" b="1"/>
            <a:t>ロスカットが狭すぎ</a:t>
          </a:r>
          <a:r>
            <a:rPr kumimoji="1" lang="en-US" altLang="ja-JP" sz="1100" b="1"/>
            <a:t>×</a:t>
          </a:r>
        </a:p>
      </xdr:txBody>
    </xdr:sp>
    <xdr:clientData/>
  </xdr:twoCellAnchor>
  <xdr:twoCellAnchor>
    <xdr:from>
      <xdr:col>0</xdr:col>
      <xdr:colOff>566218</xdr:colOff>
      <xdr:row>73</xdr:row>
      <xdr:rowOff>34960</xdr:rowOff>
    </xdr:from>
    <xdr:to>
      <xdr:col>2</xdr:col>
      <xdr:colOff>643380</xdr:colOff>
      <xdr:row>76</xdr:row>
      <xdr:rowOff>122943</xdr:rowOff>
    </xdr:to>
    <xdr:sp macro="" textlink="">
      <xdr:nvSpPr>
        <xdr:cNvPr id="81" name="角丸四角形吹き出し 80"/>
        <xdr:cNvSpPr/>
      </xdr:nvSpPr>
      <xdr:spPr>
        <a:xfrm>
          <a:off x="566218" y="12221068"/>
          <a:ext cx="1432265" cy="588782"/>
        </a:xfrm>
        <a:prstGeom prst="wedgeRoundRectCallout">
          <a:avLst>
            <a:gd name="adj1" fmla="val -21026"/>
            <a:gd name="adj2" fmla="val -901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またミスを繰り返している！</a:t>
          </a:r>
          <a:endParaRPr kumimoji="1" lang="en-US" altLang="ja-JP" sz="1100" b="1"/>
        </a:p>
      </xdr:txBody>
    </xdr:sp>
    <xdr:clientData/>
  </xdr:twoCellAnchor>
  <xdr:twoCellAnchor>
    <xdr:from>
      <xdr:col>15</xdr:col>
      <xdr:colOff>520439</xdr:colOff>
      <xdr:row>83</xdr:row>
      <xdr:rowOff>148082</xdr:rowOff>
    </xdr:from>
    <xdr:to>
      <xdr:col>18</xdr:col>
      <xdr:colOff>59312</xdr:colOff>
      <xdr:row>87</xdr:row>
      <xdr:rowOff>69132</xdr:rowOff>
    </xdr:to>
    <xdr:sp macro="" textlink="">
      <xdr:nvSpPr>
        <xdr:cNvPr id="105" name="角丸四角形吹き出し 104"/>
        <xdr:cNvSpPr/>
      </xdr:nvSpPr>
      <xdr:spPr>
        <a:xfrm>
          <a:off x="10683712" y="14003520"/>
          <a:ext cx="1571528" cy="588782"/>
        </a:xfrm>
        <a:prstGeom prst="wedgeRoundRectCallout">
          <a:avLst>
            <a:gd name="adj1" fmla="val -22397"/>
            <a:gd name="adj2" fmla="val -5015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a:t>
          </a:r>
          <a:r>
            <a:rPr kumimoji="1" lang="ja-JP" altLang="en-US" sz="1100" b="1"/>
            <a:t>週足レベルのウェッジをブレイクしてきている可能性アリ</a:t>
          </a:r>
          <a:endParaRPr kumimoji="1" lang="en-US" altLang="ja-JP" sz="1100" b="1"/>
        </a:p>
      </xdr:txBody>
    </xdr:sp>
    <xdr:clientData/>
  </xdr:twoCellAnchor>
  <xdr:twoCellAnchor editAs="oneCell">
    <xdr:from>
      <xdr:col>0</xdr:col>
      <xdr:colOff>0</xdr:colOff>
      <xdr:row>90</xdr:row>
      <xdr:rowOff>88375</xdr:rowOff>
    </xdr:from>
    <xdr:to>
      <xdr:col>18</xdr:col>
      <xdr:colOff>181564</xdr:colOff>
      <xdr:row>119</xdr:row>
      <xdr:rowOff>68737</xdr:rowOff>
    </xdr:to>
    <xdr:pic>
      <xdr:nvPicPr>
        <xdr:cNvPr id="10242" name="Picture 2"/>
        <xdr:cNvPicPr>
          <a:picLocks noChangeAspect="1" noChangeArrowheads="1"/>
        </xdr:cNvPicPr>
      </xdr:nvPicPr>
      <xdr:blipFill>
        <a:blip xmlns:r="http://schemas.openxmlformats.org/officeDocument/2006/relationships" r:embed="rId4"/>
        <a:srcRect l="5047" t="19845" b="12491"/>
        <a:stretch>
          <a:fillRect/>
        </a:stretch>
      </xdr:blipFill>
      <xdr:spPr bwMode="auto">
        <a:xfrm>
          <a:off x="0" y="15112344"/>
          <a:ext cx="12377492" cy="4821419"/>
        </a:xfrm>
        <a:prstGeom prst="rect">
          <a:avLst/>
        </a:prstGeom>
        <a:noFill/>
        <a:ln w="1">
          <a:noFill/>
          <a:miter lim="800000"/>
          <a:headEnd/>
          <a:tailEnd type="none" w="med" len="med"/>
        </a:ln>
        <a:effectLst/>
      </xdr:spPr>
    </xdr:pic>
    <xdr:clientData/>
  </xdr:twoCellAnchor>
  <xdr:twoCellAnchor>
    <xdr:from>
      <xdr:col>0</xdr:col>
      <xdr:colOff>64416</xdr:colOff>
      <xdr:row>91</xdr:row>
      <xdr:rowOff>123334</xdr:rowOff>
    </xdr:from>
    <xdr:to>
      <xdr:col>1</xdr:col>
      <xdr:colOff>391071</xdr:colOff>
      <xdr:row>93</xdr:row>
      <xdr:rowOff>66112</xdr:rowOff>
    </xdr:to>
    <xdr:sp macro="" textlink="">
      <xdr:nvSpPr>
        <xdr:cNvPr id="106" name="テキスト ボックス 105"/>
        <xdr:cNvSpPr txBox="1"/>
      </xdr:nvSpPr>
      <xdr:spPr>
        <a:xfrm>
          <a:off x="64416" y="15314236"/>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No.40</a:t>
          </a:r>
        </a:p>
      </xdr:txBody>
    </xdr:sp>
    <xdr:clientData/>
  </xdr:twoCellAnchor>
  <xdr:twoCellAnchor>
    <xdr:from>
      <xdr:col>0</xdr:col>
      <xdr:colOff>65103</xdr:colOff>
      <xdr:row>93</xdr:row>
      <xdr:rowOff>111479</xdr:rowOff>
    </xdr:from>
    <xdr:to>
      <xdr:col>2</xdr:col>
      <xdr:colOff>360884</xdr:colOff>
      <xdr:row>98</xdr:row>
      <xdr:rowOff>78949</xdr:rowOff>
    </xdr:to>
    <xdr:sp macro="" textlink="">
      <xdr:nvSpPr>
        <xdr:cNvPr id="107" name="テキスト ボックス 106"/>
        <xdr:cNvSpPr txBox="1"/>
      </xdr:nvSpPr>
      <xdr:spPr>
        <a:xfrm>
          <a:off x="65103" y="15636247"/>
          <a:ext cx="1650884" cy="802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レベルでダウントレンド→戻りで１</a:t>
          </a:r>
          <a:r>
            <a:rPr kumimoji="1" lang="en-US" altLang="ja-JP" sz="1100"/>
            <a:t>H</a:t>
          </a:r>
          <a:r>
            <a:rPr kumimoji="1" lang="ja-JP" altLang="en-US" sz="1100"/>
            <a:t>足レベルのウェッジ形成→ブレイク後の</a:t>
          </a:r>
          <a:r>
            <a:rPr kumimoji="1" lang="en-US" altLang="ja-JP" sz="1100"/>
            <a:t>FS</a:t>
          </a:r>
          <a:r>
            <a:rPr kumimoji="1" lang="ja-JP" altLang="en-US" sz="1100"/>
            <a:t>を狙った</a:t>
          </a:r>
          <a:endParaRPr kumimoji="1" lang="en-US" altLang="ja-JP" sz="1100">
            <a:solidFill>
              <a:schemeClr val="dk1"/>
            </a:solidFill>
            <a:latin typeface="+mn-lt"/>
            <a:ea typeface="+mn-ea"/>
            <a:cs typeface="+mn-cs"/>
          </a:endParaRPr>
        </a:p>
      </xdr:txBody>
    </xdr:sp>
    <xdr:clientData/>
  </xdr:twoCellAnchor>
  <xdr:twoCellAnchor>
    <xdr:from>
      <xdr:col>12</xdr:col>
      <xdr:colOff>413600</xdr:colOff>
      <xdr:row>102</xdr:row>
      <xdr:rowOff>78949</xdr:rowOff>
    </xdr:from>
    <xdr:to>
      <xdr:col>14</xdr:col>
      <xdr:colOff>540077</xdr:colOff>
      <xdr:row>107</xdr:row>
      <xdr:rowOff>9819</xdr:rowOff>
    </xdr:to>
    <xdr:sp macro="" textlink="">
      <xdr:nvSpPr>
        <xdr:cNvPr id="108" name="角丸四角形吹き出し 107"/>
        <xdr:cNvSpPr/>
      </xdr:nvSpPr>
      <xdr:spPr>
        <a:xfrm>
          <a:off x="8544219" y="17106114"/>
          <a:ext cx="1481580" cy="765535"/>
        </a:xfrm>
        <a:prstGeom prst="wedgeRoundRectCallout">
          <a:avLst>
            <a:gd name="adj1" fmla="val -25082"/>
            <a:gd name="adj2" fmla="val -1066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分足の急下落によるウェッジブレイクで試し玉</a:t>
          </a:r>
          <a:r>
            <a:rPr kumimoji="1" lang="en-US" altLang="ja-JP" sz="1100"/>
            <a:t>IN</a:t>
          </a:r>
        </a:p>
        <a:p>
          <a:pPr algn="ctr"/>
          <a:r>
            <a:rPr kumimoji="1" lang="ja-JP" altLang="en-US" sz="1100"/>
            <a:t>→フェイクだった！</a:t>
          </a:r>
        </a:p>
      </xdr:txBody>
    </xdr:sp>
    <xdr:clientData/>
  </xdr:twoCellAnchor>
  <xdr:twoCellAnchor>
    <xdr:from>
      <xdr:col>12</xdr:col>
      <xdr:colOff>300083</xdr:colOff>
      <xdr:row>98</xdr:row>
      <xdr:rowOff>25140</xdr:rowOff>
    </xdr:from>
    <xdr:to>
      <xdr:col>13</xdr:col>
      <xdr:colOff>501190</xdr:colOff>
      <xdr:row>98</xdr:row>
      <xdr:rowOff>29853</xdr:rowOff>
    </xdr:to>
    <xdr:cxnSp macro="">
      <xdr:nvCxnSpPr>
        <xdr:cNvPr id="109" name="直線コネクタ 108"/>
        <xdr:cNvCxnSpPr/>
      </xdr:nvCxnSpPr>
      <xdr:spPr>
        <a:xfrm>
          <a:off x="8430702" y="16384573"/>
          <a:ext cx="87865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434241</xdr:colOff>
      <xdr:row>99</xdr:row>
      <xdr:rowOff>118227</xdr:rowOff>
    </xdr:from>
    <xdr:to>
      <xdr:col>2</xdr:col>
      <xdr:colOff>613920</xdr:colOff>
      <xdr:row>102</xdr:row>
      <xdr:rowOff>79340</xdr:rowOff>
    </xdr:to>
    <xdr:sp macro="" textlink="">
      <xdr:nvSpPr>
        <xdr:cNvPr id="110" name="角丸四角形吹き出し 109"/>
        <xdr:cNvSpPr/>
      </xdr:nvSpPr>
      <xdr:spPr>
        <a:xfrm>
          <a:off x="434241" y="16644593"/>
          <a:ext cx="1534782" cy="461912"/>
        </a:xfrm>
        <a:prstGeom prst="wedgeRoundRectCallout">
          <a:avLst>
            <a:gd name="adj1" fmla="val -36598"/>
            <a:gd name="adj2" fmla="val -959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戻りを待っていない</a:t>
          </a:r>
          <a:r>
            <a:rPr kumimoji="1" lang="en-US" altLang="ja-JP" sz="1100" b="1"/>
            <a:t>×</a:t>
          </a:r>
        </a:p>
        <a:p>
          <a:pPr algn="ctr"/>
          <a:r>
            <a:rPr kumimoji="1" lang="ja-JP" altLang="en-US" sz="1100" b="1"/>
            <a:t>ロスカットが狭すぎ</a:t>
          </a:r>
          <a:r>
            <a:rPr kumimoji="1" lang="en-US" altLang="ja-JP" sz="1100" b="1"/>
            <a:t>×</a:t>
          </a:r>
        </a:p>
      </xdr:txBody>
    </xdr:sp>
    <xdr:clientData/>
  </xdr:twoCellAnchor>
  <xdr:twoCellAnchor>
    <xdr:from>
      <xdr:col>13</xdr:col>
      <xdr:colOff>468806</xdr:colOff>
      <xdr:row>108</xdr:row>
      <xdr:rowOff>25138</xdr:rowOff>
    </xdr:from>
    <xdr:to>
      <xdr:col>15</xdr:col>
      <xdr:colOff>648485</xdr:colOff>
      <xdr:row>110</xdr:row>
      <xdr:rowOff>153184</xdr:rowOff>
    </xdr:to>
    <xdr:sp macro="" textlink="">
      <xdr:nvSpPr>
        <xdr:cNvPr id="111" name="角丸四角形吹き出し 110"/>
        <xdr:cNvSpPr/>
      </xdr:nvSpPr>
      <xdr:spPr>
        <a:xfrm>
          <a:off x="9276976" y="18053901"/>
          <a:ext cx="1534782" cy="461912"/>
        </a:xfrm>
        <a:prstGeom prst="wedgeRoundRectCallout">
          <a:avLst>
            <a:gd name="adj1" fmla="val -36598"/>
            <a:gd name="adj2" fmla="val -959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１ｈ足で見ればサポートされてた</a:t>
          </a:r>
          <a:r>
            <a:rPr kumimoji="1" lang="en-US" altLang="ja-JP" sz="1100" b="1"/>
            <a:t>×</a:t>
          </a:r>
          <a:r>
            <a:rPr kumimoji="1" lang="ja-JP" altLang="en-US" sz="1100" b="1"/>
            <a:t>焦りすぎ。</a:t>
          </a:r>
          <a:endParaRPr kumimoji="1" lang="en-US" altLang="ja-JP" sz="1100" b="1"/>
        </a:p>
      </xdr:txBody>
    </xdr:sp>
    <xdr:clientData/>
  </xdr:twoCellAnchor>
  <xdr:twoCellAnchor>
    <xdr:from>
      <xdr:col>11</xdr:col>
      <xdr:colOff>559717</xdr:colOff>
      <xdr:row>92</xdr:row>
      <xdr:rowOff>44779</xdr:rowOff>
    </xdr:from>
    <xdr:to>
      <xdr:col>13</xdr:col>
      <xdr:colOff>407708</xdr:colOff>
      <xdr:row>96</xdr:row>
      <xdr:rowOff>39279</xdr:rowOff>
    </xdr:to>
    <xdr:sp macro="" textlink="">
      <xdr:nvSpPr>
        <xdr:cNvPr id="112" name="角丸四角形吹き出し 111"/>
        <xdr:cNvSpPr/>
      </xdr:nvSpPr>
      <xdr:spPr>
        <a:xfrm>
          <a:off x="8012784" y="15402614"/>
          <a:ext cx="1203094" cy="662232"/>
        </a:xfrm>
        <a:prstGeom prst="wedgeRoundRectCallout">
          <a:avLst>
            <a:gd name="adj1" fmla="val 33684"/>
            <a:gd name="adj2" fmla="val 905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フェイク後の逆行だったので早めにカット</a:t>
          </a:r>
        </a:p>
      </xdr:txBody>
    </xdr:sp>
    <xdr:clientData/>
  </xdr:twoCellAnchor>
  <xdr:twoCellAnchor>
    <xdr:from>
      <xdr:col>9</xdr:col>
      <xdr:colOff>503370</xdr:colOff>
      <xdr:row>107</xdr:row>
      <xdr:rowOff>79343</xdr:rowOff>
    </xdr:from>
    <xdr:to>
      <xdr:col>12</xdr:col>
      <xdr:colOff>5497</xdr:colOff>
      <xdr:row>110</xdr:row>
      <xdr:rowOff>137474</xdr:rowOff>
    </xdr:to>
    <xdr:sp macro="" textlink="">
      <xdr:nvSpPr>
        <xdr:cNvPr id="113" name="角丸四角形吹き出し 112"/>
        <xdr:cNvSpPr/>
      </xdr:nvSpPr>
      <xdr:spPr>
        <a:xfrm>
          <a:off x="6601334" y="17941173"/>
          <a:ext cx="1534782" cy="558930"/>
        </a:xfrm>
        <a:prstGeom prst="wedgeRoundRectCallout">
          <a:avLst>
            <a:gd name="adj1" fmla="val -32119"/>
            <a:gd name="adj2" fmla="val -10293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前回勝てた</a:t>
          </a:r>
          <a:r>
            <a:rPr kumimoji="1" lang="en-US" altLang="ja-JP" sz="1100" b="1"/>
            <a:t>T/L</a:t>
          </a:r>
          <a:r>
            <a:rPr kumimoji="1" lang="ja-JP" altLang="en-US" sz="1100" b="1"/>
            <a:t>に対して角度が急</a:t>
          </a:r>
          <a:endParaRPr kumimoji="1" lang="en-US" altLang="ja-JP" sz="1100" b="1"/>
        </a:p>
        <a:p>
          <a:pPr algn="ctr"/>
          <a:r>
            <a:rPr kumimoji="1" lang="ja-JP" altLang="en-US" sz="1100" b="1"/>
            <a:t>＝買い圧力が強い</a:t>
          </a:r>
          <a:endParaRPr kumimoji="1" lang="en-US" altLang="ja-JP" sz="1100" b="1"/>
        </a:p>
      </xdr:txBody>
    </xdr:sp>
    <xdr:clientData/>
  </xdr:twoCellAnchor>
  <xdr:twoCellAnchor>
    <xdr:from>
      <xdr:col>10</xdr:col>
      <xdr:colOff>243348</xdr:colOff>
      <xdr:row>113</xdr:row>
      <xdr:rowOff>25532</xdr:rowOff>
    </xdr:from>
    <xdr:to>
      <xdr:col>12</xdr:col>
      <xdr:colOff>598994</xdr:colOff>
      <xdr:row>117</xdr:row>
      <xdr:rowOff>98196</xdr:rowOff>
    </xdr:to>
    <xdr:sp macro="" textlink="">
      <xdr:nvSpPr>
        <xdr:cNvPr id="114" name="角丸四角形吹き出し 113"/>
        <xdr:cNvSpPr/>
      </xdr:nvSpPr>
      <xdr:spPr>
        <a:xfrm>
          <a:off x="7018863" y="18888960"/>
          <a:ext cx="1710750" cy="740396"/>
        </a:xfrm>
        <a:prstGeom prst="wedgeRoundRectCallout">
          <a:avLst>
            <a:gd name="adj1" fmla="val -32119"/>
            <a:gd name="adj2" fmla="val -10293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それなりの戻しがある／若しくは直近高値上抜いてトレンド転換するかもと読むべし</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152105</xdr:colOff>
      <xdr:row>28</xdr:row>
      <xdr:rowOff>108015</xdr:rowOff>
    </xdr:to>
    <xdr:pic>
      <xdr:nvPicPr>
        <xdr:cNvPr id="10241" name="Picture 1"/>
        <xdr:cNvPicPr>
          <a:picLocks noChangeAspect="1" noChangeArrowheads="1"/>
        </xdr:cNvPicPr>
      </xdr:nvPicPr>
      <xdr:blipFill>
        <a:blip xmlns:r="http://schemas.openxmlformats.org/officeDocument/2006/relationships" r:embed="rId1"/>
        <a:srcRect l="5273" t="20120" b="12767"/>
        <a:stretch>
          <a:fillRect/>
        </a:stretch>
      </xdr:blipFill>
      <xdr:spPr bwMode="auto">
        <a:xfrm>
          <a:off x="0" y="0"/>
          <a:ext cx="12348033" cy="4782139"/>
        </a:xfrm>
        <a:prstGeom prst="rect">
          <a:avLst/>
        </a:prstGeom>
        <a:noFill/>
        <a:ln w="1">
          <a:noFill/>
          <a:miter lim="800000"/>
          <a:headEnd/>
          <a:tailEnd type="none" w="med" len="med"/>
        </a:ln>
        <a:effectLst/>
      </xdr:spPr>
    </xdr:pic>
    <xdr:clientData/>
  </xdr:twoCellAnchor>
  <xdr:twoCellAnchor>
    <xdr:from>
      <xdr:col>0</xdr:col>
      <xdr:colOff>117835</xdr:colOff>
      <xdr:row>1</xdr:row>
      <xdr:rowOff>39279</xdr:rowOff>
    </xdr:from>
    <xdr:to>
      <xdr:col>1</xdr:col>
      <xdr:colOff>444490</xdr:colOff>
      <xdr:row>2</xdr:row>
      <xdr:rowOff>148990</xdr:rowOff>
    </xdr:to>
    <xdr:sp macro="" textlink="">
      <xdr:nvSpPr>
        <xdr:cNvPr id="36" name="テキスト ボックス 35"/>
        <xdr:cNvSpPr txBox="1"/>
      </xdr:nvSpPr>
      <xdr:spPr>
        <a:xfrm>
          <a:off x="117835" y="20621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No.30</a:t>
          </a:r>
        </a:p>
      </xdr:txBody>
    </xdr:sp>
    <xdr:clientData/>
  </xdr:twoCellAnchor>
  <xdr:twoCellAnchor>
    <xdr:from>
      <xdr:col>0</xdr:col>
      <xdr:colOff>118522</xdr:colOff>
      <xdr:row>3</xdr:row>
      <xdr:rowOff>27424</xdr:rowOff>
    </xdr:from>
    <xdr:to>
      <xdr:col>2</xdr:col>
      <xdr:colOff>414303</xdr:colOff>
      <xdr:row>15</xdr:row>
      <xdr:rowOff>157113</xdr:rowOff>
    </xdr:to>
    <xdr:sp macro="" textlink="">
      <xdr:nvSpPr>
        <xdr:cNvPr id="37" name="テキスト ボックス 36"/>
        <xdr:cNvSpPr txBox="1"/>
      </xdr:nvSpPr>
      <xdr:spPr>
        <a:xfrm>
          <a:off x="118522" y="528223"/>
          <a:ext cx="1650884" cy="2132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日足レベルでダウントレンドを確認</a:t>
          </a:r>
          <a:endParaRPr kumimoji="1" lang="en-US" altLang="ja-JP" sz="1100"/>
        </a:p>
        <a:p>
          <a:r>
            <a:rPr kumimoji="1" lang="en-US" altLang="ja-JP" sz="1100"/>
            <a:t>4H</a:t>
          </a:r>
          <a:r>
            <a:rPr kumimoji="1" lang="ja-JP" altLang="en-US" sz="1100"/>
            <a:t>足レベルの戻りでウェッジ形成</a:t>
          </a:r>
          <a:endParaRPr kumimoji="1" lang="en-US" altLang="ja-JP" sz="1100"/>
        </a:p>
        <a:p>
          <a:r>
            <a:rPr kumimoji="1" lang="ja-JP" altLang="en-US" sz="1100">
              <a:solidFill>
                <a:schemeClr val="dk1"/>
              </a:solidFill>
              <a:latin typeface="+mn-lt"/>
              <a:ea typeface="+mn-ea"/>
              <a:cs typeface="+mn-cs"/>
            </a:rPr>
            <a:t>強い</a:t>
          </a:r>
          <a:r>
            <a:rPr kumimoji="1" lang="en-US" sz="1100">
              <a:solidFill>
                <a:schemeClr val="dk1"/>
              </a:solidFill>
              <a:latin typeface="+mn-lt"/>
              <a:ea typeface="+mn-ea"/>
              <a:cs typeface="+mn-cs"/>
            </a:rPr>
            <a:t>S/R</a:t>
          </a:r>
          <a:r>
            <a:rPr kumimoji="1" lang="ja-JP" altLang="en-US" sz="1100">
              <a:solidFill>
                <a:schemeClr val="dk1"/>
              </a:solidFill>
              <a:latin typeface="+mn-lt"/>
              <a:ea typeface="+mn-ea"/>
              <a:cs typeface="+mn-cs"/>
            </a:rPr>
            <a:t>付近まで上昇したところで</a:t>
          </a:r>
          <a:r>
            <a:rPr kumimoji="1" lang="ja-JP" altLang="en-US" sz="1100"/>
            <a:t>１</a:t>
          </a:r>
          <a:r>
            <a:rPr kumimoji="1" lang="en-US" altLang="ja-JP" sz="1100"/>
            <a:t>H</a:t>
          </a:r>
          <a:r>
            <a:rPr kumimoji="1" lang="ja-JP" altLang="en-US" sz="1100"/>
            <a:t>足レベルでもウェッジと見れるパターンを認識</a:t>
          </a:r>
          <a:endParaRPr kumimoji="1" lang="en-US" altLang="ja-JP" sz="1100"/>
        </a:p>
        <a:p>
          <a:r>
            <a:rPr kumimoji="1" lang="ja-JP" altLang="en-US" sz="1100"/>
            <a:t>どちらもブレイクした時点で下げる可能性が高いと判断し、売りの試し玉</a:t>
          </a:r>
          <a:r>
            <a:rPr kumimoji="1" lang="en-US" altLang="ja-JP" sz="1100"/>
            <a:t>IN</a:t>
          </a:r>
        </a:p>
      </xdr:txBody>
    </xdr:sp>
    <xdr:clientData/>
  </xdr:twoCellAnchor>
  <xdr:twoCellAnchor>
    <xdr:from>
      <xdr:col>13</xdr:col>
      <xdr:colOff>58918</xdr:colOff>
      <xdr:row>7</xdr:row>
      <xdr:rowOff>108015</xdr:rowOff>
    </xdr:from>
    <xdr:to>
      <xdr:col>15</xdr:col>
      <xdr:colOff>265129</xdr:colOff>
      <xdr:row>7</xdr:row>
      <xdr:rowOff>117836</xdr:rowOff>
    </xdr:to>
    <xdr:cxnSp macro="">
      <xdr:nvCxnSpPr>
        <xdr:cNvPr id="38" name="直線コネクタ 37"/>
        <xdr:cNvCxnSpPr/>
      </xdr:nvCxnSpPr>
      <xdr:spPr>
        <a:xfrm>
          <a:off x="8867088" y="1276546"/>
          <a:ext cx="1561314" cy="982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265127</xdr:colOff>
      <xdr:row>9</xdr:row>
      <xdr:rowOff>88376</xdr:rowOff>
    </xdr:from>
    <xdr:to>
      <xdr:col>13</xdr:col>
      <xdr:colOff>569535</xdr:colOff>
      <xdr:row>12</xdr:row>
      <xdr:rowOff>68344</xdr:rowOff>
    </xdr:to>
    <xdr:sp macro="" textlink="">
      <xdr:nvSpPr>
        <xdr:cNvPr id="39" name="角丸四角形吹き出し 38"/>
        <xdr:cNvSpPr/>
      </xdr:nvSpPr>
      <xdr:spPr>
        <a:xfrm>
          <a:off x="8395746" y="1590773"/>
          <a:ext cx="981959" cy="480767"/>
        </a:xfrm>
        <a:prstGeom prst="wedgeRoundRectCallout">
          <a:avLst>
            <a:gd name="adj1" fmla="val 63263"/>
            <a:gd name="adj2" fmla="val -1066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ここで試し玉</a:t>
          </a:r>
          <a:endParaRPr kumimoji="1" lang="en-US" altLang="ja-JP" sz="1100"/>
        </a:p>
        <a:p>
          <a:pPr algn="ctr"/>
          <a:r>
            <a:rPr kumimoji="1" lang="ja-JP" altLang="en-US" sz="1100"/>
            <a:t>ＩＮ</a:t>
          </a:r>
        </a:p>
      </xdr:txBody>
    </xdr:sp>
    <xdr:clientData/>
  </xdr:twoCellAnchor>
  <xdr:twoCellAnchor>
    <xdr:from>
      <xdr:col>15</xdr:col>
      <xdr:colOff>574641</xdr:colOff>
      <xdr:row>5</xdr:row>
      <xdr:rowOff>24745</xdr:rowOff>
    </xdr:from>
    <xdr:to>
      <xdr:col>17</xdr:col>
      <xdr:colOff>648093</xdr:colOff>
      <xdr:row>9</xdr:row>
      <xdr:rowOff>19639</xdr:rowOff>
    </xdr:to>
    <xdr:sp macro="" textlink="">
      <xdr:nvSpPr>
        <xdr:cNvPr id="44" name="角丸四角形吹き出し 43"/>
        <xdr:cNvSpPr/>
      </xdr:nvSpPr>
      <xdr:spPr>
        <a:xfrm>
          <a:off x="10737914" y="859410"/>
          <a:ext cx="1428555" cy="662626"/>
        </a:xfrm>
        <a:prstGeom prst="wedgeRoundRectCallout">
          <a:avLst>
            <a:gd name="adj1" fmla="val -77553"/>
            <a:gd name="adj2" fmla="val 173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自分ルール「２回目の戻り」がなかったので本玉はスルー</a:t>
          </a:r>
        </a:p>
      </xdr:txBody>
    </xdr:sp>
    <xdr:clientData/>
  </xdr:twoCellAnchor>
  <xdr:twoCellAnchor>
    <xdr:from>
      <xdr:col>13</xdr:col>
      <xdr:colOff>196783</xdr:colOff>
      <xdr:row>16</xdr:row>
      <xdr:rowOff>157506</xdr:rowOff>
    </xdr:from>
    <xdr:to>
      <xdr:col>15</xdr:col>
      <xdr:colOff>324047</xdr:colOff>
      <xdr:row>20</xdr:row>
      <xdr:rowOff>68737</xdr:rowOff>
    </xdr:to>
    <xdr:sp macro="" textlink="">
      <xdr:nvSpPr>
        <xdr:cNvPr id="45" name="角丸四角形吹き出し 44"/>
        <xdr:cNvSpPr/>
      </xdr:nvSpPr>
      <xdr:spPr>
        <a:xfrm>
          <a:off x="9004953" y="2828434"/>
          <a:ext cx="1482367" cy="578963"/>
        </a:xfrm>
        <a:prstGeom prst="wedgeRoundRectCallout">
          <a:avLst>
            <a:gd name="adj1" fmla="val 48312"/>
            <a:gd name="adj2" fmla="val -1005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週明け一発目ということで</a:t>
          </a:r>
          <a:r>
            <a:rPr kumimoji="1" lang="en-US" altLang="ja-JP" sz="1100"/>
            <a:t>38.2</a:t>
          </a:r>
          <a:r>
            <a:rPr kumimoji="1" lang="ja-JP" altLang="en-US" sz="1100"/>
            <a:t>で利確。</a:t>
          </a:r>
          <a:endParaRPr kumimoji="1" lang="en-US" altLang="ja-JP" sz="1100"/>
        </a:p>
      </xdr:txBody>
    </xdr:sp>
    <xdr:clientData/>
  </xdr:twoCellAnchor>
  <xdr:twoCellAnchor>
    <xdr:from>
      <xdr:col>15</xdr:col>
      <xdr:colOff>44776</xdr:colOff>
      <xdr:row>21</xdr:row>
      <xdr:rowOff>84056</xdr:rowOff>
    </xdr:from>
    <xdr:to>
      <xdr:col>17</xdr:col>
      <xdr:colOff>172040</xdr:colOff>
      <xdr:row>25</xdr:row>
      <xdr:rowOff>78556</xdr:rowOff>
    </xdr:to>
    <xdr:sp macro="" textlink="">
      <xdr:nvSpPr>
        <xdr:cNvPr id="46" name="角丸四角形吹き出し 45"/>
        <xdr:cNvSpPr/>
      </xdr:nvSpPr>
      <xdr:spPr>
        <a:xfrm>
          <a:off x="10208049" y="3589649"/>
          <a:ext cx="1482367" cy="662232"/>
        </a:xfrm>
        <a:prstGeom prst="wedgeRoundRectCallout">
          <a:avLst>
            <a:gd name="adj1" fmla="val -43765"/>
            <a:gd name="adj2" fmla="val -8865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a:t>
          </a:r>
          <a:r>
            <a:rPr kumimoji="1" lang="en-US" altLang="ja-JP" sz="1100"/>
            <a:t>61.8</a:t>
          </a:r>
          <a:r>
            <a:rPr kumimoji="1" lang="ja-JP" altLang="en-US" sz="1100"/>
            <a:t>まで伸びたので、今週は少し深追いする予定。</a:t>
          </a:r>
          <a:endParaRPr kumimoji="1" lang="en-US" altLang="ja-JP" sz="1100"/>
        </a:p>
      </xdr:txBody>
    </xdr:sp>
    <xdr:clientData/>
  </xdr:twoCellAnchor>
  <xdr:twoCellAnchor editAs="oneCell">
    <xdr:from>
      <xdr:col>0</xdr:col>
      <xdr:colOff>0</xdr:colOff>
      <xdr:row>30</xdr:row>
      <xdr:rowOff>19639</xdr:rowOff>
    </xdr:from>
    <xdr:to>
      <xdr:col>18</xdr:col>
      <xdr:colOff>142285</xdr:colOff>
      <xdr:row>58</xdr:row>
      <xdr:rowOff>88377</xdr:rowOff>
    </xdr:to>
    <xdr:pic>
      <xdr:nvPicPr>
        <xdr:cNvPr id="10242" name="Picture 2"/>
        <xdr:cNvPicPr>
          <a:picLocks noChangeAspect="1" noChangeArrowheads="1"/>
        </xdr:cNvPicPr>
      </xdr:nvPicPr>
      <xdr:blipFill>
        <a:blip xmlns:r="http://schemas.openxmlformats.org/officeDocument/2006/relationships" r:embed="rId2"/>
        <a:srcRect l="5348" t="20671" b="12767"/>
        <a:stretch>
          <a:fillRect/>
        </a:stretch>
      </xdr:blipFill>
      <xdr:spPr bwMode="auto">
        <a:xfrm>
          <a:off x="0" y="5027629"/>
          <a:ext cx="12338213" cy="4742861"/>
        </a:xfrm>
        <a:prstGeom prst="rect">
          <a:avLst/>
        </a:prstGeom>
        <a:noFill/>
        <a:ln w="1">
          <a:noFill/>
          <a:miter lim="800000"/>
          <a:headEnd/>
          <a:tailEnd type="none" w="med" len="med"/>
        </a:ln>
        <a:effectLst/>
      </xdr:spPr>
    </xdr:pic>
    <xdr:clientData/>
  </xdr:twoCellAnchor>
  <xdr:twoCellAnchor>
    <xdr:from>
      <xdr:col>0</xdr:col>
      <xdr:colOff>103302</xdr:colOff>
      <xdr:row>31</xdr:row>
      <xdr:rowOff>5107</xdr:rowOff>
    </xdr:from>
    <xdr:to>
      <xdr:col>1</xdr:col>
      <xdr:colOff>429957</xdr:colOff>
      <xdr:row>32</xdr:row>
      <xdr:rowOff>114818</xdr:rowOff>
    </xdr:to>
    <xdr:sp macro="" textlink="">
      <xdr:nvSpPr>
        <xdr:cNvPr id="48" name="テキスト ボックス 47"/>
        <xdr:cNvSpPr txBox="1"/>
      </xdr:nvSpPr>
      <xdr:spPr>
        <a:xfrm>
          <a:off x="103302" y="518003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No.31,32</a:t>
          </a:r>
        </a:p>
      </xdr:txBody>
    </xdr:sp>
    <xdr:clientData/>
  </xdr:twoCellAnchor>
  <xdr:twoCellAnchor>
    <xdr:from>
      <xdr:col>0</xdr:col>
      <xdr:colOff>103989</xdr:colOff>
      <xdr:row>32</xdr:row>
      <xdr:rowOff>160185</xdr:rowOff>
    </xdr:from>
    <xdr:to>
      <xdr:col>2</xdr:col>
      <xdr:colOff>399770</xdr:colOff>
      <xdr:row>38</xdr:row>
      <xdr:rowOff>39278</xdr:rowOff>
    </xdr:to>
    <xdr:sp macro="" textlink="">
      <xdr:nvSpPr>
        <xdr:cNvPr id="49" name="テキスト ボックス 48"/>
        <xdr:cNvSpPr txBox="1"/>
      </xdr:nvSpPr>
      <xdr:spPr>
        <a:xfrm>
          <a:off x="103989" y="5502041"/>
          <a:ext cx="1650884" cy="880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足レベルのウェッジ形成→</a:t>
          </a:r>
          <a:r>
            <a:rPr kumimoji="1" lang="en-US" sz="1100">
              <a:solidFill>
                <a:schemeClr val="dk1"/>
              </a:solidFill>
              <a:latin typeface="+mn-lt"/>
              <a:ea typeface="+mn-ea"/>
              <a:cs typeface="+mn-cs"/>
            </a:rPr>
            <a:t>S/R</a:t>
          </a:r>
          <a:r>
            <a:rPr kumimoji="1" lang="ja-JP" altLang="en-US" sz="1100">
              <a:solidFill>
                <a:schemeClr val="dk1"/>
              </a:solidFill>
              <a:latin typeface="+mn-lt"/>
              <a:ea typeface="+mn-ea"/>
              <a:cs typeface="+mn-cs"/>
            </a:rPr>
            <a:t>付近まで下落後ブレイク</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できる場所を探った</a:t>
          </a:r>
          <a:endParaRPr kumimoji="1" lang="en-US" altLang="ja-JP" sz="1100">
            <a:solidFill>
              <a:schemeClr val="dk1"/>
            </a:solidFill>
            <a:latin typeface="+mn-lt"/>
            <a:ea typeface="+mn-ea"/>
            <a:cs typeface="+mn-cs"/>
          </a:endParaRPr>
        </a:p>
      </xdr:txBody>
    </xdr:sp>
    <xdr:clientData/>
  </xdr:twoCellAnchor>
  <xdr:twoCellAnchor>
    <xdr:from>
      <xdr:col>9</xdr:col>
      <xdr:colOff>427348</xdr:colOff>
      <xdr:row>38</xdr:row>
      <xdr:rowOff>54204</xdr:rowOff>
    </xdr:from>
    <xdr:to>
      <xdr:col>11</xdr:col>
      <xdr:colOff>633559</xdr:colOff>
      <xdr:row>38</xdr:row>
      <xdr:rowOff>64025</xdr:rowOff>
    </xdr:to>
    <xdr:cxnSp macro="">
      <xdr:nvCxnSpPr>
        <xdr:cNvPr id="50" name="直線コネクタ 49"/>
        <xdr:cNvCxnSpPr/>
      </xdr:nvCxnSpPr>
      <xdr:spPr>
        <a:xfrm>
          <a:off x="6525312" y="6397658"/>
          <a:ext cx="1561314" cy="982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623740</xdr:colOff>
      <xdr:row>42</xdr:row>
      <xdr:rowOff>73844</xdr:rowOff>
    </xdr:from>
    <xdr:to>
      <xdr:col>9</xdr:col>
      <xdr:colOff>108016</xdr:colOff>
      <xdr:row>47</xdr:row>
      <xdr:rowOff>108015</xdr:rowOff>
    </xdr:to>
    <xdr:sp macro="" textlink="">
      <xdr:nvSpPr>
        <xdr:cNvPr id="51" name="角丸四角形吹き出し 50"/>
        <xdr:cNvSpPr/>
      </xdr:nvSpPr>
      <xdr:spPr>
        <a:xfrm>
          <a:off x="4689049" y="7085030"/>
          <a:ext cx="1516931" cy="868836"/>
        </a:xfrm>
        <a:prstGeom prst="wedgeRoundRectCallout">
          <a:avLst>
            <a:gd name="adj1" fmla="val 57382"/>
            <a:gd name="adj2" fmla="val -94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１５分足でダウの切り替わりに指値を入れていたら、ヒゲの戻りがかすって</a:t>
          </a:r>
          <a:r>
            <a:rPr kumimoji="1" lang="en-US" altLang="ja-JP" sz="1100"/>
            <a:t>IN</a:t>
          </a:r>
          <a:endParaRPr kumimoji="1" lang="ja-JP" altLang="en-US" sz="1100"/>
        </a:p>
      </xdr:txBody>
    </xdr:sp>
    <xdr:clientData/>
  </xdr:twoCellAnchor>
  <xdr:twoCellAnchor>
    <xdr:from>
      <xdr:col>1</xdr:col>
      <xdr:colOff>265740</xdr:colOff>
      <xdr:row>40</xdr:row>
      <xdr:rowOff>5892</xdr:rowOff>
    </xdr:from>
    <xdr:to>
      <xdr:col>3</xdr:col>
      <xdr:colOff>559716</xdr:colOff>
      <xdr:row>46</xdr:row>
      <xdr:rowOff>9819</xdr:rowOff>
    </xdr:to>
    <xdr:sp macro="" textlink="">
      <xdr:nvSpPr>
        <xdr:cNvPr id="52" name="角丸四角形吹き出し 51"/>
        <xdr:cNvSpPr/>
      </xdr:nvSpPr>
      <xdr:spPr>
        <a:xfrm>
          <a:off x="943292" y="6683212"/>
          <a:ext cx="1649079" cy="1005525"/>
        </a:xfrm>
        <a:prstGeom prst="wedgeRoundRectCallout">
          <a:avLst>
            <a:gd name="adj1" fmla="val -29687"/>
            <a:gd name="adj2" fmla="val -872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日足レベルのトレンドを確認していなかった</a:t>
          </a:r>
          <a:r>
            <a:rPr kumimoji="1" lang="en-US" altLang="ja-JP" sz="1100" b="1"/>
            <a:t>×</a:t>
          </a:r>
        </a:p>
        <a:p>
          <a:pPr algn="ctr"/>
          <a:r>
            <a:rPr kumimoji="1" lang="ja-JP" altLang="en-US" sz="1100" b="1"/>
            <a:t>日足はダウントレンド</a:t>
          </a:r>
          <a:endParaRPr kumimoji="1" lang="en-US" altLang="ja-JP" sz="1100" b="1"/>
        </a:p>
        <a:p>
          <a:pPr algn="ctr"/>
          <a:r>
            <a:rPr kumimoji="1" lang="ja-JP" altLang="en-US" sz="1100" b="1"/>
            <a:t>→買いは控えるべき</a:t>
          </a:r>
          <a:endParaRPr kumimoji="1" lang="en-US" altLang="ja-JP" sz="1100" b="1"/>
        </a:p>
      </xdr:txBody>
    </xdr:sp>
    <xdr:clientData/>
  </xdr:twoCellAnchor>
  <xdr:twoCellAnchor>
    <xdr:from>
      <xdr:col>9</xdr:col>
      <xdr:colOff>166933</xdr:colOff>
      <xdr:row>44</xdr:row>
      <xdr:rowOff>108014</xdr:rowOff>
    </xdr:from>
    <xdr:to>
      <xdr:col>10</xdr:col>
      <xdr:colOff>633561</xdr:colOff>
      <xdr:row>47</xdr:row>
      <xdr:rowOff>122940</xdr:rowOff>
    </xdr:to>
    <xdr:sp macro="" textlink="">
      <xdr:nvSpPr>
        <xdr:cNvPr id="53" name="角丸四角形吹き出し 52"/>
        <xdr:cNvSpPr/>
      </xdr:nvSpPr>
      <xdr:spPr>
        <a:xfrm>
          <a:off x="6264897" y="7453066"/>
          <a:ext cx="1144179" cy="515725"/>
        </a:xfrm>
        <a:prstGeom prst="wedgeRoundRectCallout">
          <a:avLst>
            <a:gd name="adj1" fmla="val -35245"/>
            <a:gd name="adj2" fmla="val -1388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すぐロスカット</a:t>
          </a:r>
        </a:p>
      </xdr:txBody>
    </xdr:sp>
    <xdr:clientData/>
  </xdr:twoCellAnchor>
  <xdr:twoCellAnchor>
    <xdr:from>
      <xdr:col>10</xdr:col>
      <xdr:colOff>471733</xdr:colOff>
      <xdr:row>33</xdr:row>
      <xdr:rowOff>49098</xdr:rowOff>
    </xdr:from>
    <xdr:to>
      <xdr:col>12</xdr:col>
      <xdr:colOff>638272</xdr:colOff>
      <xdr:row>36</xdr:row>
      <xdr:rowOff>103301</xdr:rowOff>
    </xdr:to>
    <xdr:sp macro="" textlink="">
      <xdr:nvSpPr>
        <xdr:cNvPr id="54" name="角丸四角形吹き出し 53"/>
        <xdr:cNvSpPr/>
      </xdr:nvSpPr>
      <xdr:spPr>
        <a:xfrm>
          <a:off x="7247248" y="5557887"/>
          <a:ext cx="1521643" cy="555002"/>
        </a:xfrm>
        <a:prstGeom prst="wedgeRoundRectCallout">
          <a:avLst>
            <a:gd name="adj1" fmla="val -9321"/>
            <a:gd name="adj2" fmla="val 815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２回目の戻りからの直近高値上抜きで</a:t>
          </a:r>
          <a:r>
            <a:rPr kumimoji="1" lang="en-US" altLang="ja-JP" sz="1100"/>
            <a:t>IN</a:t>
          </a:r>
          <a:endParaRPr kumimoji="1" lang="ja-JP" altLang="en-US" sz="1100"/>
        </a:p>
      </xdr:txBody>
    </xdr:sp>
    <xdr:clientData/>
  </xdr:twoCellAnchor>
  <xdr:twoCellAnchor>
    <xdr:from>
      <xdr:col>12</xdr:col>
      <xdr:colOff>280054</xdr:colOff>
      <xdr:row>43</xdr:row>
      <xdr:rowOff>132760</xdr:rowOff>
    </xdr:from>
    <xdr:to>
      <xdr:col>13</xdr:col>
      <xdr:colOff>579356</xdr:colOff>
      <xdr:row>45</xdr:row>
      <xdr:rowOff>157114</xdr:rowOff>
    </xdr:to>
    <xdr:sp macro="" textlink="">
      <xdr:nvSpPr>
        <xdr:cNvPr id="55" name="角丸四角形吹き出し 54"/>
        <xdr:cNvSpPr/>
      </xdr:nvSpPr>
      <xdr:spPr>
        <a:xfrm>
          <a:off x="8410673" y="7310879"/>
          <a:ext cx="976853" cy="358220"/>
        </a:xfrm>
        <a:prstGeom prst="wedgeRoundRectCallout">
          <a:avLst>
            <a:gd name="adj1" fmla="val -34240"/>
            <a:gd name="adj2" fmla="val -1360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349404</xdr:colOff>
      <xdr:row>48</xdr:row>
      <xdr:rowOff>119013</xdr:rowOff>
    </xdr:from>
    <xdr:to>
      <xdr:col>10</xdr:col>
      <xdr:colOff>235671</xdr:colOff>
      <xdr:row>52</xdr:row>
      <xdr:rowOff>39279</xdr:rowOff>
    </xdr:to>
    <xdr:sp macro="" textlink="">
      <xdr:nvSpPr>
        <xdr:cNvPr id="57" name="角丸四角形吹き出し 56"/>
        <xdr:cNvSpPr/>
      </xdr:nvSpPr>
      <xdr:spPr>
        <a:xfrm>
          <a:off x="5769816" y="8131797"/>
          <a:ext cx="1241370" cy="587997"/>
        </a:xfrm>
        <a:prstGeom prst="wedgeRoundRectCallout">
          <a:avLst>
            <a:gd name="adj1" fmla="val -29687"/>
            <a:gd name="adj2" fmla="val -872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これはやったらダメなやつ</a:t>
          </a:r>
          <a:r>
            <a:rPr kumimoji="1" lang="en-US" altLang="ja-JP" sz="1100" b="1"/>
            <a:t>××</a:t>
          </a:r>
        </a:p>
      </xdr:txBody>
    </xdr:sp>
    <xdr:clientData/>
  </xdr:twoCellAnchor>
  <xdr:twoCellAnchor editAs="oneCell">
    <xdr:from>
      <xdr:col>0</xdr:col>
      <xdr:colOff>0</xdr:colOff>
      <xdr:row>59</xdr:row>
      <xdr:rowOff>117835</xdr:rowOff>
    </xdr:from>
    <xdr:to>
      <xdr:col>18</xdr:col>
      <xdr:colOff>181564</xdr:colOff>
      <xdr:row>90</xdr:row>
      <xdr:rowOff>137474</xdr:rowOff>
    </xdr:to>
    <xdr:pic>
      <xdr:nvPicPr>
        <xdr:cNvPr id="35" name="Picture 1"/>
        <xdr:cNvPicPr>
          <a:picLocks noChangeAspect="1" noChangeArrowheads="1"/>
        </xdr:cNvPicPr>
      </xdr:nvPicPr>
      <xdr:blipFill>
        <a:blip xmlns:r="http://schemas.openxmlformats.org/officeDocument/2006/relationships" r:embed="rId3"/>
        <a:srcRect l="5047" t="20120" b="6979"/>
        <a:stretch>
          <a:fillRect/>
        </a:stretch>
      </xdr:blipFill>
      <xdr:spPr bwMode="auto">
        <a:xfrm>
          <a:off x="0" y="9966881"/>
          <a:ext cx="12377492" cy="5194562"/>
        </a:xfrm>
        <a:prstGeom prst="rect">
          <a:avLst/>
        </a:prstGeom>
        <a:noFill/>
        <a:ln w="1">
          <a:noFill/>
          <a:miter lim="800000"/>
          <a:headEnd/>
          <a:tailEnd type="none" w="med" len="med"/>
        </a:ln>
        <a:effectLst/>
      </xdr:spPr>
    </xdr:pic>
    <xdr:clientData/>
  </xdr:twoCellAnchor>
  <xdr:twoCellAnchor>
    <xdr:from>
      <xdr:col>0</xdr:col>
      <xdr:colOff>108408</xdr:colOff>
      <xdr:row>60</xdr:row>
      <xdr:rowOff>147688</xdr:rowOff>
    </xdr:from>
    <xdr:to>
      <xdr:col>1</xdr:col>
      <xdr:colOff>435063</xdr:colOff>
      <xdr:row>62</xdr:row>
      <xdr:rowOff>90466</xdr:rowOff>
    </xdr:to>
    <xdr:sp macro="" textlink="">
      <xdr:nvSpPr>
        <xdr:cNvPr id="56" name="テキスト ボックス 55"/>
        <xdr:cNvSpPr txBox="1"/>
      </xdr:nvSpPr>
      <xdr:spPr>
        <a:xfrm>
          <a:off x="108408" y="1016366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No.33</a:t>
          </a:r>
        </a:p>
      </xdr:txBody>
    </xdr:sp>
    <xdr:clientData/>
  </xdr:twoCellAnchor>
  <xdr:twoCellAnchor>
    <xdr:from>
      <xdr:col>0</xdr:col>
      <xdr:colOff>109095</xdr:colOff>
      <xdr:row>62</xdr:row>
      <xdr:rowOff>135833</xdr:rowOff>
    </xdr:from>
    <xdr:to>
      <xdr:col>2</xdr:col>
      <xdr:colOff>404876</xdr:colOff>
      <xdr:row>69</xdr:row>
      <xdr:rowOff>58918</xdr:rowOff>
    </xdr:to>
    <xdr:sp macro="" textlink="">
      <xdr:nvSpPr>
        <xdr:cNvPr id="58" name="テキスト ボックス 57"/>
        <xdr:cNvSpPr txBox="1"/>
      </xdr:nvSpPr>
      <xdr:spPr>
        <a:xfrm>
          <a:off x="109095" y="10485678"/>
          <a:ext cx="1650884" cy="10916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日足レベルでダウントレンド→戻りで</a:t>
          </a:r>
          <a:r>
            <a:rPr kumimoji="1" lang="en-US" altLang="ja-JP" sz="1100"/>
            <a:t>4H</a:t>
          </a:r>
          <a:r>
            <a:rPr kumimoji="1" lang="ja-JP" altLang="en-US" sz="1100"/>
            <a:t>足レベルのウェッジ形成→</a:t>
          </a:r>
          <a:r>
            <a:rPr kumimoji="1" lang="en-US" altLang="ja-JP" sz="1100">
              <a:solidFill>
                <a:schemeClr val="dk1"/>
              </a:solidFill>
              <a:latin typeface="+mn-lt"/>
              <a:ea typeface="+mn-ea"/>
              <a:cs typeface="+mn-cs"/>
            </a:rPr>
            <a:t>T/L</a:t>
          </a:r>
          <a:r>
            <a:rPr kumimoji="1" lang="ja-JP" altLang="en-US" sz="1100">
              <a:solidFill>
                <a:schemeClr val="dk1"/>
              </a:solidFill>
              <a:latin typeface="+mn-lt"/>
              <a:ea typeface="+mn-ea"/>
              <a:cs typeface="+mn-cs"/>
            </a:rPr>
            <a:t>張り付きのレンジをブレイクで</a:t>
          </a:r>
          <a:r>
            <a:rPr kumimoji="1" lang="en-US" altLang="ja-JP" sz="1100">
              <a:solidFill>
                <a:schemeClr val="dk1"/>
              </a:solidFill>
              <a:latin typeface="+mn-lt"/>
              <a:ea typeface="+mn-ea"/>
              <a:cs typeface="+mn-cs"/>
            </a:rPr>
            <a:t>IN</a:t>
          </a:r>
        </a:p>
      </xdr:txBody>
    </xdr:sp>
    <xdr:clientData/>
  </xdr:twoCellAnchor>
  <xdr:twoCellAnchor>
    <xdr:from>
      <xdr:col>9</xdr:col>
      <xdr:colOff>422634</xdr:colOff>
      <xdr:row>66</xdr:row>
      <xdr:rowOff>137475</xdr:rowOff>
    </xdr:from>
    <xdr:to>
      <xdr:col>16</xdr:col>
      <xdr:colOff>284768</xdr:colOff>
      <xdr:row>66</xdr:row>
      <xdr:rowOff>147689</xdr:rowOff>
    </xdr:to>
    <xdr:cxnSp macro="">
      <xdr:nvCxnSpPr>
        <xdr:cNvPr id="59" name="直線コネクタ 58"/>
        <xdr:cNvCxnSpPr/>
      </xdr:nvCxnSpPr>
      <xdr:spPr>
        <a:xfrm flipV="1">
          <a:off x="6520598" y="11155052"/>
          <a:ext cx="4604995" cy="102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535363</xdr:colOff>
      <xdr:row>70</xdr:row>
      <xdr:rowOff>5105</xdr:rowOff>
    </xdr:from>
    <xdr:to>
      <xdr:col>11</xdr:col>
      <xdr:colOff>324439</xdr:colOff>
      <xdr:row>73</xdr:row>
      <xdr:rowOff>49098</xdr:rowOff>
    </xdr:to>
    <xdr:sp macro="" textlink="">
      <xdr:nvSpPr>
        <xdr:cNvPr id="60" name="角丸四角形吹き出し 59"/>
        <xdr:cNvSpPr/>
      </xdr:nvSpPr>
      <xdr:spPr>
        <a:xfrm>
          <a:off x="6633327" y="11690414"/>
          <a:ext cx="1144179" cy="544792"/>
        </a:xfrm>
        <a:prstGeom prst="wedgeRoundRectCallout">
          <a:avLst>
            <a:gd name="adj1" fmla="val 57443"/>
            <a:gd name="adj2" fmla="val -1424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直近レンジ下抜きで</a:t>
          </a:r>
          <a:r>
            <a:rPr kumimoji="1" lang="en-US" altLang="ja-JP" sz="1100"/>
            <a:t>IN</a:t>
          </a:r>
          <a:endParaRPr kumimoji="1" lang="ja-JP" altLang="en-US" sz="1100"/>
        </a:p>
      </xdr:txBody>
    </xdr:sp>
    <xdr:clientData/>
  </xdr:twoCellAnchor>
  <xdr:twoCellAnchor>
    <xdr:from>
      <xdr:col>12</xdr:col>
      <xdr:colOff>245883</xdr:colOff>
      <xdr:row>62</xdr:row>
      <xdr:rowOff>29458</xdr:rowOff>
    </xdr:from>
    <xdr:to>
      <xdr:col>13</xdr:col>
      <xdr:colOff>540078</xdr:colOff>
      <xdr:row>64</xdr:row>
      <xdr:rowOff>152399</xdr:rowOff>
    </xdr:to>
    <xdr:sp macro="" textlink="">
      <xdr:nvSpPr>
        <xdr:cNvPr id="66" name="角丸四角形吹き出し 65"/>
        <xdr:cNvSpPr/>
      </xdr:nvSpPr>
      <xdr:spPr>
        <a:xfrm>
          <a:off x="8376502" y="10379303"/>
          <a:ext cx="971746" cy="456807"/>
        </a:xfrm>
        <a:prstGeom prst="wedgeRoundRectCallout">
          <a:avLst>
            <a:gd name="adj1" fmla="val -56147"/>
            <a:gd name="adj2" fmla="val 1159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11</xdr:col>
      <xdr:colOff>471340</xdr:colOff>
      <xdr:row>69</xdr:row>
      <xdr:rowOff>5107</xdr:rowOff>
    </xdr:from>
    <xdr:to>
      <xdr:col>12</xdr:col>
      <xdr:colOff>299693</xdr:colOff>
      <xdr:row>69</xdr:row>
      <xdr:rowOff>9820</xdr:rowOff>
    </xdr:to>
    <xdr:cxnSp macro="">
      <xdr:nvCxnSpPr>
        <xdr:cNvPr id="67" name="直線コネクタ 66"/>
        <xdr:cNvCxnSpPr/>
      </xdr:nvCxnSpPr>
      <xdr:spPr>
        <a:xfrm flipV="1">
          <a:off x="7924407" y="11523483"/>
          <a:ext cx="505905"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403607</xdr:colOff>
      <xdr:row>71</xdr:row>
      <xdr:rowOff>55382</xdr:rowOff>
    </xdr:from>
    <xdr:to>
      <xdr:col>13</xdr:col>
      <xdr:colOff>481160</xdr:colOff>
      <xdr:row>76</xdr:row>
      <xdr:rowOff>88376</xdr:rowOff>
    </xdr:to>
    <xdr:sp macro="" textlink="">
      <xdr:nvSpPr>
        <xdr:cNvPr id="69" name="角丸四角形吹き出し 68"/>
        <xdr:cNvSpPr/>
      </xdr:nvSpPr>
      <xdr:spPr>
        <a:xfrm>
          <a:off x="7856674" y="11907624"/>
          <a:ext cx="1432656" cy="867659"/>
        </a:xfrm>
        <a:prstGeom prst="wedgeRoundRectCallout">
          <a:avLst>
            <a:gd name="adj1" fmla="val -32429"/>
            <a:gd name="adj2" fmla="val -8841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逆</a:t>
          </a:r>
          <a:r>
            <a:rPr kumimoji="1" lang="en-US" altLang="ja-JP" sz="1100" b="1"/>
            <a:t>FIB61.8</a:t>
          </a:r>
          <a:r>
            <a:rPr kumimoji="1" lang="ja-JP" altLang="en-US" sz="1100" b="1"/>
            <a:t>なら決済できていたが、もう少しリワードを伸ばしたかった</a:t>
          </a:r>
          <a:endParaRPr kumimoji="1" lang="en-US" altLang="ja-JP" sz="1100" b="1"/>
        </a:p>
      </xdr:txBody>
    </xdr:sp>
    <xdr:clientData/>
  </xdr:twoCellAnchor>
  <xdr:twoCellAnchor>
    <xdr:from>
      <xdr:col>9</xdr:col>
      <xdr:colOff>530258</xdr:colOff>
      <xdr:row>62</xdr:row>
      <xdr:rowOff>29459</xdr:rowOff>
    </xdr:from>
    <xdr:to>
      <xdr:col>11</xdr:col>
      <xdr:colOff>373145</xdr:colOff>
      <xdr:row>66</xdr:row>
      <xdr:rowOff>108016</xdr:rowOff>
    </xdr:to>
    <xdr:sp macro="" textlink="">
      <xdr:nvSpPr>
        <xdr:cNvPr id="70" name="角丸四角形 69"/>
        <xdr:cNvSpPr/>
      </xdr:nvSpPr>
      <xdr:spPr>
        <a:xfrm>
          <a:off x="6628222" y="10379304"/>
          <a:ext cx="1197990" cy="746289"/>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7</xdr:col>
      <xdr:colOff>290878</xdr:colOff>
      <xdr:row>66</xdr:row>
      <xdr:rowOff>99767</xdr:rowOff>
    </xdr:from>
    <xdr:to>
      <xdr:col>9</xdr:col>
      <xdr:colOff>368431</xdr:colOff>
      <xdr:row>71</xdr:row>
      <xdr:rowOff>132761</xdr:rowOff>
    </xdr:to>
    <xdr:sp macro="" textlink="">
      <xdr:nvSpPr>
        <xdr:cNvPr id="71" name="角丸四角形吹き出し 70"/>
        <xdr:cNvSpPr/>
      </xdr:nvSpPr>
      <xdr:spPr>
        <a:xfrm>
          <a:off x="5033739" y="11117344"/>
          <a:ext cx="1432656" cy="867659"/>
        </a:xfrm>
        <a:prstGeom prst="wedgeRoundRectCallout">
          <a:avLst>
            <a:gd name="adj1" fmla="val 64214"/>
            <a:gd name="adj2" fmla="val -691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張り付きからのフェイク上げ</a:t>
          </a:r>
          <a:r>
            <a:rPr kumimoji="1" lang="en-US" altLang="ja-JP" sz="1100" b="1"/>
            <a:t>PB</a:t>
          </a:r>
        </a:p>
        <a:p>
          <a:pPr algn="ctr"/>
          <a:r>
            <a:rPr kumimoji="1" lang="ja-JP" altLang="en-US" sz="1100" b="1"/>
            <a:t>で落ちると確信</a:t>
          </a:r>
          <a:endParaRPr kumimoji="1" lang="en-US" altLang="ja-JP" sz="1100" b="1"/>
        </a:p>
      </xdr:txBody>
    </xdr:sp>
    <xdr:clientData/>
  </xdr:twoCellAnchor>
  <xdr:twoCellAnchor>
    <xdr:from>
      <xdr:col>15</xdr:col>
      <xdr:colOff>117834</xdr:colOff>
      <xdr:row>62</xdr:row>
      <xdr:rowOff>49099</xdr:rowOff>
    </xdr:from>
    <xdr:to>
      <xdr:col>17</xdr:col>
      <xdr:colOff>132760</xdr:colOff>
      <xdr:row>64</xdr:row>
      <xdr:rowOff>162220</xdr:rowOff>
    </xdr:to>
    <xdr:sp macro="" textlink="">
      <xdr:nvSpPr>
        <xdr:cNvPr id="72" name="角丸四角形吹き出し 71"/>
        <xdr:cNvSpPr/>
      </xdr:nvSpPr>
      <xdr:spPr>
        <a:xfrm>
          <a:off x="10281107" y="10398944"/>
          <a:ext cx="1370029" cy="446987"/>
        </a:xfrm>
        <a:prstGeom prst="wedgeRoundRectCallout">
          <a:avLst>
            <a:gd name="adj1" fmla="val -27757"/>
            <a:gd name="adj2" fmla="val 675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本格的なフェイクはココだった</a:t>
          </a:r>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191383</xdr:colOff>
      <xdr:row>28</xdr:row>
      <xdr:rowOff>117835</xdr:rowOff>
    </xdr:to>
    <xdr:pic>
      <xdr:nvPicPr>
        <xdr:cNvPr id="10241" name="Picture 1"/>
        <xdr:cNvPicPr>
          <a:picLocks noChangeAspect="1" noChangeArrowheads="1"/>
        </xdr:cNvPicPr>
      </xdr:nvPicPr>
      <xdr:blipFill>
        <a:blip xmlns:r="http://schemas.openxmlformats.org/officeDocument/2006/relationships" r:embed="rId1"/>
        <a:srcRect l="4972" t="19845" b="12904"/>
        <a:stretch>
          <a:fillRect/>
        </a:stretch>
      </xdr:blipFill>
      <xdr:spPr bwMode="auto">
        <a:xfrm>
          <a:off x="0" y="0"/>
          <a:ext cx="12387311" cy="4791959"/>
        </a:xfrm>
        <a:prstGeom prst="rect">
          <a:avLst/>
        </a:prstGeom>
        <a:noFill/>
        <a:ln w="1">
          <a:noFill/>
          <a:miter lim="800000"/>
          <a:headEnd/>
          <a:tailEnd type="none" w="med" len="med"/>
        </a:ln>
        <a:effectLst/>
      </xdr:spPr>
    </xdr:pic>
    <xdr:clientData/>
  </xdr:twoCellAnchor>
  <xdr:twoCellAnchor>
    <xdr:from>
      <xdr:col>0</xdr:col>
      <xdr:colOff>88376</xdr:colOff>
      <xdr:row>1</xdr:row>
      <xdr:rowOff>29459</xdr:rowOff>
    </xdr:from>
    <xdr:to>
      <xdr:col>1</xdr:col>
      <xdr:colOff>415031</xdr:colOff>
      <xdr:row>2</xdr:row>
      <xdr:rowOff>139170</xdr:rowOff>
    </xdr:to>
    <xdr:sp macro="" textlink="">
      <xdr:nvSpPr>
        <xdr:cNvPr id="36" name="テキスト ボックス 35"/>
        <xdr:cNvSpPr txBox="1"/>
      </xdr:nvSpPr>
      <xdr:spPr>
        <a:xfrm>
          <a:off x="88376" y="19639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No.26</a:t>
          </a:r>
        </a:p>
      </xdr:txBody>
    </xdr:sp>
    <xdr:clientData/>
  </xdr:twoCellAnchor>
  <xdr:twoCellAnchor>
    <xdr:from>
      <xdr:col>0</xdr:col>
      <xdr:colOff>89063</xdr:colOff>
      <xdr:row>3</xdr:row>
      <xdr:rowOff>17604</xdr:rowOff>
    </xdr:from>
    <xdr:to>
      <xdr:col>2</xdr:col>
      <xdr:colOff>384844</xdr:colOff>
      <xdr:row>7</xdr:row>
      <xdr:rowOff>29459</xdr:rowOff>
    </xdr:to>
    <xdr:sp macro="" textlink="">
      <xdr:nvSpPr>
        <xdr:cNvPr id="37" name="テキスト ボックス 36"/>
        <xdr:cNvSpPr txBox="1"/>
      </xdr:nvSpPr>
      <xdr:spPr>
        <a:xfrm>
          <a:off x="89063" y="518403"/>
          <a:ext cx="1650884" cy="679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足レベルのウェッジブレイクと見て</a:t>
          </a:r>
          <a:r>
            <a:rPr kumimoji="1" lang="en-US" altLang="ja-JP" sz="1100"/>
            <a:t>5</a:t>
          </a:r>
          <a:r>
            <a:rPr kumimoji="1" lang="ja-JP" altLang="en-US" sz="1100"/>
            <a:t>分足での直近高値上抜きで</a:t>
          </a:r>
          <a:r>
            <a:rPr kumimoji="1" lang="en-US" altLang="ja-JP" sz="1100"/>
            <a:t>IN</a:t>
          </a:r>
        </a:p>
      </xdr:txBody>
    </xdr:sp>
    <xdr:clientData/>
  </xdr:twoCellAnchor>
  <xdr:twoCellAnchor>
    <xdr:from>
      <xdr:col>6</xdr:col>
      <xdr:colOff>279269</xdr:colOff>
      <xdr:row>3</xdr:row>
      <xdr:rowOff>63238</xdr:rowOff>
    </xdr:from>
    <xdr:to>
      <xdr:col>14</xdr:col>
      <xdr:colOff>432062</xdr:colOff>
      <xdr:row>12</xdr:row>
      <xdr:rowOff>9819</xdr:rowOff>
    </xdr:to>
    <xdr:cxnSp macro="">
      <xdr:nvCxnSpPr>
        <xdr:cNvPr id="38" name="直線コネクタ 37"/>
        <xdr:cNvCxnSpPr/>
      </xdr:nvCxnSpPr>
      <xdr:spPr>
        <a:xfrm>
          <a:off x="4344578" y="564037"/>
          <a:ext cx="5573206" cy="144897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249417</xdr:colOff>
      <xdr:row>5</xdr:row>
      <xdr:rowOff>111943</xdr:rowOff>
    </xdr:from>
    <xdr:to>
      <xdr:col>13</xdr:col>
      <xdr:colOff>558930</xdr:colOff>
      <xdr:row>7</xdr:row>
      <xdr:rowOff>127261</xdr:rowOff>
    </xdr:to>
    <xdr:sp macro="" textlink="">
      <xdr:nvSpPr>
        <xdr:cNvPr id="39" name="角丸四角形吹き出し 38"/>
        <xdr:cNvSpPr/>
      </xdr:nvSpPr>
      <xdr:spPr>
        <a:xfrm>
          <a:off x="8380036" y="946608"/>
          <a:ext cx="987064" cy="349184"/>
        </a:xfrm>
        <a:prstGeom prst="wedgeRoundRectCallout">
          <a:avLst>
            <a:gd name="adj1" fmla="val 11669"/>
            <a:gd name="adj2" fmla="val 1378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ここでＩＮ</a:t>
          </a:r>
        </a:p>
      </xdr:txBody>
    </xdr:sp>
    <xdr:clientData/>
  </xdr:twoCellAnchor>
  <xdr:twoCellAnchor>
    <xdr:from>
      <xdr:col>0</xdr:col>
      <xdr:colOff>383184</xdr:colOff>
      <xdr:row>8</xdr:row>
      <xdr:rowOff>123333</xdr:rowOff>
    </xdr:from>
    <xdr:to>
      <xdr:col>2</xdr:col>
      <xdr:colOff>602923</xdr:colOff>
      <xdr:row>13</xdr:row>
      <xdr:rowOff>82483</xdr:rowOff>
    </xdr:to>
    <xdr:sp macro="" textlink="">
      <xdr:nvSpPr>
        <xdr:cNvPr id="40" name="角丸四角形吹き出し 39"/>
        <xdr:cNvSpPr/>
      </xdr:nvSpPr>
      <xdr:spPr>
        <a:xfrm>
          <a:off x="383184" y="1458797"/>
          <a:ext cx="1574842" cy="793815"/>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の引き方ではブレイクしていない</a:t>
          </a:r>
          <a:endParaRPr kumimoji="1" lang="en-US" altLang="ja-JP" sz="1100" b="1"/>
        </a:p>
        <a:p>
          <a:pPr algn="ctr"/>
          <a:r>
            <a:rPr kumimoji="1" lang="ja-JP" altLang="en-US" sz="1100" b="1"/>
            <a:t>→視野が狭い</a:t>
          </a:r>
          <a:r>
            <a:rPr kumimoji="1" lang="en-US" altLang="ja-JP" sz="1100" b="1"/>
            <a:t>×</a:t>
          </a:r>
        </a:p>
      </xdr:txBody>
    </xdr:sp>
    <xdr:clientData/>
  </xdr:twoCellAnchor>
  <xdr:twoCellAnchor>
    <xdr:from>
      <xdr:col>14</xdr:col>
      <xdr:colOff>490193</xdr:colOff>
      <xdr:row>11</xdr:row>
      <xdr:rowOff>156327</xdr:rowOff>
    </xdr:from>
    <xdr:to>
      <xdr:col>16</xdr:col>
      <xdr:colOff>122154</xdr:colOff>
      <xdr:row>14</xdr:row>
      <xdr:rowOff>4712</xdr:rowOff>
    </xdr:to>
    <xdr:sp macro="" textlink="">
      <xdr:nvSpPr>
        <xdr:cNvPr id="42" name="角丸四角形吹き出し 41"/>
        <xdr:cNvSpPr/>
      </xdr:nvSpPr>
      <xdr:spPr>
        <a:xfrm>
          <a:off x="9975915" y="1992590"/>
          <a:ext cx="987064" cy="349184"/>
        </a:xfrm>
        <a:prstGeom prst="wedgeRoundRectCallout">
          <a:avLst>
            <a:gd name="adj1" fmla="val -89803"/>
            <a:gd name="adj2" fmla="val -421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3</xdr:col>
      <xdr:colOff>182078</xdr:colOff>
      <xdr:row>8</xdr:row>
      <xdr:rowOff>148078</xdr:rowOff>
    </xdr:from>
    <xdr:to>
      <xdr:col>5</xdr:col>
      <xdr:colOff>401817</xdr:colOff>
      <xdr:row>13</xdr:row>
      <xdr:rowOff>107228</xdr:rowOff>
    </xdr:to>
    <xdr:sp macro="" textlink="">
      <xdr:nvSpPr>
        <xdr:cNvPr id="43" name="角丸四角形吹き出し 42"/>
        <xdr:cNvSpPr/>
      </xdr:nvSpPr>
      <xdr:spPr>
        <a:xfrm>
          <a:off x="2214733" y="1483542"/>
          <a:ext cx="1574842" cy="793815"/>
        </a:xfrm>
        <a:prstGeom prst="wedgeRoundRectCallout">
          <a:avLst>
            <a:gd name="adj1" fmla="val -82743"/>
            <a:gd name="adj2" fmla="val -9906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５分足レベルでは信頼性薄くなる</a:t>
          </a:r>
          <a:r>
            <a:rPr kumimoji="1" lang="en-US" altLang="ja-JP" sz="1100" b="1"/>
            <a:t>×</a:t>
          </a:r>
        </a:p>
      </xdr:txBody>
    </xdr:sp>
    <xdr:clientData/>
  </xdr:twoCellAnchor>
  <xdr:twoCellAnchor editAs="oneCell">
    <xdr:from>
      <xdr:col>0</xdr:col>
      <xdr:colOff>0</xdr:colOff>
      <xdr:row>29</xdr:row>
      <xdr:rowOff>157114</xdr:rowOff>
    </xdr:from>
    <xdr:to>
      <xdr:col>18</xdr:col>
      <xdr:colOff>181564</xdr:colOff>
      <xdr:row>58</xdr:row>
      <xdr:rowOff>108016</xdr:rowOff>
    </xdr:to>
    <xdr:pic>
      <xdr:nvPicPr>
        <xdr:cNvPr id="10242" name="Picture 2"/>
        <xdr:cNvPicPr>
          <a:picLocks noChangeAspect="1" noChangeArrowheads="1"/>
        </xdr:cNvPicPr>
      </xdr:nvPicPr>
      <xdr:blipFill>
        <a:blip xmlns:r="http://schemas.openxmlformats.org/officeDocument/2006/relationships" r:embed="rId2"/>
        <a:srcRect l="5047" t="19845" b="12904"/>
        <a:stretch>
          <a:fillRect/>
        </a:stretch>
      </xdr:blipFill>
      <xdr:spPr bwMode="auto">
        <a:xfrm>
          <a:off x="0" y="4998171"/>
          <a:ext cx="12377492" cy="4791958"/>
        </a:xfrm>
        <a:prstGeom prst="rect">
          <a:avLst/>
        </a:prstGeom>
        <a:noFill/>
        <a:ln w="1">
          <a:noFill/>
          <a:miter lim="800000"/>
          <a:headEnd/>
          <a:tailEnd type="none" w="med" len="med"/>
        </a:ln>
        <a:effectLst/>
      </xdr:spPr>
    </xdr:pic>
    <xdr:clientData/>
  </xdr:twoCellAnchor>
  <xdr:twoCellAnchor>
    <xdr:from>
      <xdr:col>0</xdr:col>
      <xdr:colOff>103302</xdr:colOff>
      <xdr:row>31</xdr:row>
      <xdr:rowOff>34565</xdr:rowOff>
    </xdr:from>
    <xdr:to>
      <xdr:col>1</xdr:col>
      <xdr:colOff>429957</xdr:colOff>
      <xdr:row>32</xdr:row>
      <xdr:rowOff>144276</xdr:rowOff>
    </xdr:to>
    <xdr:sp macro="" textlink="">
      <xdr:nvSpPr>
        <xdr:cNvPr id="45" name="テキスト ボックス 44"/>
        <xdr:cNvSpPr txBox="1"/>
      </xdr:nvSpPr>
      <xdr:spPr>
        <a:xfrm>
          <a:off x="103302" y="520948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No.28</a:t>
          </a:r>
        </a:p>
      </xdr:txBody>
    </xdr:sp>
    <xdr:clientData/>
  </xdr:twoCellAnchor>
  <xdr:twoCellAnchor>
    <xdr:from>
      <xdr:col>0</xdr:col>
      <xdr:colOff>103989</xdr:colOff>
      <xdr:row>33</xdr:row>
      <xdr:rowOff>22710</xdr:rowOff>
    </xdr:from>
    <xdr:to>
      <xdr:col>2</xdr:col>
      <xdr:colOff>399770</xdr:colOff>
      <xdr:row>37</xdr:row>
      <xdr:rowOff>157113</xdr:rowOff>
    </xdr:to>
    <xdr:sp macro="" textlink="">
      <xdr:nvSpPr>
        <xdr:cNvPr id="46" name="テキスト ボックス 45"/>
        <xdr:cNvSpPr txBox="1"/>
      </xdr:nvSpPr>
      <xdr:spPr>
        <a:xfrm>
          <a:off x="103989" y="5531499"/>
          <a:ext cx="1650884" cy="802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足レベルのウェッジブレイク後の戻りで、</a:t>
          </a:r>
          <a:r>
            <a:rPr kumimoji="1" lang="en-US" altLang="ja-JP" sz="1100"/>
            <a:t>T/L</a:t>
          </a:r>
          <a:r>
            <a:rPr kumimoji="1" lang="ja-JP" altLang="en-US" sz="1100"/>
            <a:t>にサポートされて下落すると見て</a:t>
          </a:r>
          <a:r>
            <a:rPr kumimoji="1" lang="en-US" altLang="ja-JP" sz="1100"/>
            <a:t>IN</a:t>
          </a:r>
        </a:p>
      </xdr:txBody>
    </xdr:sp>
    <xdr:clientData/>
  </xdr:twoCellAnchor>
  <xdr:twoCellAnchor>
    <xdr:from>
      <xdr:col>8</xdr:col>
      <xdr:colOff>412030</xdr:colOff>
      <xdr:row>34</xdr:row>
      <xdr:rowOff>9426</xdr:rowOff>
    </xdr:from>
    <xdr:to>
      <xdr:col>17</xdr:col>
      <xdr:colOff>245490</xdr:colOff>
      <xdr:row>34</xdr:row>
      <xdr:rowOff>9819</xdr:rowOff>
    </xdr:to>
    <xdr:cxnSp macro="">
      <xdr:nvCxnSpPr>
        <xdr:cNvPr id="47" name="直線コネクタ 46"/>
        <xdr:cNvCxnSpPr/>
      </xdr:nvCxnSpPr>
      <xdr:spPr>
        <a:xfrm>
          <a:off x="5832442" y="5685148"/>
          <a:ext cx="5931424"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146507</xdr:colOff>
      <xdr:row>45</xdr:row>
      <xdr:rowOff>78557</xdr:rowOff>
    </xdr:from>
    <xdr:to>
      <xdr:col>16</xdr:col>
      <xdr:colOff>363323</xdr:colOff>
      <xdr:row>49</xdr:row>
      <xdr:rowOff>39279</xdr:rowOff>
    </xdr:to>
    <xdr:sp macro="" textlink="">
      <xdr:nvSpPr>
        <xdr:cNvPr id="48" name="角丸四角形吹き出し 47"/>
        <xdr:cNvSpPr/>
      </xdr:nvSpPr>
      <xdr:spPr>
        <a:xfrm>
          <a:off x="9632229" y="7590542"/>
          <a:ext cx="1571919" cy="628453"/>
        </a:xfrm>
        <a:prstGeom prst="wedgeRoundRectCallout">
          <a:avLst>
            <a:gd name="adj1" fmla="val -46307"/>
            <a:gd name="adj2" fmla="val -1128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で跳ね返されたと見て手前の安値下抜きで</a:t>
          </a:r>
          <a:r>
            <a:rPr kumimoji="1" lang="en-US" altLang="ja-JP" sz="1100"/>
            <a:t>IN</a:t>
          </a:r>
          <a:endParaRPr kumimoji="1" lang="ja-JP" altLang="en-US" sz="1100"/>
        </a:p>
      </xdr:txBody>
    </xdr:sp>
    <xdr:clientData/>
  </xdr:twoCellAnchor>
  <xdr:twoCellAnchor>
    <xdr:from>
      <xdr:col>0</xdr:col>
      <xdr:colOff>594502</xdr:colOff>
      <xdr:row>39</xdr:row>
      <xdr:rowOff>79341</xdr:rowOff>
    </xdr:from>
    <xdr:to>
      <xdr:col>3</xdr:col>
      <xdr:colOff>136689</xdr:colOff>
      <xdr:row>44</xdr:row>
      <xdr:rowOff>38491</xdr:rowOff>
    </xdr:to>
    <xdr:sp macro="" textlink="">
      <xdr:nvSpPr>
        <xdr:cNvPr id="49" name="角丸四角形吹き出し 48"/>
        <xdr:cNvSpPr/>
      </xdr:nvSpPr>
      <xdr:spPr>
        <a:xfrm>
          <a:off x="594502" y="6589728"/>
          <a:ext cx="1574842" cy="793815"/>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チャートパターンを伴ってなければ</a:t>
          </a:r>
          <a:r>
            <a:rPr kumimoji="1" lang="en-US" altLang="ja-JP" sz="1100" b="1"/>
            <a:t>IN</a:t>
          </a:r>
          <a:r>
            <a:rPr kumimoji="1" lang="ja-JP" altLang="en-US" sz="1100" b="1"/>
            <a:t>は控えるべき</a:t>
          </a:r>
          <a:endParaRPr kumimoji="1" lang="en-US" altLang="ja-JP" sz="1100" b="1"/>
        </a:p>
      </xdr:txBody>
    </xdr:sp>
    <xdr:clientData/>
  </xdr:twoCellAnchor>
  <xdr:twoCellAnchor>
    <xdr:from>
      <xdr:col>12</xdr:col>
      <xdr:colOff>549896</xdr:colOff>
      <xdr:row>42</xdr:row>
      <xdr:rowOff>64023</xdr:rowOff>
    </xdr:from>
    <xdr:to>
      <xdr:col>14</xdr:col>
      <xdr:colOff>505905</xdr:colOff>
      <xdr:row>42</xdr:row>
      <xdr:rowOff>68737</xdr:rowOff>
    </xdr:to>
    <xdr:cxnSp macro="">
      <xdr:nvCxnSpPr>
        <xdr:cNvPr id="53" name="直線コネクタ 52"/>
        <xdr:cNvCxnSpPr/>
      </xdr:nvCxnSpPr>
      <xdr:spPr>
        <a:xfrm flipV="1">
          <a:off x="8680515" y="7075209"/>
          <a:ext cx="1311112"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481160</xdr:colOff>
      <xdr:row>31</xdr:row>
      <xdr:rowOff>19639</xdr:rowOff>
    </xdr:from>
    <xdr:to>
      <xdr:col>17</xdr:col>
      <xdr:colOff>34564</xdr:colOff>
      <xdr:row>33</xdr:row>
      <xdr:rowOff>5105</xdr:rowOff>
    </xdr:to>
    <xdr:sp macro="" textlink="">
      <xdr:nvSpPr>
        <xdr:cNvPr id="55" name="角丸四角形吹き出し 54"/>
        <xdr:cNvSpPr/>
      </xdr:nvSpPr>
      <xdr:spPr>
        <a:xfrm>
          <a:off x="10644433" y="5194562"/>
          <a:ext cx="908507" cy="319332"/>
        </a:xfrm>
        <a:prstGeom prst="wedgeRoundRectCallout">
          <a:avLst>
            <a:gd name="adj1" fmla="val 56142"/>
            <a:gd name="adj2" fmla="val 856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0</xdr:col>
      <xdr:colOff>0</xdr:colOff>
      <xdr:row>59</xdr:row>
      <xdr:rowOff>157113</xdr:rowOff>
    </xdr:from>
    <xdr:to>
      <xdr:col>18</xdr:col>
      <xdr:colOff>171744</xdr:colOff>
      <xdr:row>88</xdr:row>
      <xdr:rowOff>147294</xdr:rowOff>
    </xdr:to>
    <xdr:pic>
      <xdr:nvPicPr>
        <xdr:cNvPr id="10243" name="Picture 3"/>
        <xdr:cNvPicPr>
          <a:picLocks noChangeAspect="1" noChangeArrowheads="1"/>
        </xdr:cNvPicPr>
      </xdr:nvPicPr>
      <xdr:blipFill>
        <a:blip xmlns:r="http://schemas.openxmlformats.org/officeDocument/2006/relationships" r:embed="rId3"/>
        <a:srcRect l="5122" t="19707" b="12491"/>
        <a:stretch>
          <a:fillRect/>
        </a:stretch>
      </xdr:blipFill>
      <xdr:spPr bwMode="auto">
        <a:xfrm>
          <a:off x="0" y="10006159"/>
          <a:ext cx="12367672" cy="4831238"/>
        </a:xfrm>
        <a:prstGeom prst="rect">
          <a:avLst/>
        </a:prstGeom>
        <a:noFill/>
        <a:ln w="1">
          <a:noFill/>
          <a:miter lim="800000"/>
          <a:headEnd/>
          <a:tailEnd type="none" w="med" len="med"/>
        </a:ln>
        <a:effectLst/>
      </xdr:spPr>
    </xdr:pic>
    <xdr:clientData/>
  </xdr:twoCellAnchor>
  <xdr:twoCellAnchor>
    <xdr:from>
      <xdr:col>0</xdr:col>
      <xdr:colOff>98588</xdr:colOff>
      <xdr:row>61</xdr:row>
      <xdr:rowOff>39672</xdr:rowOff>
    </xdr:from>
    <xdr:to>
      <xdr:col>1</xdr:col>
      <xdr:colOff>425243</xdr:colOff>
      <xdr:row>62</xdr:row>
      <xdr:rowOff>149383</xdr:rowOff>
    </xdr:to>
    <xdr:sp macro="" textlink="">
      <xdr:nvSpPr>
        <xdr:cNvPr id="59" name="テキスト ボックス 58"/>
        <xdr:cNvSpPr txBox="1"/>
      </xdr:nvSpPr>
      <xdr:spPr>
        <a:xfrm>
          <a:off x="98588" y="10222584"/>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No.29</a:t>
          </a:r>
        </a:p>
      </xdr:txBody>
    </xdr:sp>
    <xdr:clientData/>
  </xdr:twoCellAnchor>
  <xdr:twoCellAnchor>
    <xdr:from>
      <xdr:col>0</xdr:col>
      <xdr:colOff>99275</xdr:colOff>
      <xdr:row>63</xdr:row>
      <xdr:rowOff>27818</xdr:rowOff>
    </xdr:from>
    <xdr:to>
      <xdr:col>2</xdr:col>
      <xdr:colOff>395056</xdr:colOff>
      <xdr:row>67</xdr:row>
      <xdr:rowOff>19640</xdr:rowOff>
    </xdr:to>
    <xdr:sp macro="" textlink="">
      <xdr:nvSpPr>
        <xdr:cNvPr id="60" name="テキスト ボックス 59"/>
        <xdr:cNvSpPr txBox="1"/>
      </xdr:nvSpPr>
      <xdr:spPr>
        <a:xfrm>
          <a:off x="99275" y="10544596"/>
          <a:ext cx="1650884" cy="6595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足レベルのウェッジ頂点付近で１</a:t>
          </a:r>
          <a:r>
            <a:rPr kumimoji="1" lang="en-US" altLang="ja-JP" sz="1100"/>
            <a:t>H</a:t>
          </a:r>
          <a:r>
            <a:rPr kumimoji="1" lang="ja-JP" altLang="en-US" sz="1100"/>
            <a:t>足にて</a:t>
          </a:r>
          <a:r>
            <a:rPr kumimoji="1" lang="en-US" altLang="ja-JP" sz="1100"/>
            <a:t>H/S</a:t>
          </a:r>
          <a:r>
            <a:rPr kumimoji="1" lang="ja-JP" altLang="en-US" sz="1100"/>
            <a:t>を発見→</a:t>
          </a:r>
          <a:r>
            <a:rPr kumimoji="1" lang="en-US" altLang="ja-JP" sz="1100"/>
            <a:t>H/S</a:t>
          </a:r>
          <a:r>
            <a:rPr kumimoji="1" lang="ja-JP" altLang="en-US" sz="1100"/>
            <a:t>下抜けで</a:t>
          </a:r>
          <a:r>
            <a:rPr kumimoji="1" lang="en-US" altLang="ja-JP" sz="1100"/>
            <a:t>IN</a:t>
          </a:r>
        </a:p>
      </xdr:txBody>
    </xdr:sp>
    <xdr:clientData/>
  </xdr:twoCellAnchor>
  <xdr:twoCellAnchor>
    <xdr:from>
      <xdr:col>15</xdr:col>
      <xdr:colOff>151613</xdr:colOff>
      <xdr:row>62</xdr:row>
      <xdr:rowOff>9820</xdr:rowOff>
    </xdr:from>
    <xdr:to>
      <xdr:col>16</xdr:col>
      <xdr:colOff>638272</xdr:colOff>
      <xdr:row>64</xdr:row>
      <xdr:rowOff>34565</xdr:rowOff>
    </xdr:to>
    <xdr:sp macro="" textlink="">
      <xdr:nvSpPr>
        <xdr:cNvPr id="61" name="角丸四角形吹き出し 60"/>
        <xdr:cNvSpPr/>
      </xdr:nvSpPr>
      <xdr:spPr>
        <a:xfrm>
          <a:off x="10314886" y="10359665"/>
          <a:ext cx="1164211" cy="358611"/>
        </a:xfrm>
        <a:prstGeom prst="wedgeRoundRectCallout">
          <a:avLst>
            <a:gd name="adj1" fmla="val -37935"/>
            <a:gd name="adj2" fmla="val 1188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H/S</a:t>
          </a:r>
          <a:r>
            <a:rPr kumimoji="1" lang="ja-JP" altLang="en-US" sz="1100"/>
            <a:t>下抜けで</a:t>
          </a:r>
          <a:r>
            <a:rPr kumimoji="1" lang="en-US" altLang="ja-JP" sz="1100"/>
            <a:t>IN</a:t>
          </a:r>
          <a:endParaRPr kumimoji="1" lang="ja-JP" altLang="en-US" sz="1100"/>
        </a:p>
      </xdr:txBody>
    </xdr:sp>
    <xdr:clientData/>
  </xdr:twoCellAnchor>
  <xdr:twoCellAnchor>
    <xdr:from>
      <xdr:col>0</xdr:col>
      <xdr:colOff>599608</xdr:colOff>
      <xdr:row>68</xdr:row>
      <xdr:rowOff>64809</xdr:rowOff>
    </xdr:from>
    <xdr:to>
      <xdr:col>3</xdr:col>
      <xdr:colOff>141795</xdr:colOff>
      <xdr:row>72</xdr:row>
      <xdr:rowOff>108016</xdr:rowOff>
    </xdr:to>
    <xdr:sp macro="" textlink="">
      <xdr:nvSpPr>
        <xdr:cNvPr id="62" name="角丸四角形吹き出し 61"/>
        <xdr:cNvSpPr/>
      </xdr:nvSpPr>
      <xdr:spPr>
        <a:xfrm>
          <a:off x="599608" y="11416252"/>
          <a:ext cx="1574842" cy="710939"/>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今回は利益になったが、自分のルールではない</a:t>
          </a:r>
          <a:endParaRPr kumimoji="1" lang="en-US" altLang="ja-JP" sz="1100" b="1"/>
        </a:p>
      </xdr:txBody>
    </xdr:sp>
    <xdr:clientData/>
  </xdr:twoCellAnchor>
  <xdr:twoCellAnchor>
    <xdr:from>
      <xdr:col>13</xdr:col>
      <xdr:colOff>623739</xdr:colOff>
      <xdr:row>66</xdr:row>
      <xdr:rowOff>59310</xdr:rowOff>
    </xdr:from>
    <xdr:to>
      <xdr:col>15</xdr:col>
      <xdr:colOff>579748</xdr:colOff>
      <xdr:row>66</xdr:row>
      <xdr:rowOff>64024</xdr:rowOff>
    </xdr:to>
    <xdr:cxnSp macro="">
      <xdr:nvCxnSpPr>
        <xdr:cNvPr id="63" name="直線コネクタ 62"/>
        <xdr:cNvCxnSpPr/>
      </xdr:nvCxnSpPr>
      <xdr:spPr>
        <a:xfrm flipV="1">
          <a:off x="9431909" y="11076887"/>
          <a:ext cx="1311112"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432454</xdr:colOff>
      <xdr:row>70</xdr:row>
      <xdr:rowOff>15318</xdr:rowOff>
    </xdr:from>
    <xdr:to>
      <xdr:col>17</xdr:col>
      <xdr:colOff>388463</xdr:colOff>
      <xdr:row>70</xdr:row>
      <xdr:rowOff>20032</xdr:rowOff>
    </xdr:to>
    <xdr:cxnSp macro="">
      <xdr:nvCxnSpPr>
        <xdr:cNvPr id="64" name="直線コネクタ 63"/>
        <xdr:cNvCxnSpPr/>
      </xdr:nvCxnSpPr>
      <xdr:spPr>
        <a:xfrm flipV="1">
          <a:off x="10595727" y="11700627"/>
          <a:ext cx="1311112"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470945</xdr:colOff>
      <xdr:row>71</xdr:row>
      <xdr:rowOff>83664</xdr:rowOff>
    </xdr:from>
    <xdr:to>
      <xdr:col>16</xdr:col>
      <xdr:colOff>280053</xdr:colOff>
      <xdr:row>73</xdr:row>
      <xdr:rowOff>108409</xdr:rowOff>
    </xdr:to>
    <xdr:sp macro="" textlink="">
      <xdr:nvSpPr>
        <xdr:cNvPr id="65" name="角丸四角形吹き出し 64"/>
        <xdr:cNvSpPr/>
      </xdr:nvSpPr>
      <xdr:spPr>
        <a:xfrm>
          <a:off x="9956667" y="11935906"/>
          <a:ext cx="1164211" cy="358611"/>
        </a:xfrm>
        <a:prstGeom prst="wedgeRoundRectCallout">
          <a:avLst>
            <a:gd name="adj1" fmla="val 64123"/>
            <a:gd name="adj2" fmla="val -1056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FIB38.2</a:t>
          </a:r>
          <a:r>
            <a:rPr kumimoji="1" lang="ja-JP" altLang="en-US" sz="1100"/>
            <a:t>で決済</a:t>
          </a:r>
        </a:p>
      </xdr:txBody>
    </xdr:sp>
    <xdr:clientData/>
  </xdr:twoCellAnchor>
  <xdr:twoCellAnchor>
    <xdr:from>
      <xdr:col>12</xdr:col>
      <xdr:colOff>14530</xdr:colOff>
      <xdr:row>77</xdr:row>
      <xdr:rowOff>118228</xdr:rowOff>
    </xdr:from>
    <xdr:to>
      <xdr:col>14</xdr:col>
      <xdr:colOff>108015</xdr:colOff>
      <xdr:row>79</xdr:row>
      <xdr:rowOff>142973</xdr:rowOff>
    </xdr:to>
    <xdr:sp macro="" textlink="">
      <xdr:nvSpPr>
        <xdr:cNvPr id="66" name="角丸四角形吹き出し 65"/>
        <xdr:cNvSpPr/>
      </xdr:nvSpPr>
      <xdr:spPr>
        <a:xfrm>
          <a:off x="8145149" y="12972068"/>
          <a:ext cx="1448588" cy="358611"/>
        </a:xfrm>
        <a:prstGeom prst="wedgeRoundRectCallout">
          <a:avLst>
            <a:gd name="adj1" fmla="val 48941"/>
            <a:gd name="adj2" fmla="val 1352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足では</a:t>
          </a:r>
          <a:r>
            <a:rPr kumimoji="1" lang="en-US" altLang="ja-JP" sz="1100"/>
            <a:t>D/J</a:t>
          </a:r>
          <a:r>
            <a:rPr kumimoji="1" lang="ja-JP" altLang="en-US" sz="1100"/>
            <a:t>だった</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181564</xdr:colOff>
      <xdr:row>30</xdr:row>
      <xdr:rowOff>58917</xdr:rowOff>
    </xdr:to>
    <xdr:pic>
      <xdr:nvPicPr>
        <xdr:cNvPr id="10241" name="Picture 1"/>
        <xdr:cNvPicPr>
          <a:picLocks noChangeAspect="1" noChangeArrowheads="1"/>
        </xdr:cNvPicPr>
      </xdr:nvPicPr>
      <xdr:blipFill>
        <a:blip xmlns:r="http://schemas.openxmlformats.org/officeDocument/2006/relationships" r:embed="rId1"/>
        <a:srcRect l="5047" t="19845" b="9046"/>
        <a:stretch>
          <a:fillRect/>
        </a:stretch>
      </xdr:blipFill>
      <xdr:spPr bwMode="auto">
        <a:xfrm>
          <a:off x="0" y="0"/>
          <a:ext cx="12377492" cy="5066907"/>
        </a:xfrm>
        <a:prstGeom prst="rect">
          <a:avLst/>
        </a:prstGeom>
        <a:noFill/>
        <a:ln w="1">
          <a:noFill/>
          <a:miter lim="800000"/>
          <a:headEnd/>
          <a:tailEnd type="none" w="med" len="med"/>
        </a:ln>
        <a:effectLst/>
      </xdr:spPr>
    </xdr:pic>
    <xdr:clientData/>
  </xdr:twoCellAnchor>
  <xdr:twoCellAnchor>
    <xdr:from>
      <xdr:col>0</xdr:col>
      <xdr:colOff>108016</xdr:colOff>
      <xdr:row>1</xdr:row>
      <xdr:rowOff>19639</xdr:rowOff>
    </xdr:from>
    <xdr:to>
      <xdr:col>1</xdr:col>
      <xdr:colOff>434671</xdr:colOff>
      <xdr:row>2</xdr:row>
      <xdr:rowOff>129350</xdr:rowOff>
    </xdr:to>
    <xdr:sp macro="" textlink="">
      <xdr:nvSpPr>
        <xdr:cNvPr id="3" name="テキスト ボックス 2"/>
        <xdr:cNvSpPr txBox="1"/>
      </xdr:nvSpPr>
      <xdr:spPr>
        <a:xfrm>
          <a:off x="108016" y="18657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No.20</a:t>
          </a:r>
        </a:p>
      </xdr:txBody>
    </xdr:sp>
    <xdr:clientData/>
  </xdr:twoCellAnchor>
  <xdr:twoCellAnchor>
    <xdr:from>
      <xdr:col>0</xdr:col>
      <xdr:colOff>108703</xdr:colOff>
      <xdr:row>3</xdr:row>
      <xdr:rowOff>7784</xdr:rowOff>
    </xdr:from>
    <xdr:to>
      <xdr:col>2</xdr:col>
      <xdr:colOff>404484</xdr:colOff>
      <xdr:row>8</xdr:row>
      <xdr:rowOff>78557</xdr:rowOff>
    </xdr:to>
    <xdr:sp macro="" textlink="">
      <xdr:nvSpPr>
        <xdr:cNvPr id="4" name="テキスト ボックス 3"/>
        <xdr:cNvSpPr txBox="1"/>
      </xdr:nvSpPr>
      <xdr:spPr>
        <a:xfrm>
          <a:off x="108703" y="508583"/>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足レベルのウェッジ先端で発生した１</a:t>
          </a:r>
          <a:r>
            <a:rPr kumimoji="1" lang="en-US" altLang="ja-JP" sz="1100"/>
            <a:t>H</a:t>
          </a:r>
          <a:r>
            <a:rPr kumimoji="1" lang="ja-JP" altLang="en-US" sz="1100"/>
            <a:t>足レベルのウェッジブレイク後の直近安値ブレイクで</a:t>
          </a:r>
          <a:r>
            <a:rPr kumimoji="1" lang="en-US" altLang="ja-JP" sz="1100"/>
            <a:t>IN</a:t>
          </a:r>
        </a:p>
      </xdr:txBody>
    </xdr:sp>
    <xdr:clientData/>
  </xdr:twoCellAnchor>
  <xdr:twoCellAnchor>
    <xdr:from>
      <xdr:col>7</xdr:col>
      <xdr:colOff>299988</xdr:colOff>
      <xdr:row>9</xdr:row>
      <xdr:rowOff>137474</xdr:rowOff>
    </xdr:from>
    <xdr:to>
      <xdr:col>11</xdr:col>
      <xdr:colOff>58918</xdr:colOff>
      <xdr:row>9</xdr:row>
      <xdr:rowOff>147296</xdr:rowOff>
    </xdr:to>
    <xdr:cxnSp macro="">
      <xdr:nvCxnSpPr>
        <xdr:cNvPr id="5" name="直線コネクタ 4"/>
        <xdr:cNvCxnSpPr/>
      </xdr:nvCxnSpPr>
      <xdr:spPr>
        <a:xfrm flipV="1">
          <a:off x="5042849" y="1639871"/>
          <a:ext cx="2469136" cy="982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44212</xdr:colOff>
      <xdr:row>13</xdr:row>
      <xdr:rowOff>10215</xdr:rowOff>
    </xdr:from>
    <xdr:to>
      <xdr:col>10</xdr:col>
      <xdr:colOff>658305</xdr:colOff>
      <xdr:row>16</xdr:row>
      <xdr:rowOff>98197</xdr:rowOff>
    </xdr:to>
    <xdr:sp macro="" textlink="">
      <xdr:nvSpPr>
        <xdr:cNvPr id="7" name="角丸四角形吹き出し 6"/>
        <xdr:cNvSpPr/>
      </xdr:nvSpPr>
      <xdr:spPr>
        <a:xfrm>
          <a:off x="6142176" y="2180344"/>
          <a:ext cx="1291644" cy="588781"/>
        </a:xfrm>
        <a:prstGeom prst="wedgeRoundRectCallout">
          <a:avLst>
            <a:gd name="adj1" fmla="val 43816"/>
            <a:gd name="adj2" fmla="val -1304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IN</a:t>
          </a:r>
          <a:r>
            <a:rPr kumimoji="1" lang="ja-JP" altLang="en-US" sz="1100"/>
            <a:t>→すぐ逆行してロスカット</a:t>
          </a:r>
          <a:r>
            <a:rPr kumimoji="1" lang="en-US" altLang="ja-JP" sz="1100"/>
            <a:t>×</a:t>
          </a:r>
          <a:endParaRPr kumimoji="1" lang="ja-JP" altLang="en-US" sz="1100"/>
        </a:p>
      </xdr:txBody>
    </xdr:sp>
    <xdr:clientData/>
  </xdr:twoCellAnchor>
  <xdr:twoCellAnchor>
    <xdr:from>
      <xdr:col>11</xdr:col>
      <xdr:colOff>78776</xdr:colOff>
      <xdr:row>11</xdr:row>
      <xdr:rowOff>162614</xdr:rowOff>
    </xdr:from>
    <xdr:to>
      <xdr:col>13</xdr:col>
      <xdr:colOff>354192</xdr:colOff>
      <xdr:row>16</xdr:row>
      <xdr:rowOff>113121</xdr:rowOff>
    </xdr:to>
    <xdr:sp macro="" textlink="">
      <xdr:nvSpPr>
        <xdr:cNvPr id="10" name="角丸四角形吹き出し 9"/>
        <xdr:cNvSpPr/>
      </xdr:nvSpPr>
      <xdr:spPr>
        <a:xfrm>
          <a:off x="7531843" y="1998877"/>
          <a:ext cx="1630519" cy="785172"/>
        </a:xfrm>
        <a:prstGeom prst="wedgeRoundRectCallout">
          <a:avLst>
            <a:gd name="adj1" fmla="val -35665"/>
            <a:gd name="adj2" fmla="val -1278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のブレイクを待つべき！！</a:t>
          </a:r>
          <a:endParaRPr kumimoji="1" lang="en-US" altLang="ja-JP" sz="1100"/>
        </a:p>
      </xdr:txBody>
    </xdr:sp>
    <xdr:clientData/>
  </xdr:twoCellAnchor>
  <xdr:twoCellAnchor>
    <xdr:from>
      <xdr:col>13</xdr:col>
      <xdr:colOff>594504</xdr:colOff>
      <xdr:row>4</xdr:row>
      <xdr:rowOff>108015</xdr:rowOff>
    </xdr:from>
    <xdr:to>
      <xdr:col>15</xdr:col>
      <xdr:colOff>441883</xdr:colOff>
      <xdr:row>8</xdr:row>
      <xdr:rowOff>390</xdr:rowOff>
    </xdr:to>
    <xdr:sp macro="" textlink="">
      <xdr:nvSpPr>
        <xdr:cNvPr id="11" name="角丸四角形吹き出し 10"/>
        <xdr:cNvSpPr/>
      </xdr:nvSpPr>
      <xdr:spPr>
        <a:xfrm>
          <a:off x="9402674" y="775747"/>
          <a:ext cx="1202482" cy="560107"/>
        </a:xfrm>
        <a:prstGeom prst="wedgeRoundRectCallout">
          <a:avLst>
            <a:gd name="adj1" fmla="val -99268"/>
            <a:gd name="adj2" fmla="val -682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r>
            <a:rPr kumimoji="1" lang="ja-JP" altLang="en-US" sz="1100"/>
            <a:t>タイミングを探るべき</a:t>
          </a:r>
          <a:endParaRPr kumimoji="1" lang="en-US" altLang="ja-JP" sz="1100"/>
        </a:p>
      </xdr:txBody>
    </xdr:sp>
    <xdr:clientData/>
  </xdr:twoCellAnchor>
  <xdr:twoCellAnchor editAs="oneCell">
    <xdr:from>
      <xdr:col>0</xdr:col>
      <xdr:colOff>0</xdr:colOff>
      <xdr:row>31</xdr:row>
      <xdr:rowOff>39278</xdr:rowOff>
    </xdr:from>
    <xdr:to>
      <xdr:col>18</xdr:col>
      <xdr:colOff>191383</xdr:colOff>
      <xdr:row>61</xdr:row>
      <xdr:rowOff>49098</xdr:rowOff>
    </xdr:to>
    <xdr:pic>
      <xdr:nvPicPr>
        <xdr:cNvPr id="10242" name="Picture 2"/>
        <xdr:cNvPicPr>
          <a:picLocks noChangeAspect="1" noChangeArrowheads="1"/>
        </xdr:cNvPicPr>
      </xdr:nvPicPr>
      <xdr:blipFill>
        <a:blip xmlns:r="http://schemas.openxmlformats.org/officeDocument/2006/relationships" r:embed="rId2"/>
        <a:srcRect l="4972" t="19565" b="9340"/>
        <a:stretch>
          <a:fillRect/>
        </a:stretch>
      </xdr:blipFill>
      <xdr:spPr bwMode="auto">
        <a:xfrm>
          <a:off x="0" y="5214201"/>
          <a:ext cx="12387311" cy="5066907"/>
        </a:xfrm>
        <a:prstGeom prst="rect">
          <a:avLst/>
        </a:prstGeom>
        <a:noFill/>
        <a:ln w="1">
          <a:noFill/>
          <a:miter lim="800000"/>
          <a:headEnd/>
          <a:tailEnd type="none" w="med" len="med"/>
        </a:ln>
        <a:effectLst/>
      </xdr:spPr>
    </xdr:pic>
    <xdr:clientData/>
  </xdr:twoCellAnchor>
  <xdr:twoCellAnchor>
    <xdr:from>
      <xdr:col>0</xdr:col>
      <xdr:colOff>64024</xdr:colOff>
      <xdr:row>32</xdr:row>
      <xdr:rowOff>93482</xdr:rowOff>
    </xdr:from>
    <xdr:to>
      <xdr:col>1</xdr:col>
      <xdr:colOff>390679</xdr:colOff>
      <xdr:row>34</xdr:row>
      <xdr:rowOff>36260</xdr:rowOff>
    </xdr:to>
    <xdr:sp macro="" textlink="">
      <xdr:nvSpPr>
        <xdr:cNvPr id="13" name="テキスト ボックス 12"/>
        <xdr:cNvSpPr txBox="1"/>
      </xdr:nvSpPr>
      <xdr:spPr>
        <a:xfrm>
          <a:off x="64024" y="543533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No.21</a:t>
          </a:r>
        </a:p>
      </xdr:txBody>
    </xdr:sp>
    <xdr:clientData/>
  </xdr:twoCellAnchor>
  <xdr:twoCellAnchor>
    <xdr:from>
      <xdr:col>0</xdr:col>
      <xdr:colOff>64711</xdr:colOff>
      <xdr:row>34</xdr:row>
      <xdr:rowOff>81627</xdr:rowOff>
    </xdr:from>
    <xdr:to>
      <xdr:col>2</xdr:col>
      <xdr:colOff>360492</xdr:colOff>
      <xdr:row>39</xdr:row>
      <xdr:rowOff>152400</xdr:rowOff>
    </xdr:to>
    <xdr:sp macro="" textlink="">
      <xdr:nvSpPr>
        <xdr:cNvPr id="14" name="テキスト ボックス 13"/>
        <xdr:cNvSpPr txBox="1"/>
      </xdr:nvSpPr>
      <xdr:spPr>
        <a:xfrm>
          <a:off x="64711" y="5757349"/>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足レベルのウェッジブレイク後の２回目の戻りを確認して直近高値ブレイクで</a:t>
          </a:r>
          <a:r>
            <a:rPr kumimoji="1" lang="en-US" altLang="ja-JP" sz="1100"/>
            <a:t>IN</a:t>
          </a:r>
        </a:p>
      </xdr:txBody>
    </xdr:sp>
    <xdr:clientData/>
  </xdr:twoCellAnchor>
  <xdr:twoCellAnchor>
    <xdr:from>
      <xdr:col>12</xdr:col>
      <xdr:colOff>333866</xdr:colOff>
      <xdr:row>47</xdr:row>
      <xdr:rowOff>19639</xdr:rowOff>
    </xdr:from>
    <xdr:to>
      <xdr:col>14</xdr:col>
      <xdr:colOff>98196</xdr:colOff>
      <xdr:row>47</xdr:row>
      <xdr:rowOff>19641</xdr:rowOff>
    </xdr:to>
    <xdr:cxnSp macro="">
      <xdr:nvCxnSpPr>
        <xdr:cNvPr id="15" name="直線コネクタ 14"/>
        <xdr:cNvCxnSpPr/>
      </xdr:nvCxnSpPr>
      <xdr:spPr>
        <a:xfrm flipV="1">
          <a:off x="8464485" y="7865490"/>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461741</xdr:colOff>
      <xdr:row>39</xdr:row>
      <xdr:rowOff>133157</xdr:rowOff>
    </xdr:from>
    <xdr:to>
      <xdr:col>12</xdr:col>
      <xdr:colOff>398281</xdr:colOff>
      <xdr:row>43</xdr:row>
      <xdr:rowOff>54206</xdr:rowOff>
    </xdr:to>
    <xdr:sp macro="" textlink="">
      <xdr:nvSpPr>
        <xdr:cNvPr id="16" name="角丸四角形吹き出し 15"/>
        <xdr:cNvSpPr/>
      </xdr:nvSpPr>
      <xdr:spPr>
        <a:xfrm>
          <a:off x="7237256" y="6643544"/>
          <a:ext cx="1291644" cy="588781"/>
        </a:xfrm>
        <a:prstGeom prst="wedgeRoundRectCallout">
          <a:avLst>
            <a:gd name="adj1" fmla="val 75746"/>
            <a:gd name="adj2" fmla="val 1514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分足での直近高値ブレイクでＩＮ</a:t>
          </a:r>
        </a:p>
      </xdr:txBody>
    </xdr:sp>
    <xdr:clientData/>
  </xdr:twoCellAnchor>
  <xdr:twoCellAnchor>
    <xdr:from>
      <xdr:col>14</xdr:col>
      <xdr:colOff>103522</xdr:colOff>
      <xdr:row>47</xdr:row>
      <xdr:rowOff>118624</xdr:rowOff>
    </xdr:from>
    <xdr:to>
      <xdr:col>16</xdr:col>
      <xdr:colOff>40063</xdr:colOff>
      <xdr:row>51</xdr:row>
      <xdr:rowOff>39674</xdr:rowOff>
    </xdr:to>
    <xdr:sp macro="" textlink="">
      <xdr:nvSpPr>
        <xdr:cNvPr id="26" name="角丸四角形吹き出し 25"/>
        <xdr:cNvSpPr/>
      </xdr:nvSpPr>
      <xdr:spPr>
        <a:xfrm>
          <a:off x="9589244" y="7964475"/>
          <a:ext cx="1291644" cy="588781"/>
        </a:xfrm>
        <a:prstGeom prst="wedgeRoundRectCallout">
          <a:avLst>
            <a:gd name="adj1" fmla="val -69460"/>
            <a:gd name="adj2" fmla="val -6036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建値までヒゲで戻ってロスカット</a:t>
          </a:r>
        </a:p>
      </xdr:txBody>
    </xdr:sp>
    <xdr:clientData/>
  </xdr:twoCellAnchor>
  <xdr:twoCellAnchor editAs="oneCell">
    <xdr:from>
      <xdr:col>0</xdr:col>
      <xdr:colOff>0</xdr:colOff>
      <xdr:row>62</xdr:row>
      <xdr:rowOff>39280</xdr:rowOff>
    </xdr:from>
    <xdr:to>
      <xdr:col>18</xdr:col>
      <xdr:colOff>201203</xdr:colOff>
      <xdr:row>92</xdr:row>
      <xdr:rowOff>78557</xdr:rowOff>
    </xdr:to>
    <xdr:pic>
      <xdr:nvPicPr>
        <xdr:cNvPr id="10243" name="Picture 3"/>
        <xdr:cNvPicPr>
          <a:picLocks noChangeAspect="1" noChangeArrowheads="1"/>
        </xdr:cNvPicPr>
      </xdr:nvPicPr>
      <xdr:blipFill>
        <a:blip xmlns:r="http://schemas.openxmlformats.org/officeDocument/2006/relationships" r:embed="rId3"/>
        <a:srcRect l="4896" t="19982" b="9184"/>
        <a:stretch>
          <a:fillRect/>
        </a:stretch>
      </xdr:blipFill>
      <xdr:spPr bwMode="auto">
        <a:xfrm>
          <a:off x="0" y="10438223"/>
          <a:ext cx="12397131" cy="5047267"/>
        </a:xfrm>
        <a:prstGeom prst="rect">
          <a:avLst/>
        </a:prstGeom>
        <a:noFill/>
        <a:ln w="1">
          <a:noFill/>
          <a:miter lim="800000"/>
          <a:headEnd/>
          <a:tailEnd type="none" w="med" len="med"/>
        </a:ln>
        <a:effectLst/>
      </xdr:spPr>
    </xdr:pic>
    <xdr:clientData/>
  </xdr:twoCellAnchor>
  <xdr:twoCellAnchor>
    <xdr:from>
      <xdr:col>0</xdr:col>
      <xdr:colOff>78950</xdr:colOff>
      <xdr:row>63</xdr:row>
      <xdr:rowOff>59311</xdr:rowOff>
    </xdr:from>
    <xdr:to>
      <xdr:col>1</xdr:col>
      <xdr:colOff>405605</xdr:colOff>
      <xdr:row>65</xdr:row>
      <xdr:rowOff>2089</xdr:rowOff>
    </xdr:to>
    <xdr:sp macro="" textlink="">
      <xdr:nvSpPr>
        <xdr:cNvPr id="28" name="テキスト ボックス 27"/>
        <xdr:cNvSpPr txBox="1"/>
      </xdr:nvSpPr>
      <xdr:spPr>
        <a:xfrm>
          <a:off x="78950" y="1062518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No.22</a:t>
          </a:r>
        </a:p>
      </xdr:txBody>
    </xdr:sp>
    <xdr:clientData/>
  </xdr:twoCellAnchor>
  <xdr:twoCellAnchor>
    <xdr:from>
      <xdr:col>0</xdr:col>
      <xdr:colOff>79637</xdr:colOff>
      <xdr:row>65</xdr:row>
      <xdr:rowOff>47456</xdr:rowOff>
    </xdr:from>
    <xdr:to>
      <xdr:col>2</xdr:col>
      <xdr:colOff>375418</xdr:colOff>
      <xdr:row>70</xdr:row>
      <xdr:rowOff>118229</xdr:rowOff>
    </xdr:to>
    <xdr:sp macro="" textlink="">
      <xdr:nvSpPr>
        <xdr:cNvPr id="29" name="テキスト ボックス 28"/>
        <xdr:cNvSpPr txBox="1"/>
      </xdr:nvSpPr>
      <xdr:spPr>
        <a:xfrm>
          <a:off x="79637" y="10947198"/>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足レベルのウェッジブレイク後、５分足にて２回目の戻りを確認して直近安値ブレイクで</a:t>
          </a:r>
          <a:r>
            <a:rPr kumimoji="1" lang="en-US" altLang="ja-JP" sz="1100"/>
            <a:t>IN</a:t>
          </a:r>
        </a:p>
      </xdr:txBody>
    </xdr:sp>
    <xdr:clientData/>
  </xdr:twoCellAnchor>
  <xdr:twoCellAnchor>
    <xdr:from>
      <xdr:col>12</xdr:col>
      <xdr:colOff>368431</xdr:colOff>
      <xdr:row>69</xdr:row>
      <xdr:rowOff>44385</xdr:rowOff>
    </xdr:from>
    <xdr:to>
      <xdr:col>14</xdr:col>
      <xdr:colOff>132761</xdr:colOff>
      <xdr:row>69</xdr:row>
      <xdr:rowOff>44387</xdr:rowOff>
    </xdr:to>
    <xdr:cxnSp macro="">
      <xdr:nvCxnSpPr>
        <xdr:cNvPr id="30" name="直線コネクタ 29"/>
        <xdr:cNvCxnSpPr/>
      </xdr:nvCxnSpPr>
      <xdr:spPr>
        <a:xfrm flipV="1">
          <a:off x="8499050" y="11611859"/>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476667</xdr:colOff>
      <xdr:row>70</xdr:row>
      <xdr:rowOff>98986</xdr:rowOff>
    </xdr:from>
    <xdr:to>
      <xdr:col>12</xdr:col>
      <xdr:colOff>413207</xdr:colOff>
      <xdr:row>74</xdr:row>
      <xdr:rowOff>20035</xdr:rowOff>
    </xdr:to>
    <xdr:sp macro="" textlink="">
      <xdr:nvSpPr>
        <xdr:cNvPr id="31" name="角丸四角形吹き出し 30"/>
        <xdr:cNvSpPr/>
      </xdr:nvSpPr>
      <xdr:spPr>
        <a:xfrm>
          <a:off x="7252182" y="11833393"/>
          <a:ext cx="1291644" cy="588781"/>
        </a:xfrm>
        <a:prstGeom prst="wedgeRoundRectCallout">
          <a:avLst>
            <a:gd name="adj1" fmla="val 49138"/>
            <a:gd name="adj2" fmla="val -820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分足での直近安値ブレイクでＩＮ</a:t>
          </a:r>
        </a:p>
      </xdr:txBody>
    </xdr:sp>
    <xdr:clientData/>
  </xdr:twoCellAnchor>
  <xdr:twoCellAnchor>
    <xdr:from>
      <xdr:col>14</xdr:col>
      <xdr:colOff>275561</xdr:colOff>
      <xdr:row>67</xdr:row>
      <xdr:rowOff>143367</xdr:rowOff>
    </xdr:from>
    <xdr:to>
      <xdr:col>16</xdr:col>
      <xdr:colOff>186571</xdr:colOff>
      <xdr:row>70</xdr:row>
      <xdr:rowOff>137474</xdr:rowOff>
    </xdr:to>
    <xdr:sp macro="" textlink="">
      <xdr:nvSpPr>
        <xdr:cNvPr id="32" name="角丸四角形吹き出し 31"/>
        <xdr:cNvSpPr/>
      </xdr:nvSpPr>
      <xdr:spPr>
        <a:xfrm>
          <a:off x="9761283" y="11376975"/>
          <a:ext cx="1266113" cy="494906"/>
        </a:xfrm>
        <a:prstGeom prst="wedgeRoundRectCallout">
          <a:avLst>
            <a:gd name="adj1" fmla="val -54334"/>
            <a:gd name="adj2" fmla="val -10537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ロスカット幅が狭すぎる！！</a:t>
          </a:r>
          <a:endParaRPr kumimoji="1" lang="en-US" altLang="ja-JP" sz="1100"/>
        </a:p>
      </xdr:txBody>
    </xdr:sp>
    <xdr:clientData/>
  </xdr:twoCellAnchor>
  <xdr:twoCellAnchor>
    <xdr:from>
      <xdr:col>12</xdr:col>
      <xdr:colOff>353898</xdr:colOff>
      <xdr:row>68</xdr:row>
      <xdr:rowOff>59311</xdr:rowOff>
    </xdr:from>
    <xdr:to>
      <xdr:col>14</xdr:col>
      <xdr:colOff>118228</xdr:colOff>
      <xdr:row>68</xdr:row>
      <xdr:rowOff>59313</xdr:rowOff>
    </xdr:to>
    <xdr:cxnSp macro="">
      <xdr:nvCxnSpPr>
        <xdr:cNvPr id="33" name="直線コネクタ 32"/>
        <xdr:cNvCxnSpPr/>
      </xdr:nvCxnSpPr>
      <xdr:spPr>
        <a:xfrm flipV="1">
          <a:off x="8484517" y="11459852"/>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560329</xdr:colOff>
      <xdr:row>63</xdr:row>
      <xdr:rowOff>15716</xdr:rowOff>
    </xdr:from>
    <xdr:to>
      <xdr:col>14</xdr:col>
      <xdr:colOff>496870</xdr:colOff>
      <xdr:row>66</xdr:row>
      <xdr:rowOff>103698</xdr:rowOff>
    </xdr:to>
    <xdr:sp macro="" textlink="">
      <xdr:nvSpPr>
        <xdr:cNvPr id="34" name="角丸四角形吹き出し 33"/>
        <xdr:cNvSpPr/>
      </xdr:nvSpPr>
      <xdr:spPr>
        <a:xfrm>
          <a:off x="8690948" y="10581592"/>
          <a:ext cx="1291644" cy="588781"/>
        </a:xfrm>
        <a:prstGeom prst="wedgeRoundRectCallout">
          <a:avLst>
            <a:gd name="adj1" fmla="val -46652"/>
            <a:gd name="adj2" fmla="val 830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分足で設定したストップにかかってロスカット</a:t>
          </a:r>
        </a:p>
      </xdr:txBody>
    </xdr:sp>
    <xdr:clientData/>
  </xdr:twoCellAnchor>
  <xdr:twoCellAnchor editAs="oneCell">
    <xdr:from>
      <xdr:col>0</xdr:col>
      <xdr:colOff>0</xdr:colOff>
      <xdr:row>93</xdr:row>
      <xdr:rowOff>157113</xdr:rowOff>
    </xdr:from>
    <xdr:to>
      <xdr:col>18</xdr:col>
      <xdr:colOff>220842</xdr:colOff>
      <xdr:row>124</xdr:row>
      <xdr:rowOff>0</xdr:rowOff>
    </xdr:to>
    <xdr:pic>
      <xdr:nvPicPr>
        <xdr:cNvPr id="10244" name="Picture 4"/>
        <xdr:cNvPicPr>
          <a:picLocks noChangeAspect="1" noChangeArrowheads="1"/>
        </xdr:cNvPicPr>
      </xdr:nvPicPr>
      <xdr:blipFill>
        <a:blip xmlns:r="http://schemas.openxmlformats.org/officeDocument/2006/relationships" r:embed="rId4"/>
        <a:srcRect l="4746" t="20396" b="9184"/>
        <a:stretch>
          <a:fillRect/>
        </a:stretch>
      </xdr:blipFill>
      <xdr:spPr bwMode="auto">
        <a:xfrm>
          <a:off x="0" y="15730979"/>
          <a:ext cx="12416770" cy="5017810"/>
        </a:xfrm>
        <a:prstGeom prst="rect">
          <a:avLst/>
        </a:prstGeom>
        <a:noFill/>
        <a:ln w="1">
          <a:noFill/>
          <a:miter lim="800000"/>
          <a:headEnd/>
          <a:tailEnd type="none" w="med" len="med"/>
        </a:ln>
        <a:effectLst/>
      </xdr:spPr>
    </xdr:pic>
    <xdr:clientData/>
  </xdr:twoCellAnchor>
  <xdr:twoCellAnchor>
    <xdr:from>
      <xdr:col>0</xdr:col>
      <xdr:colOff>113515</xdr:colOff>
      <xdr:row>94</xdr:row>
      <xdr:rowOff>162613</xdr:rowOff>
    </xdr:from>
    <xdr:to>
      <xdr:col>1</xdr:col>
      <xdr:colOff>440170</xdr:colOff>
      <xdr:row>96</xdr:row>
      <xdr:rowOff>105391</xdr:rowOff>
    </xdr:to>
    <xdr:sp macro="" textlink="">
      <xdr:nvSpPr>
        <xdr:cNvPr id="36" name="テキスト ボックス 35"/>
        <xdr:cNvSpPr txBox="1"/>
      </xdr:nvSpPr>
      <xdr:spPr>
        <a:xfrm>
          <a:off x="113515" y="1590341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No.23</a:t>
          </a:r>
        </a:p>
      </xdr:txBody>
    </xdr:sp>
    <xdr:clientData/>
  </xdr:twoCellAnchor>
  <xdr:twoCellAnchor>
    <xdr:from>
      <xdr:col>0</xdr:col>
      <xdr:colOff>114202</xdr:colOff>
      <xdr:row>96</xdr:row>
      <xdr:rowOff>150758</xdr:rowOff>
    </xdr:from>
    <xdr:to>
      <xdr:col>2</xdr:col>
      <xdr:colOff>409983</xdr:colOff>
      <xdr:row>102</xdr:row>
      <xdr:rowOff>54598</xdr:rowOff>
    </xdr:to>
    <xdr:sp macro="" textlink="">
      <xdr:nvSpPr>
        <xdr:cNvPr id="37" name="テキスト ボックス 36"/>
        <xdr:cNvSpPr txBox="1"/>
      </xdr:nvSpPr>
      <xdr:spPr>
        <a:xfrm>
          <a:off x="114202" y="16225423"/>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足レベルのウェッジブレイク後、５分足にて２回目の戻りを確認して直近安値ブレイクで</a:t>
          </a:r>
          <a:r>
            <a:rPr kumimoji="1" lang="en-US" altLang="ja-JP" sz="1100"/>
            <a:t>IN</a:t>
          </a:r>
        </a:p>
      </xdr:txBody>
    </xdr:sp>
    <xdr:clientData/>
  </xdr:twoCellAnchor>
  <xdr:twoCellAnchor>
    <xdr:from>
      <xdr:col>12</xdr:col>
      <xdr:colOff>334259</xdr:colOff>
      <xdr:row>100</xdr:row>
      <xdr:rowOff>29852</xdr:rowOff>
    </xdr:from>
    <xdr:to>
      <xdr:col>14</xdr:col>
      <xdr:colOff>98589</xdr:colOff>
      <xdr:row>100</xdr:row>
      <xdr:rowOff>29854</xdr:rowOff>
    </xdr:to>
    <xdr:cxnSp macro="">
      <xdr:nvCxnSpPr>
        <xdr:cNvPr id="38" name="直線コネクタ 37"/>
        <xdr:cNvCxnSpPr/>
      </xdr:nvCxnSpPr>
      <xdr:spPr>
        <a:xfrm flipV="1">
          <a:off x="8464878" y="16772249"/>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609426</xdr:colOff>
      <xdr:row>102</xdr:row>
      <xdr:rowOff>123733</xdr:rowOff>
    </xdr:from>
    <xdr:to>
      <xdr:col>13</xdr:col>
      <xdr:colOff>545967</xdr:colOff>
      <xdr:row>107</xdr:row>
      <xdr:rowOff>68738</xdr:rowOff>
    </xdr:to>
    <xdr:sp macro="" textlink="">
      <xdr:nvSpPr>
        <xdr:cNvPr id="39" name="角丸四角形吹き出し 38"/>
        <xdr:cNvSpPr/>
      </xdr:nvSpPr>
      <xdr:spPr>
        <a:xfrm>
          <a:off x="8062493" y="17199996"/>
          <a:ext cx="1291644" cy="779670"/>
        </a:xfrm>
        <a:prstGeom prst="wedgeRoundRectCallout">
          <a:avLst>
            <a:gd name="adj1" fmla="val 19489"/>
            <a:gd name="adj2" fmla="val -855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分足でのレンジブレイクでＩＮ</a:t>
          </a:r>
          <a:r>
            <a:rPr kumimoji="1" lang="en-US" altLang="ja-JP" sz="1100"/>
            <a:t>…</a:t>
          </a:r>
        </a:p>
        <a:p>
          <a:pPr algn="ctr"/>
          <a:r>
            <a:rPr kumimoji="1" lang="ja-JP" altLang="en-US" sz="1100"/>
            <a:t>ダマシだった</a:t>
          </a:r>
          <a:r>
            <a:rPr kumimoji="1" lang="en-US" altLang="ja-JP" sz="1100"/>
            <a:t>×</a:t>
          </a:r>
          <a:endParaRPr kumimoji="1" lang="ja-JP" altLang="en-US" sz="1100"/>
        </a:p>
      </xdr:txBody>
    </xdr:sp>
    <xdr:clientData/>
  </xdr:twoCellAnchor>
  <xdr:twoCellAnchor>
    <xdr:from>
      <xdr:col>14</xdr:col>
      <xdr:colOff>74457</xdr:colOff>
      <xdr:row>93</xdr:row>
      <xdr:rowOff>158293</xdr:rowOff>
    </xdr:from>
    <xdr:to>
      <xdr:col>15</xdr:col>
      <xdr:colOff>663019</xdr:colOff>
      <xdr:row>96</xdr:row>
      <xdr:rowOff>152400</xdr:rowOff>
    </xdr:to>
    <xdr:sp macro="" textlink="">
      <xdr:nvSpPr>
        <xdr:cNvPr id="40" name="角丸四角形吹き出し 39"/>
        <xdr:cNvSpPr/>
      </xdr:nvSpPr>
      <xdr:spPr>
        <a:xfrm>
          <a:off x="9560179" y="15732159"/>
          <a:ext cx="1266113" cy="494906"/>
        </a:xfrm>
        <a:prstGeom prst="wedgeRoundRectCallout">
          <a:avLst>
            <a:gd name="adj1" fmla="val -80703"/>
            <a:gd name="adj2" fmla="val 5732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ＦＩＢ見落とし！！</a:t>
          </a:r>
          <a:endParaRPr kumimoji="1" lang="en-US" altLang="ja-JP" sz="1100" b="1"/>
        </a:p>
      </xdr:txBody>
    </xdr:sp>
    <xdr:clientData/>
  </xdr:twoCellAnchor>
  <xdr:twoCellAnchor>
    <xdr:from>
      <xdr:col>12</xdr:col>
      <xdr:colOff>359005</xdr:colOff>
      <xdr:row>97</xdr:row>
      <xdr:rowOff>162613</xdr:rowOff>
    </xdr:from>
    <xdr:to>
      <xdr:col>14</xdr:col>
      <xdr:colOff>123335</xdr:colOff>
      <xdr:row>97</xdr:row>
      <xdr:rowOff>162615</xdr:rowOff>
    </xdr:to>
    <xdr:cxnSp macro="">
      <xdr:nvCxnSpPr>
        <xdr:cNvPr id="41" name="直線コネクタ 40"/>
        <xdr:cNvCxnSpPr/>
      </xdr:nvCxnSpPr>
      <xdr:spPr>
        <a:xfrm flipV="1">
          <a:off x="8489624" y="16404211"/>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5719</xdr:colOff>
      <xdr:row>94</xdr:row>
      <xdr:rowOff>11004</xdr:rowOff>
    </xdr:from>
    <xdr:to>
      <xdr:col>12</xdr:col>
      <xdr:colOff>619811</xdr:colOff>
      <xdr:row>97</xdr:row>
      <xdr:rowOff>98196</xdr:rowOff>
    </xdr:to>
    <xdr:sp macro="" textlink="">
      <xdr:nvSpPr>
        <xdr:cNvPr id="42" name="角丸四角形吹き出し 41"/>
        <xdr:cNvSpPr/>
      </xdr:nvSpPr>
      <xdr:spPr>
        <a:xfrm>
          <a:off x="7458786" y="15751803"/>
          <a:ext cx="1291644" cy="587991"/>
        </a:xfrm>
        <a:prstGeom prst="wedgeRoundRectCallout">
          <a:avLst>
            <a:gd name="adj1" fmla="val 74986"/>
            <a:gd name="adj2" fmla="val 486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相変わらず狭い設定でロスカット</a:t>
          </a:r>
        </a:p>
      </xdr:txBody>
    </xdr:sp>
    <xdr:clientData/>
  </xdr:twoCellAnchor>
  <xdr:twoCellAnchor editAs="oneCell">
    <xdr:from>
      <xdr:col>0</xdr:col>
      <xdr:colOff>0</xdr:colOff>
      <xdr:row>125</xdr:row>
      <xdr:rowOff>29459</xdr:rowOff>
    </xdr:from>
    <xdr:to>
      <xdr:col>18</xdr:col>
      <xdr:colOff>220842</xdr:colOff>
      <xdr:row>155</xdr:row>
      <xdr:rowOff>98196</xdr:rowOff>
    </xdr:to>
    <xdr:pic>
      <xdr:nvPicPr>
        <xdr:cNvPr id="10245" name="Picture 5"/>
        <xdr:cNvPicPr>
          <a:picLocks noChangeAspect="1" noChangeArrowheads="1"/>
        </xdr:cNvPicPr>
      </xdr:nvPicPr>
      <xdr:blipFill>
        <a:blip xmlns:r="http://schemas.openxmlformats.org/officeDocument/2006/relationships" r:embed="rId5"/>
        <a:srcRect l="4746" t="19707" b="9046"/>
        <a:stretch>
          <a:fillRect/>
        </a:stretch>
      </xdr:blipFill>
      <xdr:spPr bwMode="auto">
        <a:xfrm>
          <a:off x="0" y="20945181"/>
          <a:ext cx="12416770" cy="5076726"/>
        </a:xfrm>
        <a:prstGeom prst="rect">
          <a:avLst/>
        </a:prstGeom>
        <a:noFill/>
        <a:ln w="1">
          <a:noFill/>
          <a:miter lim="800000"/>
          <a:headEnd/>
          <a:tailEnd type="none" w="med" len="med"/>
        </a:ln>
        <a:effectLst/>
      </xdr:spPr>
    </xdr:pic>
    <xdr:clientData/>
  </xdr:twoCellAnchor>
  <xdr:twoCellAnchor>
    <xdr:from>
      <xdr:col>0</xdr:col>
      <xdr:colOff>98981</xdr:colOff>
      <xdr:row>126</xdr:row>
      <xdr:rowOff>69523</xdr:rowOff>
    </xdr:from>
    <xdr:to>
      <xdr:col>1</xdr:col>
      <xdr:colOff>425636</xdr:colOff>
      <xdr:row>128</xdr:row>
      <xdr:rowOff>12301</xdr:rowOff>
    </xdr:to>
    <xdr:sp macro="" textlink="">
      <xdr:nvSpPr>
        <xdr:cNvPr id="44" name="テキスト ボックス 43"/>
        <xdr:cNvSpPr txBox="1"/>
      </xdr:nvSpPr>
      <xdr:spPr>
        <a:xfrm>
          <a:off x="98981" y="2115217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No.24</a:t>
          </a:r>
        </a:p>
      </xdr:txBody>
    </xdr:sp>
    <xdr:clientData/>
  </xdr:twoCellAnchor>
  <xdr:twoCellAnchor>
    <xdr:from>
      <xdr:col>0</xdr:col>
      <xdr:colOff>99668</xdr:colOff>
      <xdr:row>128</xdr:row>
      <xdr:rowOff>57668</xdr:rowOff>
    </xdr:from>
    <xdr:to>
      <xdr:col>2</xdr:col>
      <xdr:colOff>395449</xdr:colOff>
      <xdr:row>133</xdr:row>
      <xdr:rowOff>68737</xdr:rowOff>
    </xdr:to>
    <xdr:sp macro="" textlink="">
      <xdr:nvSpPr>
        <xdr:cNvPr id="45" name="テキスト ボックス 44"/>
        <xdr:cNvSpPr txBox="1"/>
      </xdr:nvSpPr>
      <xdr:spPr>
        <a:xfrm>
          <a:off x="99668" y="21474189"/>
          <a:ext cx="1650884" cy="845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足レベルのウェッジブレイク後、５分足にて戻りのウェッジをブレイクした時点でＩＮ。</a:t>
          </a:r>
          <a:endParaRPr kumimoji="1" lang="en-US" altLang="ja-JP" sz="1100"/>
        </a:p>
      </xdr:txBody>
    </xdr:sp>
    <xdr:clientData/>
  </xdr:twoCellAnchor>
  <xdr:twoCellAnchor>
    <xdr:from>
      <xdr:col>1</xdr:col>
      <xdr:colOff>50103</xdr:colOff>
      <xdr:row>134</xdr:row>
      <xdr:rowOff>104480</xdr:rowOff>
    </xdr:from>
    <xdr:to>
      <xdr:col>3</xdr:col>
      <xdr:colOff>127654</xdr:colOff>
      <xdr:row>139</xdr:row>
      <xdr:rowOff>19639</xdr:rowOff>
    </xdr:to>
    <xdr:sp macro="" textlink="">
      <xdr:nvSpPr>
        <xdr:cNvPr id="46" name="角丸四角形吹き出し 45"/>
        <xdr:cNvSpPr/>
      </xdr:nvSpPr>
      <xdr:spPr>
        <a:xfrm>
          <a:off x="727655" y="22522599"/>
          <a:ext cx="1432654" cy="749824"/>
        </a:xfrm>
        <a:prstGeom prst="wedgeRoundRectCallout">
          <a:avLst>
            <a:gd name="adj1" fmla="val -36586"/>
            <a:gd name="adj2" fmla="val -877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フライング気味だが１Ｈウェッジで跳ね返されてるので間違ってはない○</a:t>
          </a:r>
          <a:endParaRPr kumimoji="1" lang="en-US" altLang="ja-JP" sz="1100" b="1"/>
        </a:p>
      </xdr:txBody>
    </xdr:sp>
    <xdr:clientData/>
  </xdr:twoCellAnchor>
  <xdr:twoCellAnchor>
    <xdr:from>
      <xdr:col>10</xdr:col>
      <xdr:colOff>628454</xdr:colOff>
      <xdr:row>133</xdr:row>
      <xdr:rowOff>58918</xdr:rowOff>
    </xdr:from>
    <xdr:to>
      <xdr:col>11</xdr:col>
      <xdr:colOff>490979</xdr:colOff>
      <xdr:row>139</xdr:row>
      <xdr:rowOff>39279</xdr:rowOff>
    </xdr:to>
    <xdr:cxnSp macro="">
      <xdr:nvCxnSpPr>
        <xdr:cNvPr id="47" name="直線コネクタ 46"/>
        <xdr:cNvCxnSpPr/>
      </xdr:nvCxnSpPr>
      <xdr:spPr>
        <a:xfrm rot="5400000" flipH="1" flipV="1">
          <a:off x="7183028" y="22531045"/>
          <a:ext cx="981959" cy="54007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226856</xdr:colOff>
      <xdr:row>140</xdr:row>
      <xdr:rowOff>19640</xdr:rowOff>
    </xdr:from>
    <xdr:to>
      <xdr:col>12</xdr:col>
      <xdr:colOff>19639</xdr:colOff>
      <xdr:row>143</xdr:row>
      <xdr:rowOff>83664</xdr:rowOff>
    </xdr:to>
    <xdr:sp macro="" textlink="">
      <xdr:nvSpPr>
        <xdr:cNvPr id="48" name="角丸四角形吹き出し 47"/>
        <xdr:cNvSpPr/>
      </xdr:nvSpPr>
      <xdr:spPr>
        <a:xfrm>
          <a:off x="7002371" y="23439356"/>
          <a:ext cx="1147887" cy="564823"/>
        </a:xfrm>
        <a:prstGeom prst="wedgeRoundRectCallout">
          <a:avLst>
            <a:gd name="adj1" fmla="val 20345"/>
            <a:gd name="adj2" fmla="val -1421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ウェッジブレイクでＩＮ</a:t>
          </a:r>
        </a:p>
      </xdr:txBody>
    </xdr:sp>
    <xdr:clientData/>
  </xdr:twoCellAnchor>
  <xdr:twoCellAnchor>
    <xdr:from>
      <xdr:col>1</xdr:col>
      <xdr:colOff>654204</xdr:colOff>
      <xdr:row>140</xdr:row>
      <xdr:rowOff>40850</xdr:rowOff>
    </xdr:from>
    <xdr:to>
      <xdr:col>4</xdr:col>
      <xdr:colOff>54204</xdr:colOff>
      <xdr:row>144</xdr:row>
      <xdr:rowOff>122942</xdr:rowOff>
    </xdr:to>
    <xdr:sp macro="" textlink="">
      <xdr:nvSpPr>
        <xdr:cNvPr id="52" name="角丸四角形吹き出し 51"/>
        <xdr:cNvSpPr/>
      </xdr:nvSpPr>
      <xdr:spPr>
        <a:xfrm>
          <a:off x="1331756" y="23460566"/>
          <a:ext cx="1432654" cy="749824"/>
        </a:xfrm>
        <a:prstGeom prst="wedgeRoundRectCallout">
          <a:avLst>
            <a:gd name="adj1" fmla="val -33844"/>
            <a:gd name="adj2" fmla="val -7992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た～だぁ</a:t>
          </a:r>
          <a:r>
            <a:rPr kumimoji="1" lang="en-US" altLang="ja-JP" sz="1100" b="1"/>
            <a:t>…</a:t>
          </a:r>
        </a:p>
        <a:p>
          <a:pPr algn="ctr"/>
          <a:r>
            <a:rPr kumimoji="1" lang="ja-JP" altLang="en-US" sz="1100" b="1"/>
            <a:t>ロスカット幅狭すぎやって！！</a:t>
          </a:r>
          <a:endParaRPr kumimoji="1" lang="en-US" altLang="ja-JP" sz="1100" b="1"/>
        </a:p>
      </xdr:txBody>
    </xdr:sp>
    <xdr:clientData/>
  </xdr:twoCellAnchor>
  <xdr:twoCellAnchor>
    <xdr:from>
      <xdr:col>11</xdr:col>
      <xdr:colOff>162220</xdr:colOff>
      <xdr:row>133</xdr:row>
      <xdr:rowOff>142581</xdr:rowOff>
    </xdr:from>
    <xdr:to>
      <xdr:col>12</xdr:col>
      <xdr:colOff>265128</xdr:colOff>
      <xdr:row>133</xdr:row>
      <xdr:rowOff>147293</xdr:rowOff>
    </xdr:to>
    <xdr:cxnSp macro="">
      <xdr:nvCxnSpPr>
        <xdr:cNvPr id="53" name="直線コネクタ 52"/>
        <xdr:cNvCxnSpPr/>
      </xdr:nvCxnSpPr>
      <xdr:spPr>
        <a:xfrm>
          <a:off x="7615287" y="22393767"/>
          <a:ext cx="780460"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477453</xdr:colOff>
      <xdr:row>127</xdr:row>
      <xdr:rowOff>152399</xdr:rowOff>
    </xdr:from>
    <xdr:to>
      <xdr:col>12</xdr:col>
      <xdr:colOff>461520</xdr:colOff>
      <xdr:row>131</xdr:row>
      <xdr:rowOff>49490</xdr:rowOff>
    </xdr:to>
    <xdr:sp macro="" textlink="">
      <xdr:nvSpPr>
        <xdr:cNvPr id="55" name="角丸四角形吹き出し 54"/>
        <xdr:cNvSpPr/>
      </xdr:nvSpPr>
      <xdr:spPr>
        <a:xfrm>
          <a:off x="7252968" y="21401987"/>
          <a:ext cx="1339171" cy="564823"/>
        </a:xfrm>
        <a:prstGeom prst="wedgeRoundRectCallout">
          <a:avLst>
            <a:gd name="adj1" fmla="val 24867"/>
            <a:gd name="adj2" fmla="val 8912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ストップ位置まで戻ってロスカット</a:t>
          </a:r>
        </a:p>
      </xdr:txBody>
    </xdr:sp>
    <xdr:clientData/>
  </xdr:twoCellAnchor>
  <xdr:twoCellAnchor editAs="oneCell">
    <xdr:from>
      <xdr:col>0</xdr:col>
      <xdr:colOff>0</xdr:colOff>
      <xdr:row>157</xdr:row>
      <xdr:rowOff>1</xdr:rowOff>
    </xdr:from>
    <xdr:to>
      <xdr:col>18</xdr:col>
      <xdr:colOff>211022</xdr:colOff>
      <xdr:row>187</xdr:row>
      <xdr:rowOff>39279</xdr:rowOff>
    </xdr:to>
    <xdr:pic>
      <xdr:nvPicPr>
        <xdr:cNvPr id="10246" name="Picture 6"/>
        <xdr:cNvPicPr>
          <a:picLocks noChangeAspect="1" noChangeArrowheads="1"/>
        </xdr:cNvPicPr>
      </xdr:nvPicPr>
      <xdr:blipFill>
        <a:blip xmlns:r="http://schemas.openxmlformats.org/officeDocument/2006/relationships" r:embed="rId6"/>
        <a:srcRect l="4821" t="19982" b="9184"/>
        <a:stretch>
          <a:fillRect/>
        </a:stretch>
      </xdr:blipFill>
      <xdr:spPr bwMode="auto">
        <a:xfrm>
          <a:off x="0" y="26257578"/>
          <a:ext cx="12406950" cy="5047268"/>
        </a:xfrm>
        <a:prstGeom prst="rect">
          <a:avLst/>
        </a:prstGeom>
        <a:noFill/>
        <a:ln w="1">
          <a:noFill/>
          <a:miter lim="800000"/>
          <a:headEnd/>
          <a:tailEnd type="none" w="med" len="med"/>
        </a:ln>
        <a:effectLst/>
      </xdr:spPr>
    </xdr:pic>
    <xdr:clientData/>
  </xdr:twoCellAnchor>
  <xdr:twoCellAnchor>
    <xdr:from>
      <xdr:col>0</xdr:col>
      <xdr:colOff>84448</xdr:colOff>
      <xdr:row>158</xdr:row>
      <xdr:rowOff>25532</xdr:rowOff>
    </xdr:from>
    <xdr:to>
      <xdr:col>1</xdr:col>
      <xdr:colOff>411103</xdr:colOff>
      <xdr:row>159</xdr:row>
      <xdr:rowOff>135243</xdr:rowOff>
    </xdr:to>
    <xdr:sp macro="" textlink="">
      <xdr:nvSpPr>
        <xdr:cNvPr id="61" name="テキスト ボックス 60"/>
        <xdr:cNvSpPr txBox="1"/>
      </xdr:nvSpPr>
      <xdr:spPr>
        <a:xfrm>
          <a:off x="84448" y="2645004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No.25</a:t>
          </a:r>
        </a:p>
      </xdr:txBody>
    </xdr:sp>
    <xdr:clientData/>
  </xdr:twoCellAnchor>
  <xdr:twoCellAnchor>
    <xdr:from>
      <xdr:col>0</xdr:col>
      <xdr:colOff>85135</xdr:colOff>
      <xdr:row>160</xdr:row>
      <xdr:rowOff>13677</xdr:rowOff>
    </xdr:from>
    <xdr:to>
      <xdr:col>2</xdr:col>
      <xdr:colOff>380916</xdr:colOff>
      <xdr:row>163</xdr:row>
      <xdr:rowOff>68737</xdr:rowOff>
    </xdr:to>
    <xdr:sp macro="" textlink="">
      <xdr:nvSpPr>
        <xdr:cNvPr id="62" name="テキスト ボックス 61"/>
        <xdr:cNvSpPr txBox="1"/>
      </xdr:nvSpPr>
      <xdr:spPr>
        <a:xfrm>
          <a:off x="85135" y="26772053"/>
          <a:ext cx="1650884" cy="5558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足レベルのウェッジブレイク・・・だけでＩＮ</a:t>
          </a:r>
          <a:r>
            <a:rPr kumimoji="1" lang="en-US" altLang="ja-JP" sz="1100"/>
            <a:t>×</a:t>
          </a:r>
        </a:p>
      </xdr:txBody>
    </xdr:sp>
    <xdr:clientData/>
  </xdr:twoCellAnchor>
  <xdr:twoCellAnchor>
    <xdr:from>
      <xdr:col>11</xdr:col>
      <xdr:colOff>39671</xdr:colOff>
      <xdr:row>175</xdr:row>
      <xdr:rowOff>49492</xdr:rowOff>
    </xdr:from>
    <xdr:to>
      <xdr:col>12</xdr:col>
      <xdr:colOff>142579</xdr:colOff>
      <xdr:row>175</xdr:row>
      <xdr:rowOff>54204</xdr:rowOff>
    </xdr:to>
    <xdr:cxnSp macro="">
      <xdr:nvCxnSpPr>
        <xdr:cNvPr id="64" name="直線コネクタ 63"/>
        <xdr:cNvCxnSpPr/>
      </xdr:nvCxnSpPr>
      <xdr:spPr>
        <a:xfrm>
          <a:off x="7492738" y="29311863"/>
          <a:ext cx="780460"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422243</xdr:colOff>
      <xdr:row>171</xdr:row>
      <xdr:rowOff>9820</xdr:rowOff>
    </xdr:from>
    <xdr:to>
      <xdr:col>12</xdr:col>
      <xdr:colOff>54203</xdr:colOff>
      <xdr:row>173</xdr:row>
      <xdr:rowOff>25138</xdr:rowOff>
    </xdr:to>
    <xdr:sp macro="" textlink="">
      <xdr:nvSpPr>
        <xdr:cNvPr id="65" name="角丸四角形吹き出し 64"/>
        <xdr:cNvSpPr/>
      </xdr:nvSpPr>
      <xdr:spPr>
        <a:xfrm>
          <a:off x="7197758" y="28604459"/>
          <a:ext cx="987064" cy="349184"/>
        </a:xfrm>
        <a:prstGeom prst="wedgeRoundRectCallout">
          <a:avLst>
            <a:gd name="adj1" fmla="val 11669"/>
            <a:gd name="adj2" fmla="val 1378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ここでＩＮ</a:t>
          </a:r>
        </a:p>
      </xdr:txBody>
    </xdr:sp>
    <xdr:clientData/>
  </xdr:twoCellAnchor>
  <xdr:twoCellAnchor>
    <xdr:from>
      <xdr:col>0</xdr:col>
      <xdr:colOff>345083</xdr:colOff>
      <xdr:row>164</xdr:row>
      <xdr:rowOff>124513</xdr:rowOff>
    </xdr:from>
    <xdr:to>
      <xdr:col>3</xdr:col>
      <xdr:colOff>78555</xdr:colOff>
      <xdr:row>169</xdr:row>
      <xdr:rowOff>137474</xdr:rowOff>
    </xdr:to>
    <xdr:sp macro="" textlink="">
      <xdr:nvSpPr>
        <xdr:cNvPr id="66" name="角丸四角形吹き出し 65"/>
        <xdr:cNvSpPr/>
      </xdr:nvSpPr>
      <xdr:spPr>
        <a:xfrm>
          <a:off x="345083" y="27550621"/>
          <a:ext cx="1766127" cy="847626"/>
        </a:xfrm>
        <a:prstGeom prst="wedgeRoundRectCallout">
          <a:avLst>
            <a:gd name="adj1" fmla="val -36586"/>
            <a:gd name="adj2" fmla="val -877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この時はクロス円がそれぞれ違う方向に動きそう</a:t>
          </a:r>
          <a:r>
            <a:rPr kumimoji="1" lang="en-US" altLang="ja-JP" sz="1100" b="1"/>
            <a:t>/</a:t>
          </a:r>
          <a:r>
            <a:rPr kumimoji="1" lang="ja-JP" altLang="en-US" sz="1100" b="1"/>
            <a:t>指標発表が近いことから本来スルーするべき</a:t>
          </a:r>
          <a:endParaRPr kumimoji="1" lang="en-US" altLang="ja-JP" sz="1100" b="1"/>
        </a:p>
      </xdr:txBody>
    </xdr:sp>
    <xdr:clientData/>
  </xdr:twoCellAnchor>
  <xdr:twoCellAnchor>
    <xdr:from>
      <xdr:col>10</xdr:col>
      <xdr:colOff>643773</xdr:colOff>
      <xdr:row>177</xdr:row>
      <xdr:rowOff>34958</xdr:rowOff>
    </xdr:from>
    <xdr:to>
      <xdr:col>13</xdr:col>
      <xdr:colOff>255309</xdr:colOff>
      <xdr:row>177</xdr:row>
      <xdr:rowOff>39278</xdr:rowOff>
    </xdr:to>
    <xdr:cxnSp macro="">
      <xdr:nvCxnSpPr>
        <xdr:cNvPr id="67" name="直線コネクタ 66"/>
        <xdr:cNvCxnSpPr/>
      </xdr:nvCxnSpPr>
      <xdr:spPr>
        <a:xfrm>
          <a:off x="7419288" y="29631195"/>
          <a:ext cx="1644191" cy="432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613921</xdr:colOff>
      <xdr:row>178</xdr:row>
      <xdr:rowOff>103301</xdr:rowOff>
    </xdr:from>
    <xdr:to>
      <xdr:col>15</xdr:col>
      <xdr:colOff>127655</xdr:colOff>
      <xdr:row>182</xdr:row>
      <xdr:rowOff>39278</xdr:rowOff>
    </xdr:to>
    <xdr:sp macro="" textlink="">
      <xdr:nvSpPr>
        <xdr:cNvPr id="70" name="角丸四角形吹き出し 69"/>
        <xdr:cNvSpPr/>
      </xdr:nvSpPr>
      <xdr:spPr>
        <a:xfrm>
          <a:off x="8744540" y="29866471"/>
          <a:ext cx="1546388" cy="603709"/>
        </a:xfrm>
        <a:prstGeom prst="wedgeRoundRectCallout">
          <a:avLst>
            <a:gd name="adj1" fmla="val -45481"/>
            <a:gd name="adj2" fmla="val -834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指標発表の上下動でロスカット</a:t>
          </a:r>
        </a:p>
      </xdr:txBody>
    </xdr:sp>
    <xdr:clientData/>
  </xdr:twoCellAnchor>
  <xdr:twoCellAnchor>
    <xdr:from>
      <xdr:col>1</xdr:col>
      <xdr:colOff>271240</xdr:colOff>
      <xdr:row>171</xdr:row>
      <xdr:rowOff>50669</xdr:rowOff>
    </xdr:from>
    <xdr:to>
      <xdr:col>3</xdr:col>
      <xdr:colOff>490979</xdr:colOff>
      <xdr:row>176</xdr:row>
      <xdr:rowOff>9819</xdr:rowOff>
    </xdr:to>
    <xdr:sp macro="" textlink="">
      <xdr:nvSpPr>
        <xdr:cNvPr id="63" name="角丸四角形吹き出し 62"/>
        <xdr:cNvSpPr/>
      </xdr:nvSpPr>
      <xdr:spPr>
        <a:xfrm>
          <a:off x="948792" y="28645308"/>
          <a:ext cx="1574842" cy="793815"/>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今までの「勝てそうで負け」が続いたことでメンタルが崩れていた</a:t>
          </a:r>
          <a:endParaRPr kumimoji="1" lang="en-US" altLang="ja-JP"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9" activePane="bottomLeft" state="frozen"/>
      <selection pane="bottomLeft" activeCell="B7" sqref="B7:B8"/>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124</v>
      </c>
      <c r="C1" s="88" t="s">
        <v>116</v>
      </c>
      <c r="D1" s="193" t="s">
        <v>117</v>
      </c>
      <c r="E1" s="193"/>
      <c r="F1" s="193"/>
      <c r="G1" s="193"/>
      <c r="H1" s="193"/>
      <c r="I1" s="193"/>
      <c r="J1" s="193"/>
      <c r="K1" s="193"/>
      <c r="L1" s="193"/>
    </row>
    <row r="2" spans="1:12" ht="29.25" customHeight="1">
      <c r="A2" s="89">
        <v>1</v>
      </c>
      <c r="B2" s="90" t="s">
        <v>118</v>
      </c>
      <c r="C2" s="90" t="s">
        <v>119</v>
      </c>
      <c r="D2" s="194" t="s">
        <v>120</v>
      </c>
      <c r="E2" s="188"/>
      <c r="F2" s="188"/>
      <c r="G2" s="188"/>
      <c r="H2" s="188"/>
      <c r="I2" s="188"/>
      <c r="J2" s="188"/>
      <c r="K2" s="188"/>
      <c r="L2" s="188"/>
    </row>
    <row r="3" spans="1:12" ht="127.5" customHeight="1">
      <c r="A3" s="97">
        <v>2</v>
      </c>
      <c r="B3" s="91" t="s">
        <v>121</v>
      </c>
      <c r="C3" s="91" t="s">
        <v>122</v>
      </c>
      <c r="D3" s="195" t="s">
        <v>123</v>
      </c>
      <c r="E3" s="184"/>
      <c r="F3" s="184"/>
      <c r="G3" s="184"/>
      <c r="H3" s="184"/>
      <c r="I3" s="184"/>
      <c r="J3" s="184"/>
      <c r="K3" s="184"/>
      <c r="L3" s="184"/>
    </row>
    <row r="4" spans="1:12" ht="80.25" customHeight="1">
      <c r="A4" s="97">
        <v>3</v>
      </c>
      <c r="B4" s="91" t="s">
        <v>121</v>
      </c>
      <c r="C4" s="91" t="s">
        <v>125</v>
      </c>
      <c r="D4" s="183" t="s">
        <v>144</v>
      </c>
      <c r="E4" s="184"/>
      <c r="F4" s="184"/>
      <c r="G4" s="184"/>
      <c r="H4" s="184"/>
      <c r="I4" s="184"/>
      <c r="J4" s="184"/>
      <c r="K4" s="184"/>
      <c r="L4" s="184"/>
    </row>
    <row r="5" spans="1:12" ht="150.75" customHeight="1">
      <c r="A5" s="97">
        <v>3</v>
      </c>
      <c r="B5" s="91" t="s">
        <v>121</v>
      </c>
      <c r="C5" s="159" t="s">
        <v>284</v>
      </c>
      <c r="D5" s="196" t="s">
        <v>285</v>
      </c>
      <c r="E5" s="197"/>
      <c r="F5" s="197"/>
      <c r="G5" s="197"/>
      <c r="H5" s="197"/>
      <c r="I5" s="197"/>
      <c r="J5" s="197"/>
      <c r="K5" s="197"/>
      <c r="L5" s="197"/>
    </row>
    <row r="6" spans="1:12" ht="32.25" customHeight="1">
      <c r="A6" s="190" t="s">
        <v>324</v>
      </c>
      <c r="B6" s="191"/>
      <c r="C6" s="191"/>
      <c r="D6" s="191"/>
      <c r="E6" s="191"/>
      <c r="F6" s="191"/>
      <c r="G6" s="191"/>
      <c r="H6" s="191"/>
      <c r="I6" s="191"/>
      <c r="J6" s="191"/>
      <c r="K6" s="191"/>
      <c r="L6" s="192"/>
    </row>
    <row r="7" spans="1:12" ht="150.75" customHeight="1">
      <c r="A7" s="185">
        <v>3</v>
      </c>
      <c r="B7" s="187" t="s">
        <v>121</v>
      </c>
      <c r="C7" s="189" t="s">
        <v>407</v>
      </c>
      <c r="D7" s="183" t="s">
        <v>408</v>
      </c>
      <c r="E7" s="184"/>
      <c r="F7" s="184"/>
      <c r="G7" s="184"/>
      <c r="H7" s="184"/>
      <c r="I7" s="184"/>
      <c r="J7" s="184"/>
      <c r="K7" s="184"/>
      <c r="L7" s="184"/>
    </row>
    <row r="8" spans="1:12" ht="150.75" customHeight="1">
      <c r="A8" s="186"/>
      <c r="B8" s="188"/>
      <c r="C8" s="188"/>
      <c r="D8" s="183" t="s">
        <v>409</v>
      </c>
      <c r="E8" s="184"/>
      <c r="F8" s="184"/>
      <c r="G8" s="184"/>
      <c r="H8" s="184"/>
      <c r="I8" s="184"/>
      <c r="J8" s="184"/>
      <c r="K8" s="184"/>
      <c r="L8" s="184"/>
    </row>
    <row r="9" spans="1:12" ht="150.75" customHeight="1">
      <c r="A9" s="198">
        <v>4</v>
      </c>
      <c r="B9" s="187" t="s">
        <v>121</v>
      </c>
      <c r="C9" s="189" t="s">
        <v>500</v>
      </c>
      <c r="D9" s="183" t="s">
        <v>498</v>
      </c>
      <c r="E9" s="184"/>
      <c r="F9" s="184"/>
      <c r="G9" s="184"/>
      <c r="H9" s="184"/>
      <c r="I9" s="184"/>
      <c r="J9" s="184"/>
      <c r="K9" s="184"/>
      <c r="L9" s="184"/>
    </row>
    <row r="10" spans="1:12" ht="150.75" customHeight="1">
      <c r="A10" s="199"/>
      <c r="B10" s="188"/>
      <c r="C10" s="188"/>
      <c r="D10" s="183" t="s">
        <v>499</v>
      </c>
      <c r="E10" s="184"/>
      <c r="F10" s="184"/>
      <c r="G10" s="184"/>
      <c r="H10" s="184"/>
      <c r="I10" s="184"/>
      <c r="J10" s="184"/>
      <c r="K10" s="184"/>
      <c r="L10" s="184"/>
    </row>
  </sheetData>
  <mergeCells count="16">
    <mergeCell ref="A9:A10"/>
    <mergeCell ref="B9:B10"/>
    <mergeCell ref="C9:C10"/>
    <mergeCell ref="D9:L9"/>
    <mergeCell ref="D10:L10"/>
    <mergeCell ref="A6:L6"/>
    <mergeCell ref="D1:L1"/>
    <mergeCell ref="D2:L2"/>
    <mergeCell ref="D3:L3"/>
    <mergeCell ref="D4:L4"/>
    <mergeCell ref="D5:L5"/>
    <mergeCell ref="D8:L8"/>
    <mergeCell ref="A7:A8"/>
    <mergeCell ref="B7:B8"/>
    <mergeCell ref="C7:C8"/>
    <mergeCell ref="D7:L7"/>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131</v>
      </c>
    </row>
    <row r="63" spans="1:1">
      <c r="A63" s="10" t="s">
        <v>55</v>
      </c>
    </row>
    <row r="64" spans="1:1">
      <c r="A64" s="10" t="s">
        <v>132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133</v>
      </c>
    </row>
    <row r="78" spans="1:1" ht="0.75" customHeight="1" thickBot="1">
      <c r="A78" s="16" t="s">
        <v>67</v>
      </c>
    </row>
    <row r="80" spans="1:1">
      <c r="A80" s="12" t="s">
        <v>126</v>
      </c>
    </row>
    <row r="81" spans="1:1" ht="17.25" customHeight="1">
      <c r="A81" s="6" t="s">
        <v>127</v>
      </c>
    </row>
    <row r="82" spans="1:1">
      <c r="A82" s="2" t="s">
        <v>128</v>
      </c>
    </row>
    <row r="83" spans="1:1">
      <c r="A83" s="2" t="s">
        <v>143</v>
      </c>
    </row>
    <row r="85" spans="1:1">
      <c r="A85" s="12" t="s">
        <v>145</v>
      </c>
    </row>
    <row r="86" spans="1:1">
      <c r="A86" s="2" t="s">
        <v>154</v>
      </c>
    </row>
    <row r="87" spans="1:1">
      <c r="A87" s="2" t="s">
        <v>151</v>
      </c>
    </row>
    <row r="88" spans="1:1">
      <c r="A88" s="2" t="s">
        <v>155</v>
      </c>
    </row>
    <row r="89" spans="1:1">
      <c r="A89" s="2" t="s">
        <v>146</v>
      </c>
    </row>
    <row r="90" spans="1:1">
      <c r="A90" s="2" t="s">
        <v>156</v>
      </c>
    </row>
    <row r="91" spans="1:1">
      <c r="A91" s="2" t="s">
        <v>150</v>
      </c>
    </row>
    <row r="92" spans="1:1" ht="27">
      <c r="A92" s="107" t="s">
        <v>147</v>
      </c>
    </row>
    <row r="93" spans="1:1">
      <c r="A93" s="2" t="s">
        <v>157</v>
      </c>
    </row>
    <row r="94" spans="1:1">
      <c r="A94" s="109" t="s">
        <v>152</v>
      </c>
    </row>
    <row r="96" spans="1:1">
      <c r="A96" s="152">
        <v>42296</v>
      </c>
    </row>
    <row r="97" spans="1:1">
      <c r="A97" s="2" t="s">
        <v>225</v>
      </c>
    </row>
    <row r="98" spans="1:1">
      <c r="A98" s="2" t="s">
        <v>226</v>
      </c>
    </row>
    <row r="99" spans="1:1">
      <c r="A99" s="2" t="s">
        <v>228</v>
      </c>
    </row>
    <row r="100" spans="1:1">
      <c r="A100" s="2" t="s">
        <v>229</v>
      </c>
    </row>
    <row r="102" spans="1:1">
      <c r="A102" s="152">
        <v>42303</v>
      </c>
    </row>
    <row r="103" spans="1:1" ht="0.75" customHeight="1">
      <c r="A103" s="2" t="s">
        <v>232</v>
      </c>
    </row>
    <row r="104" spans="1:1" ht="47.25" hidden="1" customHeight="1">
      <c r="A104" s="2" t="s">
        <v>233</v>
      </c>
    </row>
    <row r="105" spans="1:1" ht="40.5" hidden="1" customHeight="1">
      <c r="A105" s="2" t="s">
        <v>234</v>
      </c>
    </row>
    <row r="106" spans="1:1" ht="45.75" hidden="1" customHeight="1">
      <c r="A106" s="2" t="s">
        <v>230</v>
      </c>
    </row>
    <row r="107" spans="1:1" ht="58.5" hidden="1" customHeight="1">
      <c r="A107" s="2" t="s">
        <v>231</v>
      </c>
    </row>
    <row r="108" spans="1:1" ht="16.5" customHeight="1">
      <c r="A108" s="2" t="s">
        <v>242</v>
      </c>
    </row>
    <row r="109" spans="1:1" ht="16.5" customHeight="1">
      <c r="A109" s="2" t="s">
        <v>243</v>
      </c>
    </row>
    <row r="110" spans="1:1">
      <c r="A110" s="12" t="s">
        <v>241</v>
      </c>
    </row>
    <row r="111" spans="1:1">
      <c r="A111" s="12" t="s">
        <v>236</v>
      </c>
    </row>
    <row r="112" spans="1:1">
      <c r="A112" s="2" t="s">
        <v>235</v>
      </c>
    </row>
    <row r="113" spans="1:1">
      <c r="A113" s="2" t="s">
        <v>237</v>
      </c>
    </row>
    <row r="114" spans="1:1">
      <c r="A114" s="2" t="s">
        <v>238</v>
      </c>
    </row>
    <row r="115" spans="1:1">
      <c r="A115" s="2" t="s">
        <v>239</v>
      </c>
    </row>
    <row r="117" spans="1:1">
      <c r="A117" s="152">
        <v>42310</v>
      </c>
    </row>
    <row r="118" spans="1:1">
      <c r="A118" s="2" t="s">
        <v>244</v>
      </c>
    </row>
    <row r="119" spans="1:1">
      <c r="A119" s="2" t="s">
        <v>245</v>
      </c>
    </row>
    <row r="120" spans="1:1">
      <c r="A120" s="2" t="s">
        <v>246</v>
      </c>
    </row>
    <row r="121" spans="1:1">
      <c r="A121" s="155" t="s">
        <v>255</v>
      </c>
    </row>
    <row r="122" spans="1:1">
      <c r="A122" s="12" t="s">
        <v>247</v>
      </c>
    </row>
    <row r="123" spans="1:1">
      <c r="A123" s="2" t="s">
        <v>248</v>
      </c>
    </row>
    <row r="124" spans="1:1">
      <c r="A124" s="2" t="s">
        <v>249</v>
      </c>
    </row>
    <row r="125" spans="1:1">
      <c r="A125" s="2" t="s">
        <v>250</v>
      </c>
    </row>
    <row r="126" spans="1:1">
      <c r="A126" s="2" t="s">
        <v>252</v>
      </c>
    </row>
    <row r="127" spans="1:1">
      <c r="A127" s="2" t="s">
        <v>251</v>
      </c>
    </row>
    <row r="129" spans="1:1">
      <c r="A129" s="12" t="s">
        <v>254</v>
      </c>
    </row>
    <row r="130" spans="1:1">
      <c r="A130" s="2" t="s">
        <v>253</v>
      </c>
    </row>
    <row r="132" spans="1:1">
      <c r="A132" s="152">
        <v>42317</v>
      </c>
    </row>
    <row r="133" spans="1:1">
      <c r="A133" s="5" t="s">
        <v>256</v>
      </c>
    </row>
    <row r="134" spans="1:1" ht="31.5" customHeight="1">
      <c r="A134" s="6" t="s">
        <v>257</v>
      </c>
    </row>
    <row r="135" spans="1:1" ht="15.75" customHeight="1">
      <c r="A135" s="2" t="s">
        <v>262</v>
      </c>
    </row>
    <row r="136" spans="1:1" ht="47.25" customHeight="1">
      <c r="A136" s="6" t="s">
        <v>264</v>
      </c>
    </row>
    <row r="137" spans="1:1">
      <c r="A137" s="6" t="s">
        <v>263</v>
      </c>
    </row>
    <row r="138" spans="1:1" ht="27">
      <c r="A138" s="6" t="s">
        <v>258</v>
      </c>
    </row>
    <row r="140" spans="1:1">
      <c r="A140" s="2" t="s">
        <v>259</v>
      </c>
    </row>
    <row r="141" spans="1:1">
      <c r="A141" s="2" t="s">
        <v>260</v>
      </c>
    </row>
    <row r="142" spans="1:1">
      <c r="A142" s="2" t="s">
        <v>261</v>
      </c>
    </row>
    <row r="144" spans="1:1">
      <c r="A144" s="12" t="s">
        <v>266</v>
      </c>
    </row>
    <row r="145" spans="1:1">
      <c r="A145" s="2" t="s">
        <v>267</v>
      </c>
    </row>
    <row r="146" spans="1:1">
      <c r="A146" s="6" t="s">
        <v>269</v>
      </c>
    </row>
    <row r="147" spans="1:1">
      <c r="A147" s="2" t="s">
        <v>268</v>
      </c>
    </row>
    <row r="148" spans="1:1">
      <c r="A148" s="12" t="s">
        <v>272</v>
      </c>
    </row>
    <row r="149" spans="1:1">
      <c r="A149" s="2" t="s">
        <v>270</v>
      </c>
    </row>
    <row r="150" spans="1:1" ht="30" customHeight="1">
      <c r="A150" s="6" t="s">
        <v>271</v>
      </c>
    </row>
    <row r="152" spans="1:1">
      <c r="A152" s="12" t="s">
        <v>273</v>
      </c>
    </row>
    <row r="153" spans="1:1" s="157" customFormat="1">
      <c r="A153" s="156" t="s">
        <v>277</v>
      </c>
    </row>
    <row r="154" spans="1:1" s="157" customFormat="1">
      <c r="A154" s="2" t="s">
        <v>278</v>
      </c>
    </row>
    <row r="155" spans="1:1" s="157" customFormat="1">
      <c r="A155" s="2" t="s">
        <v>279</v>
      </c>
    </row>
    <row r="156" spans="1:1" s="157" customFormat="1">
      <c r="A156" s="6" t="s">
        <v>281</v>
      </c>
    </row>
    <row r="157" spans="1:1" s="157" customFormat="1" ht="17.25" customHeight="1">
      <c r="A157" s="12" t="s">
        <v>272</v>
      </c>
    </row>
    <row r="158" spans="1:1" s="157" customFormat="1" ht="33" customHeight="1">
      <c r="A158" s="8" t="s">
        <v>280</v>
      </c>
    </row>
    <row r="159" spans="1:1">
      <c r="A159" s="2" t="s">
        <v>274</v>
      </c>
    </row>
    <row r="160" spans="1:1">
      <c r="A160" s="2" t="s">
        <v>276</v>
      </c>
    </row>
    <row r="161" spans="1:1">
      <c r="A161" s="2" t="s">
        <v>275</v>
      </c>
    </row>
    <row r="163" spans="1:1">
      <c r="A163" s="12" t="s">
        <v>286</v>
      </c>
    </row>
    <row r="164" spans="1:1">
      <c r="A164" s="160" t="s">
        <v>287</v>
      </c>
    </row>
    <row r="165" spans="1:1">
      <c r="A165" s="160" t="s">
        <v>288</v>
      </c>
    </row>
    <row r="166" spans="1:1">
      <c r="A166" s="160" t="s">
        <v>290</v>
      </c>
    </row>
    <row r="167" spans="1:1">
      <c r="A167" s="160" t="s">
        <v>306</v>
      </c>
    </row>
    <row r="168" spans="1:1">
      <c r="A168" s="12" t="s">
        <v>293</v>
      </c>
    </row>
    <row r="169" spans="1:1">
      <c r="A169" s="12" t="s">
        <v>294</v>
      </c>
    </row>
    <row r="170" spans="1:1">
      <c r="A170" s="12" t="s">
        <v>298</v>
      </c>
    </row>
    <row r="171" spans="1:1" ht="30" customHeight="1">
      <c r="A171" s="8" t="s">
        <v>295</v>
      </c>
    </row>
    <row r="172" spans="1:1" ht="45.75" customHeight="1">
      <c r="A172" s="6" t="s">
        <v>297</v>
      </c>
    </row>
    <row r="173" spans="1:1" ht="18" customHeight="1">
      <c r="A173" s="2" t="s">
        <v>296</v>
      </c>
    </row>
    <row r="175" spans="1:1">
      <c r="A175" s="12" t="s">
        <v>299</v>
      </c>
    </row>
    <row r="176" spans="1:1">
      <c r="A176" s="156" t="s">
        <v>308</v>
      </c>
    </row>
    <row r="177" spans="1:1">
      <c r="A177" s="12" t="s">
        <v>307</v>
      </c>
    </row>
    <row r="178" spans="1:1">
      <c r="A178" s="2" t="s">
        <v>300</v>
      </c>
    </row>
    <row r="179" spans="1:1">
      <c r="A179" s="2" t="s">
        <v>301</v>
      </c>
    </row>
    <row r="180" spans="1:1">
      <c r="A180" s="2" t="s">
        <v>304</v>
      </c>
    </row>
    <row r="181" spans="1:1" s="99" customFormat="1">
      <c r="A181" s="12" t="s">
        <v>302</v>
      </c>
    </row>
    <row r="182" spans="1:1" s="99" customFormat="1">
      <c r="A182" s="12" t="s">
        <v>303</v>
      </c>
    </row>
    <row r="183" spans="1:1">
      <c r="A183" s="2" t="s">
        <v>305</v>
      </c>
    </row>
    <row r="187" spans="1:1">
      <c r="A187" s="12" t="s">
        <v>309</v>
      </c>
    </row>
    <row r="188" spans="1:1">
      <c r="A188" s="2" t="s">
        <v>315</v>
      </c>
    </row>
    <row r="189" spans="1:1" ht="48" customHeight="1">
      <c r="A189" s="6" t="s">
        <v>313</v>
      </c>
    </row>
    <row r="190" spans="1:1" ht="17.25" customHeight="1">
      <c r="A190" s="12" t="s">
        <v>311</v>
      </c>
    </row>
    <row r="191" spans="1:1" ht="15.75" customHeight="1">
      <c r="A191" s="12" t="s">
        <v>312</v>
      </c>
    </row>
    <row r="193" spans="1:1">
      <c r="A193" s="2" t="s">
        <v>317</v>
      </c>
    </row>
    <row r="194" spans="1:1">
      <c r="A194" s="2" t="s">
        <v>323</v>
      </c>
    </row>
    <row r="195" spans="1:1">
      <c r="A195" s="2" t="s">
        <v>320</v>
      </c>
    </row>
    <row r="196" spans="1:1">
      <c r="A196" s="2" t="s">
        <v>321</v>
      </c>
    </row>
    <row r="198" spans="1:1">
      <c r="A198" s="2" t="s">
        <v>318</v>
      </c>
    </row>
    <row r="199" spans="1:1">
      <c r="A199" s="2" t="s">
        <v>322</v>
      </c>
    </row>
    <row r="200" spans="1:1">
      <c r="A200" s="2" t="s">
        <v>319</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115"/>
  <sheetViews>
    <sheetView zoomScaleSheetLayoutView="100" workbookViewId="0">
      <pane ySplit="1" topLeftCell="A45" activePane="bottomLeft" state="frozen"/>
      <selection pane="bottomLeft" activeCell="P59" sqref="P59"/>
    </sheetView>
  </sheetViews>
  <sheetFormatPr defaultColWidth="10" defaultRowHeight="13.5" customHeight="1"/>
  <cols>
    <col min="1" max="1" width="3.75" customWidth="1"/>
    <col min="2" max="2" width="11.625" style="2" customWidth="1"/>
    <col min="3" max="3" width="5.375" style="93" customWidth="1"/>
    <col min="4" max="4" width="6.75" customWidth="1"/>
    <col min="5" max="5" width="10.5" style="28" customWidth="1"/>
    <col min="6" max="6" width="9.75" customWidth="1"/>
    <col min="7" max="7" width="12.75" style="26" customWidth="1"/>
    <col min="8" max="8" width="13.5" customWidth="1"/>
    <col min="9" max="9" width="4"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s>
  <sheetData>
    <row r="1" spans="1:18" ht="14.25" thickBot="1">
      <c r="A1" s="17" t="s">
        <v>68</v>
      </c>
      <c r="B1" s="18" t="s">
        <v>69</v>
      </c>
      <c r="C1" s="168"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c r="A2" s="178" t="s">
        <v>502</v>
      </c>
      <c r="B2" s="179"/>
      <c r="C2" s="170"/>
      <c r="D2" s="39"/>
      <c r="E2" s="164"/>
      <c r="F2" s="39"/>
      <c r="G2" s="180"/>
      <c r="H2" s="39"/>
      <c r="I2" s="39"/>
      <c r="J2" s="180"/>
      <c r="K2" s="39"/>
      <c r="L2" s="164"/>
      <c r="M2" s="39"/>
      <c r="N2" s="165"/>
      <c r="O2" s="165"/>
      <c r="P2" s="39"/>
      <c r="Q2" s="181"/>
    </row>
    <row r="3" spans="1:18" s="3" customFormat="1">
      <c r="A3" s="95">
        <v>1</v>
      </c>
      <c r="B3" s="166" t="s">
        <v>325</v>
      </c>
      <c r="C3" s="169" t="s">
        <v>86</v>
      </c>
      <c r="D3" s="170">
        <v>0.3</v>
      </c>
      <c r="E3" s="164"/>
      <c r="F3" s="39"/>
      <c r="G3" s="171" t="s">
        <v>330</v>
      </c>
      <c r="H3" s="170">
        <v>1.0075099999999999</v>
      </c>
      <c r="I3" s="39"/>
      <c r="J3" s="150" t="s">
        <v>333</v>
      </c>
      <c r="K3" s="170">
        <v>1.00654</v>
      </c>
      <c r="L3" s="164"/>
      <c r="M3" s="167" t="s">
        <v>338</v>
      </c>
      <c r="N3" s="173">
        <v>9.6999999999999993</v>
      </c>
      <c r="O3" s="165"/>
      <c r="P3" s="170">
        <v>2489</v>
      </c>
      <c r="Q3" s="94">
        <v>502489</v>
      </c>
    </row>
    <row r="4" spans="1:18">
      <c r="A4">
        <v>2</v>
      </c>
      <c r="B4" s="2" t="s">
        <v>85</v>
      </c>
      <c r="C4" s="93" t="s">
        <v>316</v>
      </c>
      <c r="D4">
        <v>0.5</v>
      </c>
      <c r="G4" s="26" t="s">
        <v>329</v>
      </c>
      <c r="H4">
        <v>0.73334999999999995</v>
      </c>
      <c r="J4" s="150" t="s">
        <v>334</v>
      </c>
      <c r="K4">
        <v>0.73336999999999997</v>
      </c>
      <c r="M4" s="163" t="s">
        <v>339</v>
      </c>
      <c r="O4" s="30">
        <v>-0.2</v>
      </c>
      <c r="P4">
        <v>-174</v>
      </c>
      <c r="Q4" s="162">
        <f t="shared" ref="Q4:Q43" si="0">Q3+P4</f>
        <v>502315</v>
      </c>
      <c r="R4" s="96"/>
    </row>
    <row r="5" spans="1:18">
      <c r="A5">
        <v>3</v>
      </c>
      <c r="B5" s="2" t="s">
        <v>326</v>
      </c>
      <c r="C5" s="93" t="s">
        <v>328</v>
      </c>
      <c r="D5">
        <v>0.5</v>
      </c>
      <c r="G5" s="26" t="s">
        <v>331</v>
      </c>
      <c r="H5">
        <v>0.71092999999999995</v>
      </c>
      <c r="J5" s="150" t="s">
        <v>331</v>
      </c>
      <c r="K5">
        <v>0.70923000000000003</v>
      </c>
      <c r="M5" s="163" t="s">
        <v>340</v>
      </c>
      <c r="O5" s="30">
        <v>-17</v>
      </c>
      <c r="P5">
        <v>-10079</v>
      </c>
      <c r="Q5" s="162">
        <f t="shared" si="0"/>
        <v>492236</v>
      </c>
      <c r="R5" s="96"/>
    </row>
    <row r="6" spans="1:18">
      <c r="A6">
        <v>4</v>
      </c>
      <c r="B6" s="2" t="s">
        <v>327</v>
      </c>
      <c r="C6" s="93" t="s">
        <v>86</v>
      </c>
      <c r="D6">
        <v>0.3</v>
      </c>
      <c r="G6" s="26" t="s">
        <v>332</v>
      </c>
      <c r="H6">
        <v>1.07318</v>
      </c>
      <c r="J6" s="150" t="s">
        <v>332</v>
      </c>
      <c r="K6">
        <v>1.0731900000000001</v>
      </c>
      <c r="M6" s="17" t="s">
        <v>339</v>
      </c>
      <c r="O6" s="30">
        <v>-0.1</v>
      </c>
      <c r="P6">
        <v>-35</v>
      </c>
      <c r="Q6" s="162">
        <f t="shared" si="0"/>
        <v>492201</v>
      </c>
      <c r="R6" s="96"/>
    </row>
    <row r="7" spans="1:18">
      <c r="A7">
        <v>5</v>
      </c>
      <c r="B7" s="2" t="s">
        <v>342</v>
      </c>
      <c r="C7" s="93" t="s">
        <v>343</v>
      </c>
      <c r="D7">
        <v>0.5</v>
      </c>
      <c r="G7" s="26" t="s">
        <v>344</v>
      </c>
      <c r="H7">
        <v>1.4095599999999999</v>
      </c>
      <c r="J7" s="150" t="s">
        <v>345</v>
      </c>
      <c r="K7">
        <v>1.41107</v>
      </c>
      <c r="M7" s="172" t="s">
        <v>340</v>
      </c>
      <c r="O7" s="30">
        <v>-15.1</v>
      </c>
      <c r="P7">
        <v>-6322</v>
      </c>
      <c r="Q7" s="162">
        <f t="shared" si="0"/>
        <v>485879</v>
      </c>
      <c r="R7" s="96"/>
    </row>
    <row r="8" spans="1:18">
      <c r="J8" s="150"/>
      <c r="M8" s="172"/>
      <c r="O8" s="30"/>
      <c r="P8" s="99">
        <f>SUM(P3:P7)</f>
        <v>-14121</v>
      </c>
      <c r="Q8" s="162"/>
      <c r="R8" s="96"/>
    </row>
    <row r="9" spans="1:18">
      <c r="J9" s="150"/>
      <c r="M9" s="172"/>
      <c r="O9" s="30"/>
      <c r="Q9" s="162"/>
      <c r="R9" s="96"/>
    </row>
    <row r="10" spans="1:18">
      <c r="A10">
        <v>6</v>
      </c>
      <c r="B10" s="2" t="s">
        <v>352</v>
      </c>
      <c r="C10" s="93" t="s">
        <v>86</v>
      </c>
      <c r="D10">
        <v>0.5</v>
      </c>
      <c r="G10" s="26" t="s">
        <v>353</v>
      </c>
      <c r="H10">
        <v>0.65646000000000004</v>
      </c>
      <c r="J10" s="150" t="s">
        <v>355</v>
      </c>
      <c r="K10">
        <v>0.65644999999999998</v>
      </c>
      <c r="M10" s="172" t="s">
        <v>339</v>
      </c>
      <c r="N10" s="29">
        <v>0.1</v>
      </c>
      <c r="O10" s="30"/>
      <c r="P10">
        <v>59</v>
      </c>
      <c r="Q10" s="162">
        <f>Q7+P10</f>
        <v>485938</v>
      </c>
      <c r="R10" s="96"/>
    </row>
    <row r="11" spans="1:18">
      <c r="A11">
        <v>7</v>
      </c>
      <c r="B11" s="2" t="s">
        <v>352</v>
      </c>
      <c r="C11" s="93" t="s">
        <v>86</v>
      </c>
      <c r="D11">
        <v>0.35</v>
      </c>
      <c r="G11" s="26" t="s">
        <v>354</v>
      </c>
      <c r="H11">
        <v>0.65510999999999997</v>
      </c>
      <c r="J11" s="150" t="s">
        <v>356</v>
      </c>
      <c r="K11">
        <v>0.65510000000000002</v>
      </c>
      <c r="M11" s="172" t="s">
        <v>339</v>
      </c>
      <c r="N11" s="29">
        <v>1</v>
      </c>
      <c r="O11" s="30"/>
      <c r="P11">
        <v>42</v>
      </c>
      <c r="Q11" s="162">
        <f t="shared" si="0"/>
        <v>485980</v>
      </c>
      <c r="R11" s="96"/>
    </row>
    <row r="12" spans="1:18">
      <c r="A12">
        <v>8</v>
      </c>
      <c r="B12" s="2" t="s">
        <v>359</v>
      </c>
      <c r="C12" s="93" t="s">
        <v>86</v>
      </c>
      <c r="D12">
        <v>0.11</v>
      </c>
      <c r="G12" s="26" t="s">
        <v>363</v>
      </c>
      <c r="H12">
        <v>1.54928</v>
      </c>
      <c r="J12" s="150" t="s">
        <v>368</v>
      </c>
      <c r="K12">
        <v>1.5575300000000001</v>
      </c>
      <c r="M12" s="172" t="s">
        <v>340</v>
      </c>
      <c r="O12" s="30">
        <v>-82.5</v>
      </c>
      <c r="P12">
        <v>-7439</v>
      </c>
      <c r="Q12" s="162">
        <f t="shared" si="0"/>
        <v>478541</v>
      </c>
      <c r="R12" s="96"/>
    </row>
    <row r="13" spans="1:18">
      <c r="A13">
        <v>9</v>
      </c>
      <c r="B13" s="2" t="s">
        <v>359</v>
      </c>
      <c r="C13" s="93" t="s">
        <v>86</v>
      </c>
      <c r="D13">
        <v>0.11</v>
      </c>
      <c r="G13" s="26" t="s">
        <v>364</v>
      </c>
      <c r="H13">
        <v>1.5511299999999999</v>
      </c>
      <c r="J13" s="150" t="s">
        <v>369</v>
      </c>
      <c r="K13">
        <v>1.55115</v>
      </c>
      <c r="M13" s="172" t="s">
        <v>339</v>
      </c>
      <c r="O13" s="30">
        <v>-0.2</v>
      </c>
      <c r="P13">
        <v>-18</v>
      </c>
      <c r="Q13" s="162">
        <f t="shared" si="0"/>
        <v>478523</v>
      </c>
      <c r="R13" s="96"/>
    </row>
    <row r="14" spans="1:18">
      <c r="A14">
        <v>10</v>
      </c>
      <c r="B14" s="2" t="s">
        <v>360</v>
      </c>
      <c r="C14" s="93" t="s">
        <v>86</v>
      </c>
      <c r="D14">
        <v>0.2</v>
      </c>
      <c r="G14" s="26" t="s">
        <v>365</v>
      </c>
      <c r="H14">
        <v>1.0047299999999999</v>
      </c>
      <c r="J14" s="150" t="s">
        <v>372</v>
      </c>
      <c r="K14">
        <v>1.00613</v>
      </c>
      <c r="M14" s="172" t="s">
        <v>340</v>
      </c>
      <c r="O14" s="30">
        <v>-14</v>
      </c>
      <c r="P14">
        <v>-3279</v>
      </c>
      <c r="Q14" s="162">
        <f t="shared" si="0"/>
        <v>475244</v>
      </c>
      <c r="R14" s="96"/>
    </row>
    <row r="15" spans="1:18">
      <c r="A15">
        <v>11</v>
      </c>
      <c r="B15" s="2" t="s">
        <v>360</v>
      </c>
      <c r="C15" s="93" t="s">
        <v>86</v>
      </c>
      <c r="D15">
        <v>0.1</v>
      </c>
      <c r="G15" s="26" t="s">
        <v>366</v>
      </c>
      <c r="H15">
        <v>1.00614</v>
      </c>
      <c r="J15" s="150" t="s">
        <v>370</v>
      </c>
      <c r="K15">
        <v>1.0080499999999999</v>
      </c>
      <c r="M15" s="172" t="s">
        <v>340</v>
      </c>
      <c r="O15" s="30">
        <v>-19.100000000000001</v>
      </c>
      <c r="P15">
        <v>-2232</v>
      </c>
      <c r="Q15" s="162">
        <f t="shared" si="0"/>
        <v>473012</v>
      </c>
      <c r="R15" s="96"/>
    </row>
    <row r="16" spans="1:18">
      <c r="A16">
        <v>12</v>
      </c>
      <c r="B16" s="2" t="s">
        <v>361</v>
      </c>
      <c r="C16" s="93" t="s">
        <v>362</v>
      </c>
      <c r="D16">
        <v>0.5</v>
      </c>
      <c r="G16" s="26" t="s">
        <v>367</v>
      </c>
      <c r="H16">
        <v>170.28899999999999</v>
      </c>
      <c r="J16" s="150" t="s">
        <v>371</v>
      </c>
      <c r="K16">
        <v>169.93299999999999</v>
      </c>
      <c r="M16" s="172" t="s">
        <v>340</v>
      </c>
      <c r="O16" s="30">
        <v>-35.6</v>
      </c>
      <c r="P16">
        <v>-17800</v>
      </c>
      <c r="Q16" s="162">
        <f t="shared" si="0"/>
        <v>455212</v>
      </c>
      <c r="R16" s="96"/>
    </row>
    <row r="17" spans="1:18">
      <c r="J17" s="150"/>
      <c r="M17" s="172"/>
      <c r="O17" s="30"/>
      <c r="P17" s="99">
        <f>SUM(P10:P16)</f>
        <v>-30667</v>
      </c>
      <c r="Q17" s="162"/>
      <c r="R17" s="96"/>
    </row>
    <row r="18" spans="1:18">
      <c r="J18" s="150"/>
      <c r="M18" s="172"/>
      <c r="O18" s="30"/>
      <c r="Q18" s="162"/>
      <c r="R18" s="96"/>
    </row>
    <row r="19" spans="1:18">
      <c r="A19">
        <v>13</v>
      </c>
      <c r="B19" s="2" t="s">
        <v>379</v>
      </c>
      <c r="C19" s="93" t="s">
        <v>86</v>
      </c>
      <c r="D19">
        <v>0.1</v>
      </c>
      <c r="G19" s="26" t="s">
        <v>382</v>
      </c>
      <c r="H19">
        <v>0.75914000000000004</v>
      </c>
      <c r="J19" s="150" t="s">
        <v>385</v>
      </c>
      <c r="K19">
        <v>0.76207000000000003</v>
      </c>
      <c r="M19" s="172" t="s">
        <v>387</v>
      </c>
      <c r="O19" s="30">
        <v>-29.3</v>
      </c>
      <c r="P19">
        <v>-4933</v>
      </c>
      <c r="Q19" s="162">
        <f>Q16+P19</f>
        <v>450279</v>
      </c>
      <c r="R19" s="96"/>
    </row>
    <row r="20" spans="1:18">
      <c r="A20">
        <v>14</v>
      </c>
      <c r="B20" s="2" t="s">
        <v>380</v>
      </c>
      <c r="C20" s="93" t="s">
        <v>328</v>
      </c>
      <c r="D20">
        <v>0.2</v>
      </c>
      <c r="G20" s="26" t="s">
        <v>383</v>
      </c>
      <c r="H20">
        <v>81.378</v>
      </c>
      <c r="J20" s="150" t="s">
        <v>386</v>
      </c>
      <c r="K20">
        <v>80.837000000000003</v>
      </c>
      <c r="M20" s="172" t="s">
        <v>387</v>
      </c>
      <c r="O20" s="30">
        <v>-54.1</v>
      </c>
      <c r="P20">
        <v>-10820</v>
      </c>
      <c r="Q20" s="162">
        <f t="shared" si="0"/>
        <v>439459</v>
      </c>
      <c r="R20" s="96"/>
    </row>
    <row r="21" spans="1:18">
      <c r="A21">
        <v>15</v>
      </c>
      <c r="B21" s="2" t="s">
        <v>380</v>
      </c>
      <c r="C21" s="93" t="s">
        <v>328</v>
      </c>
      <c r="D21">
        <v>0.2</v>
      </c>
      <c r="G21" s="26" t="s">
        <v>383</v>
      </c>
      <c r="H21">
        <v>81.283000000000001</v>
      </c>
      <c r="J21" s="150" t="s">
        <v>386</v>
      </c>
      <c r="K21">
        <v>80.837000000000003</v>
      </c>
      <c r="M21" s="172" t="s">
        <v>387</v>
      </c>
      <c r="O21" s="30">
        <v>-44.6</v>
      </c>
      <c r="P21">
        <v>-8920</v>
      </c>
      <c r="Q21" s="162">
        <f t="shared" si="0"/>
        <v>430539</v>
      </c>
      <c r="R21" s="96"/>
    </row>
    <row r="22" spans="1:18">
      <c r="A22">
        <v>16</v>
      </c>
      <c r="B22" s="2" t="s">
        <v>381</v>
      </c>
      <c r="C22" s="93" t="s">
        <v>86</v>
      </c>
      <c r="D22">
        <v>0.5</v>
      </c>
      <c r="G22" s="26" t="s">
        <v>384</v>
      </c>
      <c r="H22">
        <v>1.5678700000000001</v>
      </c>
      <c r="J22" s="150" t="s">
        <v>384</v>
      </c>
      <c r="K22">
        <v>1.57203</v>
      </c>
      <c r="M22" s="172" t="s">
        <v>387</v>
      </c>
      <c r="O22" s="30">
        <v>-41.6</v>
      </c>
      <c r="P22">
        <v>-16889</v>
      </c>
      <c r="Q22" s="162">
        <f t="shared" si="0"/>
        <v>413650</v>
      </c>
      <c r="R22" s="96"/>
    </row>
    <row r="23" spans="1:18">
      <c r="J23" s="150"/>
      <c r="O23" s="30"/>
      <c r="P23" s="99">
        <f>SUM(P19:P22)</f>
        <v>-41562</v>
      </c>
      <c r="R23" s="96"/>
    </row>
    <row r="24" spans="1:18">
      <c r="J24" s="150"/>
      <c r="O24" s="30"/>
      <c r="R24" s="96"/>
    </row>
    <row r="25" spans="1:18">
      <c r="A25">
        <v>17</v>
      </c>
      <c r="B25" s="2" t="s">
        <v>392</v>
      </c>
      <c r="C25" s="93" t="s">
        <v>395</v>
      </c>
      <c r="D25">
        <v>0.5</v>
      </c>
      <c r="G25" s="26" t="s">
        <v>397</v>
      </c>
      <c r="H25">
        <v>0.69955999999999996</v>
      </c>
      <c r="J25" s="150" t="s">
        <v>400</v>
      </c>
      <c r="K25">
        <v>0.70152999999999999</v>
      </c>
      <c r="M25" s="172" t="s">
        <v>403</v>
      </c>
      <c r="O25" s="30">
        <v>-19.7</v>
      </c>
      <c r="P25">
        <v>-11693</v>
      </c>
      <c r="Q25" s="162">
        <f>Q22+P25</f>
        <v>401957</v>
      </c>
      <c r="R25" s="96"/>
    </row>
    <row r="26" spans="1:18">
      <c r="A26">
        <v>18</v>
      </c>
      <c r="B26" s="2" t="s">
        <v>393</v>
      </c>
      <c r="C26" s="93" t="s">
        <v>396</v>
      </c>
      <c r="D26">
        <v>0.2</v>
      </c>
      <c r="G26" s="26" t="s">
        <v>398</v>
      </c>
      <c r="H26">
        <v>1.42475</v>
      </c>
      <c r="J26" s="150" t="s">
        <v>401</v>
      </c>
      <c r="K26">
        <v>1.4348700000000001</v>
      </c>
      <c r="M26" s="172" t="s">
        <v>404</v>
      </c>
      <c r="N26" s="29">
        <v>101.2</v>
      </c>
      <c r="O26" s="30"/>
      <c r="P26">
        <v>24026</v>
      </c>
      <c r="Q26" s="162">
        <f t="shared" si="0"/>
        <v>425983</v>
      </c>
      <c r="R26" s="96"/>
    </row>
    <row r="27" spans="1:18">
      <c r="A27">
        <v>19</v>
      </c>
      <c r="B27" s="2" t="s">
        <v>394</v>
      </c>
      <c r="C27" s="93" t="s">
        <v>395</v>
      </c>
      <c r="D27">
        <v>0.3</v>
      </c>
      <c r="G27" s="26" t="s">
        <v>399</v>
      </c>
      <c r="H27">
        <v>1.09101</v>
      </c>
      <c r="J27" s="150" t="s">
        <v>402</v>
      </c>
      <c r="K27">
        <v>1.08602</v>
      </c>
      <c r="M27" s="172" t="s">
        <v>404</v>
      </c>
      <c r="N27" s="29">
        <v>49.9</v>
      </c>
      <c r="O27" s="30"/>
      <c r="P27">
        <v>18155</v>
      </c>
      <c r="Q27" s="162">
        <f t="shared" si="0"/>
        <v>444138</v>
      </c>
      <c r="R27" s="96"/>
    </row>
    <row r="28" spans="1:18">
      <c r="J28" s="150"/>
      <c r="O28" s="30"/>
      <c r="P28" s="99">
        <f>SUM(P25:P27)</f>
        <v>30488</v>
      </c>
      <c r="R28" s="96"/>
    </row>
    <row r="29" spans="1:18">
      <c r="J29" s="150"/>
      <c r="O29" s="182" t="s">
        <v>503</v>
      </c>
      <c r="P29" s="99">
        <f>SUM(P28,P23,P17,P8)</f>
        <v>-55862</v>
      </c>
      <c r="R29" s="96"/>
    </row>
    <row r="30" spans="1:18">
      <c r="J30" s="150"/>
      <c r="O30" s="30"/>
      <c r="R30" s="96"/>
    </row>
    <row r="31" spans="1:18">
      <c r="A31" s="99" t="s">
        <v>501</v>
      </c>
      <c r="J31" s="150"/>
      <c r="O31" s="30"/>
      <c r="R31" s="96"/>
    </row>
    <row r="32" spans="1:18">
      <c r="A32">
        <v>20</v>
      </c>
      <c r="B32" s="2" t="s">
        <v>413</v>
      </c>
      <c r="C32" s="93" t="s">
        <v>418</v>
      </c>
      <c r="D32">
        <v>0.25</v>
      </c>
      <c r="G32" s="26" t="s">
        <v>421</v>
      </c>
      <c r="H32">
        <v>0.71972999999999998</v>
      </c>
      <c r="J32" s="150" t="s">
        <v>427</v>
      </c>
      <c r="K32">
        <v>0.72214999999999996</v>
      </c>
      <c r="M32" s="172" t="s">
        <v>433</v>
      </c>
      <c r="O32" s="30">
        <v>-24.2</v>
      </c>
      <c r="P32">
        <v>-8251</v>
      </c>
      <c r="Q32" s="162">
        <f>Q27+P32</f>
        <v>435887</v>
      </c>
      <c r="R32" s="96"/>
    </row>
    <row r="33" spans="1:18">
      <c r="A33">
        <v>21</v>
      </c>
      <c r="B33" s="2" t="s">
        <v>414</v>
      </c>
      <c r="C33" s="93" t="s">
        <v>419</v>
      </c>
      <c r="D33">
        <v>0.2</v>
      </c>
      <c r="G33" s="26" t="s">
        <v>422</v>
      </c>
      <c r="H33">
        <v>1.5373399999999999</v>
      </c>
      <c r="J33" s="150" t="s">
        <v>428</v>
      </c>
      <c r="K33">
        <v>1.53731</v>
      </c>
      <c r="M33" s="172" t="s">
        <v>434</v>
      </c>
      <c r="O33" s="30">
        <v>-0.3</v>
      </c>
      <c r="P33">
        <v>-51</v>
      </c>
      <c r="Q33" s="162">
        <f t="shared" si="0"/>
        <v>435836</v>
      </c>
      <c r="R33" s="96"/>
    </row>
    <row r="34" spans="1:18">
      <c r="A34">
        <v>22</v>
      </c>
      <c r="B34" s="2" t="s">
        <v>415</v>
      </c>
      <c r="C34" s="93" t="s">
        <v>418</v>
      </c>
      <c r="D34">
        <v>0.15</v>
      </c>
      <c r="G34" s="26" t="s">
        <v>423</v>
      </c>
      <c r="H34">
        <v>1.01597</v>
      </c>
      <c r="J34" s="150" t="s">
        <v>429</v>
      </c>
      <c r="K34">
        <v>1.0178700000000001</v>
      </c>
      <c r="M34" s="172" t="s">
        <v>435</v>
      </c>
      <c r="O34" s="30">
        <v>-1.9</v>
      </c>
      <c r="P34">
        <v>-3349</v>
      </c>
      <c r="Q34" s="162">
        <f t="shared" si="0"/>
        <v>432487</v>
      </c>
      <c r="R34" s="96"/>
    </row>
    <row r="35" spans="1:18">
      <c r="A35">
        <v>23</v>
      </c>
      <c r="B35" s="2" t="s">
        <v>413</v>
      </c>
      <c r="C35" s="93" t="s">
        <v>418</v>
      </c>
      <c r="D35">
        <v>0.1</v>
      </c>
      <c r="G35" s="26" t="s">
        <v>424</v>
      </c>
      <c r="H35">
        <v>0.71979000000000004</v>
      </c>
      <c r="J35" s="150" t="s">
        <v>430</v>
      </c>
      <c r="K35">
        <v>0.72467000000000004</v>
      </c>
      <c r="M35" s="172" t="s">
        <v>435</v>
      </c>
      <c r="O35" s="30">
        <v>-48.8</v>
      </c>
      <c r="P35">
        <v>-5722</v>
      </c>
      <c r="Q35" s="162">
        <f t="shared" si="0"/>
        <v>426765</v>
      </c>
      <c r="R35" s="96"/>
    </row>
    <row r="36" spans="1:18">
      <c r="A36">
        <v>24</v>
      </c>
      <c r="B36" s="2" t="s">
        <v>416</v>
      </c>
      <c r="C36" s="93" t="s">
        <v>418</v>
      </c>
      <c r="D36">
        <v>0.1</v>
      </c>
      <c r="G36" s="26" t="s">
        <v>425</v>
      </c>
      <c r="H36">
        <v>85.832999999999998</v>
      </c>
      <c r="J36" s="150" t="s">
        <v>431</v>
      </c>
      <c r="K36">
        <v>85.834000000000003</v>
      </c>
      <c r="M36" s="172" t="s">
        <v>435</v>
      </c>
      <c r="O36" s="30">
        <v>-0.1</v>
      </c>
      <c r="P36">
        <v>-2450</v>
      </c>
      <c r="Q36" s="162">
        <f t="shared" si="0"/>
        <v>424315</v>
      </c>
      <c r="R36" s="96"/>
    </row>
    <row r="37" spans="1:18">
      <c r="A37">
        <v>25</v>
      </c>
      <c r="B37" s="2" t="s">
        <v>417</v>
      </c>
      <c r="C37" s="93" t="s">
        <v>420</v>
      </c>
      <c r="D37">
        <v>0.1</v>
      </c>
      <c r="G37" s="26" t="s">
        <v>426</v>
      </c>
      <c r="H37">
        <v>116.497</v>
      </c>
      <c r="J37" s="150" t="s">
        <v>432</v>
      </c>
      <c r="K37">
        <v>116.491</v>
      </c>
      <c r="M37" s="172" t="s">
        <v>435</v>
      </c>
      <c r="O37" s="30">
        <v>-0.6</v>
      </c>
      <c r="P37">
        <v>-9240</v>
      </c>
      <c r="Q37" s="162">
        <f t="shared" si="0"/>
        <v>415075</v>
      </c>
      <c r="R37" s="96"/>
    </row>
    <row r="38" spans="1:18">
      <c r="J38" s="150"/>
      <c r="M38" s="172"/>
      <c r="O38" s="30"/>
      <c r="P38" s="99">
        <f>SUM(P32:P37)</f>
        <v>-29063</v>
      </c>
      <c r="Q38" s="162"/>
      <c r="R38" s="96"/>
    </row>
    <row r="39" spans="1:18">
      <c r="J39" s="150"/>
      <c r="M39" s="172"/>
      <c r="O39" s="30"/>
      <c r="Q39" s="162"/>
      <c r="R39" s="96"/>
    </row>
    <row r="40" spans="1:18">
      <c r="A40">
        <v>26</v>
      </c>
      <c r="B40" s="2" t="s">
        <v>439</v>
      </c>
      <c r="C40" s="93" t="s">
        <v>442</v>
      </c>
      <c r="D40">
        <v>0.1</v>
      </c>
      <c r="G40" s="26" t="s">
        <v>444</v>
      </c>
      <c r="H40">
        <v>170.233</v>
      </c>
      <c r="J40" s="150" t="s">
        <v>448</v>
      </c>
      <c r="K40">
        <v>170.75700000000001</v>
      </c>
      <c r="M40" s="172" t="s">
        <v>451</v>
      </c>
      <c r="O40" s="30">
        <v>-52.4</v>
      </c>
      <c r="P40">
        <v>-13030</v>
      </c>
      <c r="Q40" s="162">
        <f>Q37+P40</f>
        <v>402045</v>
      </c>
      <c r="R40" s="96"/>
    </row>
    <row r="41" spans="1:18">
      <c r="A41">
        <v>27</v>
      </c>
      <c r="B41" s="2" t="s">
        <v>440</v>
      </c>
      <c r="C41" s="93" t="s">
        <v>443</v>
      </c>
      <c r="D41">
        <v>0.5</v>
      </c>
      <c r="G41" s="26" t="s">
        <v>445</v>
      </c>
      <c r="H41">
        <v>0.91759999999999997</v>
      </c>
      <c r="J41" s="150" t="s">
        <v>449</v>
      </c>
      <c r="K41">
        <v>0.91347</v>
      </c>
      <c r="M41" s="172" t="s">
        <v>451</v>
      </c>
      <c r="O41" s="30">
        <v>-41.3</v>
      </c>
      <c r="P41">
        <v>-17872</v>
      </c>
      <c r="Q41" s="162">
        <f t="shared" si="0"/>
        <v>384173</v>
      </c>
      <c r="R41" s="96"/>
    </row>
    <row r="42" spans="1:18">
      <c r="A42">
        <v>28</v>
      </c>
      <c r="B42" s="2" t="s">
        <v>440</v>
      </c>
      <c r="C42" s="93" t="s">
        <v>443</v>
      </c>
      <c r="D42">
        <v>0.1</v>
      </c>
      <c r="G42" s="26" t="s">
        <v>446</v>
      </c>
      <c r="H42">
        <v>0.91990000000000005</v>
      </c>
      <c r="J42" s="150" t="s">
        <v>446</v>
      </c>
      <c r="K42">
        <v>0.92286000000000001</v>
      </c>
      <c r="M42" s="172" t="s">
        <v>451</v>
      </c>
      <c r="O42" s="30">
        <v>-29.6</v>
      </c>
      <c r="P42">
        <v>-2457</v>
      </c>
      <c r="Q42" s="162">
        <f t="shared" si="0"/>
        <v>381716</v>
      </c>
      <c r="R42" s="96"/>
    </row>
    <row r="43" spans="1:18">
      <c r="A43">
        <v>29</v>
      </c>
      <c r="B43" s="2" t="s">
        <v>441</v>
      </c>
      <c r="C43" s="93" t="s">
        <v>443</v>
      </c>
      <c r="D43">
        <v>0.1</v>
      </c>
      <c r="G43" s="26" t="s">
        <v>447</v>
      </c>
      <c r="H43">
        <v>0.78091999999999995</v>
      </c>
      <c r="J43" s="150" t="s">
        <v>450</v>
      </c>
      <c r="K43">
        <v>0.77586999999999995</v>
      </c>
      <c r="M43" s="172" t="s">
        <v>452</v>
      </c>
      <c r="N43" s="29">
        <v>50.5</v>
      </c>
      <c r="O43" s="30"/>
      <c r="P43">
        <v>8266</v>
      </c>
      <c r="Q43" s="162">
        <f t="shared" si="0"/>
        <v>389982</v>
      </c>
      <c r="R43" s="96"/>
    </row>
    <row r="44" spans="1:18">
      <c r="J44" s="150"/>
      <c r="M44" s="172"/>
      <c r="O44" s="30"/>
      <c r="P44" s="99">
        <f>SUM(P40:P43)</f>
        <v>-25093</v>
      </c>
      <c r="Q44" s="162"/>
      <c r="R44" s="96"/>
    </row>
    <row r="45" spans="1:18">
      <c r="J45" s="150"/>
      <c r="M45" s="172"/>
      <c r="O45" s="30"/>
      <c r="Q45" s="162"/>
      <c r="R45" s="96"/>
    </row>
    <row r="46" spans="1:18">
      <c r="A46">
        <v>31</v>
      </c>
      <c r="B46" s="2" t="s">
        <v>459</v>
      </c>
      <c r="C46" s="93" t="s">
        <v>462</v>
      </c>
      <c r="D46">
        <v>0.1</v>
      </c>
      <c r="G46" s="26" t="s">
        <v>464</v>
      </c>
      <c r="H46">
        <v>127.717</v>
      </c>
      <c r="J46" s="150" t="s">
        <v>467</v>
      </c>
      <c r="K46">
        <v>127.301</v>
      </c>
      <c r="M46" s="172" t="s">
        <v>470</v>
      </c>
      <c r="N46" s="29">
        <v>41.6</v>
      </c>
      <c r="O46" s="30"/>
      <c r="P46">
        <v>4160</v>
      </c>
      <c r="Q46" s="162">
        <f>Q43+P46</f>
        <v>394142</v>
      </c>
      <c r="R46" s="96"/>
    </row>
    <row r="47" spans="1:18">
      <c r="A47">
        <v>32</v>
      </c>
      <c r="B47" s="2" t="s">
        <v>460</v>
      </c>
      <c r="C47" s="93" t="s">
        <v>463</v>
      </c>
      <c r="D47">
        <v>0.15</v>
      </c>
      <c r="G47" s="26" t="s">
        <v>465</v>
      </c>
      <c r="H47">
        <v>163.547</v>
      </c>
      <c r="J47" s="150" t="s">
        <v>468</v>
      </c>
      <c r="K47">
        <v>162.78700000000001</v>
      </c>
      <c r="M47" s="172" t="s">
        <v>471</v>
      </c>
      <c r="O47" s="30">
        <v>-76</v>
      </c>
      <c r="P47">
        <v>-11400</v>
      </c>
      <c r="Q47" s="162">
        <f t="shared" ref="Q47:Q57" si="1">Q46+P47</f>
        <v>382742</v>
      </c>
      <c r="R47" s="96"/>
    </row>
    <row r="48" spans="1:18">
      <c r="A48">
        <v>33</v>
      </c>
      <c r="B48" s="2" t="s">
        <v>460</v>
      </c>
      <c r="C48" s="93" t="s">
        <v>463</v>
      </c>
      <c r="D48">
        <v>0.1</v>
      </c>
      <c r="G48" s="26" t="s">
        <v>466</v>
      </c>
      <c r="H48">
        <v>163.607</v>
      </c>
      <c r="J48" s="150" t="s">
        <v>469</v>
      </c>
      <c r="K48">
        <v>162.83699999999999</v>
      </c>
      <c r="M48" s="172" t="s">
        <v>471</v>
      </c>
      <c r="O48" s="30">
        <v>-77</v>
      </c>
      <c r="P48">
        <v>-7700</v>
      </c>
      <c r="Q48" s="162">
        <f t="shared" si="1"/>
        <v>375042</v>
      </c>
      <c r="R48" s="96"/>
    </row>
    <row r="49" spans="1:18">
      <c r="A49">
        <v>34</v>
      </c>
      <c r="B49" s="2" t="s">
        <v>461</v>
      </c>
      <c r="C49" s="93" t="s">
        <v>462</v>
      </c>
      <c r="D49">
        <v>0.2</v>
      </c>
      <c r="G49" s="26" t="s">
        <v>475</v>
      </c>
      <c r="H49">
        <v>1.1019600000000001</v>
      </c>
      <c r="J49" s="150" t="s">
        <v>476</v>
      </c>
      <c r="K49">
        <v>1.1019600000000001</v>
      </c>
      <c r="M49" s="172" t="s">
        <v>339</v>
      </c>
      <c r="N49" s="29">
        <v>0</v>
      </c>
      <c r="O49" s="30"/>
      <c r="P49">
        <v>0</v>
      </c>
      <c r="Q49" s="162">
        <f t="shared" si="1"/>
        <v>375042</v>
      </c>
      <c r="R49" s="96"/>
    </row>
    <row r="50" spans="1:18">
      <c r="J50" s="150"/>
      <c r="M50" s="172"/>
      <c r="O50" s="30"/>
      <c r="P50" s="99">
        <f>SUM(P46:P49)</f>
        <v>-14940</v>
      </c>
      <c r="Q50" s="162"/>
      <c r="R50" s="96"/>
    </row>
    <row r="51" spans="1:18">
      <c r="J51" s="150"/>
      <c r="M51" s="172"/>
      <c r="O51" s="30"/>
      <c r="Q51" s="162"/>
      <c r="R51" s="96"/>
    </row>
    <row r="52" spans="1:18">
      <c r="A52">
        <v>35</v>
      </c>
      <c r="B52" s="2" t="s">
        <v>478</v>
      </c>
      <c r="C52" s="93" t="s">
        <v>481</v>
      </c>
      <c r="D52">
        <v>0.2</v>
      </c>
      <c r="G52" s="26" t="s">
        <v>482</v>
      </c>
      <c r="H52">
        <v>112.867</v>
      </c>
      <c r="J52" s="150" t="s">
        <v>488</v>
      </c>
      <c r="K52">
        <v>112.114</v>
      </c>
      <c r="M52" s="172" t="s">
        <v>493</v>
      </c>
      <c r="N52" s="29">
        <v>75.3</v>
      </c>
      <c r="O52" s="30"/>
      <c r="P52">
        <v>15060</v>
      </c>
      <c r="Q52" s="162">
        <f>Q49+P52</f>
        <v>390102</v>
      </c>
      <c r="R52" s="96"/>
    </row>
    <row r="53" spans="1:18">
      <c r="A53">
        <v>36</v>
      </c>
      <c r="B53" s="2" t="s">
        <v>478</v>
      </c>
      <c r="C53" s="93" t="s">
        <v>481</v>
      </c>
      <c r="D53">
        <v>0.2</v>
      </c>
      <c r="G53" s="26" t="s">
        <v>483</v>
      </c>
      <c r="H53">
        <v>112.733</v>
      </c>
      <c r="J53" s="150" t="s">
        <v>489</v>
      </c>
      <c r="K53">
        <v>112.467</v>
      </c>
      <c r="M53" s="172" t="s">
        <v>493</v>
      </c>
      <c r="N53" s="29">
        <v>26.6</v>
      </c>
      <c r="O53" s="30"/>
      <c r="P53">
        <v>5320</v>
      </c>
      <c r="Q53" s="162">
        <f t="shared" si="1"/>
        <v>395422</v>
      </c>
      <c r="R53" s="96"/>
    </row>
    <row r="54" spans="1:18">
      <c r="A54">
        <v>37</v>
      </c>
      <c r="B54" s="2" t="s">
        <v>479</v>
      </c>
      <c r="C54" s="93" t="s">
        <v>481</v>
      </c>
      <c r="D54">
        <v>0.2</v>
      </c>
      <c r="G54" s="26" t="s">
        <v>484</v>
      </c>
      <c r="H54">
        <v>0.99239999999999995</v>
      </c>
      <c r="J54" s="150" t="s">
        <v>490</v>
      </c>
      <c r="K54">
        <v>0.99056</v>
      </c>
      <c r="M54" s="172" t="s">
        <v>493</v>
      </c>
      <c r="N54" s="29">
        <v>18.399999999999999</v>
      </c>
      <c r="O54" s="30"/>
      <c r="P54">
        <v>4168</v>
      </c>
      <c r="Q54" s="162">
        <f t="shared" si="1"/>
        <v>399590</v>
      </c>
      <c r="R54" s="96"/>
    </row>
    <row r="55" spans="1:18">
      <c r="A55">
        <v>38</v>
      </c>
      <c r="B55" s="2" t="s">
        <v>479</v>
      </c>
      <c r="C55" s="93" t="s">
        <v>481</v>
      </c>
      <c r="D55">
        <v>0.2</v>
      </c>
      <c r="G55" s="26" t="s">
        <v>485</v>
      </c>
      <c r="H55">
        <v>0.98953999999999998</v>
      </c>
      <c r="J55" s="150" t="s">
        <v>490</v>
      </c>
      <c r="K55">
        <v>0.99056</v>
      </c>
      <c r="M55" s="172" t="s">
        <v>494</v>
      </c>
      <c r="O55" s="30">
        <v>-10.199999999999999</v>
      </c>
      <c r="P55">
        <v>-2311</v>
      </c>
      <c r="Q55" s="162">
        <f t="shared" si="1"/>
        <v>397279</v>
      </c>
      <c r="R55" s="96"/>
    </row>
    <row r="56" spans="1:18">
      <c r="A56">
        <v>39</v>
      </c>
      <c r="B56" s="2" t="s">
        <v>480</v>
      </c>
      <c r="C56" s="93" t="s">
        <v>481</v>
      </c>
      <c r="D56">
        <v>0.2</v>
      </c>
      <c r="G56" s="26" t="s">
        <v>486</v>
      </c>
      <c r="H56">
        <v>1.09094</v>
      </c>
      <c r="J56" s="150" t="s">
        <v>491</v>
      </c>
      <c r="K56">
        <v>1.09294</v>
      </c>
      <c r="M56" s="172" t="s">
        <v>494</v>
      </c>
      <c r="O56" s="30">
        <v>-20</v>
      </c>
      <c r="P56">
        <v>-4572</v>
      </c>
      <c r="Q56" s="162">
        <f t="shared" si="1"/>
        <v>392707</v>
      </c>
      <c r="R56" s="96"/>
    </row>
    <row r="57" spans="1:18">
      <c r="A57">
        <v>40</v>
      </c>
      <c r="B57" s="2" t="s">
        <v>478</v>
      </c>
      <c r="C57" s="93" t="s">
        <v>481</v>
      </c>
      <c r="D57">
        <v>0.2</v>
      </c>
      <c r="G57" s="26" t="s">
        <v>487</v>
      </c>
      <c r="H57">
        <v>112.749</v>
      </c>
      <c r="J57" s="150" t="s">
        <v>492</v>
      </c>
      <c r="K57">
        <v>113.003</v>
      </c>
      <c r="M57" s="172" t="s">
        <v>494</v>
      </c>
      <c r="O57" s="30">
        <v>-25.4</v>
      </c>
      <c r="P57">
        <v>-5080</v>
      </c>
      <c r="Q57" s="162">
        <f t="shared" si="1"/>
        <v>387627</v>
      </c>
      <c r="R57" s="96"/>
    </row>
    <row r="58" spans="1:18">
      <c r="J58" s="150"/>
      <c r="M58" s="172"/>
      <c r="O58" s="30"/>
      <c r="P58" s="99">
        <f>SUM(P52:P57)</f>
        <v>12585</v>
      </c>
      <c r="Q58" s="162"/>
      <c r="R58" s="96"/>
    </row>
    <row r="59" spans="1:18">
      <c r="J59" s="150"/>
      <c r="M59" s="172"/>
      <c r="O59" s="182" t="s">
        <v>504</v>
      </c>
      <c r="P59" s="157">
        <v>-56511</v>
      </c>
      <c r="Q59" s="162"/>
      <c r="R59" s="96"/>
    </row>
    <row r="60" spans="1:18">
      <c r="J60" s="150"/>
      <c r="M60" s="172"/>
      <c r="O60" s="30"/>
      <c r="Q60" s="162"/>
      <c r="R60" s="96"/>
    </row>
    <row r="61" spans="1:18">
      <c r="J61" s="150"/>
      <c r="M61" s="172"/>
      <c r="O61" s="30"/>
      <c r="Q61" s="162"/>
      <c r="R61" s="96"/>
    </row>
    <row r="62" spans="1:18">
      <c r="J62" s="150"/>
      <c r="M62" s="172"/>
      <c r="O62" s="30"/>
      <c r="Q62" s="162"/>
      <c r="R62" s="96"/>
    </row>
    <row r="63" spans="1:18">
      <c r="J63" s="150"/>
      <c r="M63" s="172"/>
      <c r="O63" s="30"/>
      <c r="Q63" s="162"/>
      <c r="R63" s="96"/>
    </row>
    <row r="64" spans="1:18">
      <c r="J64" s="150"/>
      <c r="M64" s="172"/>
      <c r="O64" s="30"/>
      <c r="Q64" s="162"/>
      <c r="R64" s="96"/>
    </row>
    <row r="65" spans="10:18">
      <c r="J65" s="150"/>
      <c r="M65" s="172"/>
      <c r="O65" s="30"/>
      <c r="Q65" s="162"/>
      <c r="R65" s="96"/>
    </row>
    <row r="66" spans="10:18">
      <c r="J66" s="150"/>
      <c r="M66" s="172"/>
      <c r="O66" s="30"/>
      <c r="Q66" s="162"/>
      <c r="R66" s="96"/>
    </row>
    <row r="67" spans="10:18">
      <c r="J67" s="150"/>
      <c r="M67" s="172"/>
      <c r="O67" s="30"/>
      <c r="Q67" s="162"/>
      <c r="R67" s="96"/>
    </row>
    <row r="68" spans="10:18">
      <c r="J68" s="150"/>
      <c r="M68" s="172"/>
      <c r="O68" s="30"/>
      <c r="Q68" s="162"/>
      <c r="R68" s="96"/>
    </row>
    <row r="69" spans="10:18">
      <c r="J69" s="150"/>
      <c r="M69" s="172"/>
      <c r="O69" s="30"/>
      <c r="Q69" s="162"/>
      <c r="R69" s="96"/>
    </row>
    <row r="70" spans="10:18">
      <c r="J70" s="150"/>
      <c r="M70" s="172"/>
      <c r="O70" s="30"/>
      <c r="Q70" s="162"/>
      <c r="R70" s="96"/>
    </row>
    <row r="71" spans="10:18">
      <c r="J71" s="150"/>
      <c r="M71" s="172"/>
      <c r="O71" s="30"/>
      <c r="Q71" s="162"/>
      <c r="R71" s="96"/>
    </row>
    <row r="72" spans="10:18">
      <c r="J72" s="150"/>
      <c r="M72" s="172"/>
      <c r="O72" s="30"/>
      <c r="Q72" s="162"/>
      <c r="R72" s="96"/>
    </row>
    <row r="73" spans="10:18">
      <c r="J73" s="150"/>
      <c r="M73" s="172"/>
      <c r="O73" s="30"/>
      <c r="Q73" s="162"/>
      <c r="R73" s="96"/>
    </row>
    <row r="74" spans="10:18">
      <c r="J74" s="150"/>
      <c r="M74" s="172"/>
      <c r="O74" s="30"/>
      <c r="Q74" s="162"/>
      <c r="R74" s="96"/>
    </row>
    <row r="75" spans="10:18">
      <c r="J75" s="150"/>
      <c r="M75" s="172"/>
      <c r="O75" s="30"/>
      <c r="Q75" s="162"/>
      <c r="R75" s="96"/>
    </row>
    <row r="76" spans="10:18">
      <c r="J76" s="150"/>
      <c r="M76" s="172"/>
      <c r="O76" s="30"/>
      <c r="Q76" s="162"/>
      <c r="R76" s="96"/>
    </row>
    <row r="77" spans="10:18">
      <c r="J77" s="150"/>
      <c r="M77" s="172"/>
      <c r="O77" s="30"/>
      <c r="Q77" s="162"/>
      <c r="R77" s="96"/>
    </row>
    <row r="78" spans="10:18">
      <c r="J78" s="150"/>
      <c r="M78" s="172"/>
      <c r="O78" s="30"/>
      <c r="Q78" s="162"/>
      <c r="R78" s="96"/>
    </row>
    <row r="79" spans="10:18">
      <c r="J79" s="150"/>
      <c r="M79" s="172"/>
      <c r="O79" s="30"/>
      <c r="Q79" s="162"/>
      <c r="R79" s="96"/>
    </row>
    <row r="80" spans="10:18">
      <c r="J80" s="150"/>
      <c r="M80" s="172"/>
      <c r="O80" s="30"/>
      <c r="Q80" s="162"/>
      <c r="R80" s="96"/>
    </row>
    <row r="81" spans="4:18">
      <c r="J81" s="150"/>
      <c r="M81" s="172"/>
      <c r="O81" s="30"/>
      <c r="Q81" s="162"/>
      <c r="R81" s="96"/>
    </row>
    <row r="82" spans="4:18">
      <c r="J82" s="150"/>
      <c r="M82" s="172"/>
      <c r="O82" s="30"/>
      <c r="Q82" s="162"/>
      <c r="R82" s="96"/>
    </row>
    <row r="83" spans="4:18">
      <c r="J83" s="150"/>
      <c r="O83" s="30"/>
      <c r="R83" s="96"/>
    </row>
    <row r="84" spans="4:18">
      <c r="N84" s="30"/>
      <c r="O84" s="30"/>
    </row>
    <row r="85" spans="4:18" ht="13.5" customHeight="1" thickBot="1"/>
    <row r="86" spans="4:18" ht="13.5" customHeight="1" thickBot="1">
      <c r="D86" s="202" t="s">
        <v>88</v>
      </c>
      <c r="E86" s="203"/>
      <c r="F86" s="204"/>
      <c r="G86" s="205"/>
      <c r="H86" s="33"/>
      <c r="I86" s="33"/>
      <c r="J86" s="34"/>
      <c r="L86" s="206" t="s">
        <v>89</v>
      </c>
      <c r="M86" s="207"/>
      <c r="N86" s="35" t="s">
        <v>90</v>
      </c>
      <c r="O86" s="36" t="s">
        <v>91</v>
      </c>
    </row>
    <row r="87" spans="4:18">
      <c r="D87" s="37" t="s">
        <v>92</v>
      </c>
      <c r="E87" s="38"/>
      <c r="F87" s="200"/>
      <c r="G87" s="201"/>
      <c r="H87" s="39"/>
      <c r="I87" s="39"/>
      <c r="J87" s="40"/>
      <c r="L87" s="41"/>
      <c r="M87" s="42"/>
      <c r="N87" s="43"/>
      <c r="O87" s="44"/>
      <c r="P87" s="31"/>
    </row>
    <row r="88" spans="4:18">
      <c r="D88" s="45" t="s">
        <v>93</v>
      </c>
      <c r="E88" s="46"/>
      <c r="F88" s="200"/>
      <c r="G88" s="201"/>
      <c r="H88" s="39"/>
      <c r="I88" s="39"/>
      <c r="J88" s="32"/>
      <c r="L88" s="47"/>
      <c r="M88" s="48"/>
      <c r="N88" s="49"/>
      <c r="O88" s="50"/>
    </row>
    <row r="89" spans="4:18">
      <c r="D89" s="45" t="s">
        <v>94</v>
      </c>
      <c r="E89" s="46"/>
      <c r="F89" s="200"/>
      <c r="G89" s="201"/>
      <c r="H89" s="39"/>
      <c r="I89" s="39"/>
      <c r="J89" s="40"/>
      <c r="L89" s="47"/>
      <c r="M89" s="48"/>
      <c r="N89" s="49"/>
      <c r="O89" s="51"/>
    </row>
    <row r="90" spans="4:18">
      <c r="D90" s="45" t="s">
        <v>95</v>
      </c>
      <c r="E90" s="46"/>
      <c r="F90" s="200"/>
      <c r="G90" s="201"/>
      <c r="H90" s="39"/>
      <c r="I90" s="39"/>
      <c r="J90" s="40"/>
      <c r="L90" s="47"/>
      <c r="M90" s="48"/>
      <c r="N90" s="49"/>
      <c r="O90" s="51"/>
    </row>
    <row r="91" spans="4:18">
      <c r="D91" s="45" t="s">
        <v>96</v>
      </c>
      <c r="E91" s="46"/>
      <c r="F91" s="200"/>
      <c r="G91" s="201"/>
      <c r="H91" s="39"/>
      <c r="I91" s="39"/>
      <c r="J91" s="40"/>
      <c r="L91" s="47"/>
      <c r="M91" s="48"/>
      <c r="N91" s="49"/>
      <c r="O91" s="51"/>
    </row>
    <row r="92" spans="4:18">
      <c r="D92" s="45" t="s">
        <v>97</v>
      </c>
      <c r="E92" s="52"/>
      <c r="F92" s="200"/>
      <c r="G92" s="201"/>
      <c r="H92" s="39"/>
      <c r="I92" s="39"/>
      <c r="J92" s="40"/>
      <c r="L92" s="47"/>
      <c r="M92" s="48"/>
      <c r="N92" s="49"/>
      <c r="O92" s="51"/>
    </row>
    <row r="93" spans="4:18">
      <c r="D93" s="45" t="s">
        <v>98</v>
      </c>
      <c r="E93" s="46"/>
      <c r="F93" s="200"/>
      <c r="G93" s="201"/>
      <c r="H93" s="39"/>
      <c r="I93" s="39"/>
      <c r="J93" s="40"/>
      <c r="L93" s="47"/>
      <c r="M93" s="48"/>
      <c r="N93" s="49"/>
      <c r="O93" s="51"/>
    </row>
    <row r="94" spans="4:18">
      <c r="D94" s="53" t="s">
        <v>99</v>
      </c>
      <c r="E94" s="54"/>
      <c r="F94" s="208"/>
      <c r="G94" s="209"/>
      <c r="H94" s="39"/>
      <c r="I94" s="39"/>
      <c r="J94" s="40"/>
      <c r="L94" s="47"/>
      <c r="M94" s="48"/>
      <c r="N94" s="49"/>
      <c r="O94" s="51"/>
    </row>
    <row r="95" spans="4:18">
      <c r="D95" s="45" t="s">
        <v>100</v>
      </c>
      <c r="E95" s="46"/>
      <c r="F95" s="200"/>
      <c r="G95" s="201"/>
      <c r="H95" s="39"/>
      <c r="I95" s="39"/>
      <c r="J95" s="40"/>
      <c r="L95" s="47"/>
      <c r="M95" s="48"/>
      <c r="N95" s="49"/>
      <c r="O95" s="51"/>
    </row>
    <row r="96" spans="4:18">
      <c r="D96" s="45" t="s">
        <v>101</v>
      </c>
      <c r="E96" s="52"/>
      <c r="F96" s="200"/>
      <c r="G96" s="201"/>
      <c r="H96" s="39"/>
      <c r="I96" s="39"/>
      <c r="J96" s="40"/>
      <c r="L96" s="47"/>
      <c r="M96" s="48"/>
      <c r="N96" s="49"/>
      <c r="O96" s="51"/>
    </row>
    <row r="97" spans="4:15">
      <c r="D97" s="45" t="s">
        <v>102</v>
      </c>
      <c r="E97" s="46"/>
      <c r="F97" s="200"/>
      <c r="G97" s="201"/>
      <c r="H97" s="39"/>
      <c r="I97" s="39"/>
      <c r="J97" s="40"/>
      <c r="L97" s="41"/>
      <c r="M97" s="42"/>
      <c r="N97" s="43"/>
      <c r="O97" s="55"/>
    </row>
    <row r="98" spans="4:15">
      <c r="D98" s="45" t="s">
        <v>103</v>
      </c>
      <c r="E98" s="56"/>
      <c r="F98" s="200"/>
      <c r="G98" s="201"/>
      <c r="H98" s="39"/>
      <c r="I98" s="39"/>
      <c r="J98" s="40"/>
      <c r="L98" s="47"/>
      <c r="M98" s="48"/>
      <c r="N98" s="49"/>
      <c r="O98" s="51"/>
    </row>
    <row r="99" spans="4:15">
      <c r="D99" s="45" t="s">
        <v>104</v>
      </c>
      <c r="E99" s="56"/>
      <c r="F99" s="200"/>
      <c r="G99" s="201"/>
      <c r="H99" s="39"/>
      <c r="I99" s="39"/>
      <c r="J99" s="40"/>
      <c r="L99" s="47"/>
      <c r="M99" s="48"/>
      <c r="N99" s="49"/>
      <c r="O99" s="51"/>
    </row>
    <row r="100" spans="4:15">
      <c r="D100" s="45" t="s">
        <v>105</v>
      </c>
      <c r="E100" s="46"/>
      <c r="F100" s="200"/>
      <c r="G100" s="201"/>
      <c r="H100" s="39"/>
      <c r="I100" s="39"/>
      <c r="J100" s="40"/>
      <c r="L100" s="47"/>
      <c r="M100" s="48"/>
      <c r="N100" s="49"/>
      <c r="O100" s="51"/>
    </row>
    <row r="101" spans="4:15">
      <c r="D101" s="45" t="s">
        <v>106</v>
      </c>
      <c r="E101" s="46"/>
      <c r="F101" s="200"/>
      <c r="G101" s="201"/>
      <c r="H101" s="39"/>
      <c r="I101" s="39"/>
      <c r="J101" s="40"/>
      <c r="L101" s="47"/>
      <c r="M101" s="48"/>
      <c r="N101" s="49"/>
      <c r="O101" s="51"/>
    </row>
    <row r="102" spans="4:15">
      <c r="D102" s="45" t="s">
        <v>107</v>
      </c>
      <c r="E102" s="57"/>
      <c r="F102" s="200"/>
      <c r="G102" s="201"/>
      <c r="H102" s="39"/>
      <c r="I102" s="39"/>
      <c r="J102" s="40"/>
      <c r="L102" s="47"/>
      <c r="M102" s="48"/>
      <c r="N102" s="49"/>
      <c r="O102" s="51"/>
    </row>
    <row r="103" spans="4:15" ht="14.25" thickBot="1">
      <c r="D103" s="58" t="s">
        <v>108</v>
      </c>
      <c r="E103" s="59"/>
      <c r="F103" s="210"/>
      <c r="G103" s="211"/>
      <c r="H103" s="39"/>
      <c r="I103" s="39"/>
      <c r="J103" s="40"/>
      <c r="L103" s="47"/>
      <c r="M103" s="48"/>
      <c r="N103" s="49"/>
      <c r="O103" s="51"/>
    </row>
    <row r="104" spans="4:15">
      <c r="G104" s="60"/>
      <c r="H104" s="39"/>
      <c r="I104" s="39"/>
      <c r="J104" s="40"/>
      <c r="L104" s="47"/>
      <c r="M104" s="48"/>
      <c r="N104" s="49"/>
      <c r="O104" s="51"/>
    </row>
    <row r="105" spans="4:15" ht="14.25" thickBot="1">
      <c r="G105" s="60"/>
      <c r="H105" s="39"/>
      <c r="I105" s="39"/>
      <c r="J105" s="40"/>
      <c r="L105" s="61"/>
      <c r="M105" s="62"/>
      <c r="N105" s="63"/>
      <c r="O105" s="64"/>
    </row>
    <row r="106" spans="4:15" ht="14.25" thickBot="1">
      <c r="G106" s="60"/>
      <c r="H106" s="39"/>
      <c r="I106" s="39"/>
      <c r="J106" s="40"/>
      <c r="L106" s="65" t="s">
        <v>87</v>
      </c>
      <c r="M106" s="66">
        <f>SUM(M87:M105)</f>
        <v>0</v>
      </c>
      <c r="N106" s="67">
        <f>SUM(N87:N105)</f>
        <v>0</v>
      </c>
      <c r="O106" s="68">
        <f>SUM(O87:O105)</f>
        <v>0</v>
      </c>
    </row>
    <row r="108" spans="4:15" ht="13.5" customHeight="1" thickBot="1"/>
    <row r="109" spans="4:15" ht="13.5" customHeight="1" thickBot="1">
      <c r="G109" s="206" t="s">
        <v>109</v>
      </c>
      <c r="H109" s="207"/>
      <c r="I109" s="69" t="s">
        <v>90</v>
      </c>
      <c r="J109" s="70" t="s">
        <v>91</v>
      </c>
      <c r="K109" s="71" t="s">
        <v>110</v>
      </c>
    </row>
    <row r="110" spans="4:15">
      <c r="G110" s="72" t="s">
        <v>111</v>
      </c>
      <c r="H110" s="42">
        <v>0</v>
      </c>
      <c r="I110" s="73">
        <v>0</v>
      </c>
      <c r="J110" s="74">
        <v>0</v>
      </c>
      <c r="K110" s="75">
        <v>0</v>
      </c>
    </row>
    <row r="111" spans="4:15">
      <c r="G111" s="76" t="s">
        <v>112</v>
      </c>
      <c r="H111" s="48">
        <v>0</v>
      </c>
      <c r="I111" s="48">
        <v>0</v>
      </c>
      <c r="J111" s="77">
        <v>0</v>
      </c>
      <c r="K111" s="78">
        <v>0</v>
      </c>
    </row>
    <row r="112" spans="4:15">
      <c r="G112" s="76" t="s">
        <v>113</v>
      </c>
      <c r="H112" s="48">
        <v>0</v>
      </c>
      <c r="I112" s="48">
        <v>0</v>
      </c>
      <c r="J112" s="77">
        <v>0</v>
      </c>
      <c r="K112" s="78">
        <v>0</v>
      </c>
    </row>
    <row r="113" spans="7:11">
      <c r="G113" s="76" t="s">
        <v>114</v>
      </c>
      <c r="H113" s="48">
        <v>0</v>
      </c>
      <c r="I113" s="48">
        <v>0</v>
      </c>
      <c r="J113" s="77">
        <v>0</v>
      </c>
      <c r="K113" s="78">
        <v>0</v>
      </c>
    </row>
    <row r="114" spans="7:11" ht="14.25" thickBot="1">
      <c r="G114" s="79" t="s">
        <v>115</v>
      </c>
      <c r="H114" s="80">
        <v>0</v>
      </c>
      <c r="I114" s="80">
        <v>0</v>
      </c>
      <c r="J114" s="81">
        <v>0</v>
      </c>
      <c r="K114" s="82">
        <v>0</v>
      </c>
    </row>
    <row r="115" spans="7:11" ht="14.25" thickBot="1">
      <c r="G115" s="83" t="s">
        <v>87</v>
      </c>
      <c r="H115" s="84"/>
      <c r="I115" s="84"/>
      <c r="J115" s="77"/>
      <c r="K115" s="85">
        <f>SUM(K110:K114)</f>
        <v>0</v>
      </c>
    </row>
  </sheetData>
  <autoFilter ref="A1:Q83"/>
  <mergeCells count="20">
    <mergeCell ref="F103:G103"/>
    <mergeCell ref="G109:H109"/>
    <mergeCell ref="F97:G97"/>
    <mergeCell ref="F98:G98"/>
    <mergeCell ref="F99:G99"/>
    <mergeCell ref="F100:G100"/>
    <mergeCell ref="F101:G101"/>
    <mergeCell ref="F102:G102"/>
    <mergeCell ref="F96:G96"/>
    <mergeCell ref="D86:G86"/>
    <mergeCell ref="L86:M86"/>
    <mergeCell ref="F87:G87"/>
    <mergeCell ref="F88:G88"/>
    <mergeCell ref="F89:G89"/>
    <mergeCell ref="F90:G90"/>
    <mergeCell ref="F91:G91"/>
    <mergeCell ref="F92:G92"/>
    <mergeCell ref="F93:G93"/>
    <mergeCell ref="F94:G94"/>
    <mergeCell ref="F95:G95"/>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116" sqref="A116"/>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C000"/>
  </sheetPr>
  <dimension ref="A1:A50"/>
  <sheetViews>
    <sheetView tabSelected="1" topLeftCell="A41" zoomScale="115" zoomScaleSheetLayoutView="100" workbookViewId="0">
      <selection activeCell="A41" sqref="A41"/>
    </sheetView>
  </sheetViews>
  <sheetFormatPr defaultColWidth="8.875" defaultRowHeight="13.5"/>
  <cols>
    <col min="1" max="1" width="142.75" style="2" customWidth="1"/>
  </cols>
  <sheetData>
    <row r="1" spans="1:1">
      <c r="A1" s="12" t="s">
        <v>374</v>
      </c>
    </row>
    <row r="2" spans="1:1">
      <c r="A2" s="2" t="s">
        <v>335</v>
      </c>
    </row>
    <row r="3" spans="1:1">
      <c r="A3" s="2" t="s">
        <v>336</v>
      </c>
    </row>
    <row r="4" spans="1:1">
      <c r="A4" s="2" t="s">
        <v>337</v>
      </c>
    </row>
    <row r="5" spans="1:1">
      <c r="A5" s="2" t="s">
        <v>341</v>
      </c>
    </row>
    <row r="6" spans="1:1">
      <c r="A6" s="2" t="s">
        <v>346</v>
      </c>
    </row>
    <row r="8" spans="1:1">
      <c r="A8" s="2" t="s">
        <v>347</v>
      </c>
    </row>
    <row r="9" spans="1:1">
      <c r="A9" s="2" t="s">
        <v>348</v>
      </c>
    </row>
    <row r="10" spans="1:1">
      <c r="A10" s="2" t="s">
        <v>349</v>
      </c>
    </row>
    <row r="11" spans="1:1">
      <c r="A11" s="2" t="s">
        <v>350</v>
      </c>
    </row>
    <row r="12" spans="1:1">
      <c r="A12" s="2" t="s">
        <v>351</v>
      </c>
    </row>
    <row r="14" spans="1:1">
      <c r="A14" s="12" t="s">
        <v>357</v>
      </c>
    </row>
    <row r="15" spans="1:1">
      <c r="A15" s="12" t="s">
        <v>375</v>
      </c>
    </row>
    <row r="16" spans="1:1">
      <c r="A16" s="12" t="s">
        <v>376</v>
      </c>
    </row>
    <row r="17" spans="1:1" ht="27">
      <c r="A17" s="6" t="s">
        <v>358</v>
      </c>
    </row>
    <row r="18" spans="1:1">
      <c r="A18" s="2" t="s">
        <v>377</v>
      </c>
    </row>
    <row r="19" spans="1:1">
      <c r="A19" s="2" t="s">
        <v>378</v>
      </c>
    </row>
    <row r="20" spans="1:1">
      <c r="A20" s="2" t="s">
        <v>373</v>
      </c>
    </row>
    <row r="22" spans="1:1">
      <c r="A22" s="12" t="s">
        <v>388</v>
      </c>
    </row>
    <row r="23" spans="1:1">
      <c r="A23" s="2" t="s">
        <v>390</v>
      </c>
    </row>
    <row r="24" spans="1:1">
      <c r="A24" s="2" t="s">
        <v>391</v>
      </c>
    </row>
    <row r="26" spans="1:1">
      <c r="A26" s="12" t="s">
        <v>405</v>
      </c>
    </row>
    <row r="27" spans="1:1">
      <c r="A27" s="2" t="s">
        <v>410</v>
      </c>
    </row>
    <row r="28" spans="1:1" ht="27">
      <c r="A28" s="6" t="s">
        <v>411</v>
      </c>
    </row>
    <row r="29" spans="1:1">
      <c r="A29" s="2" t="s">
        <v>406</v>
      </c>
    </row>
    <row r="31" spans="1:1">
      <c r="A31" s="12" t="s">
        <v>436</v>
      </c>
    </row>
    <row r="32" spans="1:1">
      <c r="A32" s="2" t="s">
        <v>437</v>
      </c>
    </row>
    <row r="33" spans="1:1">
      <c r="A33" s="2" t="s">
        <v>457</v>
      </c>
    </row>
    <row r="34" spans="1:1">
      <c r="A34" s="2" t="s">
        <v>456</v>
      </c>
    </row>
    <row r="36" spans="1:1">
      <c r="A36" s="12" t="s">
        <v>453</v>
      </c>
    </row>
    <row r="37" spans="1:1">
      <c r="A37" s="2" t="s">
        <v>454</v>
      </c>
    </row>
    <row r="38" spans="1:1" ht="57.75" customHeight="1">
      <c r="A38" s="6" t="s">
        <v>455</v>
      </c>
    </row>
    <row r="39" spans="1:1">
      <c r="A39" s="12" t="s">
        <v>458</v>
      </c>
    </row>
    <row r="41" spans="1:1">
      <c r="A41" s="12" t="s">
        <v>472</v>
      </c>
    </row>
    <row r="42" spans="1:1">
      <c r="A42" s="2" t="s">
        <v>473</v>
      </c>
    </row>
    <row r="43" spans="1:1">
      <c r="A43" s="2" t="s">
        <v>474</v>
      </c>
    </row>
    <row r="45" spans="1:1">
      <c r="A45" s="12" t="s">
        <v>477</v>
      </c>
    </row>
    <row r="46" spans="1:1" ht="76.5" customHeight="1">
      <c r="A46" s="6" t="s">
        <v>495</v>
      </c>
    </row>
    <row r="47" spans="1:1" ht="33" customHeight="1">
      <c r="A47" s="6" t="s">
        <v>496</v>
      </c>
    </row>
    <row r="48" spans="1:1" ht="45" customHeight="1">
      <c r="A48" s="6" t="s">
        <v>507</v>
      </c>
    </row>
    <row r="49" spans="1:1">
      <c r="A49" s="12" t="s">
        <v>508</v>
      </c>
    </row>
    <row r="50" spans="1:1">
      <c r="A50" s="12" t="s">
        <v>509</v>
      </c>
    </row>
  </sheetData>
  <phoneticPr fontId="2"/>
  <pageMargins left="0.75" right="0.75" top="1" bottom="1" header="0.51111111111111107" footer="0.51111111111111107"/>
  <pageSetup paperSize="9" firstPageNumber="4294963191"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5">
    <tabColor rgb="FF00FF00"/>
  </sheetPr>
  <dimension ref="A1:D17"/>
  <sheetViews>
    <sheetView workbookViewId="0">
      <selection activeCell="B10" sqref="B10"/>
    </sheetView>
  </sheetViews>
  <sheetFormatPr defaultRowHeight="13.5"/>
  <cols>
    <col min="1" max="4" width="35.625" style="101" customWidth="1"/>
  </cols>
  <sheetData>
    <row r="1" spans="1:4" ht="83.25" customHeight="1">
      <c r="A1" s="212" t="s">
        <v>141</v>
      </c>
      <c r="B1" s="213"/>
      <c r="C1" s="213"/>
      <c r="D1" s="213"/>
    </row>
    <row r="2" spans="1:4" s="99" customFormat="1" ht="21.75" customHeight="1" thickBot="1">
      <c r="A2" s="103" t="s">
        <v>134</v>
      </c>
      <c r="B2" s="103" t="s">
        <v>135</v>
      </c>
      <c r="C2" s="103" t="s">
        <v>136</v>
      </c>
      <c r="D2" s="103" t="s">
        <v>137</v>
      </c>
    </row>
    <row r="3" spans="1:4" s="99" customFormat="1" ht="27.75" thickTop="1">
      <c r="A3" s="158" t="s">
        <v>291</v>
      </c>
      <c r="B3" s="102" t="s">
        <v>129</v>
      </c>
      <c r="C3" s="161" t="s">
        <v>292</v>
      </c>
      <c r="D3" s="102" t="s">
        <v>130</v>
      </c>
    </row>
    <row r="4" spans="1:4" s="99" customFormat="1" ht="40.5">
      <c r="A4" s="98" t="s">
        <v>138</v>
      </c>
      <c r="B4" s="108" t="s">
        <v>265</v>
      </c>
      <c r="C4" s="104" t="s">
        <v>140</v>
      </c>
      <c r="D4" s="151" t="s">
        <v>227</v>
      </c>
    </row>
    <row r="5" spans="1:4" s="99" customFormat="1" ht="40.5">
      <c r="A5" s="105" t="s">
        <v>148</v>
      </c>
      <c r="B5" s="98" t="s">
        <v>139</v>
      </c>
      <c r="C5" s="154" t="s">
        <v>289</v>
      </c>
      <c r="D5" s="154" t="s">
        <v>282</v>
      </c>
    </row>
    <row r="6" spans="1:4" s="99" customFormat="1" ht="33" customHeight="1">
      <c r="A6" s="98" t="s">
        <v>142</v>
      </c>
      <c r="B6" s="154" t="s">
        <v>505</v>
      </c>
      <c r="C6" s="176" t="s">
        <v>412</v>
      </c>
      <c r="D6" s="176" t="s">
        <v>283</v>
      </c>
    </row>
    <row r="7" spans="1:4" s="99" customFormat="1" ht="40.5">
      <c r="A7" s="154" t="s">
        <v>149</v>
      </c>
      <c r="B7" s="177" t="s">
        <v>506</v>
      </c>
      <c r="C7" s="98"/>
      <c r="D7" s="176" t="s">
        <v>310</v>
      </c>
    </row>
    <row r="8" spans="1:4" s="99" customFormat="1" ht="37.5" customHeight="1">
      <c r="A8" s="176" t="s">
        <v>153</v>
      </c>
      <c r="B8" s="175" t="s">
        <v>438</v>
      </c>
      <c r="C8" s="106"/>
      <c r="D8" s="176" t="s">
        <v>314</v>
      </c>
    </row>
    <row r="9" spans="1:4" s="99" customFormat="1" ht="37.5" customHeight="1">
      <c r="A9" s="108"/>
      <c r="B9" s="176" t="s">
        <v>389</v>
      </c>
      <c r="C9" s="174"/>
      <c r="D9" s="108" t="s">
        <v>497</v>
      </c>
    </row>
    <row r="10" spans="1:4" s="99" customFormat="1" ht="37.5" customHeight="1">
      <c r="A10" s="154"/>
      <c r="B10" s="154" t="s">
        <v>240</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theme="0"/>
  </sheetPr>
  <dimension ref="A1:AD67"/>
  <sheetViews>
    <sheetView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222</v>
      </c>
    </row>
    <row r="2" spans="1:30">
      <c r="A2" s="219" t="s">
        <v>219</v>
      </c>
      <c r="B2" s="219"/>
      <c r="C2" s="220">
        <v>500000</v>
      </c>
      <c r="D2" s="220"/>
    </row>
    <row r="3" spans="1:30">
      <c r="A3" s="219" t="s">
        <v>220</v>
      </c>
      <c r="B3" s="219"/>
      <c r="C3" s="221">
        <f>SUM(C2,E37)</f>
        <v>385138</v>
      </c>
      <c r="D3" s="221"/>
    </row>
    <row r="4" spans="1:30">
      <c r="A4" s="219" t="s">
        <v>221</v>
      </c>
      <c r="B4" s="219"/>
      <c r="C4" s="222" t="e">
        <f>DATEVALUE(LEFT(デモトレ履歴!#REF!,4)&amp;"/"&amp;MID(デモトレ履歴!#REF!,6,2)&amp;"/"&amp;MID(デモトレ履歴!#REF!,9,2))</f>
        <v>#REF!</v>
      </c>
      <c r="D4" s="222"/>
    </row>
    <row r="6" spans="1:30" ht="17.25">
      <c r="A6" s="110" t="s">
        <v>158</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159</v>
      </c>
      <c r="B8" s="113" t="s">
        <v>160</v>
      </c>
      <c r="C8" s="113" t="s">
        <v>161</v>
      </c>
      <c r="D8" s="114" t="s">
        <v>188</v>
      </c>
      <c r="E8" s="113" t="s">
        <v>162</v>
      </c>
      <c r="F8" s="114" t="s">
        <v>206</v>
      </c>
      <c r="G8" s="113" t="s">
        <v>163</v>
      </c>
      <c r="H8" s="113" t="s">
        <v>164</v>
      </c>
      <c r="I8" s="113" t="s">
        <v>165</v>
      </c>
      <c r="J8" s="113" t="s">
        <v>166</v>
      </c>
      <c r="K8" s="113" t="s">
        <v>167</v>
      </c>
      <c r="L8" s="113" t="s">
        <v>168</v>
      </c>
      <c r="M8" s="114" t="s">
        <v>169</v>
      </c>
      <c r="N8" s="115" t="s">
        <v>170</v>
      </c>
      <c r="AD8" s="113" t="s">
        <v>207</v>
      </c>
    </row>
    <row r="9" spans="1:30">
      <c r="A9" s="116" t="s">
        <v>177</v>
      </c>
      <c r="B9" s="117">
        <f>SUMIFS(デモトレ履歴!$P$4:$P$83,デモトレ履歴!$M$4:$M$83,"win",デモトレ履歴!$B$4:$B$83,成績表!$A9&amp;"*")</f>
        <v>20380</v>
      </c>
      <c r="C9" s="117">
        <f>SUMIFS(デモトレ履歴!$P$4:$P$83,デモトレ履歴!$M$4:$M$83,"loss",デモトレ履歴!$B$4:$B$83,成績表!$A9&amp;"*")</f>
        <v>-14320</v>
      </c>
      <c r="D9" s="117">
        <f>SUMIFS(デモトレ履歴!$P$4:$P$83,デモトレ履歴!$M$4:$M$83,"drw",デモトレ履歴!$B$4:$B$83,成績表!$A9&amp;"*")</f>
        <v>0</v>
      </c>
      <c r="E9" s="117">
        <f t="shared" ref="E9:E36" si="0">SUM(B9:D9)</f>
        <v>6060</v>
      </c>
      <c r="F9" s="118">
        <f>COUNTIF(デモトレ履歴!$B$4:$B$83,成績表!$A9&amp;"*")</f>
        <v>4</v>
      </c>
      <c r="G9" s="118">
        <f>COUNTIFS(デモトレ履歴!$M$4:$M$83,"win",デモトレ履歴!$B$4:$B$83,成績表!$A9&amp;"*")</f>
        <v>2</v>
      </c>
      <c r="H9" s="118">
        <f>COUNTIFS(デモトレ履歴!$M$4:$M$83,"loss",デモトレ履歴!$B$4:$B$83,成績表!$A9&amp;"*")</f>
        <v>2</v>
      </c>
      <c r="I9" s="119">
        <f>COUNTIFS(デモトレ履歴!$M$4:$M$83,"drw",デモトレ履歴!$B$4:$B$83,成績表!$A9&amp;"*")</f>
        <v>0</v>
      </c>
      <c r="J9" s="120">
        <f>IF(G9&gt;0,G9/F9,0)</f>
        <v>0.5</v>
      </c>
      <c r="K9" s="121">
        <f t="shared" ref="K9:K36" si="1">IF(B9&lt;&gt;0,B9/G9,0)</f>
        <v>10190</v>
      </c>
      <c r="L9" s="121">
        <f t="shared" ref="L9:L36" si="2">IF(C9&lt;&gt;0,C9/H9*-1,0)</f>
        <v>7160</v>
      </c>
      <c r="M9" s="136">
        <f>IF(AND(K9&lt;&gt;0,L9&lt;&gt;0),K9/L9,0)</f>
        <v>1.4231843575418994</v>
      </c>
      <c r="N9" s="137">
        <f t="shared" ref="N9:N36" si="3">IF(AND(B9&lt;&gt;0,C9&lt;&gt;0),B9/C9,0)</f>
        <v>-1.4231843575418994</v>
      </c>
      <c r="AD9" s="117">
        <f t="shared" ref="AD9:AD36" si="4">ABS(C9)</f>
        <v>14320</v>
      </c>
    </row>
    <row r="10" spans="1:30">
      <c r="A10" s="122" t="s">
        <v>178</v>
      </c>
      <c r="B10" s="123">
        <f>SUMIFS(デモトレ履歴!$P$4:$P$83,デモトレ履歴!$M$4:$M$83,"win",デモトレ履歴!$B$4:$B$83,成績表!$A10&amp;"*")</f>
        <v>18155</v>
      </c>
      <c r="C10" s="123">
        <f>SUMIFS(デモトレ履歴!$P$4:$P$83,デモトレ履歴!$M$4:$M$83,"loss",デモトレ履歴!$B$4:$B$83,成績表!$A10&amp;"*")</f>
        <v>0</v>
      </c>
      <c r="D10" s="123">
        <f>SUMIFS(デモトレ履歴!$P$4:$P$83,デモトレ履歴!$M$4:$M$83,"drw",デモトレ履歴!$B$4:$B$83,成績表!$A10&amp;"*")</f>
        <v>-35</v>
      </c>
      <c r="E10" s="123">
        <f t="shared" si="0"/>
        <v>18120</v>
      </c>
      <c r="F10" s="124">
        <f>COUNTIF(デモトレ履歴!$B$4:$B$83,成績表!$A10&amp;"*")</f>
        <v>2</v>
      </c>
      <c r="G10" s="124">
        <f>COUNTIFS(デモトレ履歴!$M$4:$M$83,"win",デモトレ履歴!$B$4:$B$83,成績表!$A10&amp;"*")</f>
        <v>1</v>
      </c>
      <c r="H10" s="124">
        <f>COUNTIFS(デモトレ履歴!$M$4:$M$83,"loss",デモトレ履歴!$B$4:$B$83,成績表!$A10&amp;"*")</f>
        <v>0</v>
      </c>
      <c r="I10" s="124">
        <f>COUNTIFS(デモトレ履歴!$M$4:$M$83,"drw",デモトレ履歴!$B$4:$B$83,成績表!$A10&amp;"*")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179</v>
      </c>
      <c r="B11" s="123">
        <f>SUMIFS(デモトレ履歴!$P$4:$P$83,デモトレ履歴!$M$4:$M$83,"win",デモトレ履歴!$B$4:$B$83,成績表!$A11&amp;"*")</f>
        <v>0</v>
      </c>
      <c r="C11" s="123">
        <f>SUMIFS(デモトレ履歴!$P$4:$P$83,デモトレ履歴!$M$4:$M$83,"loss",デモトレ履歴!$B$4:$B$83,成績表!$A11&amp;"*")</f>
        <v>0</v>
      </c>
      <c r="D11" s="123">
        <f>SUMIFS(デモトレ履歴!$P$4:$P$83,デモトレ履歴!$M$4:$M$83,"drw",デモトレ履歴!$B$4:$B$83,成績表!$A11&amp;"*")</f>
        <v>0</v>
      </c>
      <c r="E11" s="123">
        <f t="shared" si="0"/>
        <v>0</v>
      </c>
      <c r="F11" s="124">
        <f>COUNTIF(デモトレ履歴!$B$4:$B$83,成績表!$A11&amp;"*")</f>
        <v>0</v>
      </c>
      <c r="G11" s="124">
        <f>COUNTIFS(デモトレ履歴!$M$4:$M$83,"win",デモトレ履歴!$B$4:$B$83,成績表!$A11&amp;"*")</f>
        <v>0</v>
      </c>
      <c r="H11" s="124">
        <f>COUNTIFS(デモトレ履歴!$M$4:$M$83,"loss",デモトレ履歴!$B$4:$B$83,成績表!$A11&amp;"*")</f>
        <v>0</v>
      </c>
      <c r="I11" s="124">
        <f>COUNTIFS(デモトレ履歴!$M$4:$M$83,"drw",デモトレ履歴!$B$4:$B$83,成績表!$A11&amp;"*")</f>
        <v>0</v>
      </c>
      <c r="J11" s="125">
        <f t="shared" si="5"/>
        <v>0</v>
      </c>
      <c r="K11" s="123">
        <f t="shared" si="1"/>
        <v>0</v>
      </c>
      <c r="L11" s="123">
        <f t="shared" si="2"/>
        <v>0</v>
      </c>
      <c r="M11" s="138">
        <f t="shared" si="6"/>
        <v>0</v>
      </c>
      <c r="N11" s="139">
        <f t="shared" si="3"/>
        <v>0</v>
      </c>
      <c r="AD11" s="123">
        <f t="shared" si="4"/>
        <v>0</v>
      </c>
    </row>
    <row r="12" spans="1:30">
      <c r="A12" s="122" t="s">
        <v>180</v>
      </c>
      <c r="B12" s="123">
        <f>SUMIFS(デモトレ履歴!$P$4:$P$83,デモトレ履歴!$M$4:$M$83,"win",デモトレ履歴!$B$4:$B$83,成績表!$A12&amp;"*")</f>
        <v>0</v>
      </c>
      <c r="C12" s="123">
        <f>SUMIFS(デモトレ履歴!$P$4:$P$83,デモトレ履歴!$M$4:$M$83,"loss",デモトレ履歴!$B$4:$B$83,成績表!$A12&amp;"*")</f>
        <v>-22190</v>
      </c>
      <c r="D12" s="123">
        <f>SUMIFS(デモトレ履歴!$P$4:$P$83,デモトレ履歴!$M$4:$M$83,"drw",デモトレ履歴!$B$4:$B$83,成績表!$A12&amp;"*")</f>
        <v>0</v>
      </c>
      <c r="E12" s="123">
        <f t="shared" si="0"/>
        <v>-22190</v>
      </c>
      <c r="F12" s="124">
        <f>COUNTIF(デモトレ履歴!$B$4:$B$83,成績表!$A12&amp;"*")</f>
        <v>3</v>
      </c>
      <c r="G12" s="124">
        <f>COUNTIFS(デモトレ履歴!$M$4:$M$83,"win",デモトレ履歴!$B$4:$B$83,成績表!$A12&amp;"*")</f>
        <v>0</v>
      </c>
      <c r="H12" s="124">
        <f>COUNTIFS(デモトレ履歴!$M$4:$M$83,"loss",デモトレ履歴!$B$4:$B$83,成績表!$A12&amp;"*")</f>
        <v>3</v>
      </c>
      <c r="I12" s="124">
        <f>COUNTIFS(デモトレ履歴!$M$4:$M$83,"drw",デモトレ履歴!$B$4:$B$83,成績表!$A12&amp;"*")</f>
        <v>0</v>
      </c>
      <c r="J12" s="125">
        <f t="shared" si="5"/>
        <v>0</v>
      </c>
      <c r="K12" s="123">
        <f t="shared" si="1"/>
        <v>0</v>
      </c>
      <c r="L12" s="123">
        <f t="shared" si="2"/>
        <v>7396.666666666667</v>
      </c>
      <c r="M12" s="138">
        <f t="shared" si="6"/>
        <v>0</v>
      </c>
      <c r="N12" s="139">
        <f t="shared" si="3"/>
        <v>0</v>
      </c>
      <c r="AD12" s="123">
        <f t="shared" si="4"/>
        <v>22190</v>
      </c>
    </row>
    <row r="13" spans="1:30">
      <c r="A13" s="122" t="s">
        <v>181</v>
      </c>
      <c r="B13" s="123">
        <f>SUMIFS(デモトレ履歴!$P$4:$P$83,デモトレ履歴!$M$4:$M$83,"win",デモトレ履歴!$B$4:$B$83,成績表!$A13&amp;"*")</f>
        <v>0</v>
      </c>
      <c r="C13" s="123">
        <f>SUMIFS(デモトレ履歴!$P$4:$P$83,デモトレ履歴!$M$4:$M$83,"loss",デモトレ履歴!$B$4:$B$83,成績表!$A13&amp;"*")</f>
        <v>-49930</v>
      </c>
      <c r="D13" s="123">
        <f>SUMIFS(デモトレ履歴!$P$4:$P$83,デモトレ履歴!$M$4:$M$83,"drw",デモトレ履歴!$B$4:$B$83,成績表!$A13&amp;"*")</f>
        <v>0</v>
      </c>
      <c r="E13" s="123">
        <f t="shared" si="0"/>
        <v>-49930</v>
      </c>
      <c r="F13" s="124">
        <f>COUNTIF(デモトレ履歴!$B$4:$B$83,成績表!$A13&amp;"*")</f>
        <v>4</v>
      </c>
      <c r="G13" s="124">
        <f>COUNTIFS(デモトレ履歴!$M$4:$M$83,"win",デモトレ履歴!$B$4:$B$83,成績表!$A13&amp;"*")</f>
        <v>0</v>
      </c>
      <c r="H13" s="124">
        <f>COUNTIFS(デモトレ履歴!$M$4:$M$83,"loss",デモトレ履歴!$B$4:$B$83,成績表!$A13&amp;"*")</f>
        <v>4</v>
      </c>
      <c r="I13" s="124">
        <f>COUNTIFS(デモトレ履歴!$M$4:$M$83,"drw",デモトレ履歴!$B$4:$B$83,成績表!$A13&amp;"*")</f>
        <v>0</v>
      </c>
      <c r="J13" s="125">
        <f t="shared" si="5"/>
        <v>0</v>
      </c>
      <c r="K13" s="123">
        <f t="shared" si="1"/>
        <v>0</v>
      </c>
      <c r="L13" s="123">
        <f t="shared" si="2"/>
        <v>12482.5</v>
      </c>
      <c r="M13" s="138">
        <f t="shared" si="6"/>
        <v>0</v>
      </c>
      <c r="N13" s="139">
        <f t="shared" si="3"/>
        <v>0</v>
      </c>
      <c r="AD13" s="123">
        <f t="shared" si="4"/>
        <v>49930</v>
      </c>
    </row>
    <row r="14" spans="1:30">
      <c r="A14" s="122" t="s">
        <v>182</v>
      </c>
      <c r="B14" s="123">
        <f>SUMIFS(デモトレ履歴!$P$4:$P$83,デモトレ履歴!$M$4:$M$83,"win",デモトレ履歴!$B$4:$B$83,成績表!$A14&amp;"*")</f>
        <v>0</v>
      </c>
      <c r="C14" s="123">
        <f>SUMIFS(デモトレ履歴!$P$4:$P$83,デモトレ履歴!$M$4:$M$83,"loss",デモトレ履歴!$B$4:$B$83,成績表!$A14&amp;"*")</f>
        <v>-6322</v>
      </c>
      <c r="D14" s="123">
        <f>SUMIFS(デモトレ履歴!$P$4:$P$83,デモトレ履歴!$M$4:$M$83,"drw",デモトレ履歴!$B$4:$B$83,成績表!$A14&amp;"*")</f>
        <v>0</v>
      </c>
      <c r="E14" s="123">
        <f t="shared" si="0"/>
        <v>-6322</v>
      </c>
      <c r="F14" s="124">
        <f>COUNTIF(デモトレ履歴!$B$4:$B$83,成績表!$A14&amp;"*")</f>
        <v>1</v>
      </c>
      <c r="G14" s="124">
        <f>COUNTIFS(デモトレ履歴!$M$4:$M$83,"win",デモトレ履歴!$B$4:$B$83,成績表!$A14&amp;"*")</f>
        <v>0</v>
      </c>
      <c r="H14" s="124">
        <f>COUNTIFS(デモトレ履歴!$M$4:$M$83,"loss",デモトレ履歴!$B$4:$B$83,成績表!$A14&amp;"*")</f>
        <v>1</v>
      </c>
      <c r="I14" s="124">
        <f>COUNTIFS(デモトレ履歴!$M$4:$M$83,"drw",デモトレ履歴!$B$4:$B$83,成績表!$A14&amp;"*")</f>
        <v>0</v>
      </c>
      <c r="J14" s="125">
        <f t="shared" si="5"/>
        <v>0</v>
      </c>
      <c r="K14" s="123">
        <f t="shared" si="1"/>
        <v>0</v>
      </c>
      <c r="L14" s="123">
        <f t="shared" si="2"/>
        <v>6322</v>
      </c>
      <c r="M14" s="138">
        <f t="shared" si="6"/>
        <v>0</v>
      </c>
      <c r="N14" s="139">
        <f t="shared" si="3"/>
        <v>0</v>
      </c>
      <c r="AD14" s="123">
        <f t="shared" si="4"/>
        <v>6322</v>
      </c>
    </row>
    <row r="15" spans="1:30">
      <c r="A15" s="122" t="s">
        <v>183</v>
      </c>
      <c r="B15" s="123">
        <f>SUMIFS(デモトレ履歴!$P$4:$P$83,デモトレ履歴!$M$4:$M$83,"win",デモトレ履歴!$B$4:$B$83,成績表!$A15&amp;"*")</f>
        <v>4168</v>
      </c>
      <c r="C15" s="123">
        <f>SUMIFS(デモトレ履歴!$P$4:$P$83,デモトレ履歴!$M$4:$M$83,"loss",デモトレ履歴!$B$4:$B$83,成績表!$A15&amp;"*")</f>
        <v>-11171</v>
      </c>
      <c r="D15" s="123">
        <f>SUMIFS(デモトレ履歴!$P$4:$P$83,デモトレ履歴!$M$4:$M$83,"drw",デモトレ履歴!$B$4:$B$83,成績表!$A15&amp;"*")</f>
        <v>0</v>
      </c>
      <c r="E15" s="123">
        <f t="shared" si="0"/>
        <v>-7003</v>
      </c>
      <c r="F15" s="124">
        <f>COUNTIF(デモトレ履歴!$B$4:$B$83,成績表!$A15&amp;"*")</f>
        <v>5</v>
      </c>
      <c r="G15" s="124">
        <f>COUNTIFS(デモトレ履歴!$M$4:$M$83,"win",デモトレ履歴!$B$4:$B$83,成績表!$A15&amp;"*")</f>
        <v>1</v>
      </c>
      <c r="H15" s="124">
        <f>COUNTIFS(デモトレ履歴!$M$4:$M$83,"loss",デモトレ履歴!$B$4:$B$83,成績表!$A15&amp;"*")</f>
        <v>4</v>
      </c>
      <c r="I15" s="124">
        <f>COUNTIFS(デモトレ履歴!$M$4:$M$83,"drw",デモトレ履歴!$B$4:$B$83,成績表!$A15&amp;"*")</f>
        <v>0</v>
      </c>
      <c r="J15" s="125">
        <f t="shared" si="5"/>
        <v>0.2</v>
      </c>
      <c r="K15" s="123">
        <f t="shared" si="1"/>
        <v>4168</v>
      </c>
      <c r="L15" s="123">
        <f t="shared" si="2"/>
        <v>2792.75</v>
      </c>
      <c r="M15" s="138">
        <f t="shared" si="6"/>
        <v>1.4924357711932683</v>
      </c>
      <c r="N15" s="139">
        <f t="shared" si="3"/>
        <v>-0.37310894279831708</v>
      </c>
      <c r="AD15" s="123">
        <f t="shared" si="4"/>
        <v>11171</v>
      </c>
    </row>
    <row r="16" spans="1:30">
      <c r="A16" s="122" t="s">
        <v>184</v>
      </c>
      <c r="B16" s="123">
        <f>SUMIFS(デモトレ履歴!$P$4:$P$83,デモトレ履歴!$M$4:$M$83,"win",デモトレ履歴!$B$4:$B$83,成績表!$A16&amp;"*")</f>
        <v>24026</v>
      </c>
      <c r="C16" s="123">
        <f>SUMIFS(デモトレ履歴!$P$4:$P$83,デモトレ履歴!$M$4:$M$83,"loss",デモトレ履歴!$B$4:$B$83,成績表!$A16&amp;"*")</f>
        <v>0</v>
      </c>
      <c r="D16" s="123">
        <f>SUMIFS(デモトレ履歴!$P$4:$P$83,デモトレ履歴!$M$4:$M$83,"drw",デモトレ履歴!$B$4:$B$83,成績表!$A16&amp;"*")</f>
        <v>0</v>
      </c>
      <c r="E16" s="123">
        <f t="shared" si="0"/>
        <v>24026</v>
      </c>
      <c r="F16" s="124">
        <f>COUNTIF(デモトレ履歴!$B$4:$B$83,成績表!$A16&amp;"*")</f>
        <v>1</v>
      </c>
      <c r="G16" s="124">
        <f>COUNTIFS(デモトレ履歴!$M$4:$M$83,"win",デモトレ履歴!$B$4:$B$83,成績表!$A16&amp;"*")</f>
        <v>1</v>
      </c>
      <c r="H16" s="124">
        <f>COUNTIFS(デモトレ履歴!$M$4:$M$83,"loss",デモトレ履歴!$B$4:$B$83,成績表!$A16&amp;"*")</f>
        <v>0</v>
      </c>
      <c r="I16" s="124">
        <f>COUNTIFS(デモトレ履歴!$M$4:$M$83,"drw",デモトレ履歴!$B$4:$B$83,成績表!$A16&amp;"*")</f>
        <v>0</v>
      </c>
      <c r="J16" s="125">
        <f t="shared" si="5"/>
        <v>1</v>
      </c>
      <c r="K16" s="123">
        <f t="shared" si="1"/>
        <v>24026</v>
      </c>
      <c r="L16" s="123">
        <f t="shared" si="2"/>
        <v>0</v>
      </c>
      <c r="M16" s="138">
        <f t="shared" si="6"/>
        <v>0</v>
      </c>
      <c r="N16" s="139">
        <f t="shared" si="3"/>
        <v>0</v>
      </c>
      <c r="AD16" s="123">
        <f t="shared" si="4"/>
        <v>0</v>
      </c>
    </row>
    <row r="17" spans="1:30">
      <c r="A17" s="122" t="s">
        <v>185</v>
      </c>
      <c r="B17" s="123">
        <f>SUMIFS(デモトレ履歴!$P$4:$P$83,デモトレ履歴!$M$4:$M$83,"win",デモトレ履歴!$B$4:$B$83,成績表!$A17&amp;"*")</f>
        <v>0</v>
      </c>
      <c r="C17" s="123">
        <f>SUMIFS(デモトレ履歴!$P$4:$P$83,デモトレ履歴!$M$4:$M$83,"loss",デモトレ履歴!$B$4:$B$83,成績表!$A17&amp;"*")</f>
        <v>-21772</v>
      </c>
      <c r="D17" s="123">
        <f>SUMIFS(デモトレ履歴!$P$4:$P$83,デモトレ履歴!$M$4:$M$83,"drw",デモトレ履歴!$B$4:$B$83,成績表!$A17&amp;"*")</f>
        <v>0</v>
      </c>
      <c r="E17" s="123">
        <f t="shared" si="0"/>
        <v>-21772</v>
      </c>
      <c r="F17" s="124">
        <f>COUNTIF(デモトレ履歴!$B$4:$B$83,成績表!$A17&amp;"*")</f>
        <v>2</v>
      </c>
      <c r="G17" s="124">
        <f>COUNTIFS(デモトレ履歴!$M$4:$M$83,"win",デモトレ履歴!$B$4:$B$83,成績表!$A17&amp;"*")</f>
        <v>0</v>
      </c>
      <c r="H17" s="124">
        <f>COUNTIFS(デモトレ履歴!$M$4:$M$83,"loss",デモトレ履歴!$B$4:$B$83,成績表!$A17&amp;"*")</f>
        <v>2</v>
      </c>
      <c r="I17" s="124">
        <f>COUNTIFS(デモトレ履歴!$M$4:$M$83,"drw",デモトレ履歴!$B$4:$B$83,成績表!$A17&amp;"*")</f>
        <v>0</v>
      </c>
      <c r="J17" s="125">
        <f t="shared" si="5"/>
        <v>0</v>
      </c>
      <c r="K17" s="123">
        <f t="shared" si="1"/>
        <v>0</v>
      </c>
      <c r="L17" s="123">
        <f t="shared" si="2"/>
        <v>10886</v>
      </c>
      <c r="M17" s="138">
        <f t="shared" si="6"/>
        <v>0</v>
      </c>
      <c r="N17" s="139">
        <f t="shared" si="3"/>
        <v>0</v>
      </c>
      <c r="AD17" s="123">
        <f t="shared" si="4"/>
        <v>21772</v>
      </c>
    </row>
    <row r="18" spans="1:30">
      <c r="A18" s="122" t="s">
        <v>189</v>
      </c>
      <c r="B18" s="123">
        <f>SUMIFS(デモトレ履歴!$P$4:$P$83,デモトレ履歴!$M$4:$M$83,"win",デモトレ履歴!$B$4:$B$83,成績表!$A18&amp;"*")</f>
        <v>0</v>
      </c>
      <c r="C18" s="123">
        <f>SUMIFS(デモトレ履歴!$P$4:$P$83,デモトレ履歴!$M$4:$M$83,"loss",デモトレ履歴!$B$4:$B$83,成績表!$A18&amp;"*")</f>
        <v>-4572</v>
      </c>
      <c r="D18" s="123">
        <f>SUMIFS(デモトレ履歴!$P$4:$P$83,デモトレ履歴!$M$4:$M$83,"drw",デモトレ履歴!$B$4:$B$83,成績表!$A18&amp;"*")</f>
        <v>0</v>
      </c>
      <c r="E18" s="123">
        <f t="shared" si="0"/>
        <v>-4572</v>
      </c>
      <c r="F18" s="124">
        <f>COUNTIF(デモトレ履歴!$B$4:$B$83,成績表!$A18&amp;"*")</f>
        <v>2</v>
      </c>
      <c r="G18" s="124">
        <f>COUNTIFS(デモトレ履歴!$M$4:$M$83,"win",デモトレ履歴!$B$4:$B$83,成績表!$A18&amp;"*")</f>
        <v>0</v>
      </c>
      <c r="H18" s="124">
        <f>COUNTIFS(デモトレ履歴!$M$4:$M$83,"loss",デモトレ履歴!$B$4:$B$83,成績表!$A18&amp;"*")</f>
        <v>1</v>
      </c>
      <c r="I18" s="124">
        <f>COUNTIFS(デモトレ履歴!$M$4:$M$83,"drw",デモトレ履歴!$B$4:$B$83,成績表!$A18&amp;"*")</f>
        <v>1</v>
      </c>
      <c r="J18" s="125">
        <f t="shared" si="5"/>
        <v>0</v>
      </c>
      <c r="K18" s="123">
        <f t="shared" si="1"/>
        <v>0</v>
      </c>
      <c r="L18" s="123">
        <f t="shared" si="2"/>
        <v>4572</v>
      </c>
      <c r="M18" s="138">
        <f t="shared" si="6"/>
        <v>0</v>
      </c>
      <c r="N18" s="139">
        <f t="shared" si="3"/>
        <v>0</v>
      </c>
      <c r="AD18" s="123">
        <f t="shared" si="4"/>
        <v>4572</v>
      </c>
    </row>
    <row r="19" spans="1:30">
      <c r="A19" s="122" t="s">
        <v>176</v>
      </c>
      <c r="B19" s="123">
        <f>SUMIFS(デモトレ履歴!$P$4:$P$83,デモトレ履歴!$M$4:$M$83,"win",デモトレ履歴!$B$4:$B$83,成績表!$A19&amp;"*")</f>
        <v>8266</v>
      </c>
      <c r="C19" s="123">
        <f>SUMIFS(デモトレ履歴!$P$4:$P$83,デモトレ履歴!$M$4:$M$83,"loss",デモトレ履歴!$B$4:$B$83,成績表!$A19&amp;"*")</f>
        <v>-4933</v>
      </c>
      <c r="D19" s="123">
        <f>SUMIFS(デモトレ履歴!$P$4:$P$83,デモトレ履歴!$M$4:$M$83,"drw",デモトレ履歴!$B$4:$B$83,成績表!$A19&amp;"*")</f>
        <v>-174</v>
      </c>
      <c r="E19" s="123">
        <f t="shared" si="0"/>
        <v>3159</v>
      </c>
      <c r="F19" s="124">
        <f>COUNTIF(デモトレ履歴!$B$4:$B$83,成績表!$A19&amp;"*")</f>
        <v>3</v>
      </c>
      <c r="G19" s="124">
        <f>COUNTIFS(デモトレ履歴!$M$4:$M$83,"win",デモトレ履歴!$B$4:$B$83,成績表!$A19&amp;"*")</f>
        <v>1</v>
      </c>
      <c r="H19" s="124">
        <f>COUNTIFS(デモトレ履歴!$M$4:$M$83,"loss",デモトレ履歴!$B$4:$B$83,成績表!$A19&amp;"*")</f>
        <v>1</v>
      </c>
      <c r="I19" s="124">
        <f>COUNTIFS(デモトレ履歴!$M$4:$M$83,"drw",デモトレ履歴!$B$4:$B$83,成績表!$A19&amp;"*")</f>
        <v>1</v>
      </c>
      <c r="J19" s="125">
        <f t="shared" si="5"/>
        <v>0.33333333333333331</v>
      </c>
      <c r="K19" s="123">
        <f t="shared" si="1"/>
        <v>8266</v>
      </c>
      <c r="L19" s="123">
        <f t="shared" si="2"/>
        <v>4933</v>
      </c>
      <c r="M19" s="138">
        <f t="shared" si="6"/>
        <v>1.6756537603892154</v>
      </c>
      <c r="N19" s="139">
        <f t="shared" si="3"/>
        <v>-1.6756537603892154</v>
      </c>
      <c r="AD19" s="123">
        <f t="shared" si="4"/>
        <v>4933</v>
      </c>
    </row>
    <row r="20" spans="1:30">
      <c r="A20" s="122" t="s">
        <v>186</v>
      </c>
      <c r="B20" s="123">
        <f>SUMIFS(デモトレ履歴!$P$4:$P$83,デモトレ履歴!$M$4:$M$83,"win",デモトレ履歴!$B$4:$B$83,成績表!$A20&amp;"*")</f>
        <v>4160</v>
      </c>
      <c r="C20" s="123">
        <f>SUMIFS(デモトレ履歴!$P$4:$P$83,デモトレ履歴!$M$4:$M$83,"loss",デモトレ履歴!$B$4:$B$83,成績表!$A20&amp;"*")</f>
        <v>0</v>
      </c>
      <c r="D20" s="123">
        <f>SUMIFS(デモトレ履歴!$P$4:$P$83,デモトレ履歴!$M$4:$M$83,"drw",デモトレ履歴!$B$4:$B$83,成績表!$A20&amp;"*")</f>
        <v>0</v>
      </c>
      <c r="E20" s="123">
        <f t="shared" si="0"/>
        <v>4160</v>
      </c>
      <c r="F20" s="124">
        <f>COUNTIF(デモトレ履歴!$B$4:$B$83,成績表!$A20&amp;"*")</f>
        <v>1</v>
      </c>
      <c r="G20" s="124">
        <f>COUNTIFS(デモトレ履歴!$M$4:$M$83,"win",デモトレ履歴!$B$4:$B$83,成績表!$A20&amp;"*")</f>
        <v>1</v>
      </c>
      <c r="H20" s="124">
        <f>COUNTIFS(デモトレ履歴!$M$4:$M$83,"loss",デモトレ履歴!$B$4:$B$83,成績表!$A20&amp;"*")</f>
        <v>0</v>
      </c>
      <c r="I20" s="124">
        <f>COUNTIFS(デモトレ履歴!$M$4:$M$83,"drw",デモトレ履歴!$B$4:$B$83,成績表!$A20&amp;"*")</f>
        <v>0</v>
      </c>
      <c r="J20" s="125">
        <f t="shared" si="5"/>
        <v>1</v>
      </c>
      <c r="K20" s="123">
        <f t="shared" si="1"/>
        <v>4160</v>
      </c>
      <c r="L20" s="123">
        <f t="shared" si="2"/>
        <v>0</v>
      </c>
      <c r="M20" s="138">
        <f t="shared" si="6"/>
        <v>0</v>
      </c>
      <c r="N20" s="139">
        <f t="shared" si="3"/>
        <v>0</v>
      </c>
      <c r="AD20" s="123">
        <f t="shared" si="4"/>
        <v>0</v>
      </c>
    </row>
    <row r="21" spans="1:30">
      <c r="A21" s="122" t="s">
        <v>190</v>
      </c>
      <c r="B21" s="123">
        <f>SUMIFS(デモトレ履歴!$P$4:$P$83,デモトレ履歴!$M$4:$M$83,"win",デモトレ履歴!$B$4:$B$83,成績表!$A21&amp;"*")</f>
        <v>0</v>
      </c>
      <c r="C21" s="123">
        <f>SUMIFS(デモトレ履歴!$P$4:$P$83,デモトレ履歴!$M$4:$M$83,"loss",デモトレ履歴!$B$4:$B$83,成績表!$A21&amp;"*")</f>
        <v>0</v>
      </c>
      <c r="D21" s="123">
        <f>SUMIFS(デモトレ履歴!$P$4:$P$83,デモトレ履歴!$M$4:$M$83,"drw",デモトレ履歴!$B$4:$B$83,成績表!$A21&amp;"*")</f>
        <v>0</v>
      </c>
      <c r="E21" s="123">
        <f t="shared" si="0"/>
        <v>0</v>
      </c>
      <c r="F21" s="124">
        <f>COUNTIF(デモトレ履歴!$B$4:$B$83,成績表!$A21&amp;"*")</f>
        <v>0</v>
      </c>
      <c r="G21" s="124">
        <f>COUNTIFS(デモトレ履歴!$M$4:$M$83,"win",デモトレ履歴!$B$4:$B$83,成績表!$A21&amp;"*")</f>
        <v>0</v>
      </c>
      <c r="H21" s="124">
        <f>COUNTIFS(デモトレ履歴!$M$4:$M$83,"loss",デモトレ履歴!$B$4:$B$83,成績表!$A21&amp;"*")</f>
        <v>0</v>
      </c>
      <c r="I21" s="124">
        <f>COUNTIFS(デモトレ履歴!$M$4:$M$83,"drw",デモトレ履歴!$B$4:$B$83,成績表!$A21&amp;"*")</f>
        <v>0</v>
      </c>
      <c r="J21" s="125">
        <f t="shared" si="5"/>
        <v>0</v>
      </c>
      <c r="K21" s="123">
        <f t="shared" si="1"/>
        <v>0</v>
      </c>
      <c r="L21" s="123">
        <f t="shared" si="2"/>
        <v>0</v>
      </c>
      <c r="M21" s="138">
        <f t="shared" si="6"/>
        <v>0</v>
      </c>
      <c r="N21" s="139">
        <f t="shared" si="3"/>
        <v>0</v>
      </c>
      <c r="AD21" s="123">
        <f t="shared" si="4"/>
        <v>0</v>
      </c>
    </row>
    <row r="22" spans="1:30">
      <c r="A22" s="122" t="s">
        <v>191</v>
      </c>
      <c r="B22" s="123">
        <f>SUMIFS(デモトレ履歴!$P$4:$P$83,デモトレ履歴!$M$4:$M$83,"win",デモトレ履歴!$B$4:$B$83,成績表!$A22&amp;"*")</f>
        <v>0</v>
      </c>
      <c r="C22" s="123">
        <f>SUMIFS(デモトレ履歴!$P$4:$P$83,デモトレ履歴!$M$4:$M$83,"loss",デモトレ履歴!$B$4:$B$83,成績表!$A22&amp;"*")</f>
        <v>-24328</v>
      </c>
      <c r="D22" s="123">
        <f>SUMIFS(デモトレ履歴!$P$4:$P$83,デモトレ履歴!$M$4:$M$83,"drw",デモトレ履歴!$B$4:$B$83,成績表!$A22&amp;"*")</f>
        <v>-69</v>
      </c>
      <c r="E22" s="123">
        <f t="shared" si="0"/>
        <v>-24397</v>
      </c>
      <c r="F22" s="124">
        <f>COUNTIF(デモトレ履歴!$B$4:$B$83,成績表!$A22&amp;"*")</f>
        <v>4</v>
      </c>
      <c r="G22" s="124">
        <f>COUNTIFS(デモトレ履歴!$M$4:$M$83,"win",デモトレ履歴!$B$4:$B$83,成績表!$A22&amp;"*")</f>
        <v>0</v>
      </c>
      <c r="H22" s="124">
        <f>COUNTIFS(デモトレ履歴!$M$4:$M$83,"loss",デモトレ履歴!$B$4:$B$83,成績表!$A22&amp;"*")</f>
        <v>2</v>
      </c>
      <c r="I22" s="124">
        <f>COUNTIFS(デモトレ履歴!$M$4:$M$83,"drw",デモトレ履歴!$B$4:$B$83,成績表!$A22&amp;"*")</f>
        <v>2</v>
      </c>
      <c r="J22" s="125">
        <f t="shared" si="5"/>
        <v>0</v>
      </c>
      <c r="K22" s="123">
        <f t="shared" si="1"/>
        <v>0</v>
      </c>
      <c r="L22" s="123">
        <f t="shared" si="2"/>
        <v>12164</v>
      </c>
      <c r="M22" s="138">
        <f t="shared" si="6"/>
        <v>0</v>
      </c>
      <c r="N22" s="139">
        <f t="shared" si="3"/>
        <v>0</v>
      </c>
      <c r="AD22" s="123">
        <f t="shared" si="4"/>
        <v>24328</v>
      </c>
    </row>
    <row r="23" spans="1:30">
      <c r="A23" s="122" t="s">
        <v>192</v>
      </c>
      <c r="B23" s="123">
        <f>SUMIFS(デモトレ履歴!$P$4:$P$83,デモトレ履歴!$M$4:$M$83,"win",デモトレ履歴!$B$4:$B$83,成績表!$A23&amp;"*")</f>
        <v>0</v>
      </c>
      <c r="C23" s="123">
        <f>SUMIFS(デモトレ履歴!$P$4:$P$83,デモトレ履歴!$M$4:$M$83,"loss",デモトレ履歴!$B$4:$B$83,成績表!$A23&amp;"*")</f>
        <v>0</v>
      </c>
      <c r="D23" s="123">
        <f>SUMIFS(デモトレ履歴!$P$4:$P$83,デモトレ履歴!$M$4:$M$83,"drw",デモトレ履歴!$B$4:$B$83,成績表!$A23&amp;"*")</f>
        <v>0</v>
      </c>
      <c r="E23" s="123">
        <f t="shared" si="0"/>
        <v>0</v>
      </c>
      <c r="F23" s="124">
        <f>COUNTIF(デモトレ履歴!$B$4:$B$83,成績表!$A23&amp;"*")</f>
        <v>0</v>
      </c>
      <c r="G23" s="124">
        <f>COUNTIFS(デモトレ履歴!$M$4:$M$83,"win",デモトレ履歴!$B$4:$B$83,成績表!$A23&amp;"*")</f>
        <v>0</v>
      </c>
      <c r="H23" s="124">
        <f>COUNTIFS(デモトレ履歴!$M$4:$M$83,"loss",デモトレ履歴!$B$4:$B$83,成績表!$A23&amp;"*")</f>
        <v>0</v>
      </c>
      <c r="I23" s="124">
        <f>COUNTIFS(デモトレ履歴!$M$4:$M$83,"drw",デモトレ履歴!$B$4:$B$83,成績表!$A23&amp;"*")</f>
        <v>0</v>
      </c>
      <c r="J23" s="125">
        <f t="shared" si="5"/>
        <v>0</v>
      </c>
      <c r="K23" s="123">
        <f t="shared" si="1"/>
        <v>0</v>
      </c>
      <c r="L23" s="123">
        <f t="shared" si="2"/>
        <v>0</v>
      </c>
      <c r="M23" s="138">
        <f t="shared" si="6"/>
        <v>0</v>
      </c>
      <c r="N23" s="139">
        <f t="shared" si="3"/>
        <v>0</v>
      </c>
      <c r="AD23" s="123">
        <f t="shared" si="4"/>
        <v>0</v>
      </c>
    </row>
    <row r="24" spans="1:30">
      <c r="A24" s="122" t="s">
        <v>193</v>
      </c>
      <c r="B24" s="123">
        <f>SUMIFS(デモトレ履歴!$P$4:$P$83,デモトレ履歴!$M$4:$M$83,"win",デモトレ履歴!$B$4:$B$83,成績表!$A24&amp;"*")</f>
        <v>0</v>
      </c>
      <c r="C24" s="123">
        <f>SUMIFS(デモトレ履歴!$P$4:$P$83,デモトレ履歴!$M$4:$M$83,"loss",デモトレ履歴!$B$4:$B$83,成績表!$A24&amp;"*")</f>
        <v>0</v>
      </c>
      <c r="D24" s="123">
        <f>SUMIFS(デモトレ履歴!$P$4:$P$83,デモトレ履歴!$M$4:$M$83,"drw",デモトレ履歴!$B$4:$B$83,成績表!$A24&amp;"*")</f>
        <v>0</v>
      </c>
      <c r="E24" s="123">
        <f t="shared" si="0"/>
        <v>0</v>
      </c>
      <c r="F24" s="124">
        <f>COUNTIF(デモトレ履歴!$B$4:$B$83,成績表!$A24&amp;"*")</f>
        <v>0</v>
      </c>
      <c r="G24" s="124">
        <f>COUNTIFS(デモトレ履歴!$M$4:$M$83,"win",デモトレ履歴!$B$4:$B$83,成績表!$A24&amp;"*")</f>
        <v>0</v>
      </c>
      <c r="H24" s="124">
        <f>COUNTIFS(デモトレ履歴!$M$4:$M$83,"loss",デモトレ履歴!$B$4:$B$83,成績表!$A24&amp;"*")</f>
        <v>0</v>
      </c>
      <c r="I24" s="124">
        <f>COUNTIFS(デモトレ履歴!$M$4:$M$83,"drw",デモトレ履歴!$B$4:$B$83,成績表!$A24&amp;"*")</f>
        <v>0</v>
      </c>
      <c r="J24" s="125">
        <f t="shared" si="5"/>
        <v>0</v>
      </c>
      <c r="K24" s="123">
        <f t="shared" si="1"/>
        <v>0</v>
      </c>
      <c r="L24" s="123">
        <f t="shared" si="2"/>
        <v>0</v>
      </c>
      <c r="M24" s="138">
        <f t="shared" si="6"/>
        <v>0</v>
      </c>
      <c r="N24" s="139">
        <f t="shared" si="3"/>
        <v>0</v>
      </c>
      <c r="AD24" s="123">
        <f t="shared" si="4"/>
        <v>0</v>
      </c>
    </row>
    <row r="25" spans="1:30">
      <c r="A25" s="122" t="s">
        <v>194</v>
      </c>
      <c r="B25" s="123">
        <f>SUMIFS(デモトレ履歴!$P$4:$P$83,デモトレ履歴!$M$4:$M$83,"win",デモトレ履歴!$B$4:$B$83,成績表!$A25&amp;"*")</f>
        <v>0</v>
      </c>
      <c r="C25" s="123">
        <f>SUMIFS(デモトレ履歴!$P$4:$P$83,デモトレ履歴!$M$4:$M$83,"loss",デモトレ履歴!$B$4:$B$83,成績表!$A25&amp;"*")</f>
        <v>0</v>
      </c>
      <c r="D25" s="123">
        <f>SUMIFS(デモトレ履歴!$P$4:$P$83,デモトレ履歴!$M$4:$M$83,"drw",デモトレ履歴!$B$4:$B$83,成績表!$A25&amp;"*")</f>
        <v>0</v>
      </c>
      <c r="E25" s="123">
        <f t="shared" si="0"/>
        <v>0</v>
      </c>
      <c r="F25" s="124">
        <f>COUNTIF(デモトレ履歴!$B$4:$B$83,成績表!$A25&amp;"*")</f>
        <v>0</v>
      </c>
      <c r="G25" s="124">
        <f>COUNTIFS(デモトレ履歴!$M$4:$M$83,"win",デモトレ履歴!$B$4:$B$83,成績表!$A25&amp;"*")</f>
        <v>0</v>
      </c>
      <c r="H25" s="124">
        <f>COUNTIFS(デモトレ履歴!$M$4:$M$83,"loss",デモトレ履歴!$B$4:$B$83,成績表!$A25&amp;"*")</f>
        <v>0</v>
      </c>
      <c r="I25" s="124">
        <f>COUNTIFS(デモトレ履歴!$M$4:$M$83,"drw",デモトレ履歴!$B$4:$B$83,成績表!$A25&amp;"*")</f>
        <v>0</v>
      </c>
      <c r="J25" s="125">
        <f t="shared" si="5"/>
        <v>0</v>
      </c>
      <c r="K25" s="123">
        <f t="shared" si="1"/>
        <v>0</v>
      </c>
      <c r="L25" s="123">
        <f t="shared" si="2"/>
        <v>0</v>
      </c>
      <c r="M25" s="138">
        <f t="shared" si="6"/>
        <v>0</v>
      </c>
      <c r="N25" s="139">
        <f t="shared" si="3"/>
        <v>0</v>
      </c>
      <c r="AD25" s="123">
        <f t="shared" si="4"/>
        <v>0</v>
      </c>
    </row>
    <row r="26" spans="1:30">
      <c r="A26" s="122" t="s">
        <v>195</v>
      </c>
      <c r="B26" s="123">
        <f>SUMIFS(デモトレ履歴!$P$4:$P$83,デモトレ履歴!$M$4:$M$83,"win",デモトレ履歴!$B$4:$B$83,成績表!$A26&amp;"*")</f>
        <v>0</v>
      </c>
      <c r="C26" s="123">
        <f>SUMIFS(デモトレ履歴!$P$4:$P$83,デモトレ履歴!$M$4:$M$83,"loss",デモトレ履歴!$B$4:$B$83,成績表!$A26&amp;"*")</f>
        <v>0</v>
      </c>
      <c r="D26" s="123">
        <f>SUMIFS(デモトレ履歴!$P$4:$P$83,デモトレ履歴!$M$4:$M$83,"drw",デモトレ履歴!$B$4:$B$83,成績表!$A26&amp;"*")</f>
        <v>0</v>
      </c>
      <c r="E26" s="123">
        <f t="shared" si="0"/>
        <v>0</v>
      </c>
      <c r="F26" s="124">
        <f>COUNTIF(デモトレ履歴!$B$4:$B$83,成績表!$A26&amp;"*")</f>
        <v>0</v>
      </c>
      <c r="G26" s="124">
        <f>COUNTIFS(デモトレ履歴!$M$4:$M$83,"win",デモトレ履歴!$B$4:$B$83,成績表!$A26&amp;"*")</f>
        <v>0</v>
      </c>
      <c r="H26" s="124">
        <f>COUNTIFS(デモトレ履歴!$M$4:$M$83,"loss",デモトレ履歴!$B$4:$B$83,成績表!$A26&amp;"*")</f>
        <v>0</v>
      </c>
      <c r="I26" s="124">
        <f>COUNTIFS(デモトレ履歴!$M$4:$M$83,"drw",デモトレ履歴!$B$4:$B$83,成績表!$A26&amp;"*")</f>
        <v>0</v>
      </c>
      <c r="J26" s="125">
        <f t="shared" si="5"/>
        <v>0</v>
      </c>
      <c r="K26" s="123">
        <f t="shared" si="1"/>
        <v>0</v>
      </c>
      <c r="L26" s="123">
        <f t="shared" si="2"/>
        <v>0</v>
      </c>
      <c r="M26" s="138">
        <f t="shared" si="6"/>
        <v>0</v>
      </c>
      <c r="N26" s="139">
        <f t="shared" si="3"/>
        <v>0</v>
      </c>
      <c r="AD26" s="123">
        <f t="shared" si="4"/>
        <v>0</v>
      </c>
    </row>
    <row r="27" spans="1:30">
      <c r="A27" s="122" t="s">
        <v>196</v>
      </c>
      <c r="B27" s="123">
        <f>SUMIFS(デモトレ履歴!$P$4:$P$83,デモトレ履歴!$M$4:$M$83,"win",デモトレ履歴!$B$4:$B$83,成績表!$A27&amp;"*")</f>
        <v>0</v>
      </c>
      <c r="C27" s="123">
        <f>SUMIFS(デモトレ履歴!$P$4:$P$83,デモトレ履歴!$M$4:$M$83,"loss",デモトレ履歴!$B$4:$B$83,成績表!$A27&amp;"*")</f>
        <v>0</v>
      </c>
      <c r="D27" s="123">
        <f>SUMIFS(デモトレ履歴!$P$4:$P$83,デモトレ履歴!$M$4:$M$83,"drw",デモトレ履歴!$B$4:$B$83,成績表!$A27&amp;"*")</f>
        <v>0</v>
      </c>
      <c r="E27" s="123">
        <f t="shared" si="0"/>
        <v>0</v>
      </c>
      <c r="F27" s="124">
        <f>COUNTIF(デモトレ履歴!$B$4:$B$83,成績表!$A27&amp;"*")</f>
        <v>0</v>
      </c>
      <c r="G27" s="124">
        <f>COUNTIFS(デモトレ履歴!$M$4:$M$83,"win",デモトレ履歴!$B$4:$B$83,成績表!$A27&amp;"*")</f>
        <v>0</v>
      </c>
      <c r="H27" s="124">
        <f>COUNTIFS(デモトレ履歴!$M$4:$M$83,"loss",デモトレ履歴!$B$4:$B$83,成績表!$A27&amp;"*")</f>
        <v>0</v>
      </c>
      <c r="I27" s="124">
        <f>COUNTIFS(デモトレ履歴!$M$4:$M$83,"drw",デモトレ履歴!$B$4:$B$83,成績表!$A27&amp;"*")</f>
        <v>0</v>
      </c>
      <c r="J27" s="125">
        <f t="shared" si="5"/>
        <v>0</v>
      </c>
      <c r="K27" s="123">
        <f t="shared" si="1"/>
        <v>0</v>
      </c>
      <c r="L27" s="123">
        <f t="shared" si="2"/>
        <v>0</v>
      </c>
      <c r="M27" s="138">
        <f t="shared" si="6"/>
        <v>0</v>
      </c>
      <c r="N27" s="139">
        <f t="shared" si="3"/>
        <v>0</v>
      </c>
      <c r="AD27" s="123">
        <f t="shared" si="4"/>
        <v>0</v>
      </c>
    </row>
    <row r="28" spans="1:30">
      <c r="A28" s="122" t="s">
        <v>197</v>
      </c>
      <c r="B28" s="123">
        <f>SUMIFS(デモトレ履歴!$P$4:$P$83,デモトレ履歴!$M$4:$M$83,"win",デモトレ履歴!$B$4:$B$83,成績表!$A28&amp;"*")</f>
        <v>0</v>
      </c>
      <c r="C28" s="123">
        <f>SUMIFS(デモトレ履歴!$P$4:$P$83,デモトレ履歴!$M$4:$M$83,"loss",デモトレ履歴!$B$4:$B$83,成績表!$A28&amp;"*")</f>
        <v>0</v>
      </c>
      <c r="D28" s="123">
        <f>SUMIFS(デモトレ履歴!$P$4:$P$83,デモトレ履歴!$M$4:$M$83,"drw",デモトレ履歴!$B$4:$B$83,成績表!$A28&amp;"*")</f>
        <v>0</v>
      </c>
      <c r="E28" s="123">
        <f t="shared" si="0"/>
        <v>0</v>
      </c>
      <c r="F28" s="124">
        <f>COUNTIF(デモトレ履歴!$B$4:$B$83,成績表!$A28&amp;"*")</f>
        <v>0</v>
      </c>
      <c r="G28" s="124">
        <f>COUNTIFS(デモトレ履歴!$M$4:$M$83,"win",デモトレ履歴!$B$4:$B$83,成績表!$A28&amp;"*")</f>
        <v>0</v>
      </c>
      <c r="H28" s="124">
        <f>COUNTIFS(デモトレ履歴!$M$4:$M$83,"loss",デモトレ履歴!$B$4:$B$83,成績表!$A28&amp;"*")</f>
        <v>0</v>
      </c>
      <c r="I28" s="124">
        <f>COUNTIFS(デモトレ履歴!$M$4:$M$83,"drw",デモトレ履歴!$B$4:$B$83,成績表!$A28&amp;"*")</f>
        <v>0</v>
      </c>
      <c r="J28" s="125">
        <f t="shared" si="5"/>
        <v>0</v>
      </c>
      <c r="K28" s="123">
        <f t="shared" si="1"/>
        <v>0</v>
      </c>
      <c r="L28" s="123">
        <f t="shared" si="2"/>
        <v>0</v>
      </c>
      <c r="M28" s="138">
        <f t="shared" si="6"/>
        <v>0</v>
      </c>
      <c r="N28" s="139">
        <f t="shared" si="3"/>
        <v>0</v>
      </c>
      <c r="AD28" s="123">
        <f t="shared" si="4"/>
        <v>0</v>
      </c>
    </row>
    <row r="29" spans="1:30">
      <c r="A29" s="122" t="s">
        <v>198</v>
      </c>
      <c r="B29" s="123">
        <f>SUMIFS(デモトレ履歴!$P$4:$P$83,デモトレ履歴!$M$4:$M$83,"win",デモトレ履歴!$B$4:$B$83,成績表!$A29&amp;"*")</f>
        <v>0</v>
      </c>
      <c r="C29" s="123">
        <f>SUMIFS(デモトレ履歴!$P$4:$P$83,デモトレ履歴!$M$4:$M$83,"loss",デモトレ履歴!$B$4:$B$83,成績表!$A29&amp;"*")</f>
        <v>0</v>
      </c>
      <c r="D29" s="123">
        <f>SUMIFS(デモトレ履歴!$P$4:$P$83,デモトレ履歴!$M$4:$M$83,"drw",デモトレ履歴!$B$4:$B$83,成績表!$A29&amp;"*")</f>
        <v>0</v>
      </c>
      <c r="E29" s="123">
        <f t="shared" si="0"/>
        <v>0</v>
      </c>
      <c r="F29" s="124">
        <f>COUNTIF(デモトレ履歴!$B$4:$B$83,成績表!$A29&amp;"*")</f>
        <v>0</v>
      </c>
      <c r="G29" s="124">
        <f>COUNTIFS(デモトレ履歴!$M$4:$M$83,"win",デモトレ履歴!$B$4:$B$83,成績表!$A29&amp;"*")</f>
        <v>0</v>
      </c>
      <c r="H29" s="124">
        <f>COUNTIFS(デモトレ履歴!$M$4:$M$83,"loss",デモトレ履歴!$B$4:$B$83,成績表!$A29&amp;"*")</f>
        <v>0</v>
      </c>
      <c r="I29" s="124">
        <f>COUNTIFS(デモトレ履歴!$M$4:$M$83,"drw",デモトレ履歴!$B$4:$B$83,成績表!$A29&amp;"*")</f>
        <v>0</v>
      </c>
      <c r="J29" s="125">
        <f t="shared" si="5"/>
        <v>0</v>
      </c>
      <c r="K29" s="123">
        <f t="shared" si="1"/>
        <v>0</v>
      </c>
      <c r="L29" s="123">
        <f t="shared" si="2"/>
        <v>0</v>
      </c>
      <c r="M29" s="138">
        <f t="shared" si="6"/>
        <v>0</v>
      </c>
      <c r="N29" s="139">
        <f t="shared" si="3"/>
        <v>0</v>
      </c>
      <c r="AD29" s="123">
        <f t="shared" si="4"/>
        <v>0</v>
      </c>
    </row>
    <row r="30" spans="1:30">
      <c r="A30" s="122" t="s">
        <v>199</v>
      </c>
      <c r="B30" s="123">
        <f>SUMIFS(デモトレ履歴!$P$4:$P$83,デモトレ履歴!$M$4:$M$83,"win",デモトレ履歴!$B$4:$B$83,成績表!$A30&amp;"*")</f>
        <v>0</v>
      </c>
      <c r="C30" s="123">
        <f>SUMIFS(デモトレ履歴!$P$4:$P$83,デモトレ履歴!$M$4:$M$83,"loss",デモトレ履歴!$B$4:$B$83,成績表!$A30&amp;"*")</f>
        <v>0</v>
      </c>
      <c r="D30" s="123">
        <f>SUMIFS(デモトレ履歴!$P$4:$P$83,デモトレ履歴!$M$4:$M$83,"drw",デモトレ履歴!$B$4:$B$83,成績表!$A30&amp;"*")</f>
        <v>0</v>
      </c>
      <c r="E30" s="123">
        <f t="shared" si="0"/>
        <v>0</v>
      </c>
      <c r="F30" s="124">
        <f>COUNTIF(デモトレ履歴!$B$4:$B$83,成績表!$A30&amp;"*")</f>
        <v>0</v>
      </c>
      <c r="G30" s="124">
        <f>COUNTIFS(デモトレ履歴!$M$4:$M$83,"win",デモトレ履歴!$B$4:$B$83,成績表!$A30&amp;"*")</f>
        <v>0</v>
      </c>
      <c r="H30" s="124">
        <f>COUNTIFS(デモトレ履歴!$M$4:$M$83,"loss",デモトレ履歴!$B$4:$B$83,成績表!$A30&amp;"*")</f>
        <v>0</v>
      </c>
      <c r="I30" s="124">
        <f>COUNTIFS(デモトレ履歴!$M$4:$M$83,"drw",デモトレ履歴!$B$4:$B$83,成績表!$A30&amp;"*")</f>
        <v>0</v>
      </c>
      <c r="J30" s="125">
        <f t="shared" si="5"/>
        <v>0</v>
      </c>
      <c r="K30" s="123">
        <f t="shared" si="1"/>
        <v>0</v>
      </c>
      <c r="L30" s="123">
        <f t="shared" si="2"/>
        <v>0</v>
      </c>
      <c r="M30" s="138">
        <f t="shared" si="6"/>
        <v>0</v>
      </c>
      <c r="N30" s="139">
        <f t="shared" si="3"/>
        <v>0</v>
      </c>
      <c r="AD30" s="123">
        <f t="shared" si="4"/>
        <v>0</v>
      </c>
    </row>
    <row r="31" spans="1:30">
      <c r="A31" s="122" t="s">
        <v>200</v>
      </c>
      <c r="B31" s="123">
        <f>SUMIFS(デモトレ履歴!$P$4:$P$83,デモトレ履歴!$M$4:$M$83,"win",デモトレ履歴!$B$4:$B$83,成績表!$A31&amp;"*")</f>
        <v>0</v>
      </c>
      <c r="C31" s="123">
        <f>SUMIFS(デモトレ履歴!$P$4:$P$83,デモトレ履歴!$M$4:$M$83,"loss",デモトレ履歴!$B$4:$B$83,成績表!$A31&amp;"*")</f>
        <v>0</v>
      </c>
      <c r="D31" s="123">
        <f>SUMIFS(デモトレ履歴!$P$4:$P$83,デモトレ履歴!$M$4:$M$83,"drw",デモトレ履歴!$B$4:$B$83,成績表!$A31&amp;"*")</f>
        <v>0</v>
      </c>
      <c r="E31" s="123">
        <f t="shared" si="0"/>
        <v>0</v>
      </c>
      <c r="F31" s="124">
        <f>COUNTIF(デモトレ履歴!$B$4:$B$83,成績表!$A31&amp;"*")</f>
        <v>0</v>
      </c>
      <c r="G31" s="124">
        <f>COUNTIFS(デモトレ履歴!$M$4:$M$83,"win",デモトレ履歴!$B$4:$B$83,成績表!$A31&amp;"*")</f>
        <v>0</v>
      </c>
      <c r="H31" s="124">
        <f>COUNTIFS(デモトレ履歴!$M$4:$M$83,"loss",デモトレ履歴!$B$4:$B$83,成績表!$A31&amp;"*")</f>
        <v>0</v>
      </c>
      <c r="I31" s="124">
        <f>COUNTIFS(デモトレ履歴!$M$4:$M$83,"drw",デモトレ履歴!$B$4:$B$83,成績表!$A31&amp;"*")</f>
        <v>0</v>
      </c>
      <c r="J31" s="125">
        <f t="shared" si="5"/>
        <v>0</v>
      </c>
      <c r="K31" s="123">
        <f t="shared" si="1"/>
        <v>0</v>
      </c>
      <c r="L31" s="123">
        <f t="shared" si="2"/>
        <v>0</v>
      </c>
      <c r="M31" s="138">
        <f t="shared" si="6"/>
        <v>0</v>
      </c>
      <c r="N31" s="139">
        <f t="shared" si="3"/>
        <v>0</v>
      </c>
      <c r="AD31" s="123">
        <f t="shared" si="4"/>
        <v>0</v>
      </c>
    </row>
    <row r="32" spans="1:30">
      <c r="A32" s="122" t="s">
        <v>201</v>
      </c>
      <c r="B32" s="123">
        <f>SUMIFS(デモトレ履歴!$P$4:$P$83,デモトレ履歴!$M$4:$M$83,"win",デモトレ履歴!$B$4:$B$83,成績表!$A32&amp;"*")</f>
        <v>0</v>
      </c>
      <c r="C32" s="123">
        <f>SUMIFS(デモトレ履歴!$P$4:$P$83,デモトレ履歴!$M$4:$M$83,"loss",デモトレ履歴!$B$4:$B$83,成績表!$A32&amp;"*")</f>
        <v>0</v>
      </c>
      <c r="D32" s="123">
        <f>SUMIFS(デモトレ履歴!$P$4:$P$83,デモトレ履歴!$M$4:$M$83,"drw",デモトレ履歴!$B$4:$B$83,成績表!$A32&amp;"*")</f>
        <v>101</v>
      </c>
      <c r="E32" s="123">
        <f t="shared" si="0"/>
        <v>101</v>
      </c>
      <c r="F32" s="124">
        <f>COUNTIF(デモトレ履歴!$B$4:$B$83,成績表!$A32&amp;"*")</f>
        <v>2</v>
      </c>
      <c r="G32" s="124">
        <f>COUNTIFS(デモトレ履歴!$M$4:$M$83,"win",デモトレ履歴!$B$4:$B$83,成績表!$A32&amp;"*")</f>
        <v>0</v>
      </c>
      <c r="H32" s="124">
        <f>COUNTIFS(デモトレ履歴!$M$4:$M$83,"loss",デモトレ履歴!$B$4:$B$83,成績表!$A32&amp;"*")</f>
        <v>0</v>
      </c>
      <c r="I32" s="124">
        <f>COUNTIFS(デモトレ履歴!$M$4:$M$83,"drw",デモトレ履歴!$B$4:$B$83,成績表!$A32&amp;"*")</f>
        <v>2</v>
      </c>
      <c r="J32" s="125">
        <f t="shared" si="5"/>
        <v>0</v>
      </c>
      <c r="K32" s="123">
        <f t="shared" si="1"/>
        <v>0</v>
      </c>
      <c r="L32" s="123">
        <f t="shared" si="2"/>
        <v>0</v>
      </c>
      <c r="M32" s="138">
        <f t="shared" si="6"/>
        <v>0</v>
      </c>
      <c r="N32" s="139">
        <f t="shared" si="3"/>
        <v>0</v>
      </c>
      <c r="AD32" s="123">
        <f t="shared" si="4"/>
        <v>0</v>
      </c>
    </row>
    <row r="33" spans="1:30">
      <c r="A33" s="122" t="s">
        <v>202</v>
      </c>
      <c r="B33" s="123">
        <f>SUMIFS(デモトレ履歴!$P$4:$P$83,デモトレ履歴!$M$4:$M$83,"win",デモトレ履歴!$B$4:$B$83,成績表!$A33&amp;"*")</f>
        <v>0</v>
      </c>
      <c r="C33" s="123">
        <f>SUMIFS(デモトレ履歴!$P$4:$P$83,デモトレ履歴!$M$4:$M$83,"loss",デモトレ履歴!$B$4:$B$83,成績表!$A33&amp;"*")</f>
        <v>0</v>
      </c>
      <c r="D33" s="123">
        <f>SUMIFS(デモトレ履歴!$P$4:$P$83,デモトレ履歴!$M$4:$M$83,"drw",デモトレ履歴!$B$4:$B$83,成績表!$A33&amp;"*")</f>
        <v>0</v>
      </c>
      <c r="E33" s="123">
        <f t="shared" si="0"/>
        <v>0</v>
      </c>
      <c r="F33" s="124">
        <f>COUNTIF(デモトレ履歴!$B$4:$B$83,成績表!$A33&amp;"*")</f>
        <v>0</v>
      </c>
      <c r="G33" s="124">
        <f>COUNTIFS(デモトレ履歴!$M$4:$M$83,"win",デモトレ履歴!$B$4:$B$83,成績表!$A33&amp;"*")</f>
        <v>0</v>
      </c>
      <c r="H33" s="124">
        <f>COUNTIFS(デモトレ履歴!$M$4:$M$83,"loss",デモトレ履歴!$B$4:$B$83,成績表!$A33&amp;"*")</f>
        <v>0</v>
      </c>
      <c r="I33" s="124">
        <f>COUNTIFS(デモトレ履歴!$M$4:$M$83,"drw",デモトレ履歴!$B$4:$B$83,成績表!$A33&amp;"*")</f>
        <v>0</v>
      </c>
      <c r="J33" s="125">
        <f t="shared" si="5"/>
        <v>0</v>
      </c>
      <c r="K33" s="123">
        <f t="shared" si="1"/>
        <v>0</v>
      </c>
      <c r="L33" s="123">
        <f t="shared" si="2"/>
        <v>0</v>
      </c>
      <c r="M33" s="138">
        <f t="shared" si="6"/>
        <v>0</v>
      </c>
      <c r="N33" s="139">
        <f t="shared" si="3"/>
        <v>0</v>
      </c>
      <c r="AD33" s="123">
        <f t="shared" si="4"/>
        <v>0</v>
      </c>
    </row>
    <row r="34" spans="1:30">
      <c r="A34" s="122" t="s">
        <v>203</v>
      </c>
      <c r="B34" s="123">
        <f>SUMIFS(デモトレ履歴!$P$4:$P$83,デモトレ履歴!$M$4:$M$83,"win",デモトレ履歴!$B$4:$B$83,成績表!$A34&amp;"*")</f>
        <v>0</v>
      </c>
      <c r="C34" s="123">
        <f>SUMIFS(デモトレ履歴!$P$4:$P$83,デモトレ履歴!$M$4:$M$83,"loss",デモトレ履歴!$B$4:$B$83,成績表!$A34&amp;"*")</f>
        <v>0</v>
      </c>
      <c r="D34" s="123">
        <f>SUMIFS(デモトレ履歴!$P$4:$P$83,デモトレ履歴!$M$4:$M$83,"drw",デモトレ履歴!$B$4:$B$83,成績表!$A34&amp;"*")</f>
        <v>0</v>
      </c>
      <c r="E34" s="123">
        <f t="shared" si="0"/>
        <v>0</v>
      </c>
      <c r="F34" s="124">
        <f>COUNTIF(デモトレ履歴!$B$4:$B$83,成績表!$A34&amp;"*")</f>
        <v>0</v>
      </c>
      <c r="G34" s="124">
        <f>COUNTIFS(デモトレ履歴!$M$4:$M$83,"win",デモトレ履歴!$B$4:$B$83,成績表!$A34&amp;"*")</f>
        <v>0</v>
      </c>
      <c r="H34" s="124">
        <f>COUNTIFS(デモトレ履歴!$M$4:$M$83,"loss",デモトレ履歴!$B$4:$B$83,成績表!$A34&amp;"*")</f>
        <v>0</v>
      </c>
      <c r="I34" s="124">
        <f>COUNTIFS(デモトレ履歴!$M$4:$M$83,"drw",デモトレ履歴!$B$4:$B$83,成績表!$A34&amp;"*")</f>
        <v>0</v>
      </c>
      <c r="J34" s="125">
        <f t="shared" si="5"/>
        <v>0</v>
      </c>
      <c r="K34" s="123">
        <f t="shared" si="1"/>
        <v>0</v>
      </c>
      <c r="L34" s="123">
        <f t="shared" si="2"/>
        <v>0</v>
      </c>
      <c r="M34" s="138">
        <f t="shared" si="6"/>
        <v>0</v>
      </c>
      <c r="N34" s="139">
        <f t="shared" si="3"/>
        <v>0</v>
      </c>
      <c r="AD34" s="123">
        <f t="shared" si="4"/>
        <v>0</v>
      </c>
    </row>
    <row r="35" spans="1:30">
      <c r="A35" s="122" t="s">
        <v>204</v>
      </c>
      <c r="B35" s="123">
        <f>SUMIFS(デモトレ履歴!$P$4:$P$83,デモトレ履歴!$M$4:$M$83,"win",デモトレ履歴!$B$4:$B$83,成績表!$A35&amp;"*")</f>
        <v>0</v>
      </c>
      <c r="C35" s="123">
        <f>SUMIFS(デモトレ履歴!$P$4:$P$83,デモトレ履歴!$M$4:$M$83,"loss",デモトレ履歴!$B$4:$B$83,成績表!$A35&amp;"*")</f>
        <v>-20329</v>
      </c>
      <c r="D35" s="123">
        <f>SUMIFS(デモトレ履歴!$P$4:$P$83,デモトレ履歴!$M$4:$M$83,"drw",デモトレ履歴!$B$4:$B$83,成績表!$A35&amp;"*")</f>
        <v>0</v>
      </c>
      <c r="E35" s="123">
        <f t="shared" si="0"/>
        <v>-20329</v>
      </c>
      <c r="F35" s="124">
        <f>COUNTIF(デモトレ履歴!$B$4:$B$83,成績表!$A35&amp;"*")</f>
        <v>2</v>
      </c>
      <c r="G35" s="124">
        <f>COUNTIFS(デモトレ履歴!$M$4:$M$83,"win",デモトレ履歴!$B$4:$B$83,成績表!$A35&amp;"*")</f>
        <v>0</v>
      </c>
      <c r="H35" s="124">
        <f>COUNTIFS(デモトレ履歴!$M$4:$M$83,"loss",デモトレ履歴!$B$4:$B$83,成績表!$A35&amp;"*")</f>
        <v>2</v>
      </c>
      <c r="I35" s="124">
        <f>COUNTIFS(デモトレ履歴!$M$4:$M$83,"drw",デモトレ履歴!$B$4:$B$83,成績表!$A35&amp;"*")</f>
        <v>0</v>
      </c>
      <c r="J35" s="125">
        <f t="shared" si="5"/>
        <v>0</v>
      </c>
      <c r="K35" s="123">
        <f t="shared" si="1"/>
        <v>0</v>
      </c>
      <c r="L35" s="123">
        <f t="shared" si="2"/>
        <v>10164.5</v>
      </c>
      <c r="M35" s="138">
        <f t="shared" si="6"/>
        <v>0</v>
      </c>
      <c r="N35" s="139">
        <f t="shared" si="3"/>
        <v>0</v>
      </c>
      <c r="AD35" s="123">
        <f t="shared" si="4"/>
        <v>20329</v>
      </c>
    </row>
    <row r="36" spans="1:30">
      <c r="A36" s="126" t="s">
        <v>205</v>
      </c>
      <c r="B36" s="123">
        <f>SUMIFS(デモトレ履歴!$P$4:$P$83,デモトレ履歴!$M$4:$M$83,"win",デモトレ履歴!$B$4:$B$83,成績表!$A36&amp;"*")</f>
        <v>0</v>
      </c>
      <c r="C36" s="123">
        <f>SUMIFS(デモトレ履歴!$P$4:$P$83,デモトレ履歴!$M$4:$M$83,"loss",デモトレ履歴!$B$4:$B$83,成績表!$A36&amp;"*")</f>
        <v>-13973</v>
      </c>
      <c r="D36" s="123">
        <f>SUMIFS(デモトレ履歴!$P$4:$P$83,デモトレ履歴!$M$4:$M$83,"drw",デモトレ履歴!$B$4:$B$83,成績表!$A36&amp;"*")</f>
        <v>0</v>
      </c>
      <c r="E36" s="123">
        <f t="shared" si="0"/>
        <v>-13973</v>
      </c>
      <c r="F36" s="124">
        <f>COUNTIF(デモトレ履歴!$B$4:$B$83,成績表!$A36&amp;"*")</f>
        <v>2</v>
      </c>
      <c r="G36" s="124">
        <f>COUNTIFS(デモトレ履歴!$M$4:$M$83,"win",デモトレ履歴!$B$4:$B$83,成績表!$A36&amp;"*")</f>
        <v>0</v>
      </c>
      <c r="H36" s="124">
        <f>COUNTIFS(デモトレ履歴!$M$4:$M$83,"loss",デモトレ履歴!$B$4:$B$83,成績表!$A36&amp;"*")</f>
        <v>2</v>
      </c>
      <c r="I36" s="124">
        <f>COUNTIFS(デモトレ履歴!$M$4:$M$83,"drw",デモトレ履歴!$B$4:$B$83,成績表!$A36&amp;"*")</f>
        <v>0</v>
      </c>
      <c r="J36" s="127">
        <f t="shared" si="5"/>
        <v>0</v>
      </c>
      <c r="K36" s="128">
        <f t="shared" si="1"/>
        <v>0</v>
      </c>
      <c r="L36" s="128">
        <f t="shared" si="2"/>
        <v>6986.5</v>
      </c>
      <c r="M36" s="140">
        <f>IF(AND(K36&lt;&gt;0,L36&lt;&gt;0),K36/L36,0)</f>
        <v>0</v>
      </c>
      <c r="N36" s="141">
        <f t="shared" si="3"/>
        <v>0</v>
      </c>
      <c r="AD36" s="123">
        <f t="shared" si="4"/>
        <v>13973</v>
      </c>
    </row>
    <row r="37" spans="1:30">
      <c r="A37" s="129" t="s">
        <v>171</v>
      </c>
      <c r="B37" s="130">
        <f t="shared" ref="B37:I37" si="7">SUM(B9:B36)</f>
        <v>79155</v>
      </c>
      <c r="C37" s="130">
        <f t="shared" si="7"/>
        <v>-193840</v>
      </c>
      <c r="D37" s="130">
        <f t="shared" si="7"/>
        <v>-177</v>
      </c>
      <c r="E37" s="130">
        <f t="shared" si="7"/>
        <v>-114862</v>
      </c>
      <c r="F37" s="131">
        <f t="shared" si="7"/>
        <v>38</v>
      </c>
      <c r="G37" s="131">
        <f t="shared" si="7"/>
        <v>7</v>
      </c>
      <c r="H37" s="131">
        <f t="shared" si="7"/>
        <v>24</v>
      </c>
      <c r="I37" s="131">
        <f t="shared" si="7"/>
        <v>7</v>
      </c>
      <c r="J37" s="132"/>
      <c r="K37" s="214" t="s">
        <v>172</v>
      </c>
      <c r="L37" s="215"/>
      <c r="M37" s="215"/>
      <c r="N37" s="216"/>
      <c r="AD37" s="130"/>
    </row>
    <row r="38" spans="1:30" ht="36">
      <c r="A38" s="111"/>
      <c r="B38" s="133"/>
      <c r="C38" s="111"/>
      <c r="D38" s="111"/>
      <c r="E38" s="111"/>
      <c r="F38" s="111"/>
      <c r="G38" s="111"/>
      <c r="H38" s="217" t="s">
        <v>173</v>
      </c>
      <c r="I38" s="218"/>
      <c r="J38" s="134">
        <f>AVERAGE(J9:J36)</f>
        <v>0.12619047619047621</v>
      </c>
      <c r="K38" s="129" t="s">
        <v>167</v>
      </c>
      <c r="L38" s="129" t="s">
        <v>168</v>
      </c>
      <c r="M38" s="135" t="s">
        <v>174</v>
      </c>
      <c r="N38" s="135" t="s">
        <v>170</v>
      </c>
      <c r="AD38" s="111"/>
    </row>
    <row r="39" spans="1:30">
      <c r="A39" s="111"/>
      <c r="B39" s="111"/>
      <c r="C39" s="111"/>
      <c r="D39" s="111"/>
      <c r="E39" s="111"/>
      <c r="F39" s="111"/>
      <c r="G39" s="111"/>
      <c r="H39" s="218" t="s">
        <v>175</v>
      </c>
      <c r="I39" s="218"/>
      <c r="J39" s="134">
        <f>G37/F37</f>
        <v>0.18421052631578946</v>
      </c>
      <c r="K39" s="130">
        <f>AVERAGE(K9:K36)</f>
        <v>2463.0357142857142</v>
      </c>
      <c r="L39" s="130">
        <f>AVERAGE(L9:L36)</f>
        <v>3066.4255952380954</v>
      </c>
      <c r="M39" s="142">
        <f>IF(AND(K39&lt;&gt;0,L39&lt;&gt;0),K39/L39,0)</f>
        <v>0.80322696174679875</v>
      </c>
      <c r="N39" s="142">
        <f>IF(AND(B37&lt;&gt;0,C37&lt;&gt;0),B37/C37,0)</f>
        <v>-0.40835224927775488</v>
      </c>
      <c r="AD39" s="111"/>
    </row>
    <row r="43" spans="1:30" ht="17.25">
      <c r="A43" s="143" t="s">
        <v>208</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209</v>
      </c>
      <c r="B45" s="144" t="s">
        <v>210</v>
      </c>
      <c r="C45" s="144" t="s">
        <v>211</v>
      </c>
      <c r="D45" s="144" t="s">
        <v>212</v>
      </c>
      <c r="E45" s="145" t="s">
        <v>213</v>
      </c>
      <c r="F45" s="144" t="s">
        <v>214</v>
      </c>
      <c r="G45" s="144" t="s">
        <v>215</v>
      </c>
      <c r="H45" s="144" t="s">
        <v>216</v>
      </c>
      <c r="I45" s="144" t="s">
        <v>217</v>
      </c>
      <c r="J45" s="144" t="s">
        <v>167</v>
      </c>
      <c r="K45" s="144" t="s">
        <v>168</v>
      </c>
      <c r="L45" s="145" t="s">
        <v>223</v>
      </c>
      <c r="M45" s="145" t="s">
        <v>224</v>
      </c>
      <c r="N45" s="145" t="s">
        <v>187</v>
      </c>
      <c r="O45" s="145" t="s">
        <v>218</v>
      </c>
    </row>
    <row r="46" spans="1:30">
      <c r="A46" s="146" t="e">
        <f>DATE(YEAR(C4),MONTH(C4),1)</f>
        <v>#REF!</v>
      </c>
      <c r="B46" s="111">
        <f>SUMIFS(デモトレ履歴!$P$4:$P$83,デモトレ履歴!$M$4:$M$83,"win",デモトレ履歴!$R$4:$R$83,"&lt;"&amp;A47)</f>
        <v>0</v>
      </c>
      <c r="C46" s="111">
        <f>SUMIFS(デモトレ履歴!$P$4:$P$83,デモトレ履歴!$M$4:$M$83,"loss",デモトレ履歴!$R$4:$R$83,"&lt;"&amp;A47)</f>
        <v>0</v>
      </c>
      <c r="D46" s="111">
        <f t="shared" ref="D46:D63" si="8">SUM(B46:C46)</f>
        <v>0</v>
      </c>
      <c r="E46" s="111">
        <f>COUNTIF(デモトレ履歴!$R$4:$R$83,"&lt;"&amp;A47)</f>
        <v>0</v>
      </c>
      <c r="F46" s="111">
        <f>COUNTIFS(デモトレ履歴!$M$4:$M$83,"win",デモトレ履歴!$R$4:$R$83,"&lt;"&amp;$A47)</f>
        <v>0</v>
      </c>
      <c r="G46" s="111">
        <f>COUNTIFS(デモトレ履歴!$M$4:$M$83,"loss",デモトレ履歴!$R$4:$R$83,"&lt;"&amp;$A47)</f>
        <v>0</v>
      </c>
      <c r="H46" s="111">
        <f>COUNTIFS(デモトレ履歴!$M$4:$M$83,"drw",デモトレ履歴!$R$4:$R$83,"&lt;"&amp;$A47)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SUMIFS(デモトレ履歴!$P$4:$P$83,デモトレ履歴!$M$4:$M$83,"drw",デモトレ履歴!$R$4:$R$83,"&lt;"&amp;A47)</f>
        <v>0</v>
      </c>
      <c r="O46" s="148">
        <f>SUM($C$2,$D46)</f>
        <v>500000</v>
      </c>
    </row>
    <row r="47" spans="1:30">
      <c r="A47" s="146" t="e">
        <f>IF(A45&lt;&gt;"",DATE(YEAR(A46),MONTH(A46)+1,1),"")</f>
        <v>#REF!</v>
      </c>
      <c r="B47" s="111">
        <f>SUMIFS(デモトレ履歴!$P$4:$P$83,デモトレ履歴!$M$4:$M$83,"win",デモトレ履歴!$R$4:$R$83,"&lt;"&amp;A48)-B46</f>
        <v>0</v>
      </c>
      <c r="C47" s="111">
        <f>SUMIFS(デモトレ履歴!$P$4:$P$83,デモトレ履歴!$M$4:$M$83,"loss",デモトレ履歴!$R$4:$R$83,"&lt;"&amp;A48)-C46</f>
        <v>0</v>
      </c>
      <c r="D47" s="111">
        <f t="shared" si="8"/>
        <v>0</v>
      </c>
      <c r="E47" s="111" t="e">
        <f>IF(A47&lt;&gt;"",COUNTIF(デモトレ履歴!$R$4:$R$83,"&lt;"&amp;IF(A48&lt;&gt;"",A48,DATE(YEAR(A47),MONTH(A47),DAY(EOMONTH(A47,0)))))-SUM($E$46:$E46),0)</f>
        <v>#REF!</v>
      </c>
      <c r="F47" s="111">
        <f>COUNTIFS(デモトレ履歴!$M$4:$M$83,"win",デモトレ履歴!$R$4:$R$83,"&lt;"&amp;$A48)-F46</f>
        <v>0</v>
      </c>
      <c r="G47" s="111">
        <f>COUNTIFS(デモトレ履歴!$M$4:$M$83,"loss",デモトレ履歴!$R$4:$R$83,"&lt;"&amp;$A48)-G46</f>
        <v>0</v>
      </c>
      <c r="H47" s="111">
        <f>COUNTIFS(デモトレ履歴!$M$4:$M$83,"drw",デモトレ履歴!$R$4:$R$83,"&lt;"&amp;$A48)-H46</f>
        <v>0</v>
      </c>
      <c r="I47" s="147" t="e">
        <f>IF(E47&lt;&gt;0,F47/E47,0)</f>
        <v>#REF!</v>
      </c>
      <c r="J47" s="148">
        <f t="shared" si="9"/>
        <v>0</v>
      </c>
      <c r="K47" s="148">
        <f t="shared" si="10"/>
        <v>0</v>
      </c>
      <c r="L47" s="111">
        <f>IF(AND(J47&lt;&gt;0,K47&lt;&gt;0),J47/K47,0)</f>
        <v>0</v>
      </c>
      <c r="M47" s="111">
        <f t="shared" si="11"/>
        <v>0</v>
      </c>
      <c r="N47" s="111">
        <f>SUMIFS(デモトレ履歴!$P$4:$P$83,デモトレ履歴!$M$4:$M$83,"drw",デモトレ履歴!$R$4:$R$83,"&lt;"&amp;A48)-N46</f>
        <v>0</v>
      </c>
      <c r="O47" s="148">
        <f t="shared" ref="O47:O63" si="12">SUM(O46,$D47)</f>
        <v>500000</v>
      </c>
    </row>
    <row r="48" spans="1:30">
      <c r="A48" s="146" t="e">
        <f t="shared" ref="A48:A63" si="13">IF(A46&lt;&gt;"",DATE(YEAR(A47),MONTH(A47)+1,1),"")</f>
        <v>#REF!</v>
      </c>
      <c r="B48" s="111" t="e">
        <f>IF(E48&gt;0,SUMIFS(デモトレ履歴!$P$4:$P$83,デモトレ履歴!$M$4:$M$83,"win",デモトレ履歴!$R$4:$R83,"&lt;"&amp;IF(A49&lt;&gt;"",A49,DATE(YEAR(A48),MONTH(A48),DAY(EOMONTH(A48,0)))))-SUM($B$44:$B47),0)</f>
        <v>#REF!</v>
      </c>
      <c r="C48" s="111" t="e">
        <f>IF(E48&gt;0,SUMIFS(デモトレ履歴!$P$4:$P$83,デモトレ履歴!$M$4:$M$83,"loss",デモトレ履歴!$R$4:$R$83,"&lt;"&amp;IF(A49&lt;&gt;"",A49,DATE(YEAR(A48),MONTH(A48),DAY(EOMONTH(A48,0)))))-SUM($C$46:$C47),0)</f>
        <v>#REF!</v>
      </c>
      <c r="D48" s="111" t="e">
        <f t="shared" si="8"/>
        <v>#REF!</v>
      </c>
      <c r="E48" s="111" t="e">
        <f>IF(A48&lt;&gt;"",COUNTIF(デモトレ履歴!$R$4:$R$83,"&lt;"&amp;IF(A49&lt;&gt;"",A49,DATE(YEAR(A48),MONTH(A48),DAY(EOMONTH(A48,0)))))-SUM($E$46:$E47),0)</f>
        <v>#REF!</v>
      </c>
      <c r="F48" s="111" t="e">
        <f>IF(A49&lt;&gt;"",COUNTIFS(デモトレ履歴!$M$4:$M$83,"win",デモトレ履歴!$R$4:$R$83,"&lt;"&amp;IF(A49&lt;&gt;"",A49,DATE(YEAR(A48),MONTH(A48),DAY(EOMONTH(A48,0)))))-SUM($F$46:$F47),0)</f>
        <v>#REF!</v>
      </c>
      <c r="G48" s="111" t="e">
        <f>IF(A49&lt;&gt;"",COUNTIFS(デモトレ履歴!$M$4:$M$83,"loss",デモトレ履歴!$R$4:$R$83,"&lt;"&amp;IF(A49&lt;&gt;"",A49,DATE(YEAR(A48),MONTH(A48),DAY(EOMONTH(A48,0)))))-SUM($G$46:$G47),0)</f>
        <v>#REF!</v>
      </c>
      <c r="H48" s="111">
        <f>COUNTIFS(デモトレ履歴!$M$4:$M$83,"drw",デモトレ履歴!$R$4:$R$83,"&lt;"&amp;IF(A49&lt;&gt;"",A49,DATE(YEAR(A48),MONTH(A48),DAY(EOMONTH(A48,0)))))-SUM($H$46:$H47)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IF(E48&gt;0,SUMIFS(デモトレ履歴!$P$4:$P$83,デモトレ履歴!$M$4:$M$83,"drw",デモトレ履歴!$R$4:$R$83,"&lt;"&amp;IF(A49&lt;&gt;"",A49,DATE(YEAR(A48),MONTH(A48),DAY(EOMONTH(A48,0)))))-SUM($N$46:$N47),0)</f>
        <v>#REF!</v>
      </c>
      <c r="O48" s="148" t="e">
        <f t="shared" si="12"/>
        <v>#REF!</v>
      </c>
    </row>
    <row r="49" spans="1:15">
      <c r="A49" s="146" t="e">
        <f t="shared" si="13"/>
        <v>#REF!</v>
      </c>
      <c r="B49" s="111" t="e">
        <f>IF(E49&gt;0,SUMIFS(デモトレ履歴!$P$4:$P$83,デモトレ履歴!$M$4:$M$83,"win",デモトレ履歴!$R$4:$R83,"&lt;"&amp;IF(A50&lt;&gt;"",A50,DATE(YEAR(A49),MONTH(A49),DAY(EOMONTH(A49,0)))))-SUM($B$44:$B48),0)</f>
        <v>#REF!</v>
      </c>
      <c r="C49" s="111" t="e">
        <f>IF(E49&gt;0,SUMIFS(デモトレ履歴!$P$4:$P$83,デモトレ履歴!$M$4:$M$83,"loss",デモトレ履歴!$R$4:$R$83,"&lt;"&amp;IF(A50&lt;&gt;"",A50,DATE(YEAR(A49),MONTH(A49),DAY(EOMONTH(A49,0)))))-SUM($C$46:$C48),0)</f>
        <v>#REF!</v>
      </c>
      <c r="D49" s="111" t="e">
        <f t="shared" si="8"/>
        <v>#REF!</v>
      </c>
      <c r="E49" s="111" t="e">
        <f>IF(A49&lt;&gt;"",COUNTIF(デモトレ履歴!$R$4:$R$83,"&lt;"&amp;IF(A50&lt;&gt;"",A50,DATE(YEAR(A49),MONTH(A49),DAY(EOMONTH(A49,0)))))-SUM($E$46:$E48),0)</f>
        <v>#REF!</v>
      </c>
      <c r="F49" s="111" t="e">
        <f>IF(A50&lt;&gt;"",COUNTIFS(デモトレ履歴!$M$4:$M$83,"win",デモトレ履歴!$R$4:$R$83,"&lt;"&amp;IF(A50&lt;&gt;"",A50,DATE(YEAR(A49),MONTH(A49),DAY(EOMONTH(A49,0)))))-SUM($F$46:$F48),0)</f>
        <v>#REF!</v>
      </c>
      <c r="G49" s="111" t="e">
        <f>IF(A50&lt;&gt;"",COUNTIFS(デモトレ履歴!$M$4:$M$83,"loss",デモトレ履歴!$R$4:$R$83,"&lt;"&amp;IF(A50&lt;&gt;"",A50,DATE(YEAR(A49),MONTH(A49),DAY(EOMONTH(A49,0)))))-SUM($G$46:$G48),0)</f>
        <v>#REF!</v>
      </c>
      <c r="H49" s="111">
        <f>COUNTIFS(デモトレ履歴!$M$4:$M$83,"drw",デモトレ履歴!$R$4:$R$83,"&lt;"&amp;IF(A50&lt;&gt;"",A50,DATE(YEAR(A49),MONTH(A49),DAY(EOMONTH(A49,0)))))-SUM($H$46:$H48)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IF(E49&gt;0,SUMIFS(デモトレ履歴!$P$4:$P$83,デモトレ履歴!$M$4:$M$83,"drw",デモトレ履歴!$R$4:$R$83,"&lt;"&amp;IF(A50&lt;&gt;"",A50,DATE(YEAR(A49),MONTH(A49),DAY(EOMONTH(A49,0)))))-SUM($C$46:$C48),0)</f>
        <v>#REF!</v>
      </c>
      <c r="O49" s="148" t="e">
        <f t="shared" si="12"/>
        <v>#REF!</v>
      </c>
    </row>
    <row r="50" spans="1:15">
      <c r="A50" s="146" t="e">
        <f t="shared" si="13"/>
        <v>#REF!</v>
      </c>
      <c r="B50" s="111" t="e">
        <f>IF(E50&gt;0,SUMIFS(デモトレ履歴!$P$4:$P$83,デモトレ履歴!$M$4:$M$83,"win",デモトレ履歴!$R$4:$R83,"&lt;"&amp;IF(A51&lt;&gt;"",A51,DATE(YEAR(A50),MONTH(A50),DAY(EOMONTH(A50,0)))))-SUM($B$44:$B49),0)</f>
        <v>#REF!</v>
      </c>
      <c r="C50" s="111" t="e">
        <f>IF(E50&gt;0,SUMIFS(デモトレ履歴!$P$4:$P$83,デモトレ履歴!$M$4:$M$83,"loss",デモトレ履歴!$R$4:$R$83,"&lt;"&amp;IF(A51&lt;&gt;"",A51,DATE(YEAR(A50),MONTH(A50),DAY(EOMONTH(A50,0)))))-SUM($C$46:$C49),0)</f>
        <v>#REF!</v>
      </c>
      <c r="D50" s="111" t="e">
        <f t="shared" si="8"/>
        <v>#REF!</v>
      </c>
      <c r="E50" s="111" t="e">
        <f>IF(A50&lt;&gt;"",COUNTIF(デモトレ履歴!$R$4:$R$83,"&lt;"&amp;IF(A51&lt;&gt;"",A51,DATE(YEAR(A50),MONTH(A50),DAY(EOMONTH(A50,0)))))-SUM($E$46:$E49),0)</f>
        <v>#REF!</v>
      </c>
      <c r="F50" s="111" t="e">
        <f>IF(A51&lt;&gt;"",COUNTIFS(デモトレ履歴!$M$4:$M$83,"win",デモトレ履歴!$R$4:$R$83,"&lt;"&amp;IF(A51&lt;&gt;"",A51,DATE(YEAR(A50),MONTH(A50),DAY(EOMONTH(A50,0)))))-SUM($F$46:$F49),0)</f>
        <v>#REF!</v>
      </c>
      <c r="G50" s="111" t="e">
        <f>IF(A51&lt;&gt;"",COUNTIFS(デモトレ履歴!$M$4:$M$83,"loss",デモトレ履歴!$R$4:$R$83,"&lt;"&amp;IF(A51&lt;&gt;"",A51,DATE(YEAR(A50),MONTH(A50),DAY(EOMONTH(A50,0)))))-SUM($G$46:$G49),0)</f>
        <v>#REF!</v>
      </c>
      <c r="H50" s="111">
        <f>COUNTIFS(デモトレ履歴!$M$4:$M$83,"drw",デモトレ履歴!$R$4:$R$83,"&lt;"&amp;IF(A51&lt;&gt;"",A51,DATE(YEAR(A50),MONTH(A50),DAY(EOMONTH(A50,0)))))-SUM($H$46:$H49)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IF(E50&gt;0,SUMIFS(デモトレ履歴!$P$4:$P$83,デモトレ履歴!$M$4:$M$83,"drw",デモトレ履歴!$R$4:$R$83,"&lt;"&amp;IF(A51&lt;&gt;"",A51,DATE(YEAR(A50),MONTH(A50),DAY(EOMONTH(A50,0)))))-SUM($C$46:$C49),0)</f>
        <v>#REF!</v>
      </c>
      <c r="O50" s="148" t="e">
        <f t="shared" si="12"/>
        <v>#REF!</v>
      </c>
    </row>
    <row r="51" spans="1:15">
      <c r="A51" s="146" t="e">
        <f t="shared" si="13"/>
        <v>#REF!</v>
      </c>
      <c r="B51" s="111" t="e">
        <f>IF(E51&gt;0,SUMIFS(デモトレ履歴!$P$4:$P$83,デモトレ履歴!$M$4:$M$83,"win",デモトレ履歴!$R$4:$R83,"&lt;"&amp;IF(A52&lt;&gt;"",A52,DATE(YEAR(A51),MONTH(A51),DAY(EOMONTH(A51,0)))))-SUM($B$44:$B50),0)</f>
        <v>#REF!</v>
      </c>
      <c r="C51" s="111" t="e">
        <f>IF(E51&gt;0,SUMIFS(デモトレ履歴!$P$4:$P$83,デモトレ履歴!$M$4:$M$83,"loss",デモトレ履歴!$R$4:$R$83,"&lt;"&amp;IF(A52&lt;&gt;"",A52,DATE(YEAR(A51),MONTH(A51),DAY(EOMONTH(A51,0)))))-SUM($C$46:$C50),0)</f>
        <v>#REF!</v>
      </c>
      <c r="D51" s="111" t="e">
        <f t="shared" si="8"/>
        <v>#REF!</v>
      </c>
      <c r="E51" s="111" t="e">
        <f>IF(A51&lt;&gt;"",COUNTIF(デモトレ履歴!$R$4:$R$83,"&lt;"&amp;IF(A52&lt;&gt;"",A52,DATE(YEAR(A51),MONTH(A51),DAY(EOMONTH(A51,0)))))-SUM($E$46:$E50),0)</f>
        <v>#REF!</v>
      </c>
      <c r="F51" s="111" t="e">
        <f>IF(A52&lt;&gt;"",COUNTIFS(デモトレ履歴!$M$4:$M$83,"win",デモトレ履歴!$R$4:$R$83,"&lt;"&amp;IF(A52&lt;&gt;"",A52,DATE(YEAR(A51),MONTH(A51),DAY(EOMONTH(A51,0)))))-SUM($F$46:$F50),0)</f>
        <v>#REF!</v>
      </c>
      <c r="G51" s="111" t="e">
        <f>IF(A52&lt;&gt;"",COUNTIFS(デモトレ履歴!$M$4:$M$83,"loss",デモトレ履歴!$R$4:$R$83,"&lt;"&amp;IF(A52&lt;&gt;"",A52,DATE(YEAR(A51),MONTH(A51),DAY(EOMONTH(A51,0)))))-SUM($G$46:$G50),0)</f>
        <v>#REF!</v>
      </c>
      <c r="H51" s="111">
        <f>COUNTIFS(デモトレ履歴!$M$4:$M$83,"drw",デモトレ履歴!$R$4:$R$83,"&lt;"&amp;IF(A52&lt;&gt;"",A52,DATE(YEAR(A51),MONTH(A51),DAY(EOMONTH(A51,0)))))-SUM($H$46:$H50)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IF(E51&gt;0,SUMIFS(デモトレ履歴!$P$4:$P$83,デモトレ履歴!$M$4:$M$83,"drw",デモトレ履歴!$R$4:$R$83,"&lt;"&amp;IF(A52&lt;&gt;"",A52,DATE(YEAR(A51),MONTH(A51),DAY(EOMONTH(A51,0)))))-SUM($C$46:$C50),0)</f>
        <v>#REF!</v>
      </c>
      <c r="O51" s="148" t="e">
        <f t="shared" si="12"/>
        <v>#REF!</v>
      </c>
    </row>
    <row r="52" spans="1:15">
      <c r="A52" s="146" t="e">
        <f t="shared" si="13"/>
        <v>#REF!</v>
      </c>
      <c r="B52" s="111" t="e">
        <f>IF(E52&gt;0,SUMIFS(デモトレ履歴!$P$4:$P$83,デモトレ履歴!$M$4:$M$83,"win",デモトレ履歴!$R$4:$R84,"&lt;"&amp;IF(A53&lt;&gt;"",A53,DATE(YEAR(A52),MONTH(A52),DAY(EOMONTH(A52,0)))))-SUM($B$44:$B51),0)</f>
        <v>#REF!</v>
      </c>
      <c r="C52" s="111" t="e">
        <f>IF(E52&gt;0,SUMIFS(デモトレ履歴!$P$4:$P$83,デモトレ履歴!$M$4:$M$83,"loss",デモトレ履歴!$R$4:$R$83,"&lt;"&amp;IF(A53&lt;&gt;"",A53,DATE(YEAR(A52),MONTH(A52),DAY(EOMONTH(A52,0)))))-SUM($C$46:$C51),0)</f>
        <v>#REF!</v>
      </c>
      <c r="D52" s="111" t="e">
        <f t="shared" si="8"/>
        <v>#REF!</v>
      </c>
      <c r="E52" s="111" t="e">
        <f>IF(A52&lt;&gt;"",COUNTIF(デモトレ履歴!$R$4:$R$83,"&lt;"&amp;IF(A53&lt;&gt;"",A53,DATE(YEAR(A52),MONTH(A52),DAY(EOMONTH(A52,0)))))-SUM($E$46:$E51),0)</f>
        <v>#REF!</v>
      </c>
      <c r="F52" s="111" t="e">
        <f>IF(A53&lt;&gt;"",COUNTIFS(デモトレ履歴!$M$4:$M$83,"win",デモトレ履歴!$R$4:$R$83,"&lt;"&amp;IF(A53&lt;&gt;"",A53,DATE(YEAR(A52),MONTH(A52),DAY(EOMONTH(A52,0)))))-SUM($F$46:$F51),0)</f>
        <v>#REF!</v>
      </c>
      <c r="G52" s="111" t="e">
        <f>IF(A53&lt;&gt;"",COUNTIFS(デモトレ履歴!$M$4:$M$83,"loss",デモトレ履歴!$R$4:$R$83,"&lt;"&amp;IF(A53&lt;&gt;"",A53,DATE(YEAR(A52),MONTH(A52),DAY(EOMONTH(A52,0)))))-SUM($G$46:$G51),0)</f>
        <v>#REF!</v>
      </c>
      <c r="H52" s="111">
        <f>COUNTIFS(デモトレ履歴!$M$4:$M$83,"drw",デモトレ履歴!$R$4:$R$83,"&lt;"&amp;IF(A53&lt;&gt;"",A53,DATE(YEAR(A52),MONTH(A52),DAY(EOMONTH(A52,0)))))-SUM($H$46:$H51)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IF(E52&gt;0,SUMIFS(デモトレ履歴!$P$4:$P$83,デモトレ履歴!$M$4:$M$83,"drw",デモトレ履歴!$R$4:$R$83,"&lt;"&amp;IF(A53&lt;&gt;"",A53,DATE(YEAR(A52),MONTH(A52),DAY(EOMONTH(A52,0)))))-SUM($C$46:$C51),0)</f>
        <v>#REF!</v>
      </c>
      <c r="O52" s="148" t="e">
        <f t="shared" si="12"/>
        <v>#REF!</v>
      </c>
    </row>
    <row r="53" spans="1:15">
      <c r="A53" s="146" t="e">
        <f t="shared" si="13"/>
        <v>#REF!</v>
      </c>
      <c r="B53" s="111" t="e">
        <f>IF(E53&gt;0,SUMIFS(デモトレ履歴!$P$4:$P$83,デモトレ履歴!$M$4:$M$83,"win",デモトレ履歴!$R$4:$R85,"&lt;"&amp;IF(A54&lt;&gt;"",A54,DATE(YEAR(A53),MONTH(A53),DAY(EOMONTH(A53,0)))))-SUM($B$44:$B52),0)</f>
        <v>#REF!</v>
      </c>
      <c r="C53" s="111" t="e">
        <f>IF(E53&gt;0,SUMIFS(デモトレ履歴!$P$4:$P$83,デモトレ履歴!$M$4:$M$83,"loss",デモトレ履歴!$R$4:$R$83,"&lt;"&amp;IF(A54&lt;&gt;"",A54,DATE(YEAR(A53),MONTH(A53),DAY(EOMONTH(A53,0)))))-SUM($C$46:$C52),0)</f>
        <v>#REF!</v>
      </c>
      <c r="D53" s="111" t="e">
        <f t="shared" si="8"/>
        <v>#REF!</v>
      </c>
      <c r="E53" s="111" t="e">
        <f>IF(A53&lt;&gt;"",COUNTIF(デモトレ履歴!$R$4:$R$83,"&lt;"&amp;IF(A54&lt;&gt;"",A54,DATE(YEAR(A53),MONTH(A53),DAY(EOMONTH(A53,0)))))-SUM($E$46:$E52),0)</f>
        <v>#REF!</v>
      </c>
      <c r="F53" s="111" t="e">
        <f>IF(A54&lt;&gt;"",COUNTIFS(デモトレ履歴!$M$4:$M$83,"win",デモトレ履歴!$R$4:$R$83,"&lt;"&amp;IF(A54&lt;&gt;"",A54,DATE(YEAR(A53),MONTH(A53),DAY(EOMONTH(A53,0)))))-SUM($F$46:$F52),0)</f>
        <v>#REF!</v>
      </c>
      <c r="G53" s="111" t="e">
        <f>IF(A54&lt;&gt;"",COUNTIFS(デモトレ履歴!$M$4:$M$83,"loss",デモトレ履歴!$R$4:$R$83,"&lt;"&amp;IF(A54&lt;&gt;"",A54,DATE(YEAR(A53),MONTH(A53),DAY(EOMONTH(A53,0)))))-SUM($G$46:$G52),0)</f>
        <v>#REF!</v>
      </c>
      <c r="H53" s="111">
        <f>COUNTIFS(デモトレ履歴!$M$4:$M$83,"drw",デモトレ履歴!$R$4:$R$83,"&lt;"&amp;IF(A54&lt;&gt;"",A54,DATE(YEAR(A53),MONTH(A53),DAY(EOMONTH(A53,0)))))-SUM($H$46:$H52)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IF(E53&gt;0,SUMIFS(デモトレ履歴!$P$4:$P$83,デモトレ履歴!$M$4:$M$83,"drw",デモトレ履歴!$R$4:$R$83,"&lt;"&amp;IF(A54&lt;&gt;"",A54,DATE(YEAR(A53),MONTH(A53),DAY(EOMONTH(A53,0)))))-SUM($C$46:$C52),0)</f>
        <v>#REF!</v>
      </c>
      <c r="O53" s="148" t="e">
        <f t="shared" si="12"/>
        <v>#REF!</v>
      </c>
    </row>
    <row r="54" spans="1:15">
      <c r="A54" s="146" t="e">
        <f t="shared" si="13"/>
        <v>#REF!</v>
      </c>
      <c r="B54" s="111" t="e">
        <f>IF(E54&gt;0,SUMIFS(デモトレ履歴!$P$4:$P$83,デモトレ履歴!$M$4:$M$83,"win",デモトレ履歴!$R$4:$R86,"&lt;"&amp;IF(A55&lt;&gt;"",A55,DATE(YEAR(A54),MONTH(A54),DAY(EOMONTH(A54,0)))))-SUM($B$44:$B53),0)</f>
        <v>#REF!</v>
      </c>
      <c r="C54" s="111" t="e">
        <f>IF(E54&gt;0,SUMIFS(デモトレ履歴!$P$4:$P$83,デモトレ履歴!$M$4:$M$83,"loss",デモトレ履歴!$R$4:$R$83,"&lt;"&amp;IF(A55&lt;&gt;"",A55,DATE(YEAR(A54),MONTH(A54),DAY(EOMONTH(A54,0)))))-SUM($C$46:$C53),0)</f>
        <v>#REF!</v>
      </c>
      <c r="D54" s="111" t="e">
        <f t="shared" si="8"/>
        <v>#REF!</v>
      </c>
      <c r="E54" s="111" t="e">
        <f>IF(A54&lt;&gt;"",COUNTIF(デモトレ履歴!$R$4:$R$83,"&lt;"&amp;IF(A55&lt;&gt;"",A55,DATE(YEAR(A54),MONTH(A54),DAY(EOMONTH(A54,0)))))-SUM($E$46:$E53),0)</f>
        <v>#REF!</v>
      </c>
      <c r="F54" s="111" t="e">
        <f>IF(A55&lt;&gt;"",COUNTIFS(デモトレ履歴!$M$4:$M$83,"win",デモトレ履歴!$R$4:$R$83,"&lt;"&amp;IF(A55&lt;&gt;"",A55,DATE(YEAR(A54),MONTH(A54),DAY(EOMONTH(A54,0)))))-SUM($F$46:$F53),0)</f>
        <v>#REF!</v>
      </c>
      <c r="G54" s="111" t="e">
        <f>IF(A55&lt;&gt;"",COUNTIFS(デモトレ履歴!$M$4:$M$83,"loss",デモトレ履歴!$R$4:$R$83,"&lt;"&amp;IF(A55&lt;&gt;"",A55,DATE(YEAR(A54),MONTH(A54),DAY(EOMONTH(A54,0)))))-SUM($G$46:$G53),0)</f>
        <v>#REF!</v>
      </c>
      <c r="H54" s="111">
        <f>COUNTIFS(デモトレ履歴!$M$4:$M$83,"drw",デモトレ履歴!$R$4:$R$83,"&lt;"&amp;IF(A55&lt;&gt;"",A55,DATE(YEAR(A54),MONTH(A54),DAY(EOMONTH(A54,0)))))-SUM($H$46:$H53)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IF(E54&gt;0,SUMIFS(デモトレ履歴!$P$4:$P$83,デモトレ履歴!$M$4:$M$83,"drw",デモトレ履歴!$R$4:$R$83,"&lt;"&amp;IF(A55&lt;&gt;"",A55,DATE(YEAR(A54),MONTH(A54),DAY(EOMONTH(A54,0)))))-SUM($C$46:$C53),0)</f>
        <v>#REF!</v>
      </c>
      <c r="O54" s="148" t="e">
        <f t="shared" si="12"/>
        <v>#REF!</v>
      </c>
    </row>
    <row r="55" spans="1:15">
      <c r="A55" s="146" t="e">
        <f t="shared" si="13"/>
        <v>#REF!</v>
      </c>
      <c r="B55" s="111" t="e">
        <f>IF(E55&gt;0,SUMIFS(デモトレ履歴!$P$4:$P$83,デモトレ履歴!$M$4:$M$83,"win",デモトレ履歴!$R$4:$R87,"&lt;"&amp;IF(A56&lt;&gt;"",A56,DATE(YEAR(A55),MONTH(A55),DAY(EOMONTH(A55,0)))))-SUM($B$44:$B54),0)</f>
        <v>#REF!</v>
      </c>
      <c r="C55" s="111" t="e">
        <f>IF(E55&gt;0,SUMIFS(デモトレ履歴!$P$4:$P$83,デモトレ履歴!$M$4:$M$83,"loss",デモトレ履歴!$R$4:$R$83,"&lt;"&amp;IF(A56&lt;&gt;"",A56,DATE(YEAR(A55),MONTH(A55),DAY(EOMONTH(A55,0)))))-SUM($C$46:$C54),0)</f>
        <v>#REF!</v>
      </c>
      <c r="D55" s="111" t="e">
        <f t="shared" si="8"/>
        <v>#REF!</v>
      </c>
      <c r="E55" s="111" t="e">
        <f>IF(A55&lt;&gt;"",COUNTIF(デモトレ履歴!$R$4:$R$83,"&lt;"&amp;IF(A56&lt;&gt;"",A56,DATE(YEAR(A55),MONTH(A55),DAY(EOMONTH(A55,0)))))-SUM($E$46:$E54),0)</f>
        <v>#REF!</v>
      </c>
      <c r="F55" s="111" t="e">
        <f>IF(A56&lt;&gt;"",COUNTIFS(デモトレ履歴!$M$4:$M$83,"win",デモトレ履歴!$R$4:$R$83,"&lt;"&amp;IF(A56&lt;&gt;"",A56,DATE(YEAR(A55),MONTH(A55),DAY(EOMONTH(A55,0)))))-SUM($F$46:$F54),0)</f>
        <v>#REF!</v>
      </c>
      <c r="G55" s="111" t="e">
        <f>IF(A56&lt;&gt;"",COUNTIFS(デモトレ履歴!$M$4:$M$83,"loss",デモトレ履歴!$R$4:$R$83,"&lt;"&amp;IF(A56&lt;&gt;"",A56,DATE(YEAR(A55),MONTH(A55),DAY(EOMONTH(A55,0)))))-SUM($G$46:$G54),0)</f>
        <v>#REF!</v>
      </c>
      <c r="H55" s="111">
        <f>COUNTIFS(デモトレ履歴!$M$4:$M$83,"drw",デモトレ履歴!$R$4:$R$83,"&lt;"&amp;IF(A56&lt;&gt;"",A56,DATE(YEAR(A55),MONTH(A55),DAY(EOMONTH(A55,0)))))-SUM($H$46:$H54)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IF(E55&gt;0,SUMIFS(デモトレ履歴!$P$4:$P$83,デモトレ履歴!$M$4:$M$83,"drw",デモトレ履歴!$R$4:$R$83,"&lt;"&amp;IF(A56&lt;&gt;"",A56,DATE(YEAR(A55),MONTH(A55),DAY(EOMONTH(A55,0)))))-SUM($C$46:$C54),0)</f>
        <v>#REF!</v>
      </c>
      <c r="O55" s="148" t="e">
        <f t="shared" si="12"/>
        <v>#REF!</v>
      </c>
    </row>
    <row r="56" spans="1:15">
      <c r="A56" s="146" t="e">
        <f t="shared" si="13"/>
        <v>#REF!</v>
      </c>
      <c r="B56" s="111" t="e">
        <f>IF(E56&gt;0,SUMIFS(デモトレ履歴!$P$4:$P$83,デモトレ履歴!$M$4:$M$83,"win",デモトレ履歴!$R$4:$R88,"&lt;"&amp;IF(A57&lt;&gt;"",A57,DATE(YEAR(A56),MONTH(A56),DAY(EOMONTH(A56,0)))))-SUM($B$44:$B55),0)</f>
        <v>#REF!</v>
      </c>
      <c r="C56" s="111" t="e">
        <f>IF(E56&gt;0,SUMIFS(デモトレ履歴!$P$4:$P$83,デモトレ履歴!$M$4:$M$83,"loss",デモトレ履歴!$R$4:$R$83,"&lt;"&amp;IF(A57&lt;&gt;"",A57,DATE(YEAR(A56),MONTH(A56),DAY(EOMONTH(A56,0)))))-SUM($C$46:$C55),0)</f>
        <v>#REF!</v>
      </c>
      <c r="D56" s="111" t="e">
        <f t="shared" si="8"/>
        <v>#REF!</v>
      </c>
      <c r="E56" s="111" t="e">
        <f>IF(A56&lt;&gt;"",COUNTIF(デモトレ履歴!$R$4:$R$83,"&lt;"&amp;IF(A57&lt;&gt;"",A57,DATE(YEAR(A56),MONTH(A56),DAY(EOMONTH(A56,0)))))-SUM($E$46:$E55),0)</f>
        <v>#REF!</v>
      </c>
      <c r="F56" s="111" t="e">
        <f>IF(A57&lt;&gt;"",COUNTIFS(デモトレ履歴!$M$4:$M$83,"win",デモトレ履歴!$R$4:$R$83,"&lt;"&amp;IF(A57&lt;&gt;"",A57,DATE(YEAR(A56),MONTH(A56),DAY(EOMONTH(A56,0)))))-SUM($F$46:$F55),0)</f>
        <v>#REF!</v>
      </c>
      <c r="G56" s="111" t="e">
        <f>IF(A57&lt;&gt;"",COUNTIFS(デモトレ履歴!$M$4:$M$83,"loss",デモトレ履歴!$R$4:$R$83,"&lt;"&amp;IF(A57&lt;&gt;"",A57,DATE(YEAR(A56),MONTH(A56),DAY(EOMONTH(A56,0)))))-SUM($G$46:$G55),0)</f>
        <v>#REF!</v>
      </c>
      <c r="H56" s="111">
        <f>COUNTIFS(デモトレ履歴!$M$4:$M$83,"drw",デモトレ履歴!$R$4:$R$83,"&lt;"&amp;IF(A57&lt;&gt;"",A57,DATE(YEAR(A56),MONTH(A56),DAY(EOMONTH(A56,0)))))-SUM($H$46:$H55)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IF(E56&gt;0,SUMIFS(デモトレ履歴!$P$4:$P$83,デモトレ履歴!$M$4:$M$83,"drw",デモトレ履歴!$R$4:$R$83,"&lt;"&amp;IF(A57&lt;&gt;"",A57,DATE(YEAR(A56),MONTH(A56),DAY(EOMONTH(A56,0)))))-SUM($C$46:$C55),0)</f>
        <v>#REF!</v>
      </c>
      <c r="O56" s="148" t="e">
        <f t="shared" si="12"/>
        <v>#REF!</v>
      </c>
    </row>
    <row r="57" spans="1:15">
      <c r="A57" s="146" t="e">
        <f t="shared" si="13"/>
        <v>#REF!</v>
      </c>
      <c r="B57" s="111" t="e">
        <f>IF(E57&gt;0,SUMIFS(デモトレ履歴!$P$4:$P$83,デモトレ履歴!$M$4:$M$83,"win",デモトレ履歴!$R$4:$R89,"&lt;"&amp;IF(A58&lt;&gt;"",A58,DATE(YEAR(A57),MONTH(A57),DAY(EOMONTH(A57,0)))))-SUM($B$44:$B56),0)</f>
        <v>#REF!</v>
      </c>
      <c r="C57" s="111" t="e">
        <f>IF(E57&gt;0,SUMIFS(デモトレ履歴!$P$4:$P$83,デモトレ履歴!$M$4:$M$83,"loss",デモトレ履歴!$R$4:$R$83,"&lt;"&amp;IF(A58&lt;&gt;"",A58,DATE(YEAR(A57),MONTH(A57),DAY(EOMONTH(A57,0)))))-SUM($C$46:$C56),0)</f>
        <v>#REF!</v>
      </c>
      <c r="D57" s="111" t="e">
        <f t="shared" si="8"/>
        <v>#REF!</v>
      </c>
      <c r="E57" s="111" t="e">
        <f>IF(A57&lt;&gt;"",COUNTIF(デモトレ履歴!$R$4:$R$83,"&lt;"&amp;IF(A58&lt;&gt;"",A58,DATE(YEAR(A57),MONTH(A57),DAY(EOMONTH(A57,0)))))-SUM($E$46:$E56),0)</f>
        <v>#REF!</v>
      </c>
      <c r="F57" s="111" t="e">
        <f>IF(A58&lt;&gt;"",COUNTIFS(デモトレ履歴!$M$4:$M$83,"win",デモトレ履歴!$R$4:$R$83,"&lt;"&amp;IF(A58&lt;&gt;"",A58,DATE(YEAR(A57),MONTH(A57),DAY(EOMONTH(A57,0)))))-SUM($F$46:$F56),0)</f>
        <v>#REF!</v>
      </c>
      <c r="G57" s="111" t="e">
        <f>IF(A58&lt;&gt;"",COUNTIFS(デモトレ履歴!$M$4:$M$83,"loss",デモトレ履歴!$R$4:$R$83,"&lt;"&amp;IF(A58&lt;&gt;"",A58,DATE(YEAR(A57),MONTH(A57),DAY(EOMONTH(A57,0)))))-SUM($G$46:$G56),0)</f>
        <v>#REF!</v>
      </c>
      <c r="H57" s="111">
        <f>COUNTIFS(デモトレ履歴!$M$4:$M$83,"drw",デモトレ履歴!$R$4:$R$83,"&lt;"&amp;IF(A58&lt;&gt;"",A58,DATE(YEAR(A57),MONTH(A57),DAY(EOMONTH(A57,0)))))-SUM($H$46:$H56)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IF(E57&gt;0,SUMIFS(デモトレ履歴!$P$4:$P$83,デモトレ履歴!$M$4:$M$83,"drw",デモトレ履歴!$R$4:$R$83,"&lt;"&amp;IF(A58&lt;&gt;"",A58,DATE(YEAR(A57),MONTH(A57),DAY(EOMONTH(A57,0)))))-SUM($C$46:$C56),0)</f>
        <v>#REF!</v>
      </c>
      <c r="O57" s="148" t="e">
        <f t="shared" si="12"/>
        <v>#REF!</v>
      </c>
    </row>
    <row r="58" spans="1:15">
      <c r="A58" s="146" t="e">
        <f t="shared" si="13"/>
        <v>#REF!</v>
      </c>
      <c r="B58" s="111" t="e">
        <f>IF(E58&gt;0,SUMIFS(デモトレ履歴!$P$4:$P$83,デモトレ履歴!$M$4:$M$83,"win",デモトレ履歴!$R$4:$R90,"&lt;"&amp;IF(A59&lt;&gt;"",A59,DATE(YEAR(A58),MONTH(A58),DAY(EOMONTH(A58,0)))))-SUM($B$44:$B57),0)</f>
        <v>#REF!</v>
      </c>
      <c r="C58" s="111" t="e">
        <f>IF(E58&gt;0,SUMIFS(デモトレ履歴!$P$4:$P$83,デモトレ履歴!$M$4:$M$83,"loss",デモトレ履歴!$R$4:$R$83,"&lt;"&amp;IF(A59&lt;&gt;"",A59,DATE(YEAR(A58),MONTH(A58),DAY(EOMONTH(A58,0)))))-SUM($C$46:$C57),0)</f>
        <v>#REF!</v>
      </c>
      <c r="D58" s="111" t="e">
        <f t="shared" si="8"/>
        <v>#REF!</v>
      </c>
      <c r="E58" s="111" t="e">
        <f>IF(A58&lt;&gt;"",COUNTIF(デモトレ履歴!$R$4:$R$83,"&lt;"&amp;IF(A59&lt;&gt;"",A59,DATE(YEAR(A58),MONTH(A58),DAY(EOMONTH(A58,0)))))-SUM($E$46:$E57),0)</f>
        <v>#REF!</v>
      </c>
      <c r="F58" s="111" t="e">
        <f>IF(A59&lt;&gt;"",COUNTIFS(デモトレ履歴!$M$4:$M$83,"win",デモトレ履歴!$R$4:$R$83,"&lt;"&amp;IF(A59&lt;&gt;"",A59,DATE(YEAR(A58),MONTH(A58),DAY(EOMONTH(A58,0)))))-SUM($F$46:$F57),0)</f>
        <v>#REF!</v>
      </c>
      <c r="G58" s="111" t="e">
        <f>IF(A59&lt;&gt;"",COUNTIFS(デモトレ履歴!$M$4:$M$83,"loss",デモトレ履歴!$R$4:$R$83,"&lt;"&amp;IF(A59&lt;&gt;"",A59,DATE(YEAR(A58),MONTH(A58),DAY(EOMONTH(A58,0)))))-SUM($G$46:$G57),0)</f>
        <v>#REF!</v>
      </c>
      <c r="H58" s="111">
        <f>COUNTIFS(デモトレ履歴!$M$4:$M$83,"drw",デモトレ履歴!$R$4:$R$83,"&lt;"&amp;IF(A59&lt;&gt;"",A59,DATE(YEAR(A58),MONTH(A58),DAY(EOMONTH(A58,0)))))-SUM($H$46:$H57)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IF(E58&gt;0,SUMIFS(デモトレ履歴!$P$4:$P$83,デモトレ履歴!$M$4:$M$83,"drw",デモトレ履歴!$R$4:$R$83,"&lt;"&amp;IF(A59&lt;&gt;"",A59,DATE(YEAR(A58),MONTH(A58),DAY(EOMONTH(A58,0)))))-SUM($C$46:$C57),0)</f>
        <v>#REF!</v>
      </c>
      <c r="O58" s="148" t="e">
        <f t="shared" si="12"/>
        <v>#REF!</v>
      </c>
    </row>
    <row r="59" spans="1:15">
      <c r="A59" s="146" t="e">
        <f t="shared" si="13"/>
        <v>#REF!</v>
      </c>
      <c r="B59" s="111" t="e">
        <f>IF(E59&gt;0,SUMIFS(デモトレ履歴!$P$4:$P$83,デモトレ履歴!$M$4:$M$83,"win",デモトレ履歴!$R$4:$R91,"&lt;"&amp;IF(A60&lt;&gt;"",A60,DATE(YEAR(A59),MONTH(A59),DAY(EOMONTH(A59,0)))))-SUM($B$44:$B58),0)</f>
        <v>#REF!</v>
      </c>
      <c r="C59" s="111" t="e">
        <f>IF(E59&gt;0,SUMIFS(デモトレ履歴!$P$4:$P$83,デモトレ履歴!$M$4:$M$83,"loss",デモトレ履歴!$R$4:$R$83,"&lt;"&amp;IF(A60&lt;&gt;"",A60,DATE(YEAR(A59),MONTH(A59),DAY(EOMONTH(A59,0)))))-SUM($C$46:$C58),0)</f>
        <v>#REF!</v>
      </c>
      <c r="D59" s="111" t="e">
        <f t="shared" si="8"/>
        <v>#REF!</v>
      </c>
      <c r="E59" s="111" t="e">
        <f>IF(A59&lt;&gt;"",COUNTIF(デモトレ履歴!$R$4:$R$83,"&lt;"&amp;IF(A60&lt;&gt;"",A60,DATE(YEAR(A59),MONTH(A59),DAY(EOMONTH(A59,0)))))-SUM($E$46:$E58),0)</f>
        <v>#REF!</v>
      </c>
      <c r="F59" s="111" t="e">
        <f>IF(A60&lt;&gt;"",COUNTIFS(デモトレ履歴!$M$4:$M$83,"win",デモトレ履歴!$R$4:$R$83,"&lt;"&amp;IF(A60&lt;&gt;"",A60,DATE(YEAR(A59),MONTH(A59),DAY(EOMONTH(A59,0)))))-SUM($F$46:$F58),0)</f>
        <v>#REF!</v>
      </c>
      <c r="G59" s="111" t="e">
        <f>IF(A60&lt;&gt;"",COUNTIFS(デモトレ履歴!$M$4:$M$83,"loss",デモトレ履歴!$R$4:$R$83,"&lt;"&amp;IF(A60&lt;&gt;"",A60,DATE(YEAR(A59),MONTH(A59),DAY(EOMONTH(A59,0)))))-SUM($G$46:$G58),0)</f>
        <v>#REF!</v>
      </c>
      <c r="H59" s="111">
        <f>COUNTIFS(デモトレ履歴!$M$4:$M$83,"drw",デモトレ履歴!$R$4:$R$83,"&lt;"&amp;IF(A60&lt;&gt;"",A60,DATE(YEAR(A59),MONTH(A59),DAY(EOMONTH(A59,0)))))-SUM($H$46:$H58)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IF(E59&gt;0,SUMIFS(デモトレ履歴!$P$4:$P$83,デモトレ履歴!$M$4:$M$83,"drw",デモトレ履歴!$R$4:$R$83,"&lt;"&amp;IF(A60&lt;&gt;"",A60,DATE(YEAR(A59),MONTH(A59),DAY(EOMONTH(A59,0)))))-SUM($C$46:$C58),0)</f>
        <v>#REF!</v>
      </c>
      <c r="O59" s="148" t="e">
        <f t="shared" si="12"/>
        <v>#REF!</v>
      </c>
    </row>
    <row r="60" spans="1:15">
      <c r="A60" s="146" t="e">
        <f t="shared" si="13"/>
        <v>#REF!</v>
      </c>
      <c r="B60" s="111" t="e">
        <f>IF(E60&gt;0,SUMIFS(デモトレ履歴!$P$4:$P$83,デモトレ履歴!$M$4:$M$83,"win",デモトレ履歴!$R$4:$R92,"&lt;"&amp;IF(A61&lt;&gt;"",A61,DATE(YEAR(A60),MONTH(A60),DAY(EOMONTH(A60,0)))))-SUM($B$44:$B59),0)</f>
        <v>#REF!</v>
      </c>
      <c r="C60" s="111" t="e">
        <f>IF(E60&gt;0,SUMIFS(デモトレ履歴!$P$4:$P$83,デモトレ履歴!$M$4:$M$83,"loss",デモトレ履歴!$R$4:$R$83,"&lt;"&amp;IF(A61&lt;&gt;"",A61,DATE(YEAR(A60),MONTH(A60),DAY(EOMONTH(A60,0)))))-SUM($C$46:$C59),0)</f>
        <v>#REF!</v>
      </c>
      <c r="D60" s="111" t="e">
        <f t="shared" si="8"/>
        <v>#REF!</v>
      </c>
      <c r="E60" s="111" t="e">
        <f>IF(A60&lt;&gt;"",COUNTIF(デモトレ履歴!$R$4:$R$83,"&lt;"&amp;IF(A61&lt;&gt;"",A61,DATE(YEAR(A60),MONTH(A60),DAY(EOMONTH(A60,0)))))-SUM($E$46:$E59),0)</f>
        <v>#REF!</v>
      </c>
      <c r="F60" s="111" t="e">
        <f>IF(A61&lt;&gt;"",COUNTIFS(デモトレ履歴!$M$4:$M$83,"win",デモトレ履歴!$R$4:$R$83,"&lt;"&amp;IF(A61&lt;&gt;"",A61,DATE(YEAR(A60),MONTH(A60),DAY(EOMONTH(A60,0)))))-SUM($F$46:$F59),0)</f>
        <v>#REF!</v>
      </c>
      <c r="G60" s="111" t="e">
        <f>IF(A61&lt;&gt;"",COUNTIFS(デモトレ履歴!$M$4:$M$83,"loss",デモトレ履歴!$R$4:$R$83,"&lt;"&amp;IF(A61&lt;&gt;"",A61,DATE(YEAR(A60),MONTH(A60),DAY(EOMONTH(A60,0)))))-SUM($G$46:$G59),0)</f>
        <v>#REF!</v>
      </c>
      <c r="H60" s="111">
        <f>COUNTIFS(デモトレ履歴!$M$4:$M$83,"drw",デモトレ履歴!$R$4:$R$83,"&lt;"&amp;IF(A61&lt;&gt;"",A61,DATE(YEAR(A60),MONTH(A60),DAY(EOMONTH(A60,0)))))-SUM($H$46:$H59)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IF(E60&gt;0,SUMIFS(デモトレ履歴!$P$4:$P$83,デモトレ履歴!$M$4:$M$83,"drw",デモトレ履歴!$R$4:$R$83,"&lt;"&amp;IF(A61&lt;&gt;"",A61,DATE(YEAR(A60),MONTH(A60),DAY(EOMONTH(A60,0)))))-SUM($C$46:$C59),0)</f>
        <v>#REF!</v>
      </c>
      <c r="O60" s="148" t="e">
        <f t="shared" si="12"/>
        <v>#REF!</v>
      </c>
    </row>
    <row r="61" spans="1:15">
      <c r="A61" s="146" t="e">
        <f t="shared" si="13"/>
        <v>#REF!</v>
      </c>
      <c r="B61" s="111" t="e">
        <f>IF(E61&gt;0,SUMIFS(デモトレ履歴!$P$4:$P$83,デモトレ履歴!$M$4:$M$83,"win",デモトレ履歴!$R$4:$R93,"&lt;"&amp;IF(A62&lt;&gt;"",A62,DATE(YEAR(A61),MONTH(A61),DAY(EOMONTH(A61,0)))))-SUM($B$44:$B60),0)</f>
        <v>#REF!</v>
      </c>
      <c r="C61" s="111" t="e">
        <f>IF(E61&gt;0,SUMIFS(デモトレ履歴!$P$4:$P$83,デモトレ履歴!$M$4:$M$83,"loss",デモトレ履歴!$R$4:$R$83,"&lt;"&amp;IF(A62&lt;&gt;"",A62,DATE(YEAR(A61),MONTH(A61),DAY(EOMONTH(A61,0)))))-SUM($C$46:$C60),0)</f>
        <v>#REF!</v>
      </c>
      <c r="D61" s="111" t="e">
        <f t="shared" si="8"/>
        <v>#REF!</v>
      </c>
      <c r="E61" s="111" t="e">
        <f>IF(A61&lt;&gt;"",COUNTIF(デモトレ履歴!$R$4:$R$83,"&lt;"&amp;IF(A62&lt;&gt;"",A62,DATE(YEAR(A61),MONTH(A61),DAY(EOMONTH(A61,0)))))-SUM($E$46:$E60),0)</f>
        <v>#REF!</v>
      </c>
      <c r="F61" s="111" t="e">
        <f>IF(A62&lt;&gt;"",COUNTIFS(デモトレ履歴!$M$4:$M$83,"win",デモトレ履歴!$R$4:$R$83,"&lt;"&amp;IF(A62&lt;&gt;"",A62,DATE(YEAR(A61),MONTH(A61),DAY(EOMONTH(A61,0)))))-SUM($F$46:$F60),0)</f>
        <v>#REF!</v>
      </c>
      <c r="G61" s="111" t="e">
        <f>IF(A62&lt;&gt;"",COUNTIFS(デモトレ履歴!$M$4:$M$83,"loss",デモトレ履歴!$R$4:$R$83,"&lt;"&amp;IF(A62&lt;&gt;"",A62,DATE(YEAR(A61),MONTH(A61),DAY(EOMONTH(A61,0)))))-SUM($G$46:$G60),0)</f>
        <v>#REF!</v>
      </c>
      <c r="H61" s="111">
        <f>COUNTIFS(デモトレ履歴!$M$4:$M$83,"drw",デモトレ履歴!$R$4:$R$83,"&lt;"&amp;IF(A62&lt;&gt;"",A62,DATE(YEAR(A61),MONTH(A61),DAY(EOMONTH(A61,0)))))-SUM($H$46:$H60)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IF(E61&gt;0,SUMIFS(デモトレ履歴!$P$4:$P$83,デモトレ履歴!$M$4:$M$83,"drw",デモトレ履歴!$R$4:$R$83,"&lt;"&amp;IF(A62&lt;&gt;"",A62,DATE(YEAR(A61),MONTH(A61),DAY(EOMONTH(A61,0)))))-SUM($C$46:$C60),0)</f>
        <v>#REF!</v>
      </c>
      <c r="O61" s="148" t="e">
        <f t="shared" si="12"/>
        <v>#REF!</v>
      </c>
    </row>
    <row r="62" spans="1:15">
      <c r="A62" s="146" t="e">
        <f t="shared" si="13"/>
        <v>#REF!</v>
      </c>
      <c r="B62" s="111" t="e">
        <f>IF(E62&gt;0,SUMIFS(デモトレ履歴!$P$4:$P$83,デモトレ履歴!$M$4:$M$83,"win",デモトレ履歴!$R$4:$R94,"&lt;"&amp;IF(A63&lt;&gt;"",A63,DATE(YEAR(A62),MONTH(A62),DAY(EOMONTH(A62,0)))))-SUM($B$44:$B61),0)</f>
        <v>#REF!</v>
      </c>
      <c r="C62" s="111" t="e">
        <f>IF(E62&gt;0,SUMIFS(デモトレ履歴!$P$4:$P$83,デモトレ履歴!$M$4:$M$83,"loss",デモトレ履歴!$R$4:$R$83,"&lt;"&amp;IF(A63&lt;&gt;"",A63,DATE(YEAR(A62),MONTH(A62),DAY(EOMONTH(A62,0)))))-SUM($C$46:$C61),0)</f>
        <v>#REF!</v>
      </c>
      <c r="D62" s="111" t="e">
        <f t="shared" si="8"/>
        <v>#REF!</v>
      </c>
      <c r="E62" s="111" t="e">
        <f>IF(A62&lt;&gt;"",COUNTIF(デモトレ履歴!$R$4:$R$83,"&lt;"&amp;IF(A63&lt;&gt;"",A63,DATE(YEAR(A62),MONTH(A62),DAY(EOMONTH(A62,0)))))-SUM($E$46:$E61),0)</f>
        <v>#REF!</v>
      </c>
      <c r="F62" s="111" t="e">
        <f>IF(A63&lt;&gt;"",COUNTIFS(デモトレ履歴!$M$4:$M$83,"win",デモトレ履歴!$R$4:$R$83,"&lt;"&amp;IF(A63&lt;&gt;"",A63,DATE(YEAR(A62),MONTH(A62),DAY(EOMONTH(A62,0)))))-SUM($F$46:$F61),0)</f>
        <v>#REF!</v>
      </c>
      <c r="G62" s="111" t="e">
        <f>IF(A63&lt;&gt;"",COUNTIFS(デモトレ履歴!$M$4:$M$83,"loss",デモトレ履歴!$R$4:$R$83,"&lt;"&amp;IF(A63&lt;&gt;"",A63,DATE(YEAR(A62),MONTH(A62),DAY(EOMONTH(A62,0)))))-SUM($G$46:$G61),0)</f>
        <v>#REF!</v>
      </c>
      <c r="H62" s="111">
        <f>COUNTIFS(デモトレ履歴!$M$4:$M$83,"drw",デモトレ履歴!$R$4:$R$83,"&lt;"&amp;IF(A63&lt;&gt;"",A63,DATE(YEAR(A62),MONTH(A62),DAY(EOMONTH(A62,0)))))-SUM($H$46:$H61)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IF(E62&gt;0,SUMIFS(デモトレ履歴!$P$4:$P$83,デモトレ履歴!$M$4:$M$83,"drw",デモトレ履歴!$R$4:$R$83,"&lt;"&amp;IF(A63&lt;&gt;"",A63,DATE(YEAR(A62),MONTH(A62),DAY(EOMONTH(A62,0)))))-SUM($C$46:$C61),0)</f>
        <v>#REF!</v>
      </c>
      <c r="O62" s="148" t="e">
        <f t="shared" si="12"/>
        <v>#REF!</v>
      </c>
    </row>
    <row r="63" spans="1:15">
      <c r="A63" s="146" t="e">
        <f t="shared" si="13"/>
        <v>#REF!</v>
      </c>
      <c r="B63" s="111" t="e">
        <f>IF(E63&gt;0,SUMIFS(デモトレ履歴!$P$4:$P$83,デモトレ履歴!$M$4:$M$83,"win",デモトレ履歴!$R$4:$R95,"&lt;"&amp;IF(A64&lt;&gt;"",A64,DATE(YEAR(A63),MONTH(A63),DAY(EOMONTH(A63,0)))))-SUM($B$44:$B62),0)</f>
        <v>#REF!</v>
      </c>
      <c r="C63" s="111" t="e">
        <f>IF(E63&gt;0,SUMIFS(デモトレ履歴!$P$4:$P$83,デモトレ履歴!$M$4:$M$83,"loss",デモトレ履歴!$R$4:$R$83,"&lt;"&amp;IF(A64&lt;&gt;"",A64,DATE(YEAR(A63),MONTH(A63),DAY(EOMONTH(A63,0)))))-SUM($C$46:$C62),0)</f>
        <v>#REF!</v>
      </c>
      <c r="D63" s="111" t="e">
        <f t="shared" si="8"/>
        <v>#REF!</v>
      </c>
      <c r="E63" s="111" t="e">
        <f>IF(A63&lt;&gt;"",COUNTIF(デモトレ履歴!$R$4:$R$83,"&lt;"&amp;IF(A64&lt;&gt;"",A64,DATE(YEAR(A63),MONTH(A63),DAY(EOMONTH(A63,0)))))-SUM($E$46:$E62),0)</f>
        <v>#REF!</v>
      </c>
      <c r="F63" s="111">
        <f>IF(A64&lt;&gt;"",COUNTIFS(デモトレ履歴!$M$4:$M$83,"win",デモトレ履歴!$R$4:$R$83,"&lt;"&amp;IF(A64&lt;&gt;"",A64,DATE(YEAR(A63),MONTH(A63),DAY(EOMONTH(A63,0)))))-SUM($F$46:$F62),0)</f>
        <v>0</v>
      </c>
      <c r="G63" s="111">
        <f>IF(A64&lt;&gt;"",COUNTIFS(デモトレ履歴!$M$4:$M$83,"loss",デモトレ履歴!$R$4:$R$83,"&lt;"&amp;IF(A64&lt;&gt;"",A64,DATE(YEAR(A63),MONTH(A63),DAY(EOMONTH(A63,0)))))-SUM($G$46:$G62),0)</f>
        <v>0</v>
      </c>
      <c r="H63" s="111">
        <f>COUNTIFS(デモトレ履歴!$M$4:$M$83,"drw",デモトレ履歴!$R$4:$R$83,"&lt;"&amp;IF(A64&lt;&gt;"",A64,DATE(YEAR(A63),MONTH(A63),DAY(EOMONTH(A63,0)))))-SUM($H$46:$H62)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IF(E63&gt;0,SUMIFS(デモトレ履歴!$P$4:$P$83,デモトレ履歴!$M$4:$M$83,"drw",デモトレ履歴!$R$4:$R$83,"&lt;"&amp;IF(A64&lt;&gt;"",A64,DATE(YEAR(A63),MONTH(A63),DAY(EOMONTH(A63,0)))))-SUM($C$46:$C62),0)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dimension ref="A1"/>
  <sheetViews>
    <sheetView topLeftCell="A62" zoomScale="97" zoomScaleSheetLayoutView="100" workbookViewId="0">
      <selection activeCell="A93" sqref="A93"/>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61"/>
  <sheetViews>
    <sheetView zoomScale="97" zoomScaleSheetLayoutView="100" workbookViewId="0">
      <selection activeCell="B1" sqref="B1"/>
    </sheetView>
  </sheetViews>
  <sheetFormatPr defaultColWidth="8.875" defaultRowHeight="13.5"/>
  <sheetData>
    <row r="61" ht="17.25" customHeight="1"/>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ルール＆合計</vt:lpstr>
      <vt:lpstr>デモトレ履歴</vt:lpstr>
      <vt:lpstr>画像2.22～</vt:lpstr>
      <vt:lpstr>画像02.15～</vt:lpstr>
      <vt:lpstr>気づき</vt:lpstr>
      <vt:lpstr>決まり事</vt:lpstr>
      <vt:lpstr>成績表</vt:lpstr>
      <vt:lpstr>画像02.08～</vt:lpstr>
      <vt:lpstr>画像02.01～</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2016-03-01T14:33:50Z</dcterms:modified>
</cp:coreProperties>
</file>