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9" activeTab="5"/>
  </bookViews>
  <sheets>
    <sheet name="検証（USDJPY1D）_3" sheetId="1" r:id="rId1"/>
    <sheet name="検証（USDJPY1D）_2" sheetId="2" r:id="rId2"/>
    <sheet name="検証（USDJPY1D）" sheetId="3" r:id="rId3"/>
    <sheet name="検証（USDJPY４H）" sheetId="4" r:id="rId4"/>
    <sheet name="画像（１D）" sheetId="5" r:id="rId5"/>
    <sheet name="気づき（１D＆４H）" sheetId="6" r:id="rId6"/>
    <sheet name="検証終了通貨" sheetId="7" r:id="rId7"/>
    <sheet name="テンプレ" sheetId="8" r:id="rId8"/>
  </sheets>
  <definedNames/>
  <calcPr fullCalcOnLoad="1"/>
</workbook>
</file>

<file path=xl/sharedStrings.xml><?xml version="1.0" encoding="utf-8"?>
<sst xmlns="http://schemas.openxmlformats.org/spreadsheetml/2006/main" count="1754" uniqueCount="294">
  <si>
    <t>通貨ペア</t>
  </si>
  <si>
    <t>USDPY</t>
  </si>
  <si>
    <t>時間足</t>
  </si>
  <si>
    <t>日足</t>
  </si>
  <si>
    <t>当初資金</t>
  </si>
  <si>
    <t>最終資金</t>
  </si>
  <si>
    <t>エントリー理由</t>
  </si>
  <si>
    <t>キャンドル実体＞10MA＞20MAの順で買い方向、逆なら売り方向。MAに触れてPB出現でエントリー待ち、PB高値or安値ブレイクでエントリー。</t>
  </si>
  <si>
    <t>決済理由</t>
  </si>
  <si>
    <t>・トレーリングストップ（ダウ理論）
・終値で+17pisの利益があればストップを建値に移動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</si>
  <si>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</si>
  <si>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</si>
  <si>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</si>
  <si>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</si>
  <si>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</si>
  <si>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</si>
  <si>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</si>
  <si>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</si>
  <si>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</si>
  <si>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</si>
  <si>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</si>
  <si>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</si>
  <si>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</si>
  <si>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</si>
  <si>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</si>
  <si>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</si>
  <si>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</si>
  <si>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</si>
  <si>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</si>
  <si>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</si>
  <si>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</si>
  <si>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</si>
  <si>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</si>
  <si>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</si>
  <si>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2005</t>
  </si>
  <si>
    <t>買</t>
  </si>
  <si>
    <t>上</t>
  </si>
  <si>
    <t>2006</t>
  </si>
  <si>
    <t>06/22</t>
  </si>
  <si>
    <t>06/29</t>
  </si>
  <si>
    <t>2007</t>
  </si>
  <si>
    <t>01/26</t>
  </si>
  <si>
    <t>01/31</t>
  </si>
  <si>
    <t>天</t>
  </si>
  <si>
    <t>04/16</t>
  </si>
  <si>
    <t>04/18</t>
  </si>
  <si>
    <t>05/10</t>
  </si>
  <si>
    <t>05/11</t>
  </si>
  <si>
    <t>2008</t>
  </si>
  <si>
    <t>06/05</t>
  </si>
  <si>
    <t>06/06</t>
  </si>
  <si>
    <t>10/15</t>
  </si>
  <si>
    <t>売</t>
  </si>
  <si>
    <t>10/16</t>
  </si>
  <si>
    <t>下</t>
  </si>
  <si>
    <t>11/19</t>
  </si>
  <si>
    <t>11/21</t>
  </si>
  <si>
    <t>12/09</t>
  </si>
  <si>
    <t>12/10</t>
  </si>
  <si>
    <t>2009</t>
  </si>
  <si>
    <t>03/09</t>
  </si>
  <si>
    <t>03/10</t>
  </si>
  <si>
    <t>08/25</t>
  </si>
  <si>
    <t>2010</t>
  </si>
  <si>
    <t>04/09</t>
  </si>
  <si>
    <t>04/13</t>
  </si>
  <si>
    <t>11/15</t>
  </si>
  <si>
    <t>12/03</t>
  </si>
  <si>
    <t>2011</t>
  </si>
  <si>
    <t>08/03</t>
  </si>
  <si>
    <t>08/04</t>
  </si>
  <si>
    <t>底</t>
  </si>
  <si>
    <t>08/23</t>
  </si>
  <si>
    <t>レ</t>
  </si>
  <si>
    <t>2012</t>
  </si>
  <si>
    <t>02/29</t>
  </si>
  <si>
    <t>03/01</t>
  </si>
  <si>
    <t>05/04</t>
  </si>
  <si>
    <t>05/08</t>
  </si>
  <si>
    <t>11/30</t>
  </si>
  <si>
    <t>2013</t>
  </si>
  <si>
    <t>02/14</t>
  </si>
  <si>
    <r>
      <t>・トレーリングストップ（ダウ理論）
・</t>
    </r>
    <r>
      <rPr>
        <strike/>
        <sz val="11"/>
        <color indexed="8"/>
        <rFont val="ＭＳ Ｐゴシック"/>
        <family val="3"/>
      </rPr>
      <t>終値で+17pisの利益があればストップを建値に移動</t>
    </r>
  </si>
  <si>
    <t>05/25</t>
  </si>
  <si>
    <t>06/03</t>
  </si>
  <si>
    <t>06/24</t>
  </si>
  <si>
    <t>07/21</t>
  </si>
  <si>
    <t>11/25</t>
  </si>
  <si>
    <t>11/28</t>
  </si>
  <si>
    <t>02/21</t>
  </si>
  <si>
    <t>02/22</t>
  </si>
  <si>
    <t>07/14</t>
  </si>
  <si>
    <t>07/27</t>
  </si>
  <si>
    <t>08/22</t>
  </si>
  <si>
    <t>09/04</t>
  </si>
  <si>
    <t>05/01</t>
  </si>
  <si>
    <t>05/07</t>
  </si>
  <si>
    <t>05/31</t>
  </si>
  <si>
    <t>06/04</t>
  </si>
  <si>
    <t>02/06</t>
  </si>
  <si>
    <t>02/07</t>
  </si>
  <si>
    <t>04/11</t>
  </si>
  <si>
    <t>08/21</t>
  </si>
  <si>
    <t>11/07</t>
  </si>
  <si>
    <t>11/10</t>
  </si>
  <si>
    <t>08/06</t>
  </si>
  <si>
    <t>08/12</t>
  </si>
  <si>
    <t>09/06</t>
  </si>
  <si>
    <t>09/10</t>
  </si>
  <si>
    <t>09/28</t>
  </si>
  <si>
    <t>09/29</t>
  </si>
  <si>
    <t>10/06</t>
  </si>
  <si>
    <t>10/27</t>
  </si>
  <si>
    <t>02/04</t>
  </si>
  <si>
    <t>04/26</t>
  </si>
  <si>
    <t>04/27</t>
  </si>
  <si>
    <t>05/03</t>
  </si>
  <si>
    <t>07/05</t>
  </si>
  <si>
    <t>07/08</t>
  </si>
  <si>
    <t>09/19</t>
  </si>
  <si>
    <t>09/23</t>
  </si>
  <si>
    <t>10/12</t>
  </si>
  <si>
    <t>12/14</t>
  </si>
  <si>
    <t>12/28</t>
  </si>
  <si>
    <t>01/12</t>
  </si>
  <si>
    <t>01/19</t>
  </si>
  <si>
    <t>04/19</t>
  </si>
  <si>
    <t>04/23</t>
  </si>
  <si>
    <t>04/24</t>
  </si>
  <si>
    <t>05/09</t>
  </si>
  <si>
    <t>08/20</t>
  </si>
  <si>
    <t>11/06</t>
  </si>
  <si>
    <t>2014</t>
  </si>
  <si>
    <t>01/06</t>
  </si>
  <si>
    <t>01/23</t>
  </si>
  <si>
    <t>05/05</t>
  </si>
  <si>
    <t>05/12</t>
  </si>
  <si>
    <t>06/25</t>
  </si>
  <si>
    <t>07/02</t>
  </si>
  <si>
    <t>07/10</t>
  </si>
  <si>
    <t>07/18</t>
  </si>
  <si>
    <t>12/01</t>
  </si>
  <si>
    <t>2015</t>
  </si>
  <si>
    <t>04/29</t>
  </si>
  <si>
    <t>04/30</t>
  </si>
  <si>
    <t>10/01</t>
  </si>
  <si>
    <t>10/02</t>
  </si>
  <si>
    <t>10/30</t>
  </si>
  <si>
    <t>2016</t>
  </si>
  <si>
    <t>01/14</t>
  </si>
  <si>
    <t>USDJPY</t>
  </si>
  <si>
    <t>４H足</t>
  </si>
  <si>
    <t xml:space="preserve">・トレーリングストップ（ダウ理論）
・PB出現で決済＆再エントリー
・終値で+17pisの利益があればストップを建値に移動 </t>
  </si>
  <si>
    <t>01/17</t>
  </si>
  <si>
    <t>02/02</t>
  </si>
  <si>
    <t>02/08</t>
  </si>
  <si>
    <t>02/15</t>
  </si>
  <si>
    <t>02/20</t>
  </si>
  <si>
    <t>02/23</t>
  </si>
  <si>
    <t>03/12</t>
  </si>
  <si>
    <t>03/13</t>
  </si>
  <si>
    <t>03/21</t>
  </si>
  <si>
    <t>05/24</t>
  </si>
  <si>
    <t>06/20</t>
  </si>
  <si>
    <t>07/06</t>
  </si>
  <si>
    <t>07/09</t>
  </si>
  <si>
    <t>07/11</t>
  </si>
  <si>
    <t>07/23</t>
  </si>
  <si>
    <t>07/26</t>
  </si>
  <si>
    <t>08/24</t>
  </si>
  <si>
    <t>08/27</t>
  </si>
  <si>
    <t>08/28</t>
  </si>
  <si>
    <t>08/29</t>
  </si>
  <si>
    <t>09/12</t>
  </si>
  <si>
    <t>09/14</t>
  </si>
  <si>
    <t>09/24</t>
  </si>
  <si>
    <t>09/25</t>
  </si>
  <si>
    <t>10/04</t>
  </si>
  <si>
    <t>10/18</t>
  </si>
  <si>
    <t>10/19</t>
  </si>
  <si>
    <t>10/24</t>
  </si>
  <si>
    <t>10/25</t>
  </si>
  <si>
    <t>11/20</t>
  </si>
  <si>
    <t>11/22</t>
  </si>
  <si>
    <t>12/07</t>
  </si>
  <si>
    <t>12/17</t>
  </si>
  <si>
    <t>12/20</t>
  </si>
  <si>
    <t>01/10</t>
  </si>
  <si>
    <t>01/15</t>
  </si>
  <si>
    <t>02/25</t>
  </si>
  <si>
    <t>03/25</t>
  </si>
  <si>
    <t>03/26</t>
  </si>
  <si>
    <t>03/28</t>
  </si>
  <si>
    <t>04/05</t>
  </si>
  <si>
    <t>05/02</t>
  </si>
  <si>
    <t>05/16</t>
  </si>
  <si>
    <t>05/22</t>
  </si>
  <si>
    <t>05/29</t>
  </si>
  <si>
    <t>06/07</t>
  </si>
  <si>
    <t>06/21</t>
  </si>
  <si>
    <t>07/31</t>
  </si>
  <si>
    <t>08/19</t>
  </si>
  <si>
    <t>09/26</t>
  </si>
  <si>
    <t>10/07</t>
  </si>
  <si>
    <t>10/09</t>
  </si>
  <si>
    <t>11/29</t>
  </si>
  <si>
    <t>12/24</t>
  </si>
  <si>
    <t>01/27</t>
  </si>
  <si>
    <t>02/11</t>
  </si>
  <si>
    <t>02/13</t>
  </si>
  <si>
    <t>02/18</t>
  </si>
  <si>
    <t>03/11</t>
  </si>
  <si>
    <t>04/10</t>
  </si>
  <si>
    <t>04/14</t>
  </si>
  <si>
    <t>05/14</t>
  </si>
  <si>
    <t>05/15</t>
  </si>
  <si>
    <t>05/21</t>
  </si>
  <si>
    <t>05/23</t>
  </si>
  <si>
    <t>05/28</t>
  </si>
  <si>
    <t>06/11</t>
  </si>
  <si>
    <t>06/12</t>
  </si>
  <si>
    <t>06/13</t>
  </si>
  <si>
    <t>06/16</t>
  </si>
  <si>
    <t>06/17</t>
  </si>
  <si>
    <t>06/18</t>
  </si>
  <si>
    <t>06/30</t>
  </si>
  <si>
    <t>07/01</t>
  </si>
  <si>
    <t>07/07</t>
  </si>
  <si>
    <t>07/22</t>
  </si>
  <si>
    <t>07/29</t>
  </si>
  <si>
    <t>08/13</t>
  </si>
  <si>
    <t>08/14</t>
  </si>
  <si>
    <t>09/01</t>
  </si>
  <si>
    <t>09/05</t>
  </si>
  <si>
    <t>09/15</t>
  </si>
  <si>
    <t>09/17</t>
  </si>
  <si>
    <t>09/30</t>
  </si>
  <si>
    <t>10/29</t>
  </si>
  <si>
    <t>11/04</t>
  </si>
  <si>
    <t>11/12</t>
  </si>
  <si>
    <t>11/14</t>
  </si>
  <si>
    <t>11/17</t>
  </si>
  <si>
    <t>12/02</t>
  </si>
  <si>
    <t>12/15</t>
  </si>
  <si>
    <t>画像1</t>
  </si>
  <si>
    <t>画像２</t>
  </si>
  <si>
    <t>画像3</t>
  </si>
  <si>
    <t>画像4</t>
  </si>
  <si>
    <t>画像5</t>
  </si>
  <si>
    <t>気付き　質問</t>
  </si>
  <si>
    <t>＜日足＞</t>
  </si>
  <si>
    <t>・まずは、勝率よりリスク・リウォード比で勝つことを実感した。（画像3・画像５）</t>
  </si>
  <si>
    <t>・トレンドに乗れない場合があった。（画像１）</t>
  </si>
  <si>
    <t>・トレンドが出ていても、ストップまたは建値決済となる場合もあった。（画像２）</t>
  </si>
  <si>
    <t>・レンジ／トレンド末期でのエントリーが発生、損失となった。（画像4）</t>
  </si>
  <si>
    <t>・＋１７ｐｉｐｓでＳＬを建値移動としたせいで、ドローで終わるものが多かった。（５６エントリー中２８トレード）</t>
  </si>
  <si>
    <t>＜4時間足＞</t>
  </si>
  <si>
    <t>・CMA入会前に行ったので、一部異なる決済ルールを用いている（PB出現で利確＆再エントリー）。通常ルールとの致命的な差異は無いと思われる。</t>
  </si>
  <si>
    <t>・勝率/利益率とも日足より優れている。大きなトレンドを見た場合、日足よりスイングのオーバーラップやダマシが少ない印象</t>
  </si>
  <si>
    <t>・レンジになると日足同様連敗となる。</t>
  </si>
  <si>
    <t>感想</t>
  </si>
  <si>
    <t>・今までエントリー数と勝率ばかり気にしていたが、リスク・リウォード比で少ない回数トレードする方が自分には合っていると思う。</t>
  </si>
  <si>
    <t>・トレンドに乗れない（画像１）、トレンド中でも振り落される（画像２）のは、ＭＡの仕掛け１では仕方ないと考える。</t>
  </si>
  <si>
    <t>・ただし、このままの勝率＆ドローダウンではメンタルがついていかない。</t>
  </si>
  <si>
    <t>・実はドル円４Ｈ／ユーロドル１Ｄ＆４Ｈ／オージー米ドル１Ｄ＆４Ｈの100回(１Ｄは2005-2015年)検証を既に済ませているが、</t>
  </si>
  <si>
    <t>　　ドル円　４Ｈ：利益大</t>
  </si>
  <si>
    <t>　　ユーロドル　１Ｄ：利益　４Ｈ：損失</t>
  </si>
  <si>
    <t>　　オージー米ドル　１Ｄ：損失　４Ｈ：薄利</t>
  </si>
  <si>
    <t>という結果になっており、不安定要素が何なのか、漠然としている。</t>
  </si>
  <si>
    <t>・トレンドが出ている時、日足と比較して4時間足の方がスイングがキレイだった印象</t>
  </si>
  <si>
    <t>・アベノミクス＆黒田バズーカ１＆２はキレイなトレンドを形成したか。日足でも黒田バズーカ一発目では収益を上げている。</t>
  </si>
  <si>
    <t>・日足にて、サブプライムショック／リーマンショック／東日本大震災／円高介入は急落・急騰で乗れていない。その後の振り回されるレンジで利益を失っている。</t>
  </si>
  <si>
    <t>・ファンダメンタルによる一方的な相場で勝たせてもらった印象。同時期のEURUSD（問題だらけ）では負け越している。</t>
  </si>
  <si>
    <t>今後</t>
  </si>
  <si>
    <t>①現在の検証結果で１７ｐｉｐｓでＳＬ建値をしない場合の利益計算をする。</t>
  </si>
  <si>
    <t>→検証（USDJPY1D）_2の通り。収益悪化</t>
  </si>
  <si>
    <t>②現在の優位性（リスク・リウォード比で勝つ）をそのままに、無駄なエントリーを減らすフィルターを考える。</t>
  </si>
  <si>
    <t>　　方針：ドル円だけでなく、おおむねの通貨ペアで使えるもの</t>
  </si>
  <si>
    <t>　　ｅｘ１）買いなら、高値を更新しなくなったら、天底でフィボナッチを引いて戻しが23.6％以内ならエントリーを見送る（売りは逆）</t>
  </si>
  <si>
    <t>　　ｅｘ２）マイナートレンドラインを割ったらエントリーを見送る、メジャートレンドラインを割ったら反転方向のエントリーをする</t>
  </si>
  <si>
    <t>　　ｅｘ３）月足のサポレジ付近ではエントリーを見送る</t>
  </si>
  <si>
    <t>→以下のフィルターを設定、収益増。検証（USDJPY1D）_３の通り。</t>
  </si>
  <si>
    <t>②＋α　ほかのメンバーさんの検証結果を参照してみる</t>
  </si>
  <si>
    <t>→ヒントは無かったが、みさなんの取組に元気づけられた。</t>
  </si>
  <si>
    <t>③フィボナッチの決済ルールの検証をする。まずはフィルターなし</t>
  </si>
  <si>
    <t>検証終了通貨</t>
  </si>
  <si>
    <t>ルール</t>
  </si>
  <si>
    <t>終了日</t>
  </si>
  <si>
    <t>4Ｈ足</t>
  </si>
  <si>
    <t>１Ｈ足</t>
  </si>
  <si>
    <t>PB</t>
  </si>
  <si>
    <t>USD/JPY</t>
  </si>
  <si>
    <t>10MA・20MAの両方の上側にキャンドルがあれば買い方向、下側なら売り方向。MAに触れてPB出現でエントリー待ち、PB高値or安値ブレイクでエントリー。</t>
  </si>
  <si>
    <t>・トレーリングストップ（ダウ理論）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</si>
</sst>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_ "/>
    <numFmt numFmtId="166" formatCode="#,##0_ ;[RED]\-#,##0\ "/>
    <numFmt numFmtId="167" formatCode="0.0_ ;[RED]\-0.0\ "/>
    <numFmt numFmtId="168" formatCode="0%"/>
    <numFmt numFmtId="169" formatCode="0.0%"/>
    <numFmt numFmtId="170" formatCode="M/D;@"/>
    <numFmt numFmtId="171" formatCode="0.00_ "/>
    <numFmt numFmtId="172" formatCode="@"/>
    <numFmt numFmtId="173" formatCode="YYYY/M/D"/>
  </numFmts>
  <fonts count="13">
    <font>
      <sz val="11"/>
      <color indexed="8"/>
      <name val="ＭＳ Ｐゴシック"/>
      <family val="3"/>
    </font>
    <font>
      <sz val="10"/>
      <name val="Arial"/>
      <family val="0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trike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Times New Roman"/>
      <family val="1"/>
    </font>
    <font>
      <sz val="12"/>
      <name val="ＭＳ Ｐ明朝"/>
      <family val="2"/>
    </font>
    <font>
      <sz val="11"/>
      <color indexed="48"/>
      <name val="ＭＳ Ｐゴシック"/>
      <family val="3"/>
    </font>
    <font>
      <b/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67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4" fontId="2" fillId="2" borderId="2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9" fontId="0" fillId="0" borderId="1" xfId="19" applyNumberFormat="1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9" fontId="0" fillId="0" borderId="5" xfId="19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shrinkToFit="1"/>
    </xf>
    <xf numFmtId="164" fontId="2" fillId="3" borderId="1" xfId="0" applyFont="1" applyFill="1" applyBorder="1" applyAlignment="1">
      <alignment horizontal="center" vertical="center" shrinkToFit="1"/>
    </xf>
    <xf numFmtId="164" fontId="2" fillId="4" borderId="7" xfId="0" applyFont="1" applyFill="1" applyBorder="1" applyAlignment="1">
      <alignment horizontal="center" vertical="center" shrinkToFit="1"/>
    </xf>
    <xf numFmtId="164" fontId="2" fillId="5" borderId="7" xfId="0" applyFont="1" applyFill="1" applyBorder="1" applyAlignment="1">
      <alignment horizontal="center" vertical="center" shrinkToFit="1"/>
    </xf>
    <xf numFmtId="164" fontId="2" fillId="6" borderId="1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2" fillId="8" borderId="1" xfId="0" applyFont="1" applyFill="1" applyBorder="1" applyAlignment="1">
      <alignment horizontal="center" vertical="center" shrinkToFit="1"/>
    </xf>
    <xf numFmtId="164" fontId="2" fillId="4" borderId="1" xfId="0" applyFont="1" applyFill="1" applyBorder="1" applyAlignment="1">
      <alignment horizontal="center" vertical="center" shrinkToFit="1"/>
    </xf>
    <xf numFmtId="164" fontId="2" fillId="5" borderId="1" xfId="0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shrinkToFit="1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horizontal="left" vertical="top" wrapText="1"/>
    </xf>
    <xf numFmtId="164" fontId="8" fillId="0" borderId="0" xfId="0" applyFont="1" applyAlignment="1">
      <alignment vertical="center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/>
    </xf>
    <xf numFmtId="164" fontId="8" fillId="0" borderId="0" xfId="0" applyFont="1" applyBorder="1" applyAlignment="1">
      <alignment vertical="top"/>
    </xf>
    <xf numFmtId="164" fontId="8" fillId="0" borderId="0" xfId="0" applyFont="1" applyBorder="1" applyAlignment="1">
      <alignment vertical="top" wrapText="1"/>
    </xf>
    <xf numFmtId="164" fontId="9" fillId="0" borderId="0" xfId="0" applyFont="1" applyBorder="1" applyAlignment="1">
      <alignment vertical="top"/>
    </xf>
    <xf numFmtId="164" fontId="9" fillId="0" borderId="0" xfId="0" applyFont="1" applyBorder="1" applyAlignment="1">
      <alignment vertical="top" wrapText="1"/>
    </xf>
    <xf numFmtId="164" fontId="9" fillId="0" borderId="0" xfId="0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9" fillId="0" borderId="0" xfId="0" applyFont="1" applyBorder="1" applyAlignment="1">
      <alignment horizontal="left" vertical="top"/>
    </xf>
    <xf numFmtId="164" fontId="9" fillId="0" borderId="0" xfId="0" applyFont="1" applyBorder="1" applyAlignment="1">
      <alignment horizontal="left" vertical="top" wrapText="1"/>
    </xf>
    <xf numFmtId="164" fontId="9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1" fillId="0" borderId="0" xfId="0" applyFont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11" fillId="0" borderId="0" xfId="0" applyFont="1" applyAlignment="1">
      <alignment horizontal="left" vertical="center"/>
    </xf>
    <xf numFmtId="164" fontId="11" fillId="9" borderId="1" xfId="0" applyFont="1" applyFill="1" applyBorder="1" applyAlignment="1">
      <alignment horizontal="center" vertical="center"/>
    </xf>
    <xf numFmtId="164" fontId="12" fillId="9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73" fontId="12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</cellStyles>
  <dxfs count="2">
    <dxf>
      <font>
        <b/>
        <i val="0"/>
        <sz val="11"/>
        <color rgb="FFFF0000"/>
      </font>
      <border/>
    </dxf>
    <dxf>
      <font>
        <b/>
        <i val="0"/>
        <sz val="11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85725</xdr:rowOff>
    </xdr:from>
    <xdr:to>
      <xdr:col>17</xdr:col>
      <xdr:colOff>381000</xdr:colOff>
      <xdr:row>69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6562725"/>
          <a:ext cx="11858625" cy="5972175"/>
          <a:chOff x="1" y="11052"/>
          <a:chExt cx="17013" cy="10036"/>
        </a:xfrm>
        <a:solidFill>
          <a:srgbClr val="FFFFFF"/>
        </a:solidFill>
      </xdr:grpSpPr>
      <xdr:pic>
        <xdr:nvPicPr>
          <xdr:cNvPr id="2" name="図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11052"/>
            <a:ext cx="17013" cy="1003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3" name="Line 13"/>
          <xdr:cNvSpPr>
            <a:spLocks/>
          </xdr:cNvSpPr>
        </xdr:nvSpPr>
        <xdr:spPr>
          <a:xfrm>
            <a:off x="2604" y="15410"/>
            <a:ext cx="136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4"/>
          <xdr:cNvSpPr>
            <a:spLocks/>
          </xdr:cNvSpPr>
        </xdr:nvSpPr>
        <xdr:spPr>
          <a:xfrm>
            <a:off x="2604" y="14517"/>
            <a:ext cx="617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5"/>
          <xdr:cNvSpPr>
            <a:spLocks/>
          </xdr:cNvSpPr>
        </xdr:nvSpPr>
        <xdr:spPr>
          <a:xfrm>
            <a:off x="8176" y="16677"/>
            <a:ext cx="646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6"/>
          <xdr:cNvSpPr>
            <a:spLocks/>
          </xdr:cNvSpPr>
        </xdr:nvSpPr>
        <xdr:spPr>
          <a:xfrm>
            <a:off x="8189" y="15701"/>
            <a:ext cx="353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7"/>
          <xdr:cNvSpPr>
            <a:spLocks/>
          </xdr:cNvSpPr>
        </xdr:nvSpPr>
        <xdr:spPr>
          <a:xfrm>
            <a:off x="9175" y="15563"/>
            <a:ext cx="455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8"/>
          <xdr:cNvSpPr>
            <a:spLocks/>
          </xdr:cNvSpPr>
        </xdr:nvSpPr>
        <xdr:spPr>
          <a:xfrm>
            <a:off x="9175" y="16326"/>
            <a:ext cx="196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9"/>
          <xdr:cNvSpPr>
            <a:spLocks/>
          </xdr:cNvSpPr>
        </xdr:nvSpPr>
        <xdr:spPr>
          <a:xfrm flipV="1">
            <a:off x="9886" y="15716"/>
            <a:ext cx="646" cy="2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20"/>
          <xdr:cNvSpPr>
            <a:spLocks/>
          </xdr:cNvSpPr>
        </xdr:nvSpPr>
        <xdr:spPr>
          <a:xfrm>
            <a:off x="9886" y="15292"/>
            <a:ext cx="340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1"/>
          <xdr:cNvSpPr>
            <a:spLocks/>
          </xdr:cNvSpPr>
        </xdr:nvSpPr>
        <xdr:spPr>
          <a:xfrm>
            <a:off x="11374" y="14181"/>
            <a:ext cx="659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2"/>
          <xdr:cNvSpPr>
            <a:spLocks/>
          </xdr:cNvSpPr>
        </xdr:nvSpPr>
        <xdr:spPr>
          <a:xfrm>
            <a:off x="11374" y="14700"/>
            <a:ext cx="196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1936" y="13528"/>
            <a:ext cx="1293" cy="750"/>
          </a:xfrm>
          <a:prstGeom prst="downArrowCallout">
            <a:avLst>
              <a:gd name="adj1" fmla="val 16666"/>
              <a:gd name="adj2" fmla="val -25000"/>
              <a:gd name="adj3" fmla="val 33333"/>
              <a:gd name="adj4" fmla="val -12500"/>
            </a:avLst>
          </a:prstGeom>
          <a:solidFill>
            <a:srgbClr val="FFFFFF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000" tIns="9000" rIns="9000" bIns="9000" anchor="ctr"/>
          <a:p>
            <a:pPr algn="l">
              <a:defRPr/>
            </a:pPr>
            <a:r>
              <a:rPr lang="en-US" cap="none" sz="1200" b="0" i="0" u="none" baseline="0"/>
              <a:t>SL</a:t>
            </a:r>
            <a:r>
              <a:rPr lang="en-US" cap="none" sz="1200" b="0" i="0" u="none" baseline="0"/>
              <a:t>建値移動</a:t>
            </a:r>
          </a:p>
        </xdr:txBody>
      </xdr:sp>
      <xdr:sp>
        <xdr:nvSpPr>
          <xdr:cNvPr id="14" name="AutoShape 24"/>
          <xdr:cNvSpPr>
            <a:spLocks/>
          </xdr:cNvSpPr>
        </xdr:nvSpPr>
        <xdr:spPr>
          <a:xfrm>
            <a:off x="10928" y="13330"/>
            <a:ext cx="1293" cy="750"/>
          </a:xfrm>
          <a:prstGeom prst="downArrowCallout">
            <a:avLst>
              <a:gd name="adj1" fmla="val 16666"/>
              <a:gd name="adj2" fmla="val -25000"/>
              <a:gd name="adj3" fmla="val 33333"/>
              <a:gd name="adj4" fmla="val -12500"/>
            </a:avLst>
          </a:prstGeom>
          <a:solidFill>
            <a:srgbClr val="FFFFFF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000" tIns="9000" rIns="9000" bIns="9000" anchor="ctr"/>
          <a:p>
            <a:pPr algn="l">
              <a:defRPr/>
            </a:pPr>
            <a:r>
              <a:rPr lang="en-US" cap="none" sz="1200" b="0" i="0" u="none" baseline="0"/>
              <a:t>SL</a:t>
            </a:r>
            <a:r>
              <a:rPr lang="en-US" cap="none" sz="1200" b="0" i="0" u="none" baseline="0"/>
              <a:t>建値移動</a:t>
            </a:r>
          </a:p>
        </xdr:txBody>
      </xdr:sp>
      <xdr:sp>
        <xdr:nvSpPr>
          <xdr:cNvPr id="15" name="AutoShape 25"/>
          <xdr:cNvSpPr>
            <a:spLocks/>
          </xdr:cNvSpPr>
        </xdr:nvSpPr>
        <xdr:spPr>
          <a:xfrm>
            <a:off x="8567" y="14637"/>
            <a:ext cx="1301" cy="753"/>
          </a:xfrm>
          <a:prstGeom prst="downArrowCallout">
            <a:avLst>
              <a:gd name="adj1" fmla="val 16666"/>
              <a:gd name="adj2" fmla="val -25000"/>
              <a:gd name="adj3" fmla="val 33333"/>
              <a:gd name="adj4" fmla="val -12500"/>
            </a:avLst>
          </a:prstGeom>
          <a:solidFill>
            <a:srgbClr val="FFFFFF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000" tIns="9000" rIns="9000" bIns="9000" anchor="ctr"/>
          <a:p>
            <a:pPr algn="l">
              <a:defRPr/>
            </a:pPr>
            <a:r>
              <a:rPr lang="en-US" cap="none" sz="1200" b="0" i="0" u="none" baseline="0"/>
              <a:t>SL</a:t>
            </a:r>
            <a:r>
              <a:rPr lang="en-US" cap="none" sz="1200" b="0" i="0" u="none" baseline="0"/>
              <a:t>建値移動</a:t>
            </a:r>
          </a:p>
        </xdr:txBody>
      </xdr:sp>
      <xdr:sp>
        <xdr:nvSpPr>
          <xdr:cNvPr id="16" name="AutoShape 26"/>
          <xdr:cNvSpPr>
            <a:spLocks/>
          </xdr:cNvSpPr>
        </xdr:nvSpPr>
        <xdr:spPr>
          <a:xfrm>
            <a:off x="8057" y="15792"/>
            <a:ext cx="774" cy="1011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27"/>
          <xdr:cNvSpPr>
            <a:spLocks/>
          </xdr:cNvSpPr>
        </xdr:nvSpPr>
        <xdr:spPr>
          <a:xfrm>
            <a:off x="9741" y="15320"/>
            <a:ext cx="774" cy="477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71</xdr:row>
      <xdr:rowOff>76200</xdr:rowOff>
    </xdr:from>
    <xdr:to>
      <xdr:col>17</xdr:col>
      <xdr:colOff>381000</xdr:colOff>
      <xdr:row>104</xdr:row>
      <xdr:rowOff>85725</xdr:rowOff>
    </xdr:to>
    <xdr:grpSp>
      <xdr:nvGrpSpPr>
        <xdr:cNvPr id="18" name="Group 18"/>
        <xdr:cNvGrpSpPr>
          <a:grpSpLocks/>
        </xdr:cNvGrpSpPr>
      </xdr:nvGrpSpPr>
      <xdr:grpSpPr>
        <a:xfrm>
          <a:off x="0" y="12868275"/>
          <a:ext cx="11858625" cy="5981700"/>
          <a:chOff x="1" y="21662"/>
          <a:chExt cx="17013" cy="10036"/>
        </a:xfrm>
        <a:solidFill>
          <a:srgbClr val="FFFFFF"/>
        </a:solidFill>
      </xdr:grpSpPr>
      <xdr:pic>
        <xdr:nvPicPr>
          <xdr:cNvPr id="19" name="図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1662"/>
            <a:ext cx="17013" cy="1003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20" name="Line 29"/>
          <xdr:cNvSpPr>
            <a:spLocks/>
          </xdr:cNvSpPr>
        </xdr:nvSpPr>
        <xdr:spPr>
          <a:xfrm>
            <a:off x="3701" y="24520"/>
            <a:ext cx="153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0"/>
          <xdr:cNvSpPr>
            <a:spLocks/>
          </xdr:cNvSpPr>
        </xdr:nvSpPr>
        <xdr:spPr>
          <a:xfrm>
            <a:off x="3731" y="24959"/>
            <a:ext cx="472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1"/>
          <xdr:cNvSpPr>
            <a:spLocks/>
          </xdr:cNvSpPr>
        </xdr:nvSpPr>
        <xdr:spPr>
          <a:xfrm>
            <a:off x="4586" y="25340"/>
            <a:ext cx="123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2"/>
          <xdr:cNvSpPr>
            <a:spLocks/>
          </xdr:cNvSpPr>
        </xdr:nvSpPr>
        <xdr:spPr>
          <a:xfrm>
            <a:off x="5645" y="25689"/>
            <a:ext cx="196" cy="8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3"/>
          <xdr:cNvSpPr>
            <a:spLocks/>
          </xdr:cNvSpPr>
        </xdr:nvSpPr>
        <xdr:spPr>
          <a:xfrm>
            <a:off x="6394" y="26647"/>
            <a:ext cx="225" cy="5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4"/>
          <xdr:cNvSpPr>
            <a:spLocks/>
          </xdr:cNvSpPr>
        </xdr:nvSpPr>
        <xdr:spPr>
          <a:xfrm>
            <a:off x="7104" y="26677"/>
            <a:ext cx="570" cy="8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3905" y="24899"/>
            <a:ext cx="774" cy="477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573" y="25355"/>
            <a:ext cx="1165" cy="341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utoShape 37"/>
          <xdr:cNvSpPr>
            <a:spLocks/>
          </xdr:cNvSpPr>
        </xdr:nvSpPr>
        <xdr:spPr>
          <a:xfrm>
            <a:off x="5526" y="25749"/>
            <a:ext cx="1034" cy="1039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utoShape 38"/>
          <xdr:cNvSpPr>
            <a:spLocks/>
          </xdr:cNvSpPr>
        </xdr:nvSpPr>
        <xdr:spPr>
          <a:xfrm>
            <a:off x="6262" y="26524"/>
            <a:ext cx="1195" cy="158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9"/>
          <xdr:cNvSpPr>
            <a:spLocks/>
          </xdr:cNvSpPr>
        </xdr:nvSpPr>
        <xdr:spPr>
          <a:xfrm flipV="1">
            <a:off x="2289" y="24319"/>
            <a:ext cx="919" cy="8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40"/>
          <xdr:cNvSpPr>
            <a:spLocks/>
          </xdr:cNvSpPr>
        </xdr:nvSpPr>
        <xdr:spPr>
          <a:xfrm>
            <a:off x="2242" y="24914"/>
            <a:ext cx="213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AutoShape 41"/>
          <xdr:cNvSpPr>
            <a:spLocks/>
          </xdr:cNvSpPr>
        </xdr:nvSpPr>
        <xdr:spPr>
          <a:xfrm>
            <a:off x="1302" y="23441"/>
            <a:ext cx="1297" cy="750"/>
          </a:xfrm>
          <a:prstGeom prst="downArrowCallout">
            <a:avLst>
              <a:gd name="adj1" fmla="val 16666"/>
              <a:gd name="adj2" fmla="val -25000"/>
              <a:gd name="adj3" fmla="val 37990"/>
              <a:gd name="adj4" fmla="val -5574"/>
            </a:avLst>
          </a:prstGeom>
          <a:solidFill>
            <a:srgbClr val="FFFFFF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000" tIns="9000" rIns="9000" bIns="9000" anchor="ctr"/>
          <a:p>
            <a:pPr algn="l">
              <a:defRPr/>
            </a:pPr>
            <a:r>
              <a:rPr lang="en-US" cap="none" sz="1200" b="0" i="0" u="none" baseline="0"/>
              <a:t>SL</a:t>
            </a:r>
            <a:r>
              <a:rPr lang="en-US" cap="none" sz="1200" b="0" i="0" u="none" baseline="0"/>
              <a:t>建値移動</a:t>
            </a:r>
          </a:p>
        </xdr:txBody>
      </xdr:sp>
    </xdr:grpSp>
    <xdr:clientData/>
  </xdr:twoCellAnchor>
  <xdr:twoCellAnchor>
    <xdr:from>
      <xdr:col>0</xdr:col>
      <xdr:colOff>0</xdr:colOff>
      <xdr:row>106</xdr:row>
      <xdr:rowOff>85725</xdr:rowOff>
    </xdr:from>
    <xdr:to>
      <xdr:col>17</xdr:col>
      <xdr:colOff>381000</xdr:colOff>
      <xdr:row>139</xdr:row>
      <xdr:rowOff>85725</xdr:rowOff>
    </xdr:to>
    <xdr:grpSp>
      <xdr:nvGrpSpPr>
        <xdr:cNvPr id="33" name="Group 33"/>
        <xdr:cNvGrpSpPr>
          <a:grpSpLocks/>
        </xdr:cNvGrpSpPr>
      </xdr:nvGrpSpPr>
      <xdr:grpSpPr>
        <a:xfrm>
          <a:off x="0" y="19192875"/>
          <a:ext cx="11858625" cy="5972175"/>
          <a:chOff x="1" y="32276"/>
          <a:chExt cx="17013" cy="10034"/>
        </a:xfrm>
        <a:solidFill>
          <a:srgbClr val="FFFFFF"/>
        </a:solidFill>
      </xdr:grpSpPr>
      <xdr:pic>
        <xdr:nvPicPr>
          <xdr:cNvPr id="34" name="図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" y="32276"/>
            <a:ext cx="17013" cy="1003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35" name="Line 43"/>
          <xdr:cNvSpPr>
            <a:spLocks/>
          </xdr:cNvSpPr>
        </xdr:nvSpPr>
        <xdr:spPr>
          <a:xfrm flipV="1">
            <a:off x="3008" y="37581"/>
            <a:ext cx="455" cy="5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44"/>
          <xdr:cNvSpPr>
            <a:spLocks/>
          </xdr:cNvSpPr>
        </xdr:nvSpPr>
        <xdr:spPr>
          <a:xfrm flipV="1">
            <a:off x="4327" y="38189"/>
            <a:ext cx="459" cy="8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45"/>
          <xdr:cNvSpPr>
            <a:spLocks/>
          </xdr:cNvSpPr>
        </xdr:nvSpPr>
        <xdr:spPr>
          <a:xfrm flipV="1">
            <a:off x="4382" y="38919"/>
            <a:ext cx="213" cy="1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46"/>
          <xdr:cNvSpPr>
            <a:spLocks/>
          </xdr:cNvSpPr>
        </xdr:nvSpPr>
        <xdr:spPr>
          <a:xfrm flipV="1">
            <a:off x="2991" y="38507"/>
            <a:ext cx="213" cy="8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7"/>
          <xdr:cNvSpPr>
            <a:spLocks/>
          </xdr:cNvSpPr>
        </xdr:nvSpPr>
        <xdr:spPr>
          <a:xfrm>
            <a:off x="6194" y="38936"/>
            <a:ext cx="821" cy="8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8"/>
          <xdr:cNvSpPr>
            <a:spLocks/>
          </xdr:cNvSpPr>
        </xdr:nvSpPr>
        <xdr:spPr>
          <a:xfrm>
            <a:off x="6194" y="38081"/>
            <a:ext cx="94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9"/>
          <xdr:cNvSpPr>
            <a:spLocks/>
          </xdr:cNvSpPr>
        </xdr:nvSpPr>
        <xdr:spPr>
          <a:xfrm>
            <a:off x="8001" y="38600"/>
            <a:ext cx="213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0"/>
          <xdr:cNvSpPr>
            <a:spLocks/>
          </xdr:cNvSpPr>
        </xdr:nvSpPr>
        <xdr:spPr>
          <a:xfrm>
            <a:off x="8014" y="38919"/>
            <a:ext cx="196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1"/>
          <xdr:cNvSpPr>
            <a:spLocks/>
          </xdr:cNvSpPr>
        </xdr:nvSpPr>
        <xdr:spPr>
          <a:xfrm>
            <a:off x="12489" y="37371"/>
            <a:ext cx="213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2"/>
          <xdr:cNvSpPr>
            <a:spLocks/>
          </xdr:cNvSpPr>
        </xdr:nvSpPr>
        <xdr:spPr>
          <a:xfrm flipV="1">
            <a:off x="12476" y="37835"/>
            <a:ext cx="1612" cy="25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3"/>
          <xdr:cNvSpPr>
            <a:spLocks/>
          </xdr:cNvSpPr>
        </xdr:nvSpPr>
        <xdr:spPr>
          <a:xfrm>
            <a:off x="907" y="34905"/>
            <a:ext cx="140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54"/>
          <xdr:cNvSpPr>
            <a:spLocks/>
          </xdr:cNvSpPr>
        </xdr:nvSpPr>
        <xdr:spPr>
          <a:xfrm>
            <a:off x="907" y="34461"/>
            <a:ext cx="315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55"/>
          <xdr:cNvSpPr>
            <a:spLocks/>
          </xdr:cNvSpPr>
        </xdr:nvSpPr>
        <xdr:spPr>
          <a:xfrm>
            <a:off x="363" y="33445"/>
            <a:ext cx="1297" cy="755"/>
          </a:xfrm>
          <a:prstGeom prst="downArrowCallout">
            <a:avLst>
              <a:gd name="adj1" fmla="val 16666"/>
              <a:gd name="adj2" fmla="val -25000"/>
              <a:gd name="adj3" fmla="val 37990"/>
              <a:gd name="adj4" fmla="val -5574"/>
            </a:avLst>
          </a:prstGeom>
          <a:solidFill>
            <a:srgbClr val="FFFFFF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000" tIns="9000" rIns="9000" bIns="9000" anchor="ctr"/>
          <a:p>
            <a:pPr algn="l">
              <a:defRPr/>
            </a:pPr>
            <a:r>
              <a:rPr lang="en-US" cap="none" sz="1200" b="0" i="0" u="none" baseline="0"/>
              <a:t>SL</a:t>
            </a:r>
            <a:r>
              <a:rPr lang="en-US" cap="none" sz="1200" b="0" i="0" u="none" baseline="0"/>
              <a:t>建値移動</a:t>
            </a:r>
          </a:p>
        </xdr:txBody>
      </xdr:sp>
      <xdr:sp>
        <xdr:nvSpPr>
          <xdr:cNvPr id="48" name="AutoShape 56"/>
          <xdr:cNvSpPr>
            <a:spLocks/>
          </xdr:cNvSpPr>
        </xdr:nvSpPr>
        <xdr:spPr>
          <a:xfrm>
            <a:off x="6206" y="37476"/>
            <a:ext cx="1301" cy="753"/>
          </a:xfrm>
          <a:prstGeom prst="downArrowCallout">
            <a:avLst>
              <a:gd name="adj1" fmla="val 15916"/>
              <a:gd name="adj2" fmla="val -23370"/>
              <a:gd name="adj3" fmla="val 33962"/>
              <a:gd name="adj4" fmla="val -3351"/>
            </a:avLst>
          </a:prstGeom>
          <a:solidFill>
            <a:srgbClr val="FFFFFF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000" tIns="9000" rIns="9000" bIns="9000" anchor="ctr"/>
          <a:p>
            <a:pPr algn="l">
              <a:defRPr/>
            </a:pPr>
            <a:r>
              <a:rPr lang="en-US" cap="none" sz="1200" b="0" i="0" u="none" baseline="0"/>
              <a:t>SL</a:t>
            </a:r>
            <a:r>
              <a:rPr lang="en-US" cap="none" sz="1200" b="0" i="0" u="none" baseline="0"/>
              <a:t>建値移動</a:t>
            </a:r>
          </a:p>
        </xdr:txBody>
      </xdr:sp>
      <xdr:sp>
        <xdr:nvSpPr>
          <xdr:cNvPr id="49" name="AutoShape 57"/>
          <xdr:cNvSpPr>
            <a:spLocks/>
          </xdr:cNvSpPr>
        </xdr:nvSpPr>
        <xdr:spPr>
          <a:xfrm flipV="1">
            <a:off x="2966" y="37333"/>
            <a:ext cx="544" cy="1131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58"/>
          <xdr:cNvSpPr>
            <a:spLocks/>
          </xdr:cNvSpPr>
        </xdr:nvSpPr>
        <xdr:spPr>
          <a:xfrm flipV="1">
            <a:off x="4339" y="38066"/>
            <a:ext cx="430" cy="828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AutoShape 59"/>
          <xdr:cNvSpPr>
            <a:spLocks/>
          </xdr:cNvSpPr>
        </xdr:nvSpPr>
        <xdr:spPr>
          <a:xfrm>
            <a:off x="11391" y="37353"/>
            <a:ext cx="2497" cy="477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AutoShape 60"/>
          <xdr:cNvSpPr>
            <a:spLocks/>
          </xdr:cNvSpPr>
        </xdr:nvSpPr>
        <xdr:spPr>
          <a:xfrm flipV="1">
            <a:off x="8044" y="38535"/>
            <a:ext cx="170" cy="389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141</xdr:row>
      <xdr:rowOff>76200</xdr:rowOff>
    </xdr:from>
    <xdr:to>
      <xdr:col>17</xdr:col>
      <xdr:colOff>381000</xdr:colOff>
      <xdr:row>174</xdr:row>
      <xdr:rowOff>85725</xdr:rowOff>
    </xdr:to>
    <xdr:grpSp>
      <xdr:nvGrpSpPr>
        <xdr:cNvPr id="53" name="Group 53"/>
        <xdr:cNvGrpSpPr>
          <a:grpSpLocks/>
        </xdr:cNvGrpSpPr>
      </xdr:nvGrpSpPr>
      <xdr:grpSpPr>
        <a:xfrm>
          <a:off x="0" y="25498425"/>
          <a:ext cx="11858625" cy="5667375"/>
          <a:chOff x="1" y="42889"/>
          <a:chExt cx="17013" cy="10033"/>
        </a:xfrm>
        <a:solidFill>
          <a:srgbClr val="FFFFFF"/>
        </a:solidFill>
      </xdr:grpSpPr>
      <xdr:pic>
        <xdr:nvPicPr>
          <xdr:cNvPr id="54" name="図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" y="42889"/>
            <a:ext cx="17013" cy="1003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55" name="Line 62"/>
          <xdr:cNvSpPr>
            <a:spLocks/>
          </xdr:cNvSpPr>
        </xdr:nvSpPr>
        <xdr:spPr>
          <a:xfrm flipV="1">
            <a:off x="9205" y="48886"/>
            <a:ext cx="285" cy="5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3"/>
          <xdr:cNvSpPr>
            <a:spLocks/>
          </xdr:cNvSpPr>
        </xdr:nvSpPr>
        <xdr:spPr>
          <a:xfrm>
            <a:off x="9188" y="49130"/>
            <a:ext cx="111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64"/>
          <xdr:cNvSpPr>
            <a:spLocks/>
          </xdr:cNvSpPr>
        </xdr:nvSpPr>
        <xdr:spPr>
          <a:xfrm>
            <a:off x="10868" y="48445"/>
            <a:ext cx="123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65"/>
          <xdr:cNvSpPr>
            <a:spLocks/>
          </xdr:cNvSpPr>
        </xdr:nvSpPr>
        <xdr:spPr>
          <a:xfrm>
            <a:off x="11868" y="47552"/>
            <a:ext cx="153" cy="5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66"/>
          <xdr:cNvSpPr>
            <a:spLocks/>
          </xdr:cNvSpPr>
        </xdr:nvSpPr>
        <xdr:spPr>
          <a:xfrm>
            <a:off x="12476" y="47276"/>
            <a:ext cx="111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7"/>
          <xdr:cNvSpPr>
            <a:spLocks/>
          </xdr:cNvSpPr>
        </xdr:nvSpPr>
        <xdr:spPr>
          <a:xfrm>
            <a:off x="12982" y="47218"/>
            <a:ext cx="94" cy="5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68"/>
          <xdr:cNvSpPr>
            <a:spLocks/>
          </xdr:cNvSpPr>
        </xdr:nvSpPr>
        <xdr:spPr>
          <a:xfrm flipV="1">
            <a:off x="14156" y="45891"/>
            <a:ext cx="225" cy="5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9"/>
          <xdr:cNvSpPr>
            <a:spLocks/>
          </xdr:cNvSpPr>
        </xdr:nvSpPr>
        <xdr:spPr>
          <a:xfrm flipV="1">
            <a:off x="14428" y="45666"/>
            <a:ext cx="225" cy="5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>
            <a:off x="8686" y="47991"/>
            <a:ext cx="1293" cy="747"/>
          </a:xfrm>
          <a:prstGeom prst="downArrowCallout">
            <a:avLst>
              <a:gd name="adj1" fmla="val 15916"/>
              <a:gd name="adj2" fmla="val -23370"/>
              <a:gd name="adj3" fmla="val 33962"/>
              <a:gd name="adj4" fmla="val -3351"/>
            </a:avLst>
          </a:prstGeom>
          <a:solidFill>
            <a:srgbClr val="FFFFFF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000" tIns="9000" rIns="9000" bIns="9000" anchor="ctr"/>
          <a:p>
            <a:pPr algn="l">
              <a:defRPr/>
            </a:pPr>
            <a:r>
              <a:rPr lang="en-US" cap="none" sz="1200" b="0" i="0" u="none" baseline="0"/>
              <a:t>SL</a:t>
            </a:r>
            <a:r>
              <a:rPr lang="en-US" cap="none" sz="1200" b="0" i="0" u="none" baseline="0"/>
              <a:t>建値移動</a:t>
            </a:r>
          </a:p>
        </xdr:txBody>
      </xdr:sp>
      <xdr:sp>
        <xdr:nvSpPr>
          <xdr:cNvPr id="64" name="AutoShape 71"/>
          <xdr:cNvSpPr>
            <a:spLocks/>
          </xdr:cNvSpPr>
        </xdr:nvSpPr>
        <xdr:spPr>
          <a:xfrm flipV="1">
            <a:off x="7899" y="48362"/>
            <a:ext cx="3088" cy="537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AutoShape 72"/>
          <xdr:cNvSpPr>
            <a:spLocks/>
          </xdr:cNvSpPr>
        </xdr:nvSpPr>
        <xdr:spPr>
          <a:xfrm flipV="1">
            <a:off x="10290" y="47487"/>
            <a:ext cx="1655" cy="933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AutoShape 73"/>
          <xdr:cNvSpPr>
            <a:spLocks/>
          </xdr:cNvSpPr>
        </xdr:nvSpPr>
        <xdr:spPr>
          <a:xfrm flipV="1">
            <a:off x="11578" y="47216"/>
            <a:ext cx="1034" cy="371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utoShape 74"/>
          <xdr:cNvSpPr>
            <a:spLocks/>
          </xdr:cNvSpPr>
        </xdr:nvSpPr>
        <xdr:spPr>
          <a:xfrm flipV="1">
            <a:off x="11927" y="47183"/>
            <a:ext cx="1310" cy="98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AutoShape 75"/>
          <xdr:cNvSpPr>
            <a:spLocks/>
          </xdr:cNvSpPr>
        </xdr:nvSpPr>
        <xdr:spPr>
          <a:xfrm flipV="1">
            <a:off x="12506" y="45588"/>
            <a:ext cx="1829" cy="1693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AutoShape 76"/>
          <xdr:cNvSpPr>
            <a:spLocks/>
          </xdr:cNvSpPr>
        </xdr:nvSpPr>
        <xdr:spPr>
          <a:xfrm flipV="1">
            <a:off x="14228" y="45663"/>
            <a:ext cx="400" cy="221"/>
          </a:xfrm>
          <a:prstGeom prst="circularArrow">
            <a:avLst>
              <a:gd name="adj1" fmla="val -24699625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85725</xdr:rowOff>
    </xdr:from>
    <xdr:to>
      <xdr:col>17</xdr:col>
      <xdr:colOff>381000</xdr:colOff>
      <xdr:row>34</xdr:row>
      <xdr:rowOff>85725</xdr:rowOff>
    </xdr:to>
    <xdr:grpSp>
      <xdr:nvGrpSpPr>
        <xdr:cNvPr id="70" name="Group 70"/>
        <xdr:cNvGrpSpPr>
          <a:grpSpLocks/>
        </xdr:cNvGrpSpPr>
      </xdr:nvGrpSpPr>
      <xdr:grpSpPr>
        <a:xfrm>
          <a:off x="0" y="247650"/>
          <a:ext cx="11858625" cy="5972175"/>
          <a:chOff x="1" y="420"/>
          <a:chExt cx="17013" cy="10033"/>
        </a:xfrm>
        <a:solidFill>
          <a:srgbClr val="FFFFFF"/>
        </a:solidFill>
      </xdr:grpSpPr>
      <xdr:pic>
        <xdr:nvPicPr>
          <xdr:cNvPr id="71" name="図 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" y="420"/>
            <a:ext cx="17013" cy="1003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72" name="Line 2"/>
          <xdr:cNvSpPr>
            <a:spLocks/>
          </xdr:cNvSpPr>
        </xdr:nvSpPr>
        <xdr:spPr>
          <a:xfrm>
            <a:off x="1809" y="6741"/>
            <a:ext cx="1034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3"/>
          <xdr:cNvSpPr>
            <a:spLocks/>
          </xdr:cNvSpPr>
        </xdr:nvSpPr>
        <xdr:spPr>
          <a:xfrm flipV="1">
            <a:off x="1779" y="6951"/>
            <a:ext cx="225" cy="8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4"/>
          <xdr:cNvSpPr>
            <a:spLocks/>
          </xdr:cNvSpPr>
        </xdr:nvSpPr>
        <xdr:spPr>
          <a:xfrm>
            <a:off x="3991" y="6342"/>
            <a:ext cx="196" cy="8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5"/>
          <xdr:cNvSpPr>
            <a:spLocks/>
          </xdr:cNvSpPr>
        </xdr:nvSpPr>
        <xdr:spPr>
          <a:xfrm>
            <a:off x="4020" y="6615"/>
            <a:ext cx="140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6"/>
          <xdr:cNvSpPr>
            <a:spLocks/>
          </xdr:cNvSpPr>
        </xdr:nvSpPr>
        <xdr:spPr>
          <a:xfrm flipV="1">
            <a:off x="5279" y="5765"/>
            <a:ext cx="1165" cy="2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7"/>
          <xdr:cNvSpPr>
            <a:spLocks/>
          </xdr:cNvSpPr>
        </xdr:nvSpPr>
        <xdr:spPr>
          <a:xfrm>
            <a:off x="14879" y="2848"/>
            <a:ext cx="604" cy="8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8"/>
          <xdr:cNvSpPr>
            <a:spLocks/>
          </xdr:cNvSpPr>
        </xdr:nvSpPr>
        <xdr:spPr>
          <a:xfrm>
            <a:off x="14849" y="3197"/>
            <a:ext cx="196" cy="0"/>
          </a:xfrm>
          <a:prstGeom prst="line">
            <a:avLst/>
          </a:prstGeom>
          <a:noFill/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AutoShape 9"/>
          <xdr:cNvSpPr>
            <a:spLocks/>
          </xdr:cNvSpPr>
        </xdr:nvSpPr>
        <xdr:spPr>
          <a:xfrm>
            <a:off x="1447" y="5720"/>
            <a:ext cx="1297" cy="752"/>
          </a:xfrm>
          <a:prstGeom prst="downArrowCallout">
            <a:avLst>
              <a:gd name="adj1" fmla="val 16666"/>
              <a:gd name="adj2" fmla="val -25000"/>
              <a:gd name="adj3" fmla="val 33333"/>
              <a:gd name="adj4" fmla="val -12500"/>
            </a:avLst>
          </a:prstGeom>
          <a:solidFill>
            <a:srgbClr val="FFFFFF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000" tIns="9000" rIns="9000" bIns="9000" anchor="ctr"/>
          <a:p>
            <a:pPr algn="l">
              <a:defRPr/>
            </a:pPr>
            <a:r>
              <a:rPr lang="en-US" cap="none" sz="1200" b="0" i="0" u="none" baseline="0"/>
              <a:t>SL</a:t>
            </a:r>
            <a:r>
              <a:rPr lang="en-US" cap="none" sz="1200" b="0" i="0" u="none" baseline="0"/>
              <a:t>建値移動</a:t>
            </a:r>
          </a:p>
        </xdr:txBody>
      </xdr:sp>
      <xdr:sp>
        <xdr:nvSpPr>
          <xdr:cNvPr id="80" name="AutoShape 10"/>
          <xdr:cNvSpPr>
            <a:spLocks/>
          </xdr:cNvSpPr>
        </xdr:nvSpPr>
        <xdr:spPr>
          <a:xfrm>
            <a:off x="14403" y="1985"/>
            <a:ext cx="1297" cy="750"/>
          </a:xfrm>
          <a:prstGeom prst="downArrowCallout">
            <a:avLst>
              <a:gd name="adj1" fmla="val 16666"/>
              <a:gd name="adj2" fmla="val -25000"/>
              <a:gd name="adj3" fmla="val 33333"/>
              <a:gd name="adj4" fmla="val -12500"/>
            </a:avLst>
          </a:prstGeom>
          <a:solidFill>
            <a:srgbClr val="FFFFFF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000" tIns="9000" rIns="9000" bIns="9000" anchor="ctr"/>
          <a:p>
            <a:pPr algn="l">
              <a:defRPr/>
            </a:pPr>
            <a:r>
              <a:rPr lang="en-US" cap="none" sz="1200" b="0" i="0" u="none" baseline="0"/>
              <a:t>SL</a:t>
            </a:r>
            <a:r>
              <a:rPr lang="en-US" cap="none" sz="1200" b="0" i="0" u="none" baseline="0"/>
              <a:t>建値移動</a:t>
            </a:r>
          </a:p>
        </xdr:txBody>
      </xdr:sp>
      <xdr:sp>
        <xdr:nvSpPr>
          <xdr:cNvPr id="81" name="AutoShape 57"/>
          <xdr:cNvSpPr>
            <a:spLocks/>
          </xdr:cNvSpPr>
        </xdr:nvSpPr>
        <xdr:spPr>
          <a:xfrm flipV="1">
            <a:off x="3689" y="5474"/>
            <a:ext cx="1357" cy="1129"/>
          </a:xfrm>
          <a:prstGeom prst="circularArrow">
            <a:avLst>
              <a:gd name="adj1" fmla="val -25632837"/>
              <a:gd name="adj2" fmla="val 2993337"/>
              <a:gd name="adj3" fmla="val -4643"/>
            </a:avLst>
          </a:prstGeom>
          <a:solidFill>
            <a:srgbClr val="FF3333"/>
          </a:solidFill>
          <a:ln w="18000" cmpd="sng">
            <a:solidFill>
              <a:srgbClr val="FF33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6</xdr:col>
      <xdr:colOff>304800</xdr:colOff>
      <xdr:row>52</xdr:row>
      <xdr:rowOff>123825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0"/>
          <a:ext cx="4419600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71"/>
  <sheetViews>
    <sheetView workbookViewId="0" topLeftCell="A1">
      <selection activeCell="C10" sqref="C1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>
        <f>C70+R70</f>
        <v>0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6" t="s">
        <v>9</v>
      </c>
      <c r="M3" s="6"/>
      <c r="N3" s="6"/>
      <c r="O3" s="6"/>
      <c r="P3" s="6"/>
      <c r="Q3" s="6"/>
      <c r="R3" s="5"/>
      <c r="S3" s="5"/>
    </row>
    <row r="4" spans="2:20" ht="12.75">
      <c r="B4" s="2" t="s">
        <v>10</v>
      </c>
      <c r="C4" s="2"/>
      <c r="D4" s="7">
        <f>SUM($R$9:$S$955)</f>
        <v>1006790.5665833933</v>
      </c>
      <c r="E4" s="7"/>
      <c r="F4" s="2" t="s">
        <v>11</v>
      </c>
      <c r="G4" s="2"/>
      <c r="H4" s="8">
        <f>SUM($T$9:$U$70)</f>
        <v>971.8999999999976</v>
      </c>
      <c r="I4" s="8"/>
      <c r="J4" s="9" t="s">
        <v>12</v>
      </c>
      <c r="K4" s="9"/>
      <c r="L4" s="4">
        <f>MAX($C$9:$D$952)-C9</f>
        <v>1006790.5665833934</v>
      </c>
      <c r="M4" s="4"/>
      <c r="N4" s="9" t="s">
        <v>13</v>
      </c>
      <c r="O4" s="9"/>
      <c r="P4" s="7">
        <f>MIN($C$9:$D$952)-C9</f>
        <v>-59099.99999999988</v>
      </c>
      <c r="Q4" s="7"/>
      <c r="R4" s="5"/>
      <c r="S4" s="5"/>
      <c r="T4" s="5"/>
    </row>
    <row r="5" spans="2:20" ht="12.75">
      <c r="B5" s="10" t="s">
        <v>14</v>
      </c>
      <c r="C5" s="11">
        <f>COUNTIF($R$9:$R$952,"&gt;0")</f>
        <v>3</v>
      </c>
      <c r="D5" s="2" t="s">
        <v>15</v>
      </c>
      <c r="E5" s="12">
        <f>COUNTIF($R$9:$R$952,"&lt;0")</f>
        <v>5</v>
      </c>
      <c r="F5" s="2" t="s">
        <v>16</v>
      </c>
      <c r="G5" s="11">
        <f>COUNTIF($R$9:$R$952,"=0")</f>
        <v>10</v>
      </c>
      <c r="H5" s="2" t="s">
        <v>17</v>
      </c>
      <c r="I5" s="13">
        <f>C5/SUM(C5,E5,G5)</f>
        <v>0.16666666666666666</v>
      </c>
      <c r="J5" s="10" t="s">
        <v>18</v>
      </c>
      <c r="K5" s="10"/>
      <c r="L5" s="3"/>
      <c r="M5" s="3"/>
      <c r="N5" s="14" t="s">
        <v>19</v>
      </c>
      <c r="O5" s="15"/>
      <c r="P5" s="3"/>
      <c r="Q5" s="3"/>
      <c r="R5" s="5"/>
      <c r="S5" s="5"/>
      <c r="T5" s="5"/>
    </row>
    <row r="6" spans="2:20" ht="12.75">
      <c r="B6" s="16"/>
      <c r="C6" s="17"/>
      <c r="D6" s="18"/>
      <c r="E6" s="19"/>
      <c r="F6" s="16"/>
      <c r="G6" s="19"/>
      <c r="H6" s="16"/>
      <c r="I6" s="20"/>
      <c r="J6" s="16"/>
      <c r="K6" s="16"/>
      <c r="L6" s="19"/>
      <c r="M6" s="19"/>
      <c r="N6" s="21"/>
      <c r="O6" s="21"/>
      <c r="P6" s="22"/>
      <c r="Q6" s="23"/>
      <c r="R6" s="5"/>
      <c r="S6" s="5"/>
      <c r="T6" s="5"/>
    </row>
    <row r="7" spans="2:21" ht="12.75">
      <c r="B7" s="24" t="s">
        <v>20</v>
      </c>
      <c r="C7" s="25" t="s">
        <v>21</v>
      </c>
      <c r="D7" s="25"/>
      <c r="E7" s="26" t="s">
        <v>22</v>
      </c>
      <c r="F7" s="26"/>
      <c r="G7" s="26"/>
      <c r="H7" s="26"/>
      <c r="I7" s="26"/>
      <c r="J7" s="27" t="s">
        <v>23</v>
      </c>
      <c r="K7" s="27"/>
      <c r="L7" s="27"/>
      <c r="M7" s="28" t="s">
        <v>24</v>
      </c>
      <c r="N7" s="29" t="s">
        <v>25</v>
      </c>
      <c r="O7" s="29"/>
      <c r="P7" s="29"/>
      <c r="Q7" s="29"/>
      <c r="R7" s="30" t="s">
        <v>26</v>
      </c>
      <c r="S7" s="30"/>
      <c r="T7" s="30"/>
      <c r="U7" s="30"/>
    </row>
    <row r="8" spans="2:21" ht="12.75">
      <c r="B8" s="24"/>
      <c r="C8" s="25"/>
      <c r="D8" s="25"/>
      <c r="E8" s="31" t="s">
        <v>27</v>
      </c>
      <c r="F8" s="31" t="s">
        <v>28</v>
      </c>
      <c r="G8" s="31" t="s">
        <v>29</v>
      </c>
      <c r="H8" s="31" t="s">
        <v>30</v>
      </c>
      <c r="I8" s="31"/>
      <c r="J8" s="32" t="s">
        <v>31</v>
      </c>
      <c r="K8" s="32" t="s">
        <v>32</v>
      </c>
      <c r="L8" s="32"/>
      <c r="M8" s="28"/>
      <c r="N8" s="33" t="s">
        <v>27</v>
      </c>
      <c r="O8" s="33" t="s">
        <v>28</v>
      </c>
      <c r="P8" s="33" t="s">
        <v>30</v>
      </c>
      <c r="Q8" s="33"/>
      <c r="R8" s="30" t="s">
        <v>33</v>
      </c>
      <c r="S8" s="30"/>
      <c r="T8" s="30" t="s">
        <v>31</v>
      </c>
      <c r="U8" s="30"/>
    </row>
    <row r="9" spans="2:22" ht="12.75">
      <c r="B9" s="34">
        <v>1</v>
      </c>
      <c r="C9" s="35">
        <v>1000000</v>
      </c>
      <c r="D9" s="35"/>
      <c r="E9" s="34" t="s">
        <v>34</v>
      </c>
      <c r="F9" s="36">
        <v>42699</v>
      </c>
      <c r="G9" s="34" t="s">
        <v>35</v>
      </c>
      <c r="H9" s="34">
        <v>119.09</v>
      </c>
      <c r="I9" s="34">
        <v>107.86</v>
      </c>
      <c r="J9" s="34">
        <v>60</v>
      </c>
      <c r="K9" s="35">
        <f>IF(F9="","",C9*0.03)</f>
        <v>30000</v>
      </c>
      <c r="L9" s="35"/>
      <c r="M9" s="37">
        <f>IF(J9="","",(K9/J9)/1000)</f>
        <v>0.5</v>
      </c>
      <c r="N9" s="34" t="s">
        <v>34</v>
      </c>
      <c r="O9" s="36">
        <v>42702</v>
      </c>
      <c r="P9" s="34">
        <v>119.09</v>
      </c>
      <c r="Q9" s="34"/>
      <c r="R9" s="38">
        <f>IF(O9="","",(IF(G9="売",H9-P9,P9-H9))*M9*100000)</f>
        <v>0</v>
      </c>
      <c r="S9" s="38"/>
      <c r="T9" s="39">
        <f>IF(O9="","",IF(R9&lt;0,J9*(-1),IF(G9="買",(P9-H9)*100,(H9-P9)*100)))</f>
        <v>0</v>
      </c>
      <c r="U9" s="39"/>
      <c r="V9" s="1" t="s">
        <v>36</v>
      </c>
    </row>
    <row r="10" spans="2:22" ht="12.75">
      <c r="B10" s="34">
        <v>3</v>
      </c>
      <c r="C10" s="35">
        <f>IF(R9="","",C9+R9)</f>
        <v>1000000</v>
      </c>
      <c r="D10" s="35"/>
      <c r="E10" s="34" t="s">
        <v>37</v>
      </c>
      <c r="F10" s="36" t="s">
        <v>38</v>
      </c>
      <c r="G10" s="34" t="s">
        <v>35</v>
      </c>
      <c r="H10" s="34">
        <v>115.28</v>
      </c>
      <c r="I10" s="34">
        <v>115.28</v>
      </c>
      <c r="J10" s="34">
        <v>85</v>
      </c>
      <c r="K10" s="35">
        <f>IF(F10="","",C10*0.03)</f>
        <v>30000</v>
      </c>
      <c r="L10" s="35"/>
      <c r="M10" s="37">
        <f>IF(J10="","",(K10/J10)/1000)</f>
        <v>0.35294117647058826</v>
      </c>
      <c r="N10" s="34" t="s">
        <v>37</v>
      </c>
      <c r="O10" s="36" t="s">
        <v>39</v>
      </c>
      <c r="P10" s="34">
        <v>115.28</v>
      </c>
      <c r="Q10" s="34"/>
      <c r="R10" s="38">
        <f>IF(O10="","",(IF(G10="売",H10-P10,P10-H10))*M10*100000)</f>
        <v>0</v>
      </c>
      <c r="S10" s="38"/>
      <c r="T10" s="39">
        <f>IF(O10="","",IF(R10&lt;0,J10*(-1),IF(G10="買",(P10-H10)*100,(H10-P10)*100)))</f>
        <v>0</v>
      </c>
      <c r="U10" s="39"/>
      <c r="V10" s="1" t="s">
        <v>36</v>
      </c>
    </row>
    <row r="11" spans="2:22" ht="12.75">
      <c r="B11" s="34">
        <v>4</v>
      </c>
      <c r="C11" s="35">
        <f>IF(R10="","",C10+R10)</f>
        <v>1000000</v>
      </c>
      <c r="D11" s="35"/>
      <c r="E11" s="34" t="s">
        <v>40</v>
      </c>
      <c r="F11" s="36" t="s">
        <v>41</v>
      </c>
      <c r="G11" s="34" t="s">
        <v>35</v>
      </c>
      <c r="H11" s="34">
        <v>121.34</v>
      </c>
      <c r="I11" s="34">
        <v>121.34</v>
      </c>
      <c r="J11" s="34">
        <v>119</v>
      </c>
      <c r="K11" s="35">
        <f>IF(F11="","",C11*0.03)</f>
        <v>30000</v>
      </c>
      <c r="L11" s="35"/>
      <c r="M11" s="37">
        <f>IF(J11="","",(K11/J11)/1000)</f>
        <v>0.25210084033613445</v>
      </c>
      <c r="N11" s="34" t="s">
        <v>40</v>
      </c>
      <c r="O11" s="36" t="s">
        <v>42</v>
      </c>
      <c r="P11" s="34">
        <v>121.34</v>
      </c>
      <c r="Q11" s="34"/>
      <c r="R11" s="38">
        <f>IF(O11="","",(IF(G11="売",H11-P11,P11-H11))*M11*100000)</f>
        <v>0</v>
      </c>
      <c r="S11" s="38"/>
      <c r="T11" s="39">
        <f>IF(O11="","",IF(R11&lt;0,J11*(-1),IF(G11="買",(P11-H11)*100,(H11-P11)*100)))</f>
        <v>0</v>
      </c>
      <c r="U11" s="39"/>
      <c r="V11" s="1" t="s">
        <v>43</v>
      </c>
    </row>
    <row r="12" spans="2:22" ht="12.75">
      <c r="B12" s="34">
        <v>5</v>
      </c>
      <c r="C12" s="35">
        <f>IF(R11="","",C11+R11)</f>
        <v>1000000</v>
      </c>
      <c r="D12" s="35"/>
      <c r="E12" s="34" t="s">
        <v>40</v>
      </c>
      <c r="F12" s="36" t="s">
        <v>44</v>
      </c>
      <c r="G12" s="34" t="s">
        <v>35</v>
      </c>
      <c r="H12" s="34">
        <v>119.63</v>
      </c>
      <c r="I12" s="34">
        <v>119.63</v>
      </c>
      <c r="J12" s="34">
        <v>146</v>
      </c>
      <c r="K12" s="35">
        <f>IF(F12="","",C12*0.03)</f>
        <v>30000</v>
      </c>
      <c r="L12" s="35"/>
      <c r="M12" s="37">
        <f>IF(J12="","",(K12/J12)/1000)</f>
        <v>0.2054794520547945</v>
      </c>
      <c r="N12" s="34" t="s">
        <v>40</v>
      </c>
      <c r="O12" s="36" t="s">
        <v>45</v>
      </c>
      <c r="P12" s="34">
        <v>118.17</v>
      </c>
      <c r="Q12" s="34"/>
      <c r="R12" s="38">
        <f>IF(O12="","",(IF(G12="売",H12-P12,P12-H12))*M12*100000)</f>
        <v>-29999.999999999873</v>
      </c>
      <c r="S12" s="38"/>
      <c r="T12" s="39">
        <f>IF(O12="","",IF(R12&lt;0,J12*(-1),IF(G12="買",(P12-H12)*100,(H12-P12)*100)))</f>
        <v>-146</v>
      </c>
      <c r="U12" s="39"/>
      <c r="V12" s="1" t="s">
        <v>36</v>
      </c>
    </row>
    <row r="13" spans="2:22" ht="12.75">
      <c r="B13" s="34">
        <v>6</v>
      </c>
      <c r="C13" s="35">
        <f>IF(R12="","",C12+R12)</f>
        <v>970000.0000000001</v>
      </c>
      <c r="D13" s="35"/>
      <c r="E13" s="34" t="s">
        <v>40</v>
      </c>
      <c r="F13" s="36" t="s">
        <v>46</v>
      </c>
      <c r="G13" s="34" t="s">
        <v>35</v>
      </c>
      <c r="H13" s="34">
        <v>120.19</v>
      </c>
      <c r="I13" s="34">
        <v>120.19</v>
      </c>
      <c r="J13" s="34">
        <v>61</v>
      </c>
      <c r="K13" s="35">
        <f>IF(F13="","",C13*0.03)</f>
        <v>29100.000000000004</v>
      </c>
      <c r="L13" s="35"/>
      <c r="M13" s="37">
        <f>IF(J13="","",(K13/J13)/1000)</f>
        <v>0.4770491803278689</v>
      </c>
      <c r="N13" s="34" t="s">
        <v>40</v>
      </c>
      <c r="O13" s="36" t="s">
        <v>47</v>
      </c>
      <c r="P13" s="34">
        <v>119.58</v>
      </c>
      <c r="Q13" s="34"/>
      <c r="R13" s="38">
        <f>IF(O13="","",(IF(G13="売",H13-P13,P13-H13))*M13*100000)</f>
        <v>-29099.999999999975</v>
      </c>
      <c r="S13" s="38"/>
      <c r="T13" s="39">
        <f>IF(O13="","",IF(R13&lt;0,J13*(-1),IF(G13="買",(P13-H13)*100,(H13-P13)*100)))</f>
        <v>-61</v>
      </c>
      <c r="U13" s="39"/>
      <c r="V13" s="1" t="s">
        <v>36</v>
      </c>
    </row>
    <row r="14" spans="2:22" ht="12.75">
      <c r="B14" s="34">
        <v>7</v>
      </c>
      <c r="C14" s="35">
        <f>IF(R13="","",C13+R13)</f>
        <v>940900.0000000001</v>
      </c>
      <c r="D14" s="35"/>
      <c r="E14" s="34" t="s">
        <v>48</v>
      </c>
      <c r="F14" s="36" t="s">
        <v>49</v>
      </c>
      <c r="G14" s="34" t="s">
        <v>35</v>
      </c>
      <c r="H14" s="34">
        <v>105.39</v>
      </c>
      <c r="I14" s="34">
        <v>105.39</v>
      </c>
      <c r="J14" s="34">
        <v>80</v>
      </c>
      <c r="K14" s="35">
        <f>IF(F14="","",C14*0.03)</f>
        <v>28227.000000000004</v>
      </c>
      <c r="L14" s="35"/>
      <c r="M14" s="37">
        <f>IF(J14="","",(K14/J14)/1000)</f>
        <v>0.3528375</v>
      </c>
      <c r="N14" s="34" t="s">
        <v>48</v>
      </c>
      <c r="O14" s="36" t="s">
        <v>50</v>
      </c>
      <c r="P14" s="34">
        <v>105.39</v>
      </c>
      <c r="Q14" s="34"/>
      <c r="R14" s="38">
        <f>IF(O14="","",(IF(G14="売",H14-P14,P14-H14))*M14*100000)</f>
        <v>0</v>
      </c>
      <c r="S14" s="38"/>
      <c r="T14" s="39">
        <f>IF(O14="","",IF(R14&lt;0,J14*(-1),IF(G14="買",(P14-H14)*100,(H14-P14)*100)))</f>
        <v>0</v>
      </c>
      <c r="U14" s="39"/>
      <c r="V14" s="1" t="s">
        <v>36</v>
      </c>
    </row>
    <row r="15" spans="2:22" ht="12.75">
      <c r="B15" s="34">
        <v>8</v>
      </c>
      <c r="C15" s="35">
        <f>IF(R14="","",C14+R14)</f>
        <v>940900.0000000001</v>
      </c>
      <c r="D15" s="35"/>
      <c r="E15" s="34" t="s">
        <v>48</v>
      </c>
      <c r="F15" s="36" t="s">
        <v>51</v>
      </c>
      <c r="G15" s="34" t="s">
        <v>52</v>
      </c>
      <c r="H15" s="34">
        <v>101.44</v>
      </c>
      <c r="I15" s="34">
        <v>101.44</v>
      </c>
      <c r="J15" s="34">
        <v>155</v>
      </c>
      <c r="K15" s="35">
        <f>IF(F15="","",C15*0.03)</f>
        <v>28227.000000000004</v>
      </c>
      <c r="L15" s="35"/>
      <c r="M15" s="37">
        <f>IF(J15="","",(K15/J15)/1000)</f>
        <v>0.18210967741935485</v>
      </c>
      <c r="N15" s="34" t="s">
        <v>48</v>
      </c>
      <c r="O15" s="36" t="s">
        <v>53</v>
      </c>
      <c r="P15" s="34">
        <v>101.44</v>
      </c>
      <c r="Q15" s="34"/>
      <c r="R15" s="38">
        <f>IF(O15="","",(IF(G15="売",H15-P15,P15-H15))*M15*100000)</f>
        <v>0</v>
      </c>
      <c r="S15" s="38"/>
      <c r="T15" s="39">
        <f>IF(O15="","",IF(R15&lt;0,J15*(-1),IF(G15="買",(P15-H15)*100,(H15-P15)*100)))</f>
        <v>0</v>
      </c>
      <c r="U15" s="39"/>
      <c r="V15" s="1" t="s">
        <v>54</v>
      </c>
    </row>
    <row r="16" spans="2:22" ht="12.75">
      <c r="B16" s="34">
        <v>9</v>
      </c>
      <c r="C16" s="35">
        <f>IF(R15="","",C15+R15)</f>
        <v>940900.0000000001</v>
      </c>
      <c r="D16" s="35"/>
      <c r="E16" s="34" t="s">
        <v>48</v>
      </c>
      <c r="F16" s="36" t="s">
        <v>55</v>
      </c>
      <c r="G16" s="34" t="s">
        <v>52</v>
      </c>
      <c r="H16" s="34">
        <v>95.8</v>
      </c>
      <c r="I16" s="34">
        <v>95.8</v>
      </c>
      <c r="J16" s="34">
        <v>168</v>
      </c>
      <c r="K16" s="35">
        <f>IF(F16="","",C16*0.03)</f>
        <v>28227.000000000004</v>
      </c>
      <c r="L16" s="35"/>
      <c r="M16" s="37">
        <f>IF(J16="","",(K16/J16)/1000)</f>
        <v>0.16801785714285716</v>
      </c>
      <c r="N16" s="34" t="s">
        <v>48</v>
      </c>
      <c r="O16" s="36" t="s">
        <v>56</v>
      </c>
      <c r="P16" s="34">
        <v>95.8</v>
      </c>
      <c r="Q16" s="34"/>
      <c r="R16" s="38">
        <f>IF(O16="","",(IF(G16="売",H16-P16,P16-H16))*M16*100000)</f>
        <v>0</v>
      </c>
      <c r="S16" s="38"/>
      <c r="T16" s="39">
        <f>IF(O16="","",IF(R16&lt;0,J16*(-1),IF(G16="買",(P16-H16)*100,(H16-P16)*100)))</f>
        <v>0</v>
      </c>
      <c r="U16" s="39"/>
      <c r="V16" s="1" t="s">
        <v>54</v>
      </c>
    </row>
    <row r="17" spans="2:22" ht="12.75">
      <c r="B17" s="34">
        <v>10</v>
      </c>
      <c r="C17" s="35">
        <f>IF(R16="","",C16+R16)</f>
        <v>940900.0000000001</v>
      </c>
      <c r="D17" s="35"/>
      <c r="E17" s="34" t="s">
        <v>48</v>
      </c>
      <c r="F17" s="36" t="s">
        <v>57</v>
      </c>
      <c r="G17" s="34" t="s">
        <v>52</v>
      </c>
      <c r="H17" s="34">
        <v>92.5</v>
      </c>
      <c r="I17" s="34">
        <v>92.5</v>
      </c>
      <c r="J17" s="34">
        <v>135</v>
      </c>
      <c r="K17" s="35">
        <f>IF(F17="","",C17*0.03)</f>
        <v>28227.000000000004</v>
      </c>
      <c r="L17" s="35"/>
      <c r="M17" s="37">
        <f>IF(J17="","",(K17/J17)/1000)</f>
        <v>0.2090888888888889</v>
      </c>
      <c r="N17" s="34" t="s">
        <v>48</v>
      </c>
      <c r="O17" s="36" t="s">
        <v>58</v>
      </c>
      <c r="P17" s="34">
        <v>92.5</v>
      </c>
      <c r="Q17" s="34"/>
      <c r="R17" s="38">
        <f>IF(O17="","",(IF(G17="売",H17-P17,P17-H17))*M17*100000)</f>
        <v>0</v>
      </c>
      <c r="S17" s="38"/>
      <c r="T17" s="39">
        <f>IF(O17="","",IF(R17&lt;0,J17*(-1),IF(G17="買",(P17-H17)*100,(H17-P17)*100)))</f>
        <v>0</v>
      </c>
      <c r="U17" s="39"/>
      <c r="V17" s="1" t="s">
        <v>54</v>
      </c>
    </row>
    <row r="18" spans="2:22" ht="12.75">
      <c r="B18" s="34">
        <v>11</v>
      </c>
      <c r="C18" s="35">
        <f>IF(R17="","",C17+R17)</f>
        <v>940900.0000000001</v>
      </c>
      <c r="D18" s="35"/>
      <c r="E18" s="34" t="s">
        <v>59</v>
      </c>
      <c r="F18" s="36" t="s">
        <v>60</v>
      </c>
      <c r="G18" s="34" t="s">
        <v>35</v>
      </c>
      <c r="H18" s="34">
        <v>98.55</v>
      </c>
      <c r="I18" s="34">
        <v>98.55</v>
      </c>
      <c r="J18" s="34">
        <v>193</v>
      </c>
      <c r="K18" s="35">
        <f>IF(F18="","",C18*0.03)</f>
        <v>28227.000000000004</v>
      </c>
      <c r="L18" s="35"/>
      <c r="M18" s="37">
        <f>IF(J18="","",(K18/J18)/1000)</f>
        <v>0.1462538860103627</v>
      </c>
      <c r="N18" s="34" t="s">
        <v>59</v>
      </c>
      <c r="O18" s="36" t="s">
        <v>61</v>
      </c>
      <c r="P18" s="34">
        <v>98.55</v>
      </c>
      <c r="Q18" s="34"/>
      <c r="R18" s="38">
        <f>IF(O18="","",(IF(G18="売",H18-P18,P18-H18))*M18*100000)</f>
        <v>0</v>
      </c>
      <c r="S18" s="38"/>
      <c r="T18" s="39">
        <f>IF(O18="","",IF(R18&lt;0,J18*(-1),IF(G18="買",(P18-H18)*100,(H18-P18)*100)))</f>
        <v>0</v>
      </c>
      <c r="U18" s="39"/>
      <c r="V18" s="1" t="s">
        <v>36</v>
      </c>
    </row>
    <row r="19" spans="2:22" ht="12.75">
      <c r="B19" s="34">
        <v>12</v>
      </c>
      <c r="C19" s="35">
        <f>IF(R18="","",C18+R18)</f>
        <v>940900.0000000001</v>
      </c>
      <c r="D19" s="35"/>
      <c r="E19" s="34" t="s">
        <v>59</v>
      </c>
      <c r="F19" s="36" t="s">
        <v>62</v>
      </c>
      <c r="G19" s="34" t="s">
        <v>52</v>
      </c>
      <c r="H19" s="34">
        <v>94.21</v>
      </c>
      <c r="I19" s="34">
        <v>94.21</v>
      </c>
      <c r="J19" s="34">
        <v>79</v>
      </c>
      <c r="K19" s="35">
        <f>IF(F19="","",C19*0.03)</f>
        <v>28227.000000000004</v>
      </c>
      <c r="L19" s="35"/>
      <c r="M19" s="37">
        <f>IF(J19="","",(K19/J19)/1000)</f>
        <v>0.3573037974683545</v>
      </c>
      <c r="N19" s="34" t="s">
        <v>59</v>
      </c>
      <c r="O19" s="36" t="s">
        <v>51</v>
      </c>
      <c r="P19" s="34">
        <v>90.45</v>
      </c>
      <c r="Q19" s="34"/>
      <c r="R19" s="38">
        <f>IF(O19="","",(IF(G19="売",H19-P19,P19-H19))*M19*100000)</f>
        <v>134346.22784810097</v>
      </c>
      <c r="S19" s="38"/>
      <c r="T19" s="39">
        <f>IF(O19="","",IF(R19&lt;0,J19*(-1),IF(G19="買",(P19-H19)*100,(H19-P19)*100)))</f>
        <v>375.9999999999991</v>
      </c>
      <c r="U19" s="39"/>
      <c r="V19" s="1" t="s">
        <v>54</v>
      </c>
    </row>
    <row r="20" spans="2:22" ht="12.75">
      <c r="B20" s="34">
        <v>13</v>
      </c>
      <c r="C20" s="35">
        <f>IF(R19="","",C19+R19)</f>
        <v>1075246.2278481012</v>
      </c>
      <c r="D20" s="35"/>
      <c r="E20" s="34" t="s">
        <v>63</v>
      </c>
      <c r="F20" s="36" t="s">
        <v>64</v>
      </c>
      <c r="G20" s="34" t="s">
        <v>35</v>
      </c>
      <c r="H20" s="34">
        <v>93.53</v>
      </c>
      <c r="I20" s="34">
        <v>93.53</v>
      </c>
      <c r="J20" s="34">
        <v>76</v>
      </c>
      <c r="K20" s="35">
        <f>IF(F20="","",C20*0.03)</f>
        <v>32257.386835443034</v>
      </c>
      <c r="L20" s="35"/>
      <c r="M20" s="37">
        <f>IF(J20="","",(K20/J20)/1000)</f>
        <v>0.4244393004663557</v>
      </c>
      <c r="N20" s="34" t="s">
        <v>63</v>
      </c>
      <c r="O20" s="36" t="s">
        <v>65</v>
      </c>
      <c r="P20" s="34">
        <v>92.77</v>
      </c>
      <c r="Q20" s="34"/>
      <c r="R20" s="38">
        <f>IF(O20="","",(IF(G20="売",H20-P20,P20-H20))*M20*100000)</f>
        <v>-32257.386835443252</v>
      </c>
      <c r="S20" s="38"/>
      <c r="T20" s="39">
        <f>IF(O20="","",IF(R20&lt;0,J20*(-1),IF(G20="買",(P20-H20)*100,(H20-P20)*100)))</f>
        <v>-76</v>
      </c>
      <c r="U20" s="39"/>
      <c r="V20" s="1" t="s">
        <v>43</v>
      </c>
    </row>
    <row r="21" spans="2:22" ht="12.75">
      <c r="B21" s="34">
        <v>14</v>
      </c>
      <c r="C21" s="35">
        <f>IF(R20="","",C20+R20)</f>
        <v>1042988.841012658</v>
      </c>
      <c r="D21" s="35"/>
      <c r="E21" s="34" t="s">
        <v>63</v>
      </c>
      <c r="F21" s="36" t="s">
        <v>66</v>
      </c>
      <c r="G21" s="34" t="s">
        <v>35</v>
      </c>
      <c r="H21" s="34">
        <v>82.7</v>
      </c>
      <c r="I21" s="34">
        <v>82.7</v>
      </c>
      <c r="J21" s="34">
        <v>100</v>
      </c>
      <c r="K21" s="35">
        <f>IF(F21="","",C21*0.03)</f>
        <v>31289.66523037974</v>
      </c>
      <c r="L21" s="35"/>
      <c r="M21" s="37">
        <f>IF(J21="","",(K21/J21)/1000)</f>
        <v>0.3128966523037974</v>
      </c>
      <c r="N21" s="34" t="s">
        <v>63</v>
      </c>
      <c r="O21" s="36" t="s">
        <v>67</v>
      </c>
      <c r="P21" s="34">
        <v>82.71</v>
      </c>
      <c r="Q21" s="34"/>
      <c r="R21" s="38">
        <f>IF(O21="","",(IF(G21="売",H21-P21,P21-H21))*M21*100000)</f>
        <v>312.8966523035128</v>
      </c>
      <c r="S21" s="38"/>
      <c r="T21" s="39">
        <f>IF(O21="","",IF(R21&lt;0,J21*(-1),IF(G21="買",(P21-H21)*100,(H21-P21)*100)))</f>
        <v>0.9999999999990905</v>
      </c>
      <c r="U21" s="39"/>
      <c r="V21" s="1" t="s">
        <v>36</v>
      </c>
    </row>
    <row r="22" spans="2:22" ht="12.75">
      <c r="B22" s="34">
        <v>15</v>
      </c>
      <c r="C22" s="35">
        <f>IF(R21="","",C21+R21)</f>
        <v>1043301.7376649615</v>
      </c>
      <c r="D22" s="35"/>
      <c r="E22" s="34" t="s">
        <v>68</v>
      </c>
      <c r="F22" s="36" t="s">
        <v>69</v>
      </c>
      <c r="G22" s="34" t="s">
        <v>52</v>
      </c>
      <c r="H22" s="34">
        <v>76.899</v>
      </c>
      <c r="I22" s="34">
        <v>76.899</v>
      </c>
      <c r="J22" s="34">
        <v>94.5</v>
      </c>
      <c r="K22" s="35">
        <f>IF(F22="","",C22*0.03)</f>
        <v>31299.052129948843</v>
      </c>
      <c r="L22" s="35"/>
      <c r="M22" s="37">
        <f>IF(J22="","",(K22/J22)/1000)</f>
        <v>0.3312069008460195</v>
      </c>
      <c r="N22" s="34" t="s">
        <v>68</v>
      </c>
      <c r="O22" s="36" t="s">
        <v>70</v>
      </c>
      <c r="P22" s="34">
        <v>77.844</v>
      </c>
      <c r="Q22" s="34"/>
      <c r="R22" s="38">
        <f>IF(O22="","",(IF(G22="売",H22-P22,P22-H22))*M22*100000)</f>
        <v>-31299.052129948617</v>
      </c>
      <c r="S22" s="38"/>
      <c r="T22" s="39">
        <f>IF(O22="","",IF(R22&lt;0,J22*(-1),IF(G22="買",(P22-H22)*100,(H22-P22)*100)))</f>
        <v>-94.5</v>
      </c>
      <c r="U22" s="39"/>
      <c r="V22" s="1" t="s">
        <v>71</v>
      </c>
    </row>
    <row r="23" spans="2:22" ht="12.75">
      <c r="B23" s="34">
        <v>16</v>
      </c>
      <c r="C23" s="35">
        <f>IF(R22="","",C22+R22)</f>
        <v>1012002.6855350129</v>
      </c>
      <c r="D23" s="35"/>
      <c r="E23" s="34" t="s">
        <v>68</v>
      </c>
      <c r="F23" s="36" t="s">
        <v>72</v>
      </c>
      <c r="G23" s="34" t="s">
        <v>52</v>
      </c>
      <c r="H23" s="34">
        <v>76.498</v>
      </c>
      <c r="I23" s="34">
        <v>76.498</v>
      </c>
      <c r="J23" s="34">
        <v>75.4</v>
      </c>
      <c r="K23" s="35">
        <f>IF(F23="","",C23*0.03)</f>
        <v>30360.080566050383</v>
      </c>
      <c r="L23" s="35"/>
      <c r="M23" s="37">
        <f>IF(J23="","",(K23/J23)/1000)</f>
        <v>0.4026535884091562</v>
      </c>
      <c r="N23" s="34" t="s">
        <v>68</v>
      </c>
      <c r="O23" s="36" t="s">
        <v>62</v>
      </c>
      <c r="P23" s="34">
        <v>77.252</v>
      </c>
      <c r="Q23" s="34"/>
      <c r="R23" s="38">
        <f>IF(O23="","",(IF(G23="売",H23-P23,P23-H23))*M23*100000)</f>
        <v>-30360.08056605</v>
      </c>
      <c r="S23" s="38"/>
      <c r="T23" s="39">
        <f>IF(O23="","",IF(R23&lt;0,J23*(-1),IF(G23="買",(P23-H23)*100,(H23-P23)*100)))</f>
        <v>-75.4</v>
      </c>
      <c r="U23" s="39"/>
      <c r="V23" s="1" t="s">
        <v>73</v>
      </c>
    </row>
    <row r="24" spans="2:22" ht="12.75">
      <c r="B24" s="34">
        <v>17</v>
      </c>
      <c r="C24" s="35">
        <f>IF(R23="","",C23+R23)</f>
        <v>981642.6049689628</v>
      </c>
      <c r="D24" s="35"/>
      <c r="E24" s="34" t="s">
        <v>74</v>
      </c>
      <c r="F24" s="36" t="s">
        <v>75</v>
      </c>
      <c r="G24" s="34" t="s">
        <v>35</v>
      </c>
      <c r="H24" s="34">
        <v>80.857</v>
      </c>
      <c r="I24" s="34"/>
      <c r="J24" s="34">
        <v>76.7</v>
      </c>
      <c r="K24" s="35">
        <f>IF(F24="","",C24*0.03)</f>
        <v>29449.278149068883</v>
      </c>
      <c r="L24" s="35"/>
      <c r="M24" s="37">
        <f>IF(J24="","",(K24/J24)/1000)</f>
        <v>0.3839540827779515</v>
      </c>
      <c r="N24" s="34" t="s">
        <v>74</v>
      </c>
      <c r="O24" s="36" t="s">
        <v>76</v>
      </c>
      <c r="P24" s="34">
        <v>80.857</v>
      </c>
      <c r="Q24" s="34"/>
      <c r="R24" s="38">
        <f>IF(O24="","",(IF(G24="売",H24-P24,P24-H24))*M24*100000)</f>
        <v>0</v>
      </c>
      <c r="S24" s="38"/>
      <c r="T24" s="39">
        <f>IF(O24="","",IF(R24&lt;0,J24*(-1),IF(G24="買",(P24-H24)*100,(H24-P24)*100)))</f>
        <v>0</v>
      </c>
      <c r="U24" s="39"/>
      <c r="V24" s="1" t="s">
        <v>36</v>
      </c>
    </row>
    <row r="25" spans="2:22" ht="12.75">
      <c r="B25" s="34">
        <v>18</v>
      </c>
      <c r="C25" s="35">
        <f>IF(R24="","",C24+R24)</f>
        <v>981642.6049689628</v>
      </c>
      <c r="D25" s="35"/>
      <c r="E25" s="34" t="s">
        <v>74</v>
      </c>
      <c r="F25" s="36" t="s">
        <v>77</v>
      </c>
      <c r="G25" s="34" t="s">
        <v>52</v>
      </c>
      <c r="H25" s="34">
        <v>80.035</v>
      </c>
      <c r="I25" s="34"/>
      <c r="J25" s="34">
        <v>45.7</v>
      </c>
      <c r="K25" s="35">
        <f>IF(F25="","",C25*0.03)</f>
        <v>29449.278149068883</v>
      </c>
      <c r="L25" s="35"/>
      <c r="M25" s="37">
        <f>IF(J25="","",(K25/J25)/1000)</f>
        <v>0.6444043358658398</v>
      </c>
      <c r="N25" s="34" t="s">
        <v>74</v>
      </c>
      <c r="O25" s="36" t="s">
        <v>78</v>
      </c>
      <c r="P25" s="34">
        <v>80.035</v>
      </c>
      <c r="Q25" s="34"/>
      <c r="R25" s="38">
        <f>IF(O25="","",(IF(G25="売",H25-P25,P25-H25))*M25*100000)</f>
        <v>0</v>
      </c>
      <c r="S25" s="38"/>
      <c r="T25" s="39">
        <f>IF(O25="","",IF(R25&lt;0,J25*(-1),IF(G25="買",(P25-H25)*100,(H25-P25)*100)))</f>
        <v>0</v>
      </c>
      <c r="U25" s="39"/>
      <c r="V25" s="1" t="s">
        <v>54</v>
      </c>
    </row>
    <row r="26" spans="2:22" ht="12.75">
      <c r="B26" s="34">
        <v>19</v>
      </c>
      <c r="C26" s="35">
        <f>IF(R25="","",C25+R25)</f>
        <v>981642.6049689628</v>
      </c>
      <c r="D26" s="35"/>
      <c r="E26" s="34" t="s">
        <v>74</v>
      </c>
      <c r="F26" s="36" t="s">
        <v>79</v>
      </c>
      <c r="G26" s="34" t="s">
        <v>35</v>
      </c>
      <c r="H26" s="34">
        <v>82.28</v>
      </c>
      <c r="I26" s="34"/>
      <c r="J26" s="34">
        <v>30.1</v>
      </c>
      <c r="K26" s="35">
        <f>IF(F26="","",C26*0.03)</f>
        <v>29449.278149068883</v>
      </c>
      <c r="L26" s="35"/>
      <c r="M26" s="37">
        <f>IF(J26="","",(K26/J26)/1000)</f>
        <v>0.978381333856109</v>
      </c>
      <c r="N26" s="34" t="s">
        <v>80</v>
      </c>
      <c r="O26" s="40" t="s">
        <v>81</v>
      </c>
      <c r="P26" s="34">
        <v>92.758</v>
      </c>
      <c r="Q26" s="34"/>
      <c r="R26" s="38">
        <f>IF(O26="","",(IF(G26="売",H26-P26,P26-H26))*M26*100000)</f>
        <v>1025147.9616144305</v>
      </c>
      <c r="S26" s="38"/>
      <c r="T26" s="39">
        <f>IF(O26="","",IF(R26&lt;0,J26*(-1),IF(G26="買",(P26-H26)*100,(H26-P26)*100)))</f>
        <v>1047.7999999999995</v>
      </c>
      <c r="U26" s="39"/>
      <c r="V26" s="1" t="s">
        <v>36</v>
      </c>
    </row>
    <row r="27" spans="2:21" ht="12.75">
      <c r="B27" s="34">
        <v>20</v>
      </c>
      <c r="C27" s="35">
        <f>IF(R26="","",C26+R26)</f>
        <v>2006790.5665833934</v>
      </c>
      <c r="D27" s="35"/>
      <c r="E27" s="34"/>
      <c r="F27" s="36"/>
      <c r="G27" s="34" t="s">
        <v>52</v>
      </c>
      <c r="H27" s="34"/>
      <c r="I27" s="34"/>
      <c r="J27" s="34"/>
      <c r="K27" s="35">
        <f>IF(F27="","",C27*0.03)</f>
      </c>
      <c r="L27" s="35"/>
      <c r="M27" s="37">
        <f>IF(J27="","",(K27/J27)/1000)</f>
      </c>
      <c r="N27" s="34"/>
      <c r="O27" s="36"/>
      <c r="P27" s="34"/>
      <c r="Q27" s="34"/>
      <c r="R27" s="38">
        <f>IF(O27="","",(IF(G27="売",H27-P27,P27-H27))*M27*100000)</f>
      </c>
      <c r="S27" s="38"/>
      <c r="T27" s="39">
        <f>IF(O27="","",IF(R27&lt;0,J27*(-1),IF(G27="買",(P27-H27)*100,(H27-P27)*100)))</f>
      </c>
      <c r="U27" s="39"/>
    </row>
    <row r="28" spans="2:21" ht="12.75">
      <c r="B28" s="34">
        <v>21</v>
      </c>
      <c r="C28" s="35">
        <f>IF(R27="","",C27+R27)</f>
      </c>
      <c r="D28" s="35"/>
      <c r="E28" s="34"/>
      <c r="F28" s="36"/>
      <c r="G28" s="34" t="s">
        <v>52</v>
      </c>
      <c r="H28" s="34"/>
      <c r="I28" s="34"/>
      <c r="J28" s="34"/>
      <c r="K28" s="35">
        <f>IF(F28="","",C28*0.03)</f>
      </c>
      <c r="L28" s="35"/>
      <c r="M28" s="37">
        <f>IF(J28="","",(K28/J28)/1000)</f>
      </c>
      <c r="N28" s="34"/>
      <c r="O28" s="36"/>
      <c r="P28" s="34"/>
      <c r="Q28" s="34"/>
      <c r="R28" s="38">
        <f>IF(O28="","",(IF(G28="売",H28-P28,P28-H28))*M28*100000)</f>
      </c>
      <c r="S28" s="38"/>
      <c r="T28" s="39">
        <f>IF(O28="","",IF(R28&lt;0,J28*(-1),IF(G28="買",(P28-H28)*100,(H28-P28)*100)))</f>
      </c>
      <c r="U28" s="39"/>
    </row>
    <row r="29" spans="2:21" ht="12.75">
      <c r="B29" s="34">
        <v>22</v>
      </c>
      <c r="C29" s="35">
        <f>IF(R28="","",C28+R28)</f>
      </c>
      <c r="D29" s="35"/>
      <c r="E29" s="34"/>
      <c r="F29" s="36"/>
      <c r="G29" s="34" t="s">
        <v>52</v>
      </c>
      <c r="H29" s="34"/>
      <c r="I29" s="34"/>
      <c r="J29" s="34"/>
      <c r="K29" s="35">
        <f>IF(F29="","",C29*0.03)</f>
      </c>
      <c r="L29" s="35"/>
      <c r="M29" s="37">
        <f>IF(J29="","",(K29/J29)/1000)</f>
      </c>
      <c r="N29" s="34"/>
      <c r="O29" s="36"/>
      <c r="P29" s="34"/>
      <c r="Q29" s="34"/>
      <c r="R29" s="38">
        <f>IF(O29="","",(IF(G29="売",H29-P29,P29-H29))*M29*100000)</f>
      </c>
      <c r="S29" s="38"/>
      <c r="T29" s="39">
        <f>IF(O29="","",IF(R29&lt;0,J29*(-1),IF(G29="買",(P29-H29)*100,(H29-P29)*100)))</f>
      </c>
      <c r="U29" s="39"/>
    </row>
    <row r="30" spans="2:21" ht="12.75">
      <c r="B30" s="34">
        <v>23</v>
      </c>
      <c r="C30" s="35">
        <f>IF(R29="","",C29+R29)</f>
      </c>
      <c r="D30" s="35"/>
      <c r="E30" s="34"/>
      <c r="F30" s="36"/>
      <c r="G30" s="34" t="s">
        <v>35</v>
      </c>
      <c r="H30" s="34"/>
      <c r="I30" s="34"/>
      <c r="J30" s="34"/>
      <c r="K30" s="35">
        <f>IF(F30="","",C30*0.03)</f>
      </c>
      <c r="L30" s="35"/>
      <c r="M30" s="37">
        <f>IF(J30="","",(K30/J30)/1000)</f>
      </c>
      <c r="N30" s="34"/>
      <c r="O30" s="36"/>
      <c r="P30" s="34"/>
      <c r="Q30" s="34"/>
      <c r="R30" s="38">
        <f>IF(O30="","",(IF(G30="売",H30-P30,P30-H30))*M30*100000)</f>
      </c>
      <c r="S30" s="38"/>
      <c r="T30" s="39">
        <f>IF(O30="","",IF(R30&lt;0,J30*(-1),IF(G30="買",(P30-H30)*100,(H30-P30)*100)))</f>
      </c>
      <c r="U30" s="39"/>
    </row>
    <row r="31" spans="2:21" ht="12.75">
      <c r="B31" s="34">
        <v>24</v>
      </c>
      <c r="C31" s="35">
        <f>IF(R30="","",C30+R30)</f>
      </c>
      <c r="D31" s="35"/>
      <c r="E31" s="34"/>
      <c r="F31" s="36"/>
      <c r="G31" s="34" t="s">
        <v>35</v>
      </c>
      <c r="H31" s="34"/>
      <c r="I31" s="34"/>
      <c r="J31" s="34"/>
      <c r="K31" s="35">
        <f>IF(F31="","",C31*0.03)</f>
      </c>
      <c r="L31" s="35"/>
      <c r="M31" s="37">
        <f>IF(J31="","",(K31/J31)/1000)</f>
      </c>
      <c r="N31" s="34"/>
      <c r="O31" s="36"/>
      <c r="P31" s="34"/>
      <c r="Q31" s="34"/>
      <c r="R31" s="38">
        <f>IF(O31="","",(IF(G31="売",H31-P31,P31-H31))*M31*100000)</f>
      </c>
      <c r="S31" s="38"/>
      <c r="T31" s="39">
        <f>IF(O31="","",IF(R31&lt;0,J31*(-1),IF(G31="買",(P31-H31)*100,(H31-P31)*100)))</f>
      </c>
      <c r="U31" s="39"/>
    </row>
    <row r="32" spans="2:21" ht="12.75">
      <c r="B32" s="34">
        <v>25</v>
      </c>
      <c r="C32" s="35">
        <f>IF(R31="","",C31+R31)</f>
      </c>
      <c r="D32" s="35"/>
      <c r="E32" s="34"/>
      <c r="F32" s="36"/>
      <c r="G32" s="34" t="s">
        <v>52</v>
      </c>
      <c r="H32" s="34"/>
      <c r="I32" s="34"/>
      <c r="J32" s="34"/>
      <c r="K32" s="35">
        <f>IF(F32="","",C32*0.03)</f>
      </c>
      <c r="L32" s="35"/>
      <c r="M32" s="37">
        <f>IF(J32="","",(K32/J32)/1000)</f>
      </c>
      <c r="N32" s="34"/>
      <c r="O32" s="36"/>
      <c r="P32" s="34"/>
      <c r="Q32" s="34"/>
      <c r="R32" s="38">
        <f>IF(O32="","",(IF(G32="売",H32-P32,P32-H32))*M32*100000)</f>
      </c>
      <c r="S32" s="38"/>
      <c r="T32" s="39">
        <f>IF(O32="","",IF(R32&lt;0,J32*(-1),IF(G32="買",(P32-H32)*100,(H32-P32)*100)))</f>
      </c>
      <c r="U32" s="39"/>
    </row>
    <row r="33" spans="2:21" ht="12.75">
      <c r="B33" s="34">
        <v>26</v>
      </c>
      <c r="C33" s="35">
        <f>IF(R32="","",C32+R32)</f>
      </c>
      <c r="D33" s="35"/>
      <c r="E33" s="34"/>
      <c r="F33" s="36"/>
      <c r="G33" s="34" t="s">
        <v>35</v>
      </c>
      <c r="H33" s="34"/>
      <c r="I33" s="34"/>
      <c r="J33" s="34"/>
      <c r="K33" s="35">
        <f>IF(F33="","",C33*0.03)</f>
      </c>
      <c r="L33" s="35"/>
      <c r="M33" s="37">
        <f>IF(J33="","",(K33/J33)/1000)</f>
      </c>
      <c r="N33" s="34"/>
      <c r="O33" s="36"/>
      <c r="P33" s="34"/>
      <c r="Q33" s="34"/>
      <c r="R33" s="38">
        <f>IF(O33="","",(IF(G33="売",H33-P33,P33-H33))*M33*100000)</f>
      </c>
      <c r="S33" s="38"/>
      <c r="T33" s="39">
        <f>IF(O33="","",IF(R33&lt;0,J33*(-1),IF(G33="買",(P33-H33)*100,(H33-P33)*100)))</f>
      </c>
      <c r="U33" s="39"/>
    </row>
    <row r="34" spans="2:21" ht="12.75">
      <c r="B34" s="34">
        <v>27</v>
      </c>
      <c r="C34" s="35">
        <f>IF(R33="","",C33+R33)</f>
      </c>
      <c r="D34" s="35"/>
      <c r="E34" s="34"/>
      <c r="F34" s="36"/>
      <c r="G34" s="34" t="s">
        <v>52</v>
      </c>
      <c r="H34" s="34"/>
      <c r="I34" s="34"/>
      <c r="J34" s="34"/>
      <c r="K34" s="35">
        <f>IF(F34="","",C34*0.03)</f>
      </c>
      <c r="L34" s="35"/>
      <c r="M34" s="37">
        <f>IF(J34="","",(K34/J34)/1000)</f>
      </c>
      <c r="N34" s="34"/>
      <c r="O34" s="36"/>
      <c r="P34" s="34"/>
      <c r="Q34" s="34"/>
      <c r="R34" s="38">
        <f>IF(O34="","",(IF(G34="売",H34-P34,P34-H34))*M34*100000)</f>
      </c>
      <c r="S34" s="38"/>
      <c r="T34" s="39">
        <f>IF(O34="","",IF(R34&lt;0,J34*(-1),IF(G34="買",(P34-H34)*100,(H34-P34)*100)))</f>
      </c>
      <c r="U34" s="39"/>
    </row>
    <row r="35" spans="2:21" ht="12.75">
      <c r="B35" s="34">
        <v>28</v>
      </c>
      <c r="C35" s="35">
        <f>IF(R34="","",C34+R34)</f>
      </c>
      <c r="D35" s="35"/>
      <c r="E35" s="34"/>
      <c r="F35" s="36"/>
      <c r="G35" s="34" t="s">
        <v>35</v>
      </c>
      <c r="H35" s="34"/>
      <c r="I35" s="34"/>
      <c r="J35" s="34"/>
      <c r="K35" s="35">
        <f>IF(F35="","",C35*0.03)</f>
      </c>
      <c r="L35" s="35"/>
      <c r="M35" s="37">
        <f>IF(J35="","",(K35/J35)/1000)</f>
      </c>
      <c r="N35" s="34"/>
      <c r="O35" s="36"/>
      <c r="P35" s="34"/>
      <c r="Q35" s="34"/>
      <c r="R35" s="38">
        <f>IF(O35="","",(IF(G35="売",H35-P35,P35-H35))*M35*100000)</f>
      </c>
      <c r="S35" s="38"/>
      <c r="T35" s="39">
        <f>IF(O35="","",IF(R35&lt;0,J35*(-1),IF(G35="買",(P35-H35)*100,(H35-P35)*100)))</f>
      </c>
      <c r="U35" s="39"/>
    </row>
    <row r="36" spans="2:21" ht="12.75">
      <c r="B36" s="34">
        <v>29</v>
      </c>
      <c r="C36" s="35">
        <f>IF(R35="","",C35+R35)</f>
      </c>
      <c r="D36" s="35"/>
      <c r="E36" s="34"/>
      <c r="F36" s="36"/>
      <c r="G36" s="34" t="s">
        <v>35</v>
      </c>
      <c r="H36" s="34"/>
      <c r="I36" s="34"/>
      <c r="J36" s="34"/>
      <c r="K36" s="35">
        <f>IF(F36="","",C36*0.03)</f>
      </c>
      <c r="L36" s="35"/>
      <c r="M36" s="37">
        <f>IF(J36="","",(K36/J36)/1000)</f>
      </c>
      <c r="N36" s="34"/>
      <c r="O36" s="36"/>
      <c r="P36" s="34"/>
      <c r="Q36" s="34"/>
      <c r="R36" s="38">
        <f>IF(O36="","",(IF(G36="売",H36-P36,P36-H36))*M36*100000)</f>
      </c>
      <c r="S36" s="38"/>
      <c r="T36" s="39">
        <f>IF(O36="","",IF(R36&lt;0,J36*(-1),IF(G36="買",(P36-H36)*100,(H36-P36)*100)))</f>
      </c>
      <c r="U36" s="39"/>
    </row>
    <row r="37" spans="2:21" ht="12.75">
      <c r="B37" s="34">
        <v>30</v>
      </c>
      <c r="C37" s="35">
        <f>IF(R36="","",C36+R36)</f>
      </c>
      <c r="D37" s="35"/>
      <c r="E37" s="34"/>
      <c r="F37" s="36"/>
      <c r="G37" s="34" t="s">
        <v>52</v>
      </c>
      <c r="H37" s="34"/>
      <c r="I37" s="34"/>
      <c r="J37" s="34"/>
      <c r="K37" s="35">
        <f>IF(F37="","",C37*0.03)</f>
      </c>
      <c r="L37" s="35"/>
      <c r="M37" s="37">
        <f>IF(J37="","",(K37/J37)/1000)</f>
      </c>
      <c r="N37" s="34"/>
      <c r="O37" s="36"/>
      <c r="P37" s="34"/>
      <c r="Q37" s="34"/>
      <c r="R37" s="38">
        <f>IF(O37="","",(IF(G37="売",H37-P37,P37-H37))*M37*100000)</f>
      </c>
      <c r="S37" s="38"/>
      <c r="T37" s="39">
        <f>IF(O37="","",IF(R37&lt;0,J37*(-1),IF(G37="買",(P37-H37)*100,(H37-P37)*100)))</f>
      </c>
      <c r="U37" s="39"/>
    </row>
    <row r="38" spans="2:21" ht="12.75">
      <c r="B38" s="34">
        <v>31</v>
      </c>
      <c r="C38" s="35">
        <f>IF(R37="","",C37+R37)</f>
      </c>
      <c r="D38" s="35"/>
      <c r="E38" s="34"/>
      <c r="F38" s="36"/>
      <c r="G38" s="34" t="s">
        <v>52</v>
      </c>
      <c r="H38" s="34"/>
      <c r="I38" s="34"/>
      <c r="J38" s="34"/>
      <c r="K38" s="35">
        <f>IF(F38="","",C38*0.03)</f>
      </c>
      <c r="L38" s="35"/>
      <c r="M38" s="37">
        <f>IF(J38="","",(K38/J38)/1000)</f>
      </c>
      <c r="N38" s="34"/>
      <c r="O38" s="36"/>
      <c r="P38" s="34"/>
      <c r="Q38" s="34"/>
      <c r="R38" s="38">
        <f>IF(O38="","",(IF(G38="売",H38-P38,P38-H38))*M38*100000)</f>
      </c>
      <c r="S38" s="38"/>
      <c r="T38" s="39">
        <f>IF(O38="","",IF(R38&lt;0,J38*(-1),IF(G38="買",(P38-H38)*100,(H38-P38)*100)))</f>
      </c>
      <c r="U38" s="39"/>
    </row>
    <row r="39" spans="2:21" ht="12.75">
      <c r="B39" s="34">
        <v>32</v>
      </c>
      <c r="C39" s="35">
        <f>IF(R38="","",C38+R38)</f>
      </c>
      <c r="D39" s="35"/>
      <c r="E39" s="34"/>
      <c r="F39" s="36"/>
      <c r="G39" s="34" t="s">
        <v>52</v>
      </c>
      <c r="H39" s="34"/>
      <c r="I39" s="34"/>
      <c r="J39" s="34"/>
      <c r="K39" s="35">
        <f>IF(F39="","",C39*0.03)</f>
      </c>
      <c r="L39" s="35"/>
      <c r="M39" s="37">
        <f>IF(J39="","",(K39/J39)/1000)</f>
      </c>
      <c r="N39" s="34"/>
      <c r="O39" s="36"/>
      <c r="P39" s="34"/>
      <c r="Q39" s="34"/>
      <c r="R39" s="38">
        <f>IF(O39="","",(IF(G39="売",H39-P39,P39-H39))*M39*100000)</f>
      </c>
      <c r="S39" s="38"/>
      <c r="T39" s="39">
        <f>IF(O39="","",IF(R39&lt;0,J39*(-1),IF(G39="買",(P39-H39)*100,(H39-P39)*100)))</f>
      </c>
      <c r="U39" s="39"/>
    </row>
    <row r="40" spans="2:21" ht="12.75">
      <c r="B40" s="34">
        <v>33</v>
      </c>
      <c r="C40" s="35">
        <f>IF(R39="","",C39+R39)</f>
      </c>
      <c r="D40" s="35"/>
      <c r="E40" s="34"/>
      <c r="F40" s="36"/>
      <c r="G40" s="34" t="s">
        <v>35</v>
      </c>
      <c r="H40" s="34"/>
      <c r="I40" s="34"/>
      <c r="J40" s="34"/>
      <c r="K40" s="35">
        <f>IF(F40="","",C40*0.03)</f>
      </c>
      <c r="L40" s="35"/>
      <c r="M40" s="37">
        <f>IF(J40="","",(K40/J40)/1000)</f>
      </c>
      <c r="N40" s="34"/>
      <c r="O40" s="36"/>
      <c r="P40" s="34"/>
      <c r="Q40" s="34"/>
      <c r="R40" s="38">
        <f>IF(O40="","",(IF(G40="売",H40-P40,P40-H40))*M40*100000)</f>
      </c>
      <c r="S40" s="38"/>
      <c r="T40" s="39">
        <f>IF(O40="","",IF(R40&lt;0,J40*(-1),IF(G40="買",(P40-H40)*100,(H40-P40)*100)))</f>
      </c>
      <c r="U40" s="39"/>
    </row>
    <row r="41" spans="2:21" ht="12.75">
      <c r="B41" s="34">
        <v>34</v>
      </c>
      <c r="C41" s="35">
        <f>IF(R40="","",C40+R40)</f>
      </c>
      <c r="D41" s="35"/>
      <c r="E41" s="34"/>
      <c r="F41" s="36"/>
      <c r="G41" s="34" t="s">
        <v>52</v>
      </c>
      <c r="H41" s="34"/>
      <c r="I41" s="34"/>
      <c r="J41" s="34"/>
      <c r="K41" s="35">
        <f>IF(F41="","",C41*0.03)</f>
      </c>
      <c r="L41" s="35"/>
      <c r="M41" s="37">
        <f>IF(J41="","",(K41/J41)/1000)</f>
      </c>
      <c r="N41" s="34"/>
      <c r="O41" s="36"/>
      <c r="P41" s="34"/>
      <c r="Q41" s="34"/>
      <c r="R41" s="38">
        <f>IF(O41="","",(IF(G41="売",H41-P41,P41-H41))*M41*100000)</f>
      </c>
      <c r="S41" s="38"/>
      <c r="T41" s="39">
        <f>IF(O41="","",IF(R41&lt;0,J41*(-1),IF(G41="買",(P41-H41)*100,(H41-P41)*100)))</f>
      </c>
      <c r="U41" s="39"/>
    </row>
    <row r="42" spans="2:21" ht="12.75">
      <c r="B42" s="34">
        <v>35</v>
      </c>
      <c r="C42" s="35">
        <f>IF(R41="","",C41+R41)</f>
      </c>
      <c r="D42" s="35"/>
      <c r="E42" s="34"/>
      <c r="F42" s="36"/>
      <c r="G42" s="34" t="s">
        <v>35</v>
      </c>
      <c r="H42" s="34"/>
      <c r="I42" s="34"/>
      <c r="J42" s="34"/>
      <c r="K42" s="35">
        <f>IF(F42="","",C42*0.03)</f>
      </c>
      <c r="L42" s="35"/>
      <c r="M42" s="37">
        <f>IF(J42="","",(K42/J42)/1000)</f>
      </c>
      <c r="N42" s="34"/>
      <c r="O42" s="36"/>
      <c r="P42" s="34"/>
      <c r="Q42" s="34"/>
      <c r="R42" s="38">
        <f>IF(O42="","",(IF(G42="売",H42-P42,P42-H42))*M42*100000)</f>
      </c>
      <c r="S42" s="38"/>
      <c r="T42" s="39">
        <f>IF(O42="","",IF(R42&lt;0,J42*(-1),IF(G42="買",(P42-H42)*100,(H42-P42)*100)))</f>
      </c>
      <c r="U42" s="39"/>
    </row>
    <row r="43" spans="2:21" ht="12.75">
      <c r="B43" s="34">
        <v>36</v>
      </c>
      <c r="C43" s="35">
        <f>IF(R42="","",C42+R42)</f>
      </c>
      <c r="D43" s="35"/>
      <c r="E43" s="34"/>
      <c r="F43" s="36"/>
      <c r="G43" s="34" t="s">
        <v>52</v>
      </c>
      <c r="H43" s="34"/>
      <c r="I43" s="34"/>
      <c r="J43" s="34"/>
      <c r="K43" s="35">
        <f>IF(F43="","",C43*0.03)</f>
      </c>
      <c r="L43" s="35"/>
      <c r="M43" s="37">
        <f>IF(J43="","",(K43/J43)/1000)</f>
      </c>
      <c r="N43" s="34"/>
      <c r="O43" s="36"/>
      <c r="P43" s="34"/>
      <c r="Q43" s="34"/>
      <c r="R43" s="38">
        <f>IF(O43="","",(IF(G43="売",H43-P43,P43-H43))*M43*100000)</f>
      </c>
      <c r="S43" s="38"/>
      <c r="T43" s="39">
        <f>IF(O43="","",IF(R43&lt;0,J43*(-1),IF(G43="買",(P43-H43)*100,(H43-P43)*100)))</f>
      </c>
      <c r="U43" s="39"/>
    </row>
    <row r="44" spans="2:21" ht="12.75">
      <c r="B44" s="34">
        <v>37</v>
      </c>
      <c r="C44" s="35">
        <f>IF(R43="","",C43+R43)</f>
      </c>
      <c r="D44" s="35"/>
      <c r="E44" s="34"/>
      <c r="F44" s="36"/>
      <c r="G44" s="34" t="s">
        <v>52</v>
      </c>
      <c r="H44" s="34"/>
      <c r="I44" s="34"/>
      <c r="J44" s="34"/>
      <c r="K44" s="35">
        <f>IF(F44="","",C44*0.03)</f>
      </c>
      <c r="L44" s="35"/>
      <c r="M44" s="37">
        <f>IF(J44="","",(K44/J44)/1000)</f>
      </c>
      <c r="N44" s="34"/>
      <c r="O44" s="36"/>
      <c r="P44" s="34"/>
      <c r="Q44" s="34"/>
      <c r="R44" s="38">
        <f>IF(O44="","",(IF(G44="売",H44-P44,P44-H44))*M44*100000)</f>
      </c>
      <c r="S44" s="38"/>
      <c r="T44" s="39">
        <f>IF(O44="","",IF(R44&lt;0,J44*(-1),IF(G44="買",(P44-H44)*100,(H44-P44)*100)))</f>
      </c>
      <c r="U44" s="39"/>
    </row>
    <row r="45" spans="2:21" ht="12.75">
      <c r="B45" s="34">
        <v>38</v>
      </c>
      <c r="C45" s="35">
        <f>IF(R44="","",C44+R44)</f>
      </c>
      <c r="D45" s="35"/>
      <c r="E45" s="34"/>
      <c r="F45" s="36"/>
      <c r="G45" s="34" t="s">
        <v>52</v>
      </c>
      <c r="H45" s="34"/>
      <c r="I45" s="34"/>
      <c r="J45" s="34"/>
      <c r="K45" s="35">
        <f>IF(F45="","",C45*0.03)</f>
      </c>
      <c r="L45" s="35"/>
      <c r="M45" s="37">
        <f>IF(J45="","",(K45/J45)/1000)</f>
      </c>
      <c r="N45" s="34"/>
      <c r="O45" s="36"/>
      <c r="P45" s="34"/>
      <c r="Q45" s="34"/>
      <c r="R45" s="38">
        <f>IF(O45="","",(IF(G45="売",H45-P45,P45-H45))*M45*100000)</f>
      </c>
      <c r="S45" s="38"/>
      <c r="T45" s="39">
        <f>IF(O45="","",IF(R45&lt;0,J45*(-1),IF(G45="買",(P45-H45)*100,(H45-P45)*100)))</f>
      </c>
      <c r="U45" s="39"/>
    </row>
    <row r="46" spans="2:21" ht="12.75">
      <c r="B46" s="34">
        <v>39</v>
      </c>
      <c r="C46" s="35">
        <f>IF(R45="","",C45+R45)</f>
      </c>
      <c r="D46" s="35"/>
      <c r="E46" s="34"/>
      <c r="F46" s="36"/>
      <c r="G46" s="34" t="s">
        <v>52</v>
      </c>
      <c r="H46" s="34"/>
      <c r="I46" s="34"/>
      <c r="J46" s="34"/>
      <c r="K46" s="35">
        <f>IF(F46="","",C46*0.03)</f>
      </c>
      <c r="L46" s="35"/>
      <c r="M46" s="37">
        <f>IF(J46="","",(K46/J46)/1000)</f>
      </c>
      <c r="N46" s="34"/>
      <c r="O46" s="36"/>
      <c r="P46" s="34"/>
      <c r="Q46" s="34"/>
      <c r="R46" s="38">
        <f>IF(O46="","",(IF(G46="売",H46-P46,P46-H46))*M46*100000)</f>
      </c>
      <c r="S46" s="38"/>
      <c r="T46" s="39">
        <f>IF(O46="","",IF(R46&lt;0,J46*(-1),IF(G46="買",(P46-H46)*100,(H46-P46)*100)))</f>
      </c>
      <c r="U46" s="39"/>
    </row>
    <row r="47" spans="2:21" ht="12.75">
      <c r="B47" s="34">
        <v>40</v>
      </c>
      <c r="C47" s="35">
        <f>IF(R46="","",C46+R46)</f>
      </c>
      <c r="D47" s="35"/>
      <c r="E47" s="34"/>
      <c r="F47" s="36"/>
      <c r="G47" s="34" t="s">
        <v>35</v>
      </c>
      <c r="H47" s="34"/>
      <c r="I47" s="34"/>
      <c r="J47" s="34"/>
      <c r="K47" s="35">
        <f>IF(F47="","",C47*0.03)</f>
      </c>
      <c r="L47" s="35"/>
      <c r="M47" s="37">
        <f>IF(J47="","",(K47/J47)/1000)</f>
      </c>
      <c r="N47" s="34"/>
      <c r="O47" s="36"/>
      <c r="P47" s="34"/>
      <c r="Q47" s="34"/>
      <c r="R47" s="38">
        <f>IF(O47="","",(IF(G47="売",H47-P47,P47-H47))*M47*100000)</f>
      </c>
      <c r="S47" s="38"/>
      <c r="T47" s="39">
        <f>IF(O47="","",IF(R47&lt;0,J47*(-1),IF(G47="買",(P47-H47)*100,(H47-P47)*100)))</f>
      </c>
      <c r="U47" s="39"/>
    </row>
    <row r="48" spans="2:21" ht="12.75">
      <c r="B48" s="34">
        <v>41</v>
      </c>
      <c r="C48" s="35">
        <f>IF(R47="","",C47+R47)</f>
      </c>
      <c r="D48" s="35"/>
      <c r="E48" s="34"/>
      <c r="F48" s="36"/>
      <c r="G48" s="34" t="s">
        <v>52</v>
      </c>
      <c r="H48" s="34"/>
      <c r="I48" s="34"/>
      <c r="J48" s="34"/>
      <c r="K48" s="35">
        <f>IF(F48="","",C48*0.03)</f>
      </c>
      <c r="L48" s="35"/>
      <c r="M48" s="37">
        <f>IF(J48="","",(K48/J48)/1000)</f>
      </c>
      <c r="N48" s="34"/>
      <c r="O48" s="36"/>
      <c r="P48" s="34"/>
      <c r="Q48" s="34"/>
      <c r="R48" s="38">
        <f>IF(O48="","",(IF(G48="売",H48-P48,P48-H48))*M48*100000)</f>
      </c>
      <c r="S48" s="38"/>
      <c r="T48" s="39">
        <f>IF(O48="","",IF(R48&lt;0,J48*(-1),IF(G48="買",(P48-H48)*100,(H48-P48)*100)))</f>
      </c>
      <c r="U48" s="39"/>
    </row>
    <row r="49" spans="2:21" ht="12.75">
      <c r="B49" s="34">
        <v>42</v>
      </c>
      <c r="C49" s="35">
        <f>IF(R48="","",C48+R48)</f>
      </c>
      <c r="D49" s="35"/>
      <c r="E49" s="34"/>
      <c r="F49" s="36"/>
      <c r="G49" s="34" t="s">
        <v>35</v>
      </c>
      <c r="H49" s="34"/>
      <c r="I49" s="34"/>
      <c r="J49" s="34"/>
      <c r="K49" s="35">
        <f>IF(F49="","",C49*0.03)</f>
      </c>
      <c r="L49" s="35"/>
      <c r="M49" s="37">
        <f>IF(J49="","",(K49/J49)/1000)</f>
      </c>
      <c r="N49" s="34"/>
      <c r="O49" s="36"/>
      <c r="P49" s="34"/>
      <c r="Q49" s="34"/>
      <c r="R49" s="38">
        <f>IF(O49="","",(IF(G49="売",H49-P49,P49-H49))*M49*100000)</f>
      </c>
      <c r="S49" s="38"/>
      <c r="T49" s="39">
        <f>IF(O49="","",IF(R49&lt;0,J49*(-1),IF(G49="買",(P49-H49)*100,(H49-P49)*100)))</f>
      </c>
      <c r="U49" s="39"/>
    </row>
    <row r="50" spans="2:21" ht="12.75">
      <c r="B50" s="34">
        <v>43</v>
      </c>
      <c r="C50" s="35">
        <f>IF(R49="","",C49+R49)</f>
      </c>
      <c r="D50" s="35"/>
      <c r="E50" s="34"/>
      <c r="F50" s="36"/>
      <c r="G50" s="34" t="s">
        <v>35</v>
      </c>
      <c r="H50" s="34"/>
      <c r="I50" s="34"/>
      <c r="J50" s="34"/>
      <c r="K50" s="35">
        <f>IF(F50="","",C50*0.03)</f>
      </c>
      <c r="L50" s="35"/>
      <c r="M50" s="37">
        <f>IF(J50="","",(K50/J50)/1000)</f>
      </c>
      <c r="N50" s="34"/>
      <c r="O50" s="36"/>
      <c r="P50" s="34"/>
      <c r="Q50" s="34"/>
      <c r="R50" s="38">
        <f>IF(O50="","",(IF(G50="売",H50-P50,P50-H50))*M50*100000)</f>
      </c>
      <c r="S50" s="38"/>
      <c r="T50" s="39">
        <f>IF(O50="","",IF(R50&lt;0,J50*(-1),IF(G50="買",(P50-H50)*100,(H50-P50)*100)))</f>
      </c>
      <c r="U50" s="39"/>
    </row>
    <row r="51" spans="2:21" ht="12.75">
      <c r="B51" s="34">
        <v>44</v>
      </c>
      <c r="C51" s="35">
        <f>IF(R50="","",C50+R50)</f>
      </c>
      <c r="D51" s="35"/>
      <c r="E51" s="34"/>
      <c r="F51" s="36"/>
      <c r="G51" s="34" t="s">
        <v>35</v>
      </c>
      <c r="H51" s="34"/>
      <c r="I51" s="34"/>
      <c r="J51" s="34"/>
      <c r="K51" s="35">
        <f>IF(F51="","",C51*0.03)</f>
      </c>
      <c r="L51" s="35"/>
      <c r="M51" s="37">
        <f>IF(J51="","",(K51/J51)/1000)</f>
      </c>
      <c r="N51" s="34"/>
      <c r="O51" s="36"/>
      <c r="P51" s="34"/>
      <c r="Q51" s="34"/>
      <c r="R51" s="38">
        <f>IF(O51="","",(IF(G51="売",H51-P51,P51-H51))*M51*100000)</f>
      </c>
      <c r="S51" s="38"/>
      <c r="T51" s="39">
        <f>IF(O51="","",IF(R51&lt;0,J51*(-1),IF(G51="買",(P51-H51)*100,(H51-P51)*100)))</f>
      </c>
      <c r="U51" s="39"/>
    </row>
    <row r="52" spans="2:21" ht="12.75">
      <c r="B52" s="34">
        <v>45</v>
      </c>
      <c r="C52" s="35">
        <f>IF(R51="","",C51+R51)</f>
      </c>
      <c r="D52" s="35"/>
      <c r="E52" s="34"/>
      <c r="F52" s="36"/>
      <c r="G52" s="34" t="s">
        <v>35</v>
      </c>
      <c r="H52" s="34"/>
      <c r="I52" s="34"/>
      <c r="J52" s="34"/>
      <c r="K52" s="35">
        <f>IF(F52="","",C52*0.03)</f>
      </c>
      <c r="L52" s="35"/>
      <c r="M52" s="37">
        <f>IF(J52="","",(K52/J52)/1000)</f>
      </c>
      <c r="N52" s="34"/>
      <c r="O52" s="36"/>
      <c r="P52" s="34"/>
      <c r="Q52" s="34"/>
      <c r="R52" s="38">
        <f>IF(O52="","",(IF(G52="売",H52-P52,P52-H52))*M52*100000)</f>
      </c>
      <c r="S52" s="38"/>
      <c r="T52" s="39">
        <f>IF(O52="","",IF(R52&lt;0,J52*(-1),IF(G52="買",(P52-H52)*100,(H52-P52)*100)))</f>
      </c>
      <c r="U52" s="39"/>
    </row>
    <row r="53" spans="2:21" ht="12.75">
      <c r="B53" s="34">
        <v>46</v>
      </c>
      <c r="C53" s="35">
        <f>IF(R52="","",C52+R52)</f>
      </c>
      <c r="D53" s="35"/>
      <c r="E53" s="34"/>
      <c r="F53" s="36"/>
      <c r="G53" s="34" t="s">
        <v>35</v>
      </c>
      <c r="H53" s="34"/>
      <c r="I53" s="34"/>
      <c r="J53" s="34"/>
      <c r="K53" s="35">
        <f>IF(F53="","",C53*0.03)</f>
      </c>
      <c r="L53" s="35"/>
      <c r="M53" s="37">
        <f>IF(J53="","",(K53/J53)/1000)</f>
      </c>
      <c r="N53" s="34"/>
      <c r="O53" s="36"/>
      <c r="P53" s="34"/>
      <c r="Q53" s="34"/>
      <c r="R53" s="38">
        <f>IF(O53="","",(IF(G53="売",H53-P53,P53-H53))*M53*100000)</f>
      </c>
      <c r="S53" s="38"/>
      <c r="T53" s="39">
        <f>IF(O53="","",IF(R53&lt;0,J53*(-1),IF(G53="買",(P53-H53)*100,(H53-P53)*100)))</f>
      </c>
      <c r="U53" s="39"/>
    </row>
    <row r="54" spans="2:21" ht="12.75">
      <c r="B54" s="34">
        <v>47</v>
      </c>
      <c r="C54" s="35">
        <f>IF(R53="","",C53+R53)</f>
      </c>
      <c r="D54" s="35"/>
      <c r="E54" s="34"/>
      <c r="F54" s="36"/>
      <c r="G54" s="34" t="s">
        <v>52</v>
      </c>
      <c r="H54" s="34"/>
      <c r="I54" s="34"/>
      <c r="J54" s="34"/>
      <c r="K54" s="35">
        <f>IF(F54="","",C54*0.03)</f>
      </c>
      <c r="L54" s="35"/>
      <c r="M54" s="37">
        <f>IF(J54="","",(K54/J54)/1000)</f>
      </c>
      <c r="N54" s="34"/>
      <c r="O54" s="36"/>
      <c r="P54" s="34"/>
      <c r="Q54" s="34"/>
      <c r="R54" s="38">
        <f>IF(O54="","",(IF(G54="売",H54-P54,P54-H54))*M54*100000)</f>
      </c>
      <c r="S54" s="38"/>
      <c r="T54" s="39">
        <f>IF(O54="","",IF(R54&lt;0,J54*(-1),IF(G54="買",(P54-H54)*100,(H54-P54)*100)))</f>
      </c>
      <c r="U54" s="39"/>
    </row>
    <row r="55" spans="2:21" ht="12.75">
      <c r="B55" s="34">
        <v>48</v>
      </c>
      <c r="C55" s="35">
        <f>IF(R54="","",C54+R54)</f>
      </c>
      <c r="D55" s="35"/>
      <c r="E55" s="34"/>
      <c r="F55" s="36"/>
      <c r="G55" s="34" t="s">
        <v>35</v>
      </c>
      <c r="H55" s="34"/>
      <c r="I55" s="34"/>
      <c r="J55" s="34"/>
      <c r="K55" s="35">
        <f>IF(F55="","",C55*0.03)</f>
      </c>
      <c r="L55" s="35"/>
      <c r="M55" s="37">
        <f>IF(J55="","",(K55/J55)/1000)</f>
      </c>
      <c r="N55" s="34"/>
      <c r="O55" s="36"/>
      <c r="P55" s="34"/>
      <c r="Q55" s="34"/>
      <c r="R55" s="38">
        <f>IF(O55="","",(IF(G55="売",H55-P55,P55-H55))*M55*100000)</f>
      </c>
      <c r="S55" s="38"/>
      <c r="T55" s="39">
        <f>IF(O55="","",IF(R55&lt;0,J55*(-1),IF(G55="買",(P55-H55)*100,(H55-P55)*100)))</f>
      </c>
      <c r="U55" s="39"/>
    </row>
    <row r="56" spans="2:21" ht="12.75">
      <c r="B56" s="34">
        <v>49</v>
      </c>
      <c r="C56" s="35">
        <f>IF(R55="","",C55+R55)</f>
      </c>
      <c r="D56" s="35"/>
      <c r="E56" s="34"/>
      <c r="F56" s="36"/>
      <c r="G56" s="34" t="s">
        <v>52</v>
      </c>
      <c r="H56" s="34"/>
      <c r="I56" s="34"/>
      <c r="J56" s="34"/>
      <c r="K56" s="35">
        <f>IF(F56="","",C56*0.03)</f>
      </c>
      <c r="L56" s="35"/>
      <c r="M56" s="37">
        <f>IF(J56="","",(K56/J56)/1000)</f>
      </c>
      <c r="N56" s="34"/>
      <c r="O56" s="36"/>
      <c r="P56" s="34"/>
      <c r="Q56" s="34"/>
      <c r="R56" s="38">
        <f>IF(O56="","",(IF(G56="売",H56-P56,P56-H56))*M56*100000)</f>
      </c>
      <c r="S56" s="38"/>
      <c r="T56" s="39">
        <f>IF(O56="","",IF(R56&lt;0,J56*(-1),IF(G56="買",(P56-H56)*100,(H56-P56)*100)))</f>
      </c>
      <c r="U56" s="39"/>
    </row>
    <row r="57" spans="2:21" ht="12.75">
      <c r="B57" s="34">
        <v>50</v>
      </c>
      <c r="C57" s="35">
        <f>IF(R56="","",C56+R56)</f>
      </c>
      <c r="D57" s="35"/>
      <c r="E57" s="34"/>
      <c r="F57" s="36"/>
      <c r="G57" s="34" t="s">
        <v>35</v>
      </c>
      <c r="H57" s="34"/>
      <c r="I57" s="34"/>
      <c r="J57" s="34"/>
      <c r="K57" s="35">
        <f>IF(F57="","",C57*0.03)</f>
      </c>
      <c r="L57" s="35"/>
      <c r="M57" s="37">
        <f>IF(J57="","",(K57/J57)/1000)</f>
      </c>
      <c r="N57" s="34"/>
      <c r="O57" s="36"/>
      <c r="P57" s="34"/>
      <c r="Q57" s="34"/>
      <c r="R57" s="38">
        <f>IF(O57="","",(IF(G57="売",H57-P57,P57-H57))*M57*100000)</f>
      </c>
      <c r="S57" s="38"/>
      <c r="T57" s="39">
        <f>IF(O57="","",IF(R57&lt;0,J57*(-1),IF(G57="買",(P57-H57)*100,(H57-P57)*100)))</f>
      </c>
      <c r="U57" s="39"/>
    </row>
    <row r="58" spans="2:21" ht="12.75">
      <c r="B58" s="34">
        <v>51</v>
      </c>
      <c r="C58" s="35">
        <f>IF(R57="","",C57+R57)</f>
      </c>
      <c r="D58" s="35"/>
      <c r="E58" s="34"/>
      <c r="F58" s="36"/>
      <c r="G58" s="34" t="s">
        <v>52</v>
      </c>
      <c r="H58" s="34"/>
      <c r="I58" s="34"/>
      <c r="J58" s="34"/>
      <c r="K58" s="35">
        <f>IF(F58="","",C58*0.03)</f>
      </c>
      <c r="L58" s="35"/>
      <c r="M58" s="37">
        <f>IF(J58="","",(K58/J58)/1000)</f>
      </c>
      <c r="N58" s="34"/>
      <c r="O58" s="36"/>
      <c r="P58" s="34"/>
      <c r="Q58" s="34"/>
      <c r="R58" s="38">
        <f>IF(O58="","",(IF(G58="売",H58-P58,P58-H58))*M58*100000)</f>
      </c>
      <c r="S58" s="38"/>
      <c r="T58" s="39">
        <f>IF(O58="","",IF(R58&lt;0,J58*(-1),IF(G58="買",(P58-H58)*100,(H58-P58)*100)))</f>
      </c>
      <c r="U58" s="39"/>
    </row>
    <row r="59" spans="2:21" ht="12.75">
      <c r="B59" s="34">
        <v>52</v>
      </c>
      <c r="C59" s="35">
        <f>IF(R58="","",C58+R58)</f>
      </c>
      <c r="D59" s="35"/>
      <c r="E59" s="34"/>
      <c r="F59" s="36"/>
      <c r="G59" s="34" t="s">
        <v>35</v>
      </c>
      <c r="H59" s="34"/>
      <c r="I59" s="34"/>
      <c r="J59" s="34"/>
      <c r="K59" s="35">
        <f>IF(F59="","",C59*0.03)</f>
      </c>
      <c r="L59" s="35"/>
      <c r="M59" s="37">
        <f>IF(J59="","",(K59/J59)/1000)</f>
      </c>
      <c r="N59" s="34"/>
      <c r="O59" s="36"/>
      <c r="P59" s="34"/>
      <c r="Q59" s="34"/>
      <c r="R59" s="38">
        <f>IF(O59="","",(IF(G59="売",H59-P59,P59-H59))*M59*100000)</f>
      </c>
      <c r="S59" s="38"/>
      <c r="T59" s="39">
        <f>IF(O59="","",IF(R59&lt;0,J59*(-1),IF(G59="買",(P59-H59)*100,(H59-P59)*100)))</f>
      </c>
      <c r="U59" s="39"/>
    </row>
    <row r="60" spans="2:21" ht="12.75">
      <c r="B60" s="34">
        <v>53</v>
      </c>
      <c r="C60" s="35">
        <f>IF(R59="","",C59+R59)</f>
      </c>
      <c r="D60" s="35"/>
      <c r="E60" s="34"/>
      <c r="F60" s="36"/>
      <c r="G60" s="34" t="s">
        <v>52</v>
      </c>
      <c r="H60" s="34"/>
      <c r="I60" s="34"/>
      <c r="J60" s="34"/>
      <c r="K60" s="35">
        <f>IF(F60="","",C60*0.03)</f>
      </c>
      <c r="L60" s="35"/>
      <c r="M60" s="37">
        <f>IF(J60="","",(K60/J60)/1000)</f>
      </c>
      <c r="N60" s="34"/>
      <c r="O60" s="36"/>
      <c r="P60" s="34"/>
      <c r="Q60" s="34"/>
      <c r="R60" s="38">
        <f>IF(O60="","",(IF(G60="売",H60-P60,P60-H60))*M60*100000)</f>
      </c>
      <c r="S60" s="38"/>
      <c r="T60" s="39">
        <f>IF(O60="","",IF(R60&lt;0,J60*(-1),IF(G60="買",(P60-H60)*100,(H60-P60)*100)))</f>
      </c>
      <c r="U60" s="39"/>
    </row>
    <row r="61" spans="2:21" ht="12.75">
      <c r="B61" s="34">
        <v>54</v>
      </c>
      <c r="C61" s="35">
        <f>IF(R60="","",C60+R60)</f>
      </c>
      <c r="D61" s="35"/>
      <c r="E61" s="34"/>
      <c r="F61" s="36"/>
      <c r="G61" s="34" t="s">
        <v>35</v>
      </c>
      <c r="H61" s="34"/>
      <c r="I61" s="34"/>
      <c r="J61" s="34"/>
      <c r="K61" s="35">
        <f>IF(F61="","",C61*0.03)</f>
      </c>
      <c r="L61" s="35"/>
      <c r="M61" s="37">
        <f>IF(J61="","",(K61/J61)/1000)</f>
      </c>
      <c r="N61" s="34"/>
      <c r="O61" s="36"/>
      <c r="P61" s="34"/>
      <c r="Q61" s="34"/>
      <c r="R61" s="38">
        <f>IF(O61="","",(IF(G61="売",H61-P61,P61-H61))*M61*100000)</f>
      </c>
      <c r="S61" s="38"/>
      <c r="T61" s="39">
        <f>IF(O61="","",IF(R61&lt;0,J61*(-1),IF(G61="買",(P61-H61)*100,(H61-P61)*100)))</f>
      </c>
      <c r="U61" s="39"/>
    </row>
    <row r="62" spans="2:21" ht="12.75">
      <c r="B62" s="34">
        <v>55</v>
      </c>
      <c r="C62" s="35">
        <f>IF(R61="","",C61+R61)</f>
      </c>
      <c r="D62" s="35"/>
      <c r="E62" s="34"/>
      <c r="F62" s="36"/>
      <c r="G62" s="34" t="s">
        <v>35</v>
      </c>
      <c r="H62" s="34"/>
      <c r="I62" s="34"/>
      <c r="J62" s="34"/>
      <c r="K62" s="35">
        <f>IF(F62="","",C62*0.03)</f>
      </c>
      <c r="L62" s="35"/>
      <c r="M62" s="37">
        <f>IF(J62="","",(K62/J62)/1000)</f>
      </c>
      <c r="N62" s="34"/>
      <c r="O62" s="36"/>
      <c r="P62" s="34"/>
      <c r="Q62" s="34"/>
      <c r="R62" s="38">
        <f>IF(O62="","",(IF(G62="売",H62-P62,P62-H62))*M62*100000)</f>
      </c>
      <c r="S62" s="38"/>
      <c r="T62" s="39">
        <f>IF(O62="","",IF(R62&lt;0,J62*(-1),IF(G62="買",(P62-H62)*100,(H62-P62)*100)))</f>
      </c>
      <c r="U62" s="39"/>
    </row>
    <row r="63" spans="2:21" ht="12.75">
      <c r="B63" s="34">
        <v>56</v>
      </c>
      <c r="C63" s="35">
        <f>IF(R62="","",C62+R62)</f>
      </c>
      <c r="D63" s="35"/>
      <c r="E63" s="34"/>
      <c r="F63" s="36"/>
      <c r="G63" s="34" t="s">
        <v>52</v>
      </c>
      <c r="H63" s="34"/>
      <c r="I63" s="34"/>
      <c r="J63" s="34"/>
      <c r="K63" s="35">
        <f>IF(F63="","",C63*0.03)</f>
      </c>
      <c r="L63" s="35"/>
      <c r="M63" s="37">
        <f>IF(J63="","",(K63/J63)/1000)</f>
      </c>
      <c r="N63" s="34"/>
      <c r="O63" s="36"/>
      <c r="P63" s="34"/>
      <c r="Q63" s="34"/>
      <c r="R63" s="38">
        <f>IF(O63="","",(IF(G63="売",H63-P63,P63-H63))*M63*100000)</f>
      </c>
      <c r="S63" s="38"/>
      <c r="T63" s="39">
        <f>IF(O63="","",IF(R63&lt;0,J63*(-1),IF(G63="買",(P63-H63)*100,(H63-P63)*100)))</f>
      </c>
      <c r="U63" s="39"/>
    </row>
    <row r="64" spans="2:21" ht="12.75">
      <c r="B64" s="34">
        <v>57</v>
      </c>
      <c r="C64" s="35">
        <f>IF(R63="","",C63+R63)</f>
      </c>
      <c r="D64" s="35"/>
      <c r="E64" s="34"/>
      <c r="F64" s="36"/>
      <c r="G64" s="34" t="s">
        <v>52</v>
      </c>
      <c r="H64" s="34"/>
      <c r="I64" s="34"/>
      <c r="J64" s="34"/>
      <c r="K64" s="35">
        <f>IF(F64="","",C64*0.03)</f>
      </c>
      <c r="L64" s="35"/>
      <c r="M64" s="37">
        <f>IF(J64="","",(K64/J64)/1000)</f>
      </c>
      <c r="N64" s="34"/>
      <c r="O64" s="36"/>
      <c r="P64" s="34"/>
      <c r="Q64" s="34"/>
      <c r="R64" s="38">
        <f>IF(O64="","",(IF(G64="売",H64-P64,P64-H64))*M64*100000)</f>
      </c>
      <c r="S64" s="38"/>
      <c r="T64" s="39">
        <f>IF(O64="","",IF(R64&lt;0,J64*(-1),IF(G64="買",(P64-H64)*100,(H64-P64)*100)))</f>
      </c>
      <c r="U64" s="39"/>
    </row>
    <row r="65" spans="2:21" ht="12.75">
      <c r="B65" s="34">
        <v>58</v>
      </c>
      <c r="C65" s="35">
        <f>IF(R64="","",C64+R64)</f>
      </c>
      <c r="D65" s="35"/>
      <c r="E65" s="34"/>
      <c r="F65" s="36"/>
      <c r="G65" s="34" t="s">
        <v>52</v>
      </c>
      <c r="H65" s="34"/>
      <c r="I65" s="34"/>
      <c r="J65" s="34"/>
      <c r="K65" s="35">
        <f>IF(F65="","",C65*0.03)</f>
      </c>
      <c r="L65" s="35"/>
      <c r="M65" s="37">
        <f>IF(J65="","",(K65/J65)/1000)</f>
      </c>
      <c r="N65" s="34"/>
      <c r="O65" s="36"/>
      <c r="P65" s="34"/>
      <c r="Q65" s="34"/>
      <c r="R65" s="38">
        <f>IF(O65="","",(IF(G65="売",H65-P65,P65-H65))*M65*100000)</f>
      </c>
      <c r="S65" s="38"/>
      <c r="T65" s="39">
        <f>IF(O65="","",IF(R65&lt;0,J65*(-1),IF(G65="買",(P65-H65)*100,(H65-P65)*100)))</f>
      </c>
      <c r="U65" s="39"/>
    </row>
    <row r="66" spans="2:21" ht="12.75">
      <c r="B66" s="34">
        <v>59</v>
      </c>
      <c r="C66" s="35">
        <f>IF(R65="","",C65+R65)</f>
      </c>
      <c r="D66" s="35"/>
      <c r="E66" s="34"/>
      <c r="F66" s="36"/>
      <c r="G66" s="34" t="s">
        <v>35</v>
      </c>
      <c r="H66" s="34"/>
      <c r="I66" s="34"/>
      <c r="J66" s="34"/>
      <c r="K66" s="35">
        <f>IF(F66="","",C66*0.03)</f>
      </c>
      <c r="L66" s="35"/>
      <c r="M66" s="37">
        <f>IF(J66="","",(K66/J66)/1000)</f>
      </c>
      <c r="N66" s="34"/>
      <c r="O66" s="36"/>
      <c r="P66" s="34"/>
      <c r="Q66" s="34"/>
      <c r="R66" s="38">
        <f>IF(O66="","",(IF(G66="売",H66-P66,P66-H66))*M66*100000)</f>
      </c>
      <c r="S66" s="38"/>
      <c r="T66" s="39">
        <f>IF(O66="","",IF(R66&lt;0,J66*(-1),IF(G66="買",(P66-H66)*100,(H66-P66)*100)))</f>
      </c>
      <c r="U66" s="39"/>
    </row>
    <row r="67" spans="2:21" ht="12.75">
      <c r="B67" s="34">
        <v>60</v>
      </c>
      <c r="C67" s="35">
        <f>IF(R66="","",C66+R66)</f>
      </c>
      <c r="D67" s="35"/>
      <c r="E67" s="34"/>
      <c r="F67" s="36"/>
      <c r="G67" s="34" t="s">
        <v>52</v>
      </c>
      <c r="H67" s="34"/>
      <c r="I67" s="34"/>
      <c r="J67" s="34"/>
      <c r="K67" s="35">
        <f>IF(F67="","",C67*0.03)</f>
      </c>
      <c r="L67" s="35"/>
      <c r="M67" s="37">
        <f>IF(J67="","",(K67/J67)/1000)</f>
      </c>
      <c r="N67" s="34"/>
      <c r="O67" s="36"/>
      <c r="P67" s="34"/>
      <c r="Q67" s="34"/>
      <c r="R67" s="38">
        <f>IF(O67="","",(IF(G67="売",H67-P67,P67-H67))*M67*100000)</f>
      </c>
      <c r="S67" s="38"/>
      <c r="T67" s="39">
        <f>IF(O67="","",IF(R67&lt;0,J67*(-1),IF(G67="買",(P67-H67)*100,(H67-P67)*100)))</f>
      </c>
      <c r="U67" s="39"/>
    </row>
    <row r="68" spans="2:21" ht="12.75">
      <c r="B68" s="34">
        <v>61</v>
      </c>
      <c r="C68" s="35">
        <f>IF(R67="","",C67+R67)</f>
      </c>
      <c r="D68" s="35"/>
      <c r="E68" s="34"/>
      <c r="F68" s="36"/>
      <c r="G68" s="34" t="s">
        <v>35</v>
      </c>
      <c r="H68" s="34"/>
      <c r="I68" s="34"/>
      <c r="J68" s="34"/>
      <c r="K68" s="35">
        <f>IF(F68="","",C68*0.03)</f>
      </c>
      <c r="L68" s="35"/>
      <c r="M68" s="37">
        <f>IF(J68="","",(K68/J68)/1000)</f>
      </c>
      <c r="N68" s="34"/>
      <c r="O68" s="36"/>
      <c r="P68" s="34"/>
      <c r="Q68" s="34"/>
      <c r="R68" s="38">
        <f>IF(O68="","",(IF(G68="売",H68-P68,P68-H68))*M68*100000)</f>
      </c>
      <c r="S68" s="38"/>
      <c r="T68" s="39">
        <f>IF(O68="","",IF(R68&lt;0,J68*(-1),IF(G68="買",(P68-H68)*100,(H68-P68)*100)))</f>
      </c>
      <c r="U68" s="39"/>
    </row>
    <row r="69" spans="2:21" ht="12.75">
      <c r="B69" s="34">
        <v>62</v>
      </c>
      <c r="C69" s="35">
        <f>IF(R68="","",C68+R68)</f>
      </c>
      <c r="D69" s="35"/>
      <c r="E69" s="34"/>
      <c r="F69" s="36"/>
      <c r="G69" s="34" t="s">
        <v>35</v>
      </c>
      <c r="H69" s="34"/>
      <c r="I69" s="34"/>
      <c r="J69" s="34"/>
      <c r="K69" s="35">
        <f>IF(F69="","",C69*0.03)</f>
      </c>
      <c r="L69" s="35"/>
      <c r="M69" s="37">
        <f>IF(J69="","",(K69/J69)/1000)</f>
      </c>
      <c r="N69" s="34"/>
      <c r="O69" s="36"/>
      <c r="P69" s="34"/>
      <c r="Q69" s="34"/>
      <c r="R69" s="38">
        <f>IF(O69="","",(IF(G69="売",H69-P69,P69-H69))*M69*100000)</f>
      </c>
      <c r="S69" s="38"/>
      <c r="T69" s="39">
        <f>IF(O69="","",IF(R69&lt;0,J69*(-1),IF(G69="買",(P69-H69)*100,(H69-P69)*100)))</f>
      </c>
      <c r="U69" s="39"/>
    </row>
    <row r="70" spans="2:21" ht="12.75">
      <c r="B70" s="34">
        <v>63</v>
      </c>
      <c r="C70" s="35">
        <f>IF(R69="","",C69+R69)</f>
      </c>
      <c r="D70" s="35"/>
      <c r="E70" s="34"/>
      <c r="F70" s="36"/>
      <c r="G70" s="34" t="s">
        <v>52</v>
      </c>
      <c r="H70" s="34"/>
      <c r="I70" s="34"/>
      <c r="J70" s="34"/>
      <c r="K70" s="35">
        <f>IF(F70="","",C70*0.03)</f>
      </c>
      <c r="L70" s="35"/>
      <c r="M70" s="37">
        <f>IF(J70="","",(K70/J70)/1000)</f>
      </c>
      <c r="N70" s="34"/>
      <c r="O70" s="36"/>
      <c r="P70" s="34"/>
      <c r="Q70" s="34"/>
      <c r="R70" s="38">
        <f>IF(O70="","",(IF(G70="売",H70-P70,P70-H70))*M70*100000)</f>
      </c>
      <c r="S70" s="38"/>
      <c r="T70" s="39">
        <f>IF(O70="","",IF(R70&lt;0,J70*(-1),IF(G70="買",(P70-H70)*100,(H70-P70)*100)))</f>
      </c>
      <c r="U70" s="39"/>
    </row>
    <row r="71" spans="2:18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</sheetData>
  <sheetProtection selectLockedCells="1" selectUnlockedCells="1"/>
  <mergeCells count="407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</mergeCells>
  <conditionalFormatting sqref="G9 G11:G70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10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dataValidations count="1">
    <dataValidation type="list" allowBlank="1" showErrorMessage="1" sqref="G9:G70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09"/>
  <sheetViews>
    <sheetView workbookViewId="0" topLeftCell="A1">
      <selection activeCell="C10" sqref="C1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>
        <f>C108+R108</f>
        <v>0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6" t="s">
        <v>82</v>
      </c>
      <c r="M3" s="6"/>
      <c r="N3" s="6"/>
      <c r="O3" s="6"/>
      <c r="P3" s="6"/>
      <c r="Q3" s="6"/>
      <c r="R3" s="5"/>
      <c r="S3" s="5"/>
    </row>
    <row r="4" spans="2:20" ht="12.75">
      <c r="B4" s="2" t="s">
        <v>10</v>
      </c>
      <c r="C4" s="2"/>
      <c r="D4" s="7">
        <f>SUM($R$9:$S$993)</f>
        <v>273341.40766136104</v>
      </c>
      <c r="E4" s="7"/>
      <c r="F4" s="2" t="s">
        <v>11</v>
      </c>
      <c r="G4" s="2"/>
      <c r="H4" s="8">
        <f>SUM($T$9:$U$108)</f>
        <v>-596.6000000000025</v>
      </c>
      <c r="I4" s="8"/>
      <c r="J4" s="9" t="s">
        <v>12</v>
      </c>
      <c r="K4" s="9"/>
      <c r="L4" s="4">
        <f>MAX($C$9:$D$990)-C9</f>
        <v>488456.8785406784</v>
      </c>
      <c r="M4" s="4"/>
      <c r="N4" s="9" t="s">
        <v>13</v>
      </c>
      <c r="O4" s="9"/>
      <c r="P4" s="7">
        <f>MIN($C$9:$D$990)-C9</f>
        <v>-326899.57637791557</v>
      </c>
      <c r="Q4" s="7"/>
      <c r="R4" s="5"/>
      <c r="S4" s="5"/>
      <c r="T4" s="5"/>
    </row>
    <row r="5" spans="2:20" ht="12.75">
      <c r="B5" s="10" t="s">
        <v>14</v>
      </c>
      <c r="C5" s="11">
        <f>COUNTIF($R$9:$R$990,"&gt;0")</f>
        <v>16</v>
      </c>
      <c r="D5" s="2" t="s">
        <v>15</v>
      </c>
      <c r="E5" s="12">
        <f>COUNTIF($R$9:$R$990,"&lt;0")</f>
        <v>39</v>
      </c>
      <c r="F5" s="2" t="s">
        <v>16</v>
      </c>
      <c r="G5" s="11">
        <f>COUNTIF($R$9:$R$990,"=0")</f>
        <v>1</v>
      </c>
      <c r="H5" s="2" t="s">
        <v>17</v>
      </c>
      <c r="I5" s="13">
        <f>C5/SUM(C5,E5,G5)</f>
        <v>0.2857142857142857</v>
      </c>
      <c r="J5" s="10" t="s">
        <v>18</v>
      </c>
      <c r="K5" s="10"/>
      <c r="L5" s="3"/>
      <c r="M5" s="3"/>
      <c r="N5" s="14" t="s">
        <v>19</v>
      </c>
      <c r="O5" s="15"/>
      <c r="P5" s="3"/>
      <c r="Q5" s="3"/>
      <c r="R5" s="5"/>
      <c r="S5" s="5"/>
      <c r="T5" s="5"/>
    </row>
    <row r="6" spans="2:20" ht="12.75">
      <c r="B6" s="16"/>
      <c r="C6" s="17"/>
      <c r="D6" s="18"/>
      <c r="E6" s="19"/>
      <c r="F6" s="16"/>
      <c r="G6" s="19"/>
      <c r="H6" s="16"/>
      <c r="I6" s="20"/>
      <c r="J6" s="16"/>
      <c r="K6" s="16"/>
      <c r="L6" s="19"/>
      <c r="M6" s="19"/>
      <c r="N6" s="21"/>
      <c r="O6" s="21"/>
      <c r="P6" s="22"/>
      <c r="Q6" s="23"/>
      <c r="R6" s="5"/>
      <c r="S6" s="5"/>
      <c r="T6" s="5"/>
    </row>
    <row r="7" spans="2:21" ht="12.75">
      <c r="B7" s="24" t="s">
        <v>20</v>
      </c>
      <c r="C7" s="25" t="s">
        <v>21</v>
      </c>
      <c r="D7" s="25"/>
      <c r="E7" s="26" t="s">
        <v>22</v>
      </c>
      <c r="F7" s="26"/>
      <c r="G7" s="26"/>
      <c r="H7" s="26"/>
      <c r="I7" s="26"/>
      <c r="J7" s="27" t="s">
        <v>23</v>
      </c>
      <c r="K7" s="27"/>
      <c r="L7" s="27"/>
      <c r="M7" s="28" t="s">
        <v>24</v>
      </c>
      <c r="N7" s="29" t="s">
        <v>25</v>
      </c>
      <c r="O7" s="29"/>
      <c r="P7" s="29"/>
      <c r="Q7" s="29"/>
      <c r="R7" s="30" t="s">
        <v>26</v>
      </c>
      <c r="S7" s="30"/>
      <c r="T7" s="30"/>
      <c r="U7" s="30"/>
    </row>
    <row r="8" spans="2:21" ht="12.75">
      <c r="B8" s="24"/>
      <c r="C8" s="25"/>
      <c r="D8" s="25"/>
      <c r="E8" s="31" t="s">
        <v>27</v>
      </c>
      <c r="F8" s="31" t="s">
        <v>28</v>
      </c>
      <c r="G8" s="31" t="s">
        <v>29</v>
      </c>
      <c r="H8" s="31" t="s">
        <v>30</v>
      </c>
      <c r="I8" s="31"/>
      <c r="J8" s="32" t="s">
        <v>31</v>
      </c>
      <c r="K8" s="32" t="s">
        <v>32</v>
      </c>
      <c r="L8" s="32"/>
      <c r="M8" s="28"/>
      <c r="N8" s="33" t="s">
        <v>27</v>
      </c>
      <c r="O8" s="33" t="s">
        <v>28</v>
      </c>
      <c r="P8" s="33" t="s">
        <v>30</v>
      </c>
      <c r="Q8" s="33"/>
      <c r="R8" s="30" t="s">
        <v>33</v>
      </c>
      <c r="S8" s="30"/>
      <c r="T8" s="30" t="s">
        <v>31</v>
      </c>
      <c r="U8" s="30"/>
    </row>
    <row r="9" spans="2:22" ht="12.75">
      <c r="B9" s="34">
        <v>1</v>
      </c>
      <c r="C9" s="35">
        <v>1000000</v>
      </c>
      <c r="D9" s="35"/>
      <c r="E9" s="34" t="s">
        <v>34</v>
      </c>
      <c r="F9" s="36" t="s">
        <v>83</v>
      </c>
      <c r="G9" s="34" t="s">
        <v>35</v>
      </c>
      <c r="H9" s="34">
        <v>107.86</v>
      </c>
      <c r="I9" s="34">
        <v>107.86</v>
      </c>
      <c r="J9" s="34">
        <v>60</v>
      </c>
      <c r="K9" s="35">
        <f>IF(F9="","",C9*0.03)</f>
        <v>30000</v>
      </c>
      <c r="L9" s="35"/>
      <c r="M9" s="37">
        <f>IF(J9="","",(K9/J9)/1000)</f>
        <v>0.5</v>
      </c>
      <c r="N9" s="34" t="s">
        <v>34</v>
      </c>
      <c r="O9" s="36" t="s">
        <v>84</v>
      </c>
      <c r="P9" s="34">
        <v>107.26</v>
      </c>
      <c r="Q9" s="34"/>
      <c r="R9" s="38">
        <f>IF(O9="","",(IF(G9="売",H9-P9,P9-H9))*M9*100000)</f>
        <v>-29999.999999999716</v>
      </c>
      <c r="S9" s="38"/>
      <c r="T9" s="39">
        <f>IF(O9="","",IF(R9&lt;0,J9*(-1),IF(G9="買",(P9-H9)*100,(H9-P9)*100)))</f>
        <v>-60</v>
      </c>
      <c r="U9" s="39"/>
      <c r="V9" s="1" t="s">
        <v>36</v>
      </c>
    </row>
    <row r="10" spans="2:22" ht="12.75">
      <c r="B10" s="34">
        <v>2</v>
      </c>
      <c r="C10" s="35">
        <f>IF(R9="","",C9+R9)</f>
        <v>970000.0000000002</v>
      </c>
      <c r="D10" s="35"/>
      <c r="E10" s="34" t="s">
        <v>34</v>
      </c>
      <c r="F10" s="36" t="s">
        <v>85</v>
      </c>
      <c r="G10" s="34" t="s">
        <v>35</v>
      </c>
      <c r="H10" s="34">
        <v>109.02</v>
      </c>
      <c r="I10" s="34">
        <v>109.02</v>
      </c>
      <c r="J10" s="34">
        <v>55</v>
      </c>
      <c r="K10" s="35">
        <f>IF(F10="","",C10*0.03)</f>
        <v>29100.000000000007</v>
      </c>
      <c r="L10" s="35"/>
      <c r="M10" s="37">
        <f>IF(J10="","",(K10/J10)/1000)</f>
        <v>0.5290909090909093</v>
      </c>
      <c r="N10" s="34" t="s">
        <v>34</v>
      </c>
      <c r="O10" s="36" t="s">
        <v>86</v>
      </c>
      <c r="P10" s="34">
        <v>110.7</v>
      </c>
      <c r="Q10" s="34"/>
      <c r="R10" s="38">
        <f>IF(O10="","",(IF(G10="売",H10-P10,P10-H10))*M10*100000)</f>
        <v>88887.27272727311</v>
      </c>
      <c r="S10" s="38"/>
      <c r="T10" s="39">
        <f>IF(O10="","",IF(R10&lt;0,J10*(-1),IF(G10="買",(P10-H10)*100,(H10-P10)*100)))</f>
        <v>168.00000000000068</v>
      </c>
      <c r="U10" s="39"/>
      <c r="V10" s="1" t="s">
        <v>36</v>
      </c>
    </row>
    <row r="11" spans="2:22" ht="12.75">
      <c r="B11" s="34">
        <v>3</v>
      </c>
      <c r="C11" s="35">
        <f>IF(R10="","",C10+R10)</f>
        <v>1058887.2727272734</v>
      </c>
      <c r="D11" s="35"/>
      <c r="E11" s="34" t="s">
        <v>34</v>
      </c>
      <c r="F11" s="36" t="s">
        <v>87</v>
      </c>
      <c r="G11" s="34" t="s">
        <v>35</v>
      </c>
      <c r="H11" s="34">
        <v>119.09</v>
      </c>
      <c r="I11" s="34">
        <v>119.09</v>
      </c>
      <c r="J11" s="34">
        <v>83</v>
      </c>
      <c r="K11" s="35">
        <f>IF(F11="","",C11*0.03)</f>
        <v>31766.6181818182</v>
      </c>
      <c r="L11" s="35"/>
      <c r="M11" s="37">
        <f>IF(J11="","",(K11/J11)/1000)</f>
        <v>0.3827303395399783</v>
      </c>
      <c r="N11" s="34" t="s">
        <v>34</v>
      </c>
      <c r="O11" s="36" t="s">
        <v>88</v>
      </c>
      <c r="P11" s="34">
        <f>119.09-(J11*0.01)</f>
        <v>118.26</v>
      </c>
      <c r="Q11" s="34"/>
      <c r="R11" s="38">
        <f>IF(O11="","",(IF(G11="売",H11-P11,P11-H11))*M11*100000)</f>
        <v>-31766.618181818136</v>
      </c>
      <c r="S11" s="38"/>
      <c r="T11" s="39">
        <f>IF(O11="","",IF(R11&lt;0,J11*(-1),IF(G11="買",(P11-H11)*100,(H11-P11)*100)))</f>
        <v>-83</v>
      </c>
      <c r="U11" s="39"/>
      <c r="V11" s="1" t="s">
        <v>43</v>
      </c>
    </row>
    <row r="12" spans="2:22" ht="12.75">
      <c r="B12" s="34">
        <v>4</v>
      </c>
      <c r="C12" s="35">
        <f>IF(R11="","",C11+R11)</f>
        <v>1027120.6545454552</v>
      </c>
      <c r="D12" s="35"/>
      <c r="E12" s="34" t="s">
        <v>37</v>
      </c>
      <c r="F12" s="36" t="s">
        <v>89</v>
      </c>
      <c r="G12" s="34" t="s">
        <v>35</v>
      </c>
      <c r="H12" s="34">
        <v>118.42</v>
      </c>
      <c r="I12" s="34">
        <v>118.42</v>
      </c>
      <c r="J12" s="34">
        <v>43</v>
      </c>
      <c r="K12" s="35">
        <f>IF(F12="","",C12*0.03)</f>
        <v>30813.619636363655</v>
      </c>
      <c r="L12" s="35"/>
      <c r="M12" s="37">
        <f>IF(J12="","",(K12/J12)/1000)</f>
        <v>0.7165958054968291</v>
      </c>
      <c r="N12" s="34" t="s">
        <v>37</v>
      </c>
      <c r="O12" s="36" t="s">
        <v>90</v>
      </c>
      <c r="P12" s="34">
        <f>118.42-(J12*0.01)</f>
        <v>117.99</v>
      </c>
      <c r="Q12" s="34"/>
      <c r="R12" s="38">
        <f>IF(O12="","",(IF(G12="売",H12-P12,P12-H12))*M12*100000)</f>
        <v>-30813.619636364143</v>
      </c>
      <c r="S12" s="38"/>
      <c r="T12" s="39">
        <f>IF(O12="","",IF(R12&lt;0,J12*(-1),IF(G12="買",(P12-H12)*100,(H12-P12)*100)))</f>
        <v>-43</v>
      </c>
      <c r="U12" s="39"/>
      <c r="V12" s="1" t="s">
        <v>73</v>
      </c>
    </row>
    <row r="13" spans="2:22" ht="12.75">
      <c r="B13" s="34">
        <v>5</v>
      </c>
      <c r="C13" s="35">
        <f>IF(R12="","",C12+R12)</f>
        <v>996307.0349090911</v>
      </c>
      <c r="D13" s="35"/>
      <c r="E13" s="34" t="s">
        <v>37</v>
      </c>
      <c r="F13" s="36" t="s">
        <v>38</v>
      </c>
      <c r="G13" s="34" t="s">
        <v>35</v>
      </c>
      <c r="H13" s="34">
        <v>115.28</v>
      </c>
      <c r="I13" s="34">
        <v>115.28</v>
      </c>
      <c r="J13" s="34">
        <v>85</v>
      </c>
      <c r="K13" s="35">
        <f>IF(F13="","",C13*0.03)</f>
        <v>29889.211047272733</v>
      </c>
      <c r="L13" s="35"/>
      <c r="M13" s="37">
        <f>IF(J13="","",(K13/J13)/1000)</f>
        <v>0.35163777702673804</v>
      </c>
      <c r="N13" s="34" t="s">
        <v>37</v>
      </c>
      <c r="O13" s="36" t="s">
        <v>39</v>
      </c>
      <c r="P13" s="34">
        <f>115.28-(J13*0.01)</f>
        <v>114.43</v>
      </c>
      <c r="Q13" s="34"/>
      <c r="R13" s="38">
        <f>IF(O13="","",(IF(G13="売",H13-P13,P13-H13))*M13*100000)</f>
        <v>-29889.211047272536</v>
      </c>
      <c r="S13" s="38"/>
      <c r="T13" s="39">
        <f>IF(O13="","",IF(R13&lt;0,J13*(-1),IF(G13="買",(P13-H13)*100,(H13-P13)*100)))</f>
        <v>-85</v>
      </c>
      <c r="U13" s="39"/>
      <c r="V13" s="1" t="s">
        <v>36</v>
      </c>
    </row>
    <row r="14" spans="2:22" ht="12.75">
      <c r="B14" s="34">
        <v>6</v>
      </c>
      <c r="C14" s="35">
        <f>IF(R13="","",C13+R13)</f>
        <v>966417.8238618185</v>
      </c>
      <c r="D14" s="35"/>
      <c r="E14" s="34" t="s">
        <v>37</v>
      </c>
      <c r="F14" s="36" t="s">
        <v>91</v>
      </c>
      <c r="G14" s="34" t="s">
        <v>35</v>
      </c>
      <c r="H14" s="34">
        <v>115.57</v>
      </c>
      <c r="I14" s="34">
        <v>115.57</v>
      </c>
      <c r="J14" s="34">
        <v>52</v>
      </c>
      <c r="K14" s="35">
        <f>IF(F14="","",C14*0.03)</f>
        <v>28992.534715854556</v>
      </c>
      <c r="L14" s="35"/>
      <c r="M14" s="37">
        <f>IF(J14="","",(K14/J14)/1000)</f>
        <v>0.5575487445356646</v>
      </c>
      <c r="N14" s="34" t="s">
        <v>37</v>
      </c>
      <c r="O14" s="36" t="s">
        <v>92</v>
      </c>
      <c r="P14" s="34">
        <v>115.81</v>
      </c>
      <c r="Q14" s="34"/>
      <c r="R14" s="38">
        <f>IF(O14="","",(IF(G14="売",H14-P14,P14-H14))*M14*100000)</f>
        <v>13381.169868856457</v>
      </c>
      <c r="S14" s="38"/>
      <c r="T14" s="39">
        <f>IF(O14="","",IF(R14&lt;0,J14*(-1),IF(G14="買",(P14-H14)*100,(H14-P14)*100)))</f>
        <v>24.00000000000091</v>
      </c>
      <c r="U14" s="39"/>
      <c r="V14" s="1" t="s">
        <v>36</v>
      </c>
    </row>
    <row r="15" spans="2:22" ht="12.75">
      <c r="B15" s="34">
        <v>7</v>
      </c>
      <c r="C15" s="35">
        <f>IF(R14="","",C14+R14)</f>
        <v>979798.993730675</v>
      </c>
      <c r="D15" s="35"/>
      <c r="E15" s="34" t="s">
        <v>37</v>
      </c>
      <c r="F15" s="36" t="s">
        <v>93</v>
      </c>
      <c r="G15" s="34" t="s">
        <v>35</v>
      </c>
      <c r="H15" s="34">
        <v>116.23</v>
      </c>
      <c r="I15" s="34">
        <v>116.23</v>
      </c>
      <c r="J15" s="34">
        <v>62</v>
      </c>
      <c r="K15" s="35">
        <f>IF(F15="","",C15*0.03)</f>
        <v>29393.969811920248</v>
      </c>
      <c r="L15" s="35"/>
      <c r="M15" s="37">
        <f>IF(J15="","",(K15/J15)/1000)</f>
        <v>0.47409628728903624</v>
      </c>
      <c r="N15" s="34" t="s">
        <v>37</v>
      </c>
      <c r="O15" s="36" t="s">
        <v>94</v>
      </c>
      <c r="P15" s="34">
        <v>116.51</v>
      </c>
      <c r="Q15" s="34"/>
      <c r="R15" s="38">
        <f>IF(O15="","",(IF(G15="売",H15-P15,P15-H15))*M15*100000)</f>
        <v>13274.696044093067</v>
      </c>
      <c r="S15" s="38"/>
      <c r="T15" s="39">
        <f>IF(O15="","",IF(R15&lt;0,J15*(-1),IF(G15="買",(P15-H15)*100,(H15-P15)*100)))</f>
        <v>28.000000000000114</v>
      </c>
      <c r="U15" s="39"/>
      <c r="V15" s="1" t="s">
        <v>36</v>
      </c>
    </row>
    <row r="16" spans="2:22" ht="12.75">
      <c r="B16" s="34">
        <v>8</v>
      </c>
      <c r="C16" s="35">
        <f>IF(R15="","",C15+R15)</f>
        <v>993073.6897747681</v>
      </c>
      <c r="D16" s="35"/>
      <c r="E16" s="34" t="s">
        <v>40</v>
      </c>
      <c r="F16" s="36" t="s">
        <v>41</v>
      </c>
      <c r="G16" s="34" t="s">
        <v>35</v>
      </c>
      <c r="H16" s="34">
        <v>121.34</v>
      </c>
      <c r="I16" s="34">
        <v>121.34</v>
      </c>
      <c r="J16" s="34">
        <v>119</v>
      </c>
      <c r="K16" s="35">
        <f>IF(F16="","",C16*0.03)</f>
        <v>29792.21069324304</v>
      </c>
      <c r="L16" s="35"/>
      <c r="M16" s="37">
        <f>IF(J16="","",(K16/J16)/1000)</f>
        <v>0.2503547117079247</v>
      </c>
      <c r="N16" s="34" t="s">
        <v>40</v>
      </c>
      <c r="O16" s="36" t="s">
        <v>42</v>
      </c>
      <c r="P16" s="34">
        <f>121.34-(J16*0.01)</f>
        <v>120.15</v>
      </c>
      <c r="Q16" s="34"/>
      <c r="R16" s="38">
        <f>IF(O16="","",(IF(G16="売",H16-P16,P16-H16))*M16*100000)</f>
        <v>-29792.21069324299</v>
      </c>
      <c r="S16" s="38"/>
      <c r="T16" s="39">
        <f>IF(O16="","",IF(R16&lt;0,J16*(-1),IF(G16="買",(P16-H16)*100,(H16-P16)*100)))</f>
        <v>-119</v>
      </c>
      <c r="U16" s="39"/>
      <c r="V16" s="1" t="s">
        <v>43</v>
      </c>
    </row>
    <row r="17" spans="2:22" ht="12.75">
      <c r="B17" s="34">
        <v>9</v>
      </c>
      <c r="C17" s="35">
        <f>IF(R16="","",C16+R16)</f>
        <v>963281.4790815251</v>
      </c>
      <c r="D17" s="35"/>
      <c r="E17" s="34" t="s">
        <v>40</v>
      </c>
      <c r="F17" s="36" t="s">
        <v>44</v>
      </c>
      <c r="G17" s="34" t="s">
        <v>35</v>
      </c>
      <c r="H17" s="34">
        <v>119.63</v>
      </c>
      <c r="I17" s="34">
        <v>119.63</v>
      </c>
      <c r="J17" s="34">
        <v>135</v>
      </c>
      <c r="K17" s="35">
        <f>IF(F17="","",C17*0.03)</f>
        <v>28898.444372445752</v>
      </c>
      <c r="L17" s="35"/>
      <c r="M17" s="37">
        <f>IF(J17="","",(K17/J17)/1000)</f>
        <v>0.21406255090700557</v>
      </c>
      <c r="N17" s="34" t="s">
        <v>40</v>
      </c>
      <c r="O17" s="36" t="s">
        <v>45</v>
      </c>
      <c r="P17" s="34">
        <v>118.17</v>
      </c>
      <c r="Q17" s="34"/>
      <c r="R17" s="38">
        <f>IF(O17="","",(IF(G17="売",H17-P17,P17-H17))*M17*100000)</f>
        <v>-31253.13243242268</v>
      </c>
      <c r="S17" s="38"/>
      <c r="T17" s="39">
        <f>IF(O17="","",IF(R17&lt;0,J17*(-1),IF(G17="買",(P17-H17)*100,(H17-P17)*100)))</f>
        <v>-135</v>
      </c>
      <c r="U17" s="39"/>
      <c r="V17" s="1" t="s">
        <v>36</v>
      </c>
    </row>
    <row r="18" spans="2:22" ht="12.75">
      <c r="B18" s="34">
        <v>10</v>
      </c>
      <c r="C18" s="35">
        <f>IF(R17="","",C17+R17)</f>
        <v>932028.3466491024</v>
      </c>
      <c r="D18" s="35"/>
      <c r="E18" s="34" t="s">
        <v>40</v>
      </c>
      <c r="F18" s="36" t="s">
        <v>95</v>
      </c>
      <c r="G18" s="34" t="s">
        <v>35</v>
      </c>
      <c r="H18" s="34">
        <v>119.81</v>
      </c>
      <c r="I18" s="34">
        <v>119.81</v>
      </c>
      <c r="J18" s="34">
        <v>98</v>
      </c>
      <c r="K18" s="35">
        <f>IF(F18="","",C18*0.03)</f>
        <v>27960.85039947307</v>
      </c>
      <c r="L18" s="35"/>
      <c r="M18" s="37">
        <f>IF(J18="","",(K18/J18)/1000)</f>
        <v>0.28531479999462317</v>
      </c>
      <c r="N18" s="34" t="s">
        <v>40</v>
      </c>
      <c r="O18" s="36" t="s">
        <v>96</v>
      </c>
      <c r="P18" s="34">
        <v>119.63</v>
      </c>
      <c r="Q18" s="34"/>
      <c r="R18" s="38">
        <f>IF(O18="","",(IF(G18="売",H18-P18,P18-H18))*M18*100000)</f>
        <v>-5135.666399903412</v>
      </c>
      <c r="S18" s="38"/>
      <c r="T18" s="39">
        <f>IF(O18="","",IF(R18&lt;0,J18*(-1),IF(G18="買",(P18-H18)*100,(H18-P18)*100)))</f>
        <v>-98</v>
      </c>
      <c r="U18" s="39"/>
      <c r="V18" s="1" t="s">
        <v>36</v>
      </c>
    </row>
    <row r="19" spans="2:22" ht="12.75">
      <c r="B19" s="34">
        <v>11</v>
      </c>
      <c r="C19" s="35">
        <f>IF(R18="","",C18+R18)</f>
        <v>926892.680249199</v>
      </c>
      <c r="D19" s="35"/>
      <c r="E19" s="34" t="s">
        <v>40</v>
      </c>
      <c r="F19" s="36" t="s">
        <v>46</v>
      </c>
      <c r="G19" s="34" t="s">
        <v>35</v>
      </c>
      <c r="H19" s="34">
        <v>120.19</v>
      </c>
      <c r="I19" s="34">
        <v>120.19</v>
      </c>
      <c r="J19" s="34">
        <v>50</v>
      </c>
      <c r="K19" s="35">
        <f>IF(F19="","",C19*0.03)</f>
        <v>27806.78040747597</v>
      </c>
      <c r="L19" s="35"/>
      <c r="M19" s="37">
        <f>IF(J19="","",(K19/J19)/1000)</f>
        <v>0.5561356081495193</v>
      </c>
      <c r="N19" s="34" t="s">
        <v>40</v>
      </c>
      <c r="O19" s="36" t="s">
        <v>47</v>
      </c>
      <c r="P19" s="34">
        <v>119.58</v>
      </c>
      <c r="Q19" s="34"/>
      <c r="R19" s="38">
        <f>IF(O19="","",(IF(G19="売",H19-P19,P19-H19))*M19*100000)</f>
        <v>-33924.27209712065</v>
      </c>
      <c r="S19" s="38"/>
      <c r="T19" s="39">
        <f>IF(O19="","",IF(R19&lt;0,J19*(-1),IF(G19="買",(P19-H19)*100,(H19-P19)*100)))</f>
        <v>-50</v>
      </c>
      <c r="U19" s="39"/>
      <c r="V19" s="1" t="s">
        <v>36</v>
      </c>
    </row>
    <row r="20" spans="2:22" ht="12.75">
      <c r="B20" s="34">
        <v>12</v>
      </c>
      <c r="C20" s="35">
        <f>IF(R19="","",C19+R19)</f>
        <v>892968.4081520784</v>
      </c>
      <c r="D20" s="35"/>
      <c r="E20" s="34" t="s">
        <v>40</v>
      </c>
      <c r="F20" s="36" t="s">
        <v>97</v>
      </c>
      <c r="G20" s="34" t="s">
        <v>35</v>
      </c>
      <c r="H20" s="34">
        <v>121.83</v>
      </c>
      <c r="I20" s="34">
        <v>121.83</v>
      </c>
      <c r="J20" s="34">
        <v>48</v>
      </c>
      <c r="K20" s="35">
        <f>IF(F20="","",C20*0.03)</f>
        <v>26789.05224456235</v>
      </c>
      <c r="L20" s="35"/>
      <c r="M20" s="37">
        <f>IF(J20="","",(K20/J20)/1000)</f>
        <v>0.5581052550950489</v>
      </c>
      <c r="N20" s="34" t="s">
        <v>40</v>
      </c>
      <c r="O20" s="36" t="s">
        <v>98</v>
      </c>
      <c r="P20" s="34">
        <f>121.83-(J20*0.01)</f>
        <v>121.35</v>
      </c>
      <c r="Q20" s="34"/>
      <c r="R20" s="38">
        <f>IF(O20="","",(IF(G20="売",H20-P20,P20-H20))*M20*100000)</f>
        <v>-26789.052244562572</v>
      </c>
      <c r="S20" s="38"/>
      <c r="T20" s="39">
        <f>IF(O20="","",IF(R20&lt;0,J20*(-1),IF(G20="買",(P20-H20)*100,(H20-P20)*100)))</f>
        <v>-48</v>
      </c>
      <c r="U20" s="39"/>
      <c r="V20" s="1" t="s">
        <v>36</v>
      </c>
    </row>
    <row r="21" spans="2:22" ht="12.75">
      <c r="B21" s="34">
        <v>13</v>
      </c>
      <c r="C21" s="35">
        <f>IF(R20="","",C20+R20)</f>
        <v>866179.3559075159</v>
      </c>
      <c r="D21" s="35"/>
      <c r="E21" s="34" t="s">
        <v>48</v>
      </c>
      <c r="F21" s="36" t="s">
        <v>99</v>
      </c>
      <c r="G21" s="34" t="s">
        <v>52</v>
      </c>
      <c r="H21" s="34">
        <v>106.54</v>
      </c>
      <c r="I21" s="34">
        <v>106.54</v>
      </c>
      <c r="J21" s="34">
        <v>115</v>
      </c>
      <c r="K21" s="35">
        <f>IF(F21="","",C21*0.03)</f>
        <v>25985.380677225476</v>
      </c>
      <c r="L21" s="35"/>
      <c r="M21" s="37">
        <f>IF(J21="","",(K21/J21)/1000)</f>
        <v>0.2259598319758737</v>
      </c>
      <c r="N21" s="34" t="s">
        <v>48</v>
      </c>
      <c r="O21" s="36" t="s">
        <v>100</v>
      </c>
      <c r="P21" s="34">
        <v>107.8</v>
      </c>
      <c r="Q21" s="34"/>
      <c r="R21" s="38">
        <f>IF(O21="","",(IF(G21="売",H21-P21,P21-H21))*M21*100000)</f>
        <v>-28470.93882895988</v>
      </c>
      <c r="S21" s="38"/>
      <c r="T21" s="39">
        <f>IF(O21="","",IF(R21&lt;0,J21*(-1),IF(G21="買",(P21-H21)*100,(H21-P21)*100)))</f>
        <v>-115</v>
      </c>
      <c r="U21" s="39"/>
      <c r="V21" s="1" t="s">
        <v>54</v>
      </c>
    </row>
    <row r="22" spans="2:22" ht="12.75">
      <c r="B22" s="34">
        <v>14</v>
      </c>
      <c r="C22" s="35">
        <f>IF(R21="","",C21+R21)</f>
        <v>837708.417078556</v>
      </c>
      <c r="D22" s="35"/>
      <c r="E22" s="34" t="s">
        <v>48</v>
      </c>
      <c r="F22" s="36" t="s">
        <v>101</v>
      </c>
      <c r="G22" s="34" t="s">
        <v>35</v>
      </c>
      <c r="H22" s="34">
        <v>102.1</v>
      </c>
      <c r="I22" s="34">
        <v>102.1</v>
      </c>
      <c r="J22" s="34">
        <v>201</v>
      </c>
      <c r="K22" s="35">
        <f>IF(F22="","",C22*0.03)</f>
        <v>25131.25251235668</v>
      </c>
      <c r="L22" s="35"/>
      <c r="M22" s="37">
        <f>IF(J22="","",(K22/J22)/1000)</f>
        <v>0.12503110702665016</v>
      </c>
      <c r="N22" s="34" t="s">
        <v>48</v>
      </c>
      <c r="O22" s="36" t="s">
        <v>78</v>
      </c>
      <c r="P22" s="34">
        <v>103.96</v>
      </c>
      <c r="Q22" s="34"/>
      <c r="R22" s="38">
        <f>IF(O22="","",(IF(G22="売",H22-P22,P22-H22))*M22*100000)</f>
        <v>23255.78590695692</v>
      </c>
      <c r="S22" s="38"/>
      <c r="T22" s="39">
        <f>IF(O22="","",IF(R22&lt;0,J22*(-1),IF(G22="買",(P22-H22)*100,(H22-P22)*100)))</f>
        <v>185.99999999999994</v>
      </c>
      <c r="U22" s="39"/>
      <c r="V22" s="1" t="s">
        <v>36</v>
      </c>
    </row>
    <row r="23" spans="2:22" ht="12.75">
      <c r="B23" s="34">
        <v>15</v>
      </c>
      <c r="C23" s="35">
        <f>IF(R22="","",C22+R22)</f>
        <v>860964.2029855129</v>
      </c>
      <c r="D23" s="35"/>
      <c r="E23" s="34" t="s">
        <v>48</v>
      </c>
      <c r="F23" s="36" t="s">
        <v>49</v>
      </c>
      <c r="G23" s="34" t="s">
        <v>35</v>
      </c>
      <c r="H23" s="34">
        <v>105.39</v>
      </c>
      <c r="I23" s="34">
        <v>105.39</v>
      </c>
      <c r="J23" s="34">
        <v>80</v>
      </c>
      <c r="K23" s="35">
        <f>IF(F23="","",C23*0.03)</f>
        <v>25828.926089565386</v>
      </c>
      <c r="L23" s="35"/>
      <c r="M23" s="37">
        <f>IF(J23="","",(K23/J23)/1000)</f>
        <v>0.3228615761195673</v>
      </c>
      <c r="N23" s="34" t="s">
        <v>48</v>
      </c>
      <c r="O23" s="36" t="s">
        <v>50</v>
      </c>
      <c r="P23" s="34">
        <f>105.39-(J23*0.01)</f>
        <v>104.59</v>
      </c>
      <c r="Q23" s="34"/>
      <c r="R23" s="38">
        <f>IF(O23="","",(IF(G23="売",H23-P23,P23-H23))*M23*100000)</f>
        <v>-25828.92608956529</v>
      </c>
      <c r="S23" s="38"/>
      <c r="T23" s="39">
        <f>IF(O23="","",IF(R23&lt;0,J23*(-1),IF(G23="買",(P23-H23)*100,(H23-P23)*100)))</f>
        <v>-80</v>
      </c>
      <c r="U23" s="39"/>
      <c r="V23" s="1" t="s">
        <v>36</v>
      </c>
    </row>
    <row r="24" spans="2:22" ht="12.75">
      <c r="B24" s="34">
        <v>16</v>
      </c>
      <c r="C24" s="35">
        <f>IF(R23="","",C23+R23)</f>
        <v>835135.2768959476</v>
      </c>
      <c r="D24" s="35"/>
      <c r="E24" s="34" t="s">
        <v>48</v>
      </c>
      <c r="F24" s="36" t="s">
        <v>70</v>
      </c>
      <c r="G24" s="34" t="s">
        <v>35</v>
      </c>
      <c r="H24" s="34">
        <v>107.97</v>
      </c>
      <c r="I24" s="34">
        <v>107.97</v>
      </c>
      <c r="J24" s="34">
        <v>64</v>
      </c>
      <c r="K24" s="35">
        <f>IF(F24="","",C24*0.03)</f>
        <v>25054.05830687843</v>
      </c>
      <c r="L24" s="35"/>
      <c r="M24" s="37">
        <f>IF(J24="","",(K24/J24)/1000)</f>
        <v>0.39146966104497544</v>
      </c>
      <c r="N24" s="34" t="s">
        <v>48</v>
      </c>
      <c r="O24" s="36" t="s">
        <v>102</v>
      </c>
      <c r="P24" s="34">
        <v>108.31</v>
      </c>
      <c r="Q24" s="34"/>
      <c r="R24" s="38">
        <f>IF(O24="","",(IF(G24="売",H24-P24,P24-H24))*M24*100000)</f>
        <v>13309.968475529298</v>
      </c>
      <c r="S24" s="38"/>
      <c r="T24" s="39">
        <f>IF(O24="","",IF(R24&lt;0,J24*(-1),IF(G24="買",(P24-H24)*100,(H24-P24)*100)))</f>
        <v>34.00000000000034</v>
      </c>
      <c r="U24" s="39"/>
      <c r="V24" s="1" t="s">
        <v>36</v>
      </c>
    </row>
    <row r="25" spans="2:22" ht="12.75">
      <c r="B25" s="34">
        <v>17</v>
      </c>
      <c r="C25" s="35">
        <f>IF(R24="","",C24+R24)</f>
        <v>848445.245371477</v>
      </c>
      <c r="D25" s="35"/>
      <c r="E25" s="34" t="s">
        <v>48</v>
      </c>
      <c r="F25" s="36" t="s">
        <v>51</v>
      </c>
      <c r="G25" s="34" t="s">
        <v>52</v>
      </c>
      <c r="H25" s="34">
        <v>101.44</v>
      </c>
      <c r="I25" s="34">
        <v>101.44</v>
      </c>
      <c r="J25" s="34">
        <v>155</v>
      </c>
      <c r="K25" s="35">
        <f>IF(F25="","",C25*0.03)</f>
        <v>25453.35736114431</v>
      </c>
      <c r="L25" s="35"/>
      <c r="M25" s="37">
        <f>IF(J25="","",(K25/J25)/1000)</f>
        <v>0.1642152087815762</v>
      </c>
      <c r="N25" s="34" t="s">
        <v>48</v>
      </c>
      <c r="O25" s="36" t="s">
        <v>53</v>
      </c>
      <c r="P25" s="34">
        <v>99.7</v>
      </c>
      <c r="Q25" s="34"/>
      <c r="R25" s="38">
        <f>IF(O25="","",(IF(G25="売",H25-P25,P25-H25))*M25*100000)</f>
        <v>28573.446327994174</v>
      </c>
      <c r="S25" s="38"/>
      <c r="T25" s="39">
        <f>IF(O25="","",IF(R25&lt;0,J25*(-1),IF(G25="買",(P25-H25)*100,(H25-P25)*100)))</f>
        <v>173.9999999999995</v>
      </c>
      <c r="U25" s="39"/>
      <c r="V25" s="1" t="s">
        <v>54</v>
      </c>
    </row>
    <row r="26" spans="2:22" ht="12.75">
      <c r="B26" s="34">
        <v>18</v>
      </c>
      <c r="C26" s="35">
        <f>IF(R25="","",C25+R25)</f>
        <v>877018.6916994712</v>
      </c>
      <c r="D26" s="35"/>
      <c r="E26" s="34" t="s">
        <v>48</v>
      </c>
      <c r="F26" s="36" t="s">
        <v>103</v>
      </c>
      <c r="G26" s="34" t="s">
        <v>52</v>
      </c>
      <c r="H26" s="34">
        <v>97.42</v>
      </c>
      <c r="I26" s="34">
        <v>97.42</v>
      </c>
      <c r="J26" s="34">
        <v>119</v>
      </c>
      <c r="K26" s="35">
        <f>IF(F26="","",C26*0.03)</f>
        <v>26310.560750984136</v>
      </c>
      <c r="L26" s="35"/>
      <c r="M26" s="37">
        <f>IF(J26="","",(K26/J26)/1000)</f>
        <v>0.2210971491679339</v>
      </c>
      <c r="N26" s="34" t="s">
        <v>48</v>
      </c>
      <c r="O26" s="36" t="s">
        <v>104</v>
      </c>
      <c r="P26" s="34">
        <v>98.72</v>
      </c>
      <c r="Q26" s="34"/>
      <c r="R26" s="38">
        <f>IF(O26="","",(IF(G26="売",H26-P26,P26-H26))*M26*100000)</f>
        <v>-28742.62939183135</v>
      </c>
      <c r="S26" s="38"/>
      <c r="T26" s="39">
        <f>IF(O26="","",IF(R26&lt;0,J26*(-1),IF(G26="買",(P26-H26)*100,(H26-P26)*100)))</f>
        <v>-119</v>
      </c>
      <c r="U26" s="39"/>
      <c r="V26" s="1" t="s">
        <v>54</v>
      </c>
    </row>
    <row r="27" spans="2:22" ht="12.75">
      <c r="B27" s="34">
        <v>19</v>
      </c>
      <c r="C27" s="35">
        <f>IF(R26="","",C26+R26)</f>
        <v>848276.0623076399</v>
      </c>
      <c r="D27" s="35"/>
      <c r="E27" s="34" t="s">
        <v>48</v>
      </c>
      <c r="F27" s="36" t="s">
        <v>55</v>
      </c>
      <c r="G27" s="34" t="s">
        <v>52</v>
      </c>
      <c r="H27" s="34">
        <v>95.8</v>
      </c>
      <c r="I27" s="34">
        <v>95.8</v>
      </c>
      <c r="J27" s="34">
        <v>168</v>
      </c>
      <c r="K27" s="35">
        <f>IF(F27="","",C27*0.03)</f>
        <v>25448.281869229195</v>
      </c>
      <c r="L27" s="35"/>
      <c r="M27" s="37">
        <f>IF(J27="","",(K27/J27)/1000)</f>
        <v>0.1514778682692214</v>
      </c>
      <c r="N27" s="34" t="s">
        <v>48</v>
      </c>
      <c r="O27" s="36" t="s">
        <v>56</v>
      </c>
      <c r="P27" s="34">
        <f>95.8+(J27*0.01)</f>
        <v>97.48</v>
      </c>
      <c r="Q27" s="34"/>
      <c r="R27" s="38">
        <f>IF(O27="","",(IF(G27="売",H27-P27,P27-H27))*M27*100000)</f>
        <v>-25448.2818692293</v>
      </c>
      <c r="S27" s="38"/>
      <c r="T27" s="39">
        <f>IF(O27="","",IF(R27&lt;0,J27*(-1),IF(G27="買",(P27-H27)*100,(H27-P27)*100)))</f>
        <v>-168</v>
      </c>
      <c r="U27" s="39"/>
      <c r="V27" s="1" t="s">
        <v>54</v>
      </c>
    </row>
    <row r="28" spans="2:22" ht="12.75">
      <c r="B28" s="34">
        <v>20</v>
      </c>
      <c r="C28" s="35">
        <f>IF(R27="","",C27+R27)</f>
        <v>822827.7804384106</v>
      </c>
      <c r="D28" s="35"/>
      <c r="E28" s="34" t="s">
        <v>48</v>
      </c>
      <c r="F28" s="36" t="s">
        <v>57</v>
      </c>
      <c r="G28" s="34" t="s">
        <v>52</v>
      </c>
      <c r="H28" s="34">
        <v>92.5</v>
      </c>
      <c r="I28" s="34">
        <v>92.5</v>
      </c>
      <c r="J28" s="34">
        <v>135</v>
      </c>
      <c r="K28" s="35">
        <f>IF(F28="","",C28*0.03)</f>
        <v>24684.833413152315</v>
      </c>
      <c r="L28" s="35"/>
      <c r="M28" s="37">
        <f>IF(J28="","",(K28/J28)/1000)</f>
        <v>0.18285061787520235</v>
      </c>
      <c r="N28" s="34" t="s">
        <v>48</v>
      </c>
      <c r="O28" s="36" t="s">
        <v>58</v>
      </c>
      <c r="P28" s="34">
        <v>90.98</v>
      </c>
      <c r="Q28" s="34"/>
      <c r="R28" s="38">
        <f>IF(O28="","",(IF(G28="売",H28-P28,P28-H28))*M28*100000)</f>
        <v>27793.29391703068</v>
      </c>
      <c r="S28" s="38"/>
      <c r="T28" s="39">
        <f>IF(O28="","",IF(R28&lt;0,J28*(-1),IF(G28="買",(P28-H28)*100,(H28-P28)*100)))</f>
        <v>151.9999999999996</v>
      </c>
      <c r="U28" s="39"/>
      <c r="V28" s="1" t="s">
        <v>54</v>
      </c>
    </row>
    <row r="29" spans="2:22" ht="12.75">
      <c r="B29" s="34">
        <v>21</v>
      </c>
      <c r="C29" s="35">
        <f>IF(R28="","",C28+R28)</f>
        <v>850621.0743554413</v>
      </c>
      <c r="D29" s="35"/>
      <c r="E29" s="34" t="s">
        <v>59</v>
      </c>
      <c r="F29" s="36" t="s">
        <v>60</v>
      </c>
      <c r="G29" s="34" t="s">
        <v>35</v>
      </c>
      <c r="H29" s="34">
        <v>98.55</v>
      </c>
      <c r="I29" s="34">
        <v>98.55</v>
      </c>
      <c r="J29" s="34">
        <v>193</v>
      </c>
      <c r="K29" s="35">
        <f>IF(F29="","",C29*0.03)</f>
        <v>25518.632230663236</v>
      </c>
      <c r="L29" s="35"/>
      <c r="M29" s="37">
        <f>IF(J29="","",(K29/J29)/1000)</f>
        <v>0.13222089238685614</v>
      </c>
      <c r="N29" s="34" t="s">
        <v>59</v>
      </c>
      <c r="O29" s="36" t="s">
        <v>61</v>
      </c>
      <c r="P29" s="34">
        <f>98.55-(J29*0.01)</f>
        <v>96.61999999999999</v>
      </c>
      <c r="Q29" s="34"/>
      <c r="R29" s="38">
        <f>IF(O29="","",(IF(G29="売",H29-P29,P29-H29))*M29*100000)</f>
        <v>-25518.632230663323</v>
      </c>
      <c r="S29" s="38"/>
      <c r="T29" s="39">
        <f>IF(O29="","",IF(R29&lt;0,J29*(-1),IF(G29="買",(P29-H29)*100,(H29-P29)*100)))</f>
        <v>-193</v>
      </c>
      <c r="U29" s="39"/>
      <c r="V29" s="1" t="s">
        <v>36</v>
      </c>
    </row>
    <row r="30" spans="2:22" ht="12.75">
      <c r="B30" s="34">
        <v>22</v>
      </c>
      <c r="C30" s="35">
        <f>IF(R29="","",C29+R29)</f>
        <v>825102.4421247779</v>
      </c>
      <c r="D30" s="35"/>
      <c r="E30" s="34" t="s">
        <v>59</v>
      </c>
      <c r="F30" s="36" t="s">
        <v>105</v>
      </c>
      <c r="G30" s="34" t="s">
        <v>35</v>
      </c>
      <c r="H30" s="34">
        <v>95.51</v>
      </c>
      <c r="I30" s="34">
        <v>95.51</v>
      </c>
      <c r="J30" s="34">
        <v>110</v>
      </c>
      <c r="K30" s="35">
        <f>IF(F30="","",C30*0.03)</f>
        <v>24753.073263743336</v>
      </c>
      <c r="L30" s="35"/>
      <c r="M30" s="37">
        <f>IF(J30="","",(K30/J30)/1000)</f>
        <v>0.22502793876130306</v>
      </c>
      <c r="N30" s="34" t="s">
        <v>59</v>
      </c>
      <c r="O30" s="36" t="s">
        <v>106</v>
      </c>
      <c r="P30" s="34">
        <f>95.51-(J30*0.01)</f>
        <v>94.41000000000001</v>
      </c>
      <c r="Q30" s="34"/>
      <c r="R30" s="38">
        <f>IF(O30="","",(IF(G30="売",H30-P30,P30-H30))*M30*100000)</f>
        <v>-24753.07326374321</v>
      </c>
      <c r="S30" s="38"/>
      <c r="T30" s="39">
        <f>IF(O30="","",IF(R30&lt;0,J30*(-1),IF(G30="買",(P30-H30)*100,(H30-P30)*100)))</f>
        <v>-110</v>
      </c>
      <c r="U30" s="39"/>
      <c r="V30" s="1" t="s">
        <v>54</v>
      </c>
    </row>
    <row r="31" spans="2:22" ht="12.75">
      <c r="B31" s="34">
        <v>23</v>
      </c>
      <c r="C31" s="35">
        <f>IF(R30="","",C30+R30)</f>
        <v>800349.3688610347</v>
      </c>
      <c r="D31" s="35"/>
      <c r="E31" s="34" t="s">
        <v>59</v>
      </c>
      <c r="F31" s="36" t="s">
        <v>62</v>
      </c>
      <c r="G31" s="34" t="s">
        <v>52</v>
      </c>
      <c r="H31" s="34">
        <v>94.21</v>
      </c>
      <c r="I31" s="34">
        <v>94.21</v>
      </c>
      <c r="J31" s="34">
        <v>79</v>
      </c>
      <c r="K31" s="35">
        <f>IF(F31="","",C31*0.03)</f>
        <v>24010.48106583104</v>
      </c>
      <c r="L31" s="35"/>
      <c r="M31" s="37">
        <f>IF(J31="","",(K31/J31)/1000)</f>
        <v>0.30393014007381064</v>
      </c>
      <c r="N31" s="34" t="s">
        <v>59</v>
      </c>
      <c r="O31" s="36" t="s">
        <v>51</v>
      </c>
      <c r="P31" s="34">
        <v>90.45</v>
      </c>
      <c r="Q31" s="34"/>
      <c r="R31" s="38">
        <f>IF(O31="","",(IF(G31="売",H31-P31,P31-H31))*M31*100000)</f>
        <v>114277.73266775251</v>
      </c>
      <c r="S31" s="38"/>
      <c r="T31" s="39">
        <f>IF(O31="","",IF(R31&lt;0,J31*(-1),IF(G31="買",(P31-H31)*100,(H31-P31)*100)))</f>
        <v>375.9999999999991</v>
      </c>
      <c r="U31" s="39"/>
      <c r="V31" s="1" t="s">
        <v>54</v>
      </c>
    </row>
    <row r="32" spans="2:22" ht="12.75">
      <c r="B32" s="34">
        <v>24</v>
      </c>
      <c r="C32" s="35">
        <f>IF(R31="","",C31+R31)</f>
        <v>914627.1015287873</v>
      </c>
      <c r="D32" s="35"/>
      <c r="E32" s="34" t="s">
        <v>63</v>
      </c>
      <c r="F32" s="36" t="s">
        <v>64</v>
      </c>
      <c r="G32" s="34" t="s">
        <v>35</v>
      </c>
      <c r="H32" s="34">
        <v>93.53</v>
      </c>
      <c r="I32" s="34">
        <v>93.53</v>
      </c>
      <c r="J32" s="34">
        <v>65</v>
      </c>
      <c r="K32" s="35">
        <f>IF(F32="","",C32*0.03)</f>
        <v>27438.81304586362</v>
      </c>
      <c r="L32" s="35"/>
      <c r="M32" s="37">
        <f>IF(J32="","",(K32/J32)/1000)</f>
        <v>0.4221355853209787</v>
      </c>
      <c r="N32" s="34" t="s">
        <v>63</v>
      </c>
      <c r="O32" s="36" t="s">
        <v>65</v>
      </c>
      <c r="P32" s="34">
        <v>92.77</v>
      </c>
      <c r="Q32" s="34"/>
      <c r="R32" s="38">
        <f>IF(O32="","",(IF(G32="売",H32-P32,P32-H32))*M32*100000)</f>
        <v>-32082.304484394597</v>
      </c>
      <c r="S32" s="38"/>
      <c r="T32" s="39">
        <f>IF(O32="","",IF(R32&lt;0,J32*(-1),IF(G32="買",(P32-H32)*100,(H32-P32)*100)))</f>
        <v>-65</v>
      </c>
      <c r="U32" s="39"/>
      <c r="V32" s="1" t="s">
        <v>43</v>
      </c>
    </row>
    <row r="33" spans="2:22" ht="12.75">
      <c r="B33" s="34">
        <v>25</v>
      </c>
      <c r="C33" s="35">
        <f>IF(R32="","",C32+R32)</f>
        <v>882544.7970443927</v>
      </c>
      <c r="D33" s="35"/>
      <c r="E33" s="34" t="s">
        <v>63</v>
      </c>
      <c r="F33" s="36" t="s">
        <v>107</v>
      </c>
      <c r="G33" s="34" t="s">
        <v>52</v>
      </c>
      <c r="H33" s="34">
        <v>84.08</v>
      </c>
      <c r="I33" s="34">
        <v>84.08</v>
      </c>
      <c r="J33" s="34">
        <v>107</v>
      </c>
      <c r="K33" s="35">
        <f>IF(F33="","",C33*0.03)</f>
        <v>26476.34391133178</v>
      </c>
      <c r="L33" s="35"/>
      <c r="M33" s="37">
        <f>IF(J33="","",(K33/J33)/1000)</f>
        <v>0.24744246646104465</v>
      </c>
      <c r="N33" s="34" t="s">
        <v>63</v>
      </c>
      <c r="O33" s="36" t="s">
        <v>108</v>
      </c>
      <c r="P33" s="34">
        <v>84.36</v>
      </c>
      <c r="Q33" s="34"/>
      <c r="R33" s="38">
        <f>IF(O33="","",(IF(G33="売",H33-P33,P33-H33))*M33*100000)</f>
        <v>-6928.389060909278</v>
      </c>
      <c r="S33" s="38"/>
      <c r="T33" s="39">
        <f>IF(O33="","",IF(R33&lt;0,J33*(-1),IF(G33="買",(P33-H33)*100,(H33-P33)*100)))</f>
        <v>-107</v>
      </c>
      <c r="U33" s="39"/>
      <c r="V33" s="1" t="s">
        <v>54</v>
      </c>
    </row>
    <row r="34" spans="2:22" ht="12.75">
      <c r="B34" s="34">
        <v>26</v>
      </c>
      <c r="C34" s="35">
        <f>IF(R33="","",C33+R33)</f>
        <v>875616.4079834834</v>
      </c>
      <c r="D34" s="35"/>
      <c r="E34" s="34" t="s">
        <v>63</v>
      </c>
      <c r="F34" s="36" t="s">
        <v>109</v>
      </c>
      <c r="G34" s="34" t="s">
        <v>52</v>
      </c>
      <c r="H34" s="34">
        <v>84.06</v>
      </c>
      <c r="I34" s="34">
        <v>84.06</v>
      </c>
      <c r="J34" s="34">
        <v>127</v>
      </c>
      <c r="K34" s="35">
        <f>IF(F34="","",C34*0.03)</f>
        <v>26268.4922395045</v>
      </c>
      <c r="L34" s="35"/>
      <c r="M34" s="37">
        <f>IF(J34="","",(K34/J34)/1000)</f>
        <v>0.20683852157090157</v>
      </c>
      <c r="N34" s="34" t="s">
        <v>63</v>
      </c>
      <c r="O34" s="36" t="s">
        <v>110</v>
      </c>
      <c r="P34" s="34">
        <v>81.54</v>
      </c>
      <c r="Q34" s="34"/>
      <c r="R34" s="38">
        <f>IF(O34="","",(IF(G34="売",H34-P34,P34-H34))*M34*100000)</f>
        <v>52123.307435867115</v>
      </c>
      <c r="S34" s="38"/>
      <c r="T34" s="39">
        <f>IF(O34="","",IF(R34&lt;0,J34*(-1),IF(G34="買",(P34-H34)*100,(H34-P34)*100)))</f>
        <v>251.9999999999996</v>
      </c>
      <c r="U34" s="39"/>
      <c r="V34" s="1" t="s">
        <v>54</v>
      </c>
    </row>
    <row r="35" spans="2:22" ht="12.75">
      <c r="B35" s="34">
        <v>27</v>
      </c>
      <c r="C35" s="35">
        <f>IF(R34="","",C34+R34)</f>
        <v>927739.7154193505</v>
      </c>
      <c r="D35" s="35"/>
      <c r="E35" s="34" t="s">
        <v>63</v>
      </c>
      <c r="F35" s="36" t="s">
        <v>111</v>
      </c>
      <c r="G35" s="34" t="s">
        <v>52</v>
      </c>
      <c r="H35" s="34">
        <v>82.89</v>
      </c>
      <c r="I35" s="34">
        <v>82.89</v>
      </c>
      <c r="J35" s="34">
        <v>103</v>
      </c>
      <c r="K35" s="35">
        <f>IF(F35="","",C35*0.03)</f>
        <v>27832.191462580515</v>
      </c>
      <c r="L35" s="35"/>
      <c r="M35" s="37">
        <f>IF(J35="","",(K35/J35)/1000)</f>
        <v>0.2702154510930147</v>
      </c>
      <c r="N35" s="34" t="s">
        <v>63</v>
      </c>
      <c r="O35" s="36" t="s">
        <v>112</v>
      </c>
      <c r="P35" s="34">
        <v>81.96</v>
      </c>
      <c r="Q35" s="34"/>
      <c r="R35" s="38">
        <f>IF(O35="","",(IF(G35="売",H35-P35,P35-H35))*M35*100000)</f>
        <v>25130.036951650553</v>
      </c>
      <c r="S35" s="38"/>
      <c r="T35" s="39">
        <f>IF(O35="","",IF(R35&lt;0,J35*(-1),IF(G35="買",(P35-H35)*100,(H35-P35)*100)))</f>
        <v>93.00000000000068</v>
      </c>
      <c r="U35" s="39"/>
      <c r="V35" s="1" t="s">
        <v>54</v>
      </c>
    </row>
    <row r="36" spans="2:22" ht="12.75">
      <c r="B36" s="34">
        <v>28</v>
      </c>
      <c r="C36" s="35">
        <f>IF(R35="","",C35+R35)</f>
        <v>952869.752371001</v>
      </c>
      <c r="D36" s="35"/>
      <c r="E36" s="34" t="s">
        <v>63</v>
      </c>
      <c r="F36" s="36" t="s">
        <v>66</v>
      </c>
      <c r="G36" s="34" t="s">
        <v>35</v>
      </c>
      <c r="H36" s="34">
        <v>82.7</v>
      </c>
      <c r="I36" s="34">
        <v>82.7</v>
      </c>
      <c r="J36" s="34">
        <v>100</v>
      </c>
      <c r="K36" s="35">
        <f>IF(F36="","",C36*0.03)</f>
        <v>28586.09257113003</v>
      </c>
      <c r="L36" s="35"/>
      <c r="M36" s="37">
        <f>IF(J36="","",(K36/J36)/1000)</f>
        <v>0.2858609257113003</v>
      </c>
      <c r="N36" s="34" t="s">
        <v>63</v>
      </c>
      <c r="O36" s="36" t="s">
        <v>67</v>
      </c>
      <c r="P36" s="34">
        <v>82.71</v>
      </c>
      <c r="Q36" s="34"/>
      <c r="R36" s="38">
        <f>IF(O36="","",(IF(G36="売",H36-P36,P36-H36))*M36*100000)</f>
        <v>285.8609257110403</v>
      </c>
      <c r="S36" s="38"/>
      <c r="T36" s="39">
        <f>IF(O36="","",IF(R36&lt;0,J36*(-1),IF(G36="買",(P36-H36)*100,(H36-P36)*100)))</f>
        <v>0.9999999999990905</v>
      </c>
      <c r="U36" s="39"/>
      <c r="V36" s="1" t="s">
        <v>36</v>
      </c>
    </row>
    <row r="37" spans="2:22" ht="12.75">
      <c r="B37" s="34">
        <v>29</v>
      </c>
      <c r="C37" s="35">
        <f>IF(R36="","",C36+R36)</f>
        <v>953155.613296712</v>
      </c>
      <c r="D37" s="35"/>
      <c r="E37" s="34" t="s">
        <v>68</v>
      </c>
      <c r="F37" s="36" t="s">
        <v>113</v>
      </c>
      <c r="G37" s="34" t="s">
        <v>52</v>
      </c>
      <c r="H37" s="34">
        <v>81.34</v>
      </c>
      <c r="I37" s="34">
        <v>81.34</v>
      </c>
      <c r="J37" s="34">
        <v>65.8</v>
      </c>
      <c r="K37" s="35">
        <f>IF(F37="","",C37*0.03)</f>
        <v>28594.66839890136</v>
      </c>
      <c r="L37" s="35"/>
      <c r="M37" s="37">
        <f>IF(J37="","",(K37/J37)/1000)</f>
        <v>0.43456942855473196</v>
      </c>
      <c r="N37" s="34" t="s">
        <v>68</v>
      </c>
      <c r="O37" s="36" t="s">
        <v>113</v>
      </c>
      <c r="P37" s="34">
        <v>82.108</v>
      </c>
      <c r="Q37" s="34"/>
      <c r="R37" s="38">
        <f>IF(O37="","",(IF(G37="売",H37-P37,P37-H37))*M37*100000)</f>
        <v>-33374.932113003444</v>
      </c>
      <c r="S37" s="38"/>
      <c r="T37" s="39">
        <f>IF(O37="","",IF(R37&lt;0,J37*(-1),IF(G37="買",(P37-H37)*100,(H37-P37)*100)))</f>
        <v>-65.8</v>
      </c>
      <c r="U37" s="39"/>
      <c r="V37" s="1" t="s">
        <v>73</v>
      </c>
    </row>
    <row r="38" spans="2:22" ht="12.75">
      <c r="B38" s="34">
        <v>30</v>
      </c>
      <c r="C38" s="35">
        <f>IF(R37="","",C37+R37)</f>
        <v>919780.6811837086</v>
      </c>
      <c r="D38" s="35"/>
      <c r="E38" s="34" t="s">
        <v>68</v>
      </c>
      <c r="F38" s="36" t="s">
        <v>114</v>
      </c>
      <c r="G38" s="34" t="s">
        <v>52</v>
      </c>
      <c r="H38" s="34">
        <v>81.605</v>
      </c>
      <c r="I38" s="34">
        <v>81.605</v>
      </c>
      <c r="J38" s="34">
        <v>75.8</v>
      </c>
      <c r="K38" s="35">
        <f>IF(F38="","",C38*0.03)</f>
        <v>27593.420435511256</v>
      </c>
      <c r="L38" s="35"/>
      <c r="M38" s="37">
        <f>IF(J38="","",(K38/J38)/1000)</f>
        <v>0.36402929334447565</v>
      </c>
      <c r="N38" s="34" t="s">
        <v>68</v>
      </c>
      <c r="O38" s="36" t="s">
        <v>115</v>
      </c>
      <c r="P38" s="34">
        <v>82.473</v>
      </c>
      <c r="Q38" s="34"/>
      <c r="R38" s="38">
        <f>IF(O38="","",(IF(G38="売",H38-P38,P38-H38))*M38*100000)</f>
        <v>-31597.742662300305</v>
      </c>
      <c r="S38" s="38"/>
      <c r="T38" s="39">
        <f>IF(O38="","",IF(R38&lt;0,J38*(-1),IF(G38="買",(P38-H38)*100,(H38-P38)*100)))</f>
        <v>-75.8</v>
      </c>
      <c r="U38" s="39"/>
      <c r="V38" s="1" t="s">
        <v>73</v>
      </c>
    </row>
    <row r="39" spans="2:22" ht="12.75">
      <c r="B39" s="34">
        <v>31</v>
      </c>
      <c r="C39" s="35">
        <f>IF(R38="","",C38+R38)</f>
        <v>888182.9385214082</v>
      </c>
      <c r="D39" s="35"/>
      <c r="E39" s="34" t="s">
        <v>68</v>
      </c>
      <c r="F39" s="36" t="s">
        <v>116</v>
      </c>
      <c r="G39" s="34" t="s">
        <v>52</v>
      </c>
      <c r="H39" s="34">
        <v>80.94</v>
      </c>
      <c r="I39" s="34">
        <v>80.94</v>
      </c>
      <c r="J39" s="34">
        <v>68.8</v>
      </c>
      <c r="K39" s="35">
        <f>IF(F39="","",C39*0.03)</f>
        <v>26645.488155642248</v>
      </c>
      <c r="L39" s="35"/>
      <c r="M39" s="37">
        <f>IF(J39="","",(K39/J39)/1000)</f>
        <v>0.3872890720296838</v>
      </c>
      <c r="N39" s="34" t="s">
        <v>68</v>
      </c>
      <c r="O39" s="36" t="s">
        <v>47</v>
      </c>
      <c r="P39" s="34">
        <v>81.329</v>
      </c>
      <c r="Q39" s="34"/>
      <c r="R39" s="38">
        <f>IF(O39="","",(IF(G39="売",H39-P39,P39-H39))*M39*100000)</f>
        <v>-15065.54490195454</v>
      </c>
      <c r="S39" s="38"/>
      <c r="T39" s="39">
        <f>IF(O39="","",IF(R39&lt;0,J39*(-1),IF(G39="買",(P39-H39)*100,(H39-P39)*100)))</f>
        <v>-68.8</v>
      </c>
      <c r="U39" s="39"/>
      <c r="V39" s="1" t="s">
        <v>73</v>
      </c>
    </row>
    <row r="40" spans="2:22" ht="12.75">
      <c r="B40" s="34">
        <v>32</v>
      </c>
      <c r="C40" s="35">
        <f>IF(R39="","",C39+R39)</f>
        <v>873117.3936194537</v>
      </c>
      <c r="D40" s="35"/>
      <c r="E40" s="34" t="s">
        <v>68</v>
      </c>
      <c r="F40" s="36" t="s">
        <v>117</v>
      </c>
      <c r="G40" s="34" t="s">
        <v>35</v>
      </c>
      <c r="H40" s="34">
        <v>80.962</v>
      </c>
      <c r="I40" s="34">
        <v>80.962</v>
      </c>
      <c r="J40" s="34">
        <v>37.3</v>
      </c>
      <c r="K40" s="35">
        <f>IF(F40="","",C40*0.03)</f>
        <v>26193.52180858361</v>
      </c>
      <c r="L40" s="35"/>
      <c r="M40" s="37">
        <f>IF(J40="","",(K40/J40)/1000)</f>
        <v>0.702239190578649</v>
      </c>
      <c r="N40" s="34" t="s">
        <v>68</v>
      </c>
      <c r="O40" s="36" t="s">
        <v>118</v>
      </c>
      <c r="P40" s="34">
        <f>80.962-(J40*0.01)</f>
        <v>80.589</v>
      </c>
      <c r="Q40" s="34"/>
      <c r="R40" s="38">
        <f>IF(O40="","",(IF(G40="売",H40-P40,P40-H40))*M40*100000)</f>
        <v>-26193.521808583937</v>
      </c>
      <c r="S40" s="38"/>
      <c r="T40" s="39">
        <f>IF(O40="","",IF(R40&lt;0,J40*(-1),IF(G40="買",(P40-H40)*100,(H40-P40)*100)))</f>
        <v>-37.3</v>
      </c>
      <c r="U40" s="39"/>
      <c r="V40" s="1" t="s">
        <v>73</v>
      </c>
    </row>
    <row r="41" spans="2:22" ht="12.75">
      <c r="B41" s="34">
        <v>33</v>
      </c>
      <c r="C41" s="35">
        <f>IF(R40="","",C40+R40)</f>
        <v>846923.8718108697</v>
      </c>
      <c r="D41" s="35"/>
      <c r="E41" s="34" t="s">
        <v>68</v>
      </c>
      <c r="F41" s="36" t="s">
        <v>69</v>
      </c>
      <c r="G41" s="34" t="s">
        <v>52</v>
      </c>
      <c r="H41" s="34">
        <v>76.899</v>
      </c>
      <c r="I41" s="34">
        <v>76.899</v>
      </c>
      <c r="J41" s="34">
        <v>83.5</v>
      </c>
      <c r="K41" s="35">
        <f>IF(F41="","",C41*0.03)</f>
        <v>25407.716154326088</v>
      </c>
      <c r="L41" s="35"/>
      <c r="M41" s="37">
        <f>IF(J41="","",(K41/J41)/1000)</f>
        <v>0.3042840258003124</v>
      </c>
      <c r="N41" s="34" t="s">
        <v>68</v>
      </c>
      <c r="O41" s="36" t="s">
        <v>70</v>
      </c>
      <c r="P41" s="34">
        <v>77.844</v>
      </c>
      <c r="Q41" s="34"/>
      <c r="R41" s="38">
        <f>IF(O41="","",(IF(G41="売",H41-P41,P41-H41))*M41*100000)</f>
        <v>-28754.840438129315</v>
      </c>
      <c r="S41" s="38"/>
      <c r="T41" s="39">
        <f>IF(O41="","",IF(R41&lt;0,J41*(-1),IF(G41="買",(P41-H41)*100,(H41-P41)*100)))</f>
        <v>-83.5</v>
      </c>
      <c r="U41" s="39"/>
      <c r="V41" s="1" t="s">
        <v>71</v>
      </c>
    </row>
    <row r="42" spans="2:22" ht="12.75">
      <c r="B42" s="34">
        <v>34</v>
      </c>
      <c r="C42" s="35">
        <f>IF(R41="","",C41+R41)</f>
        <v>818169.0313727404</v>
      </c>
      <c r="D42" s="35"/>
      <c r="E42" s="34" t="s">
        <v>68</v>
      </c>
      <c r="F42" s="36" t="s">
        <v>72</v>
      </c>
      <c r="G42" s="34" t="s">
        <v>52</v>
      </c>
      <c r="H42" s="34">
        <v>76.498</v>
      </c>
      <c r="I42" s="34">
        <v>76.498</v>
      </c>
      <c r="J42" s="34">
        <v>64.4</v>
      </c>
      <c r="K42" s="35">
        <f>IF(F42="","",C42*0.03)</f>
        <v>24545.07094118221</v>
      </c>
      <c r="L42" s="35"/>
      <c r="M42" s="37">
        <f>IF(J42="","",(K42/J42)/1000)</f>
        <v>0.3811346419438231</v>
      </c>
      <c r="N42" s="34" t="s">
        <v>68</v>
      </c>
      <c r="O42" s="36" t="s">
        <v>62</v>
      </c>
      <c r="P42" s="34">
        <v>77.252</v>
      </c>
      <c r="Q42" s="34"/>
      <c r="R42" s="38">
        <f>IF(O42="","",(IF(G42="売",H42-P42,P42-H42))*M42*100000)</f>
        <v>-28737.55200256391</v>
      </c>
      <c r="S42" s="38"/>
      <c r="T42" s="39">
        <f>IF(O42="","",IF(R42&lt;0,J42*(-1),IF(G42="買",(P42-H42)*100,(H42-P42)*100)))</f>
        <v>-64.4</v>
      </c>
      <c r="U42" s="39"/>
      <c r="V42" s="1" t="s">
        <v>73</v>
      </c>
    </row>
    <row r="43" spans="2:22" ht="12.75">
      <c r="B43" s="34">
        <v>35</v>
      </c>
      <c r="C43" s="35">
        <f>IF(R42="","",C42+R42)</f>
        <v>789431.4793701764</v>
      </c>
      <c r="D43" s="35"/>
      <c r="E43" s="34" t="s">
        <v>68</v>
      </c>
      <c r="F43" s="36" t="s">
        <v>119</v>
      </c>
      <c r="G43" s="34" t="s">
        <v>52</v>
      </c>
      <c r="H43" s="34">
        <v>76.503</v>
      </c>
      <c r="I43" s="34">
        <v>76.503</v>
      </c>
      <c r="J43" s="34">
        <v>74.7</v>
      </c>
      <c r="K43" s="35">
        <f>IF(F43="","",C43*0.03)</f>
        <v>23682.94438110529</v>
      </c>
      <c r="L43" s="35"/>
      <c r="M43" s="37">
        <f>IF(J43="","",(K43/J43)/1000)</f>
        <v>0.3170407547671391</v>
      </c>
      <c r="N43" s="34" t="s">
        <v>68</v>
      </c>
      <c r="O43" s="36" t="s">
        <v>120</v>
      </c>
      <c r="P43" s="34">
        <v>76.97</v>
      </c>
      <c r="Q43" s="34"/>
      <c r="R43" s="38">
        <f>IF(O43="","",(IF(G43="売",H43-P43,P43-H43))*M43*100000)</f>
        <v>-14805.803247625357</v>
      </c>
      <c r="S43" s="38"/>
      <c r="T43" s="39">
        <f>IF(O43="","",IF(R43&lt;0,J43*(-1),IF(G43="買",(P43-H43)*100,(H43-P43)*100)))</f>
        <v>-74.7</v>
      </c>
      <c r="U43" s="39"/>
      <c r="V43" s="1" t="s">
        <v>73</v>
      </c>
    </row>
    <row r="44" spans="2:22" ht="12.75">
      <c r="B44" s="34">
        <v>36</v>
      </c>
      <c r="C44" s="35">
        <f>IF(R43="","",C43+R43)</f>
        <v>774625.6761225511</v>
      </c>
      <c r="D44" s="35"/>
      <c r="E44" s="34" t="s">
        <v>68</v>
      </c>
      <c r="F44" s="36" t="s">
        <v>121</v>
      </c>
      <c r="G44" s="34" t="s">
        <v>52</v>
      </c>
      <c r="H44" s="34">
        <v>76.545</v>
      </c>
      <c r="I44" s="34">
        <v>76.545</v>
      </c>
      <c r="J44" s="34">
        <v>15.2</v>
      </c>
      <c r="K44" s="35">
        <f>IF(F44="","",C44*0.03)</f>
        <v>23238.77028367653</v>
      </c>
      <c r="L44" s="35"/>
      <c r="M44" s="37">
        <f>IF(J44="","",(K44/J44)/1000)</f>
        <v>1.528866466031351</v>
      </c>
      <c r="N44" s="34" t="s">
        <v>68</v>
      </c>
      <c r="O44" s="36" t="s">
        <v>121</v>
      </c>
      <c r="P44" s="34">
        <v>76.807</v>
      </c>
      <c r="Q44" s="34"/>
      <c r="R44" s="38">
        <f>IF(O44="","",(IF(G44="売",H44-P44,P44-H44))*M44*100000)</f>
        <v>-40056.301410021464</v>
      </c>
      <c r="S44" s="38"/>
      <c r="T44" s="39">
        <f>IF(O44="","",IF(R44&lt;0,J44*(-1),IF(G44="買",(P44-H44)*100,(H44-P44)*100)))</f>
        <v>-15.2</v>
      </c>
      <c r="U44" s="39"/>
      <c r="V44" s="1" t="s">
        <v>73</v>
      </c>
    </row>
    <row r="45" spans="2:22" ht="12.75">
      <c r="B45" s="34">
        <v>37</v>
      </c>
      <c r="C45" s="35">
        <f>IF(R44="","",C44+R44)</f>
        <v>734569.3747125296</v>
      </c>
      <c r="D45" s="35"/>
      <c r="E45" s="34" t="s">
        <v>68</v>
      </c>
      <c r="F45" s="36" t="s">
        <v>122</v>
      </c>
      <c r="G45" s="34" t="s">
        <v>35</v>
      </c>
      <c r="H45" s="34">
        <v>78.072</v>
      </c>
      <c r="I45" s="34">
        <v>78.072</v>
      </c>
      <c r="J45" s="34">
        <v>37.7</v>
      </c>
      <c r="K45" s="35">
        <f>IF(F45="","",C45*0.03)</f>
        <v>22037.081241375887</v>
      </c>
      <c r="L45" s="35"/>
      <c r="M45" s="37">
        <f>IF(J45="","",(K45/J45)/1000)</f>
        <v>0.584537963962225</v>
      </c>
      <c r="N45" s="34" t="s">
        <v>68</v>
      </c>
      <c r="O45" s="36" t="s">
        <v>123</v>
      </c>
      <c r="P45" s="34">
        <v>77.585</v>
      </c>
      <c r="Q45" s="34"/>
      <c r="R45" s="38">
        <f>IF(O45="","",(IF(G45="売",H45-P45,P45-H45))*M45*100000)</f>
        <v>-28466.998844960883</v>
      </c>
      <c r="S45" s="38"/>
      <c r="T45" s="39">
        <f>IF(O45="","",IF(R45&lt;0,J45*(-1),IF(G45="買",(P45-H45)*100,(H45-P45)*100)))</f>
        <v>-37.7</v>
      </c>
      <c r="U45" s="39"/>
      <c r="V45" s="1" t="s">
        <v>73</v>
      </c>
    </row>
    <row r="46" spans="2:22" ht="12.75">
      <c r="B46" s="34">
        <v>38</v>
      </c>
      <c r="C46" s="35">
        <f>IF(R45="","",C45+R45)</f>
        <v>706102.3758675687</v>
      </c>
      <c r="D46" s="35"/>
      <c r="E46" s="34" t="s">
        <v>74</v>
      </c>
      <c r="F46" s="36" t="s">
        <v>124</v>
      </c>
      <c r="G46" s="34" t="s">
        <v>52</v>
      </c>
      <c r="H46" s="34">
        <v>76.75</v>
      </c>
      <c r="I46" s="34"/>
      <c r="J46" s="34">
        <v>23.3</v>
      </c>
      <c r="K46" s="35">
        <f>IF(F46="","",C46*0.03)</f>
        <v>21183.071276027058</v>
      </c>
      <c r="L46" s="35"/>
      <c r="M46" s="37">
        <f>IF(J46="","",(K46/J46)/1000)</f>
        <v>0.9091446899582428</v>
      </c>
      <c r="N46" s="34" t="s">
        <v>74</v>
      </c>
      <c r="O46" s="36" t="s">
        <v>125</v>
      </c>
      <c r="P46" s="34">
        <v>77.113</v>
      </c>
      <c r="Q46" s="34"/>
      <c r="R46" s="38">
        <f>IF(O46="","",(IF(G46="売",H46-P46,P46-H46))*M46*100000)</f>
        <v>-33001.95224548417</v>
      </c>
      <c r="S46" s="38"/>
      <c r="T46" s="39">
        <f>IF(O46="","",IF(R46&lt;0,J46*(-1),IF(G46="買",(P46-H46)*100,(H46-P46)*100)))</f>
        <v>-23.3</v>
      </c>
      <c r="U46" s="39"/>
      <c r="V46" s="1" t="s">
        <v>73</v>
      </c>
    </row>
    <row r="47" spans="2:22" ht="12.75">
      <c r="B47" s="34">
        <v>39</v>
      </c>
      <c r="C47" s="35">
        <f>IF(R46="","",C46+R46)</f>
        <v>673100.4236220844</v>
      </c>
      <c r="D47" s="35"/>
      <c r="E47" s="34" t="s">
        <v>74</v>
      </c>
      <c r="F47" s="36" t="s">
        <v>75</v>
      </c>
      <c r="G47" s="34" t="s">
        <v>35</v>
      </c>
      <c r="H47" s="34">
        <v>80.857</v>
      </c>
      <c r="I47" s="34"/>
      <c r="J47" s="34">
        <v>76.7</v>
      </c>
      <c r="K47" s="35">
        <f>IF(F47="","",C47*0.03)</f>
        <v>20193.012708662533</v>
      </c>
      <c r="L47" s="35"/>
      <c r="M47" s="37">
        <f>IF(J47="","",(K47/J47)/1000)</f>
        <v>0.26327265591476573</v>
      </c>
      <c r="N47" s="34" t="s">
        <v>74</v>
      </c>
      <c r="O47" s="36" t="s">
        <v>76</v>
      </c>
      <c r="P47" s="34">
        <v>83.011</v>
      </c>
      <c r="Q47" s="34"/>
      <c r="R47" s="38">
        <f>IF(O47="","",(IF(G47="売",H47-P47,P47-H47))*M47*100000)</f>
        <v>56708.93008404045</v>
      </c>
      <c r="S47" s="38"/>
      <c r="T47" s="39">
        <f>IF(O47="","",IF(R47&lt;0,J47*(-1),IF(G47="買",(P47-H47)*100,(H47-P47)*100)))</f>
        <v>215.39999999999964</v>
      </c>
      <c r="U47" s="39"/>
      <c r="V47" s="1" t="s">
        <v>36</v>
      </c>
    </row>
    <row r="48" spans="2:22" ht="12.75">
      <c r="B48" s="34">
        <v>40</v>
      </c>
      <c r="C48" s="35">
        <f>IF(R47="","",C47+R47)</f>
        <v>729809.3537061249</v>
      </c>
      <c r="D48" s="35"/>
      <c r="E48" s="34" t="s">
        <v>74</v>
      </c>
      <c r="F48" s="36" t="s">
        <v>77</v>
      </c>
      <c r="G48" s="34" t="s">
        <v>52</v>
      </c>
      <c r="H48" s="34">
        <v>80.035</v>
      </c>
      <c r="I48" s="34"/>
      <c r="J48" s="34">
        <v>45.7</v>
      </c>
      <c r="K48" s="35">
        <f>IF(F48="","",C48*0.03)</f>
        <v>21894.28061118375</v>
      </c>
      <c r="L48" s="35"/>
      <c r="M48" s="37">
        <f>IF(J48="","",(K48/J48)/1000)</f>
        <v>0.4790871030893599</v>
      </c>
      <c r="N48" s="34" t="s">
        <v>74</v>
      </c>
      <c r="O48" s="36" t="s">
        <v>78</v>
      </c>
      <c r="P48" s="34">
        <f>80.035+(J48*0.01)</f>
        <v>80.49199999999999</v>
      </c>
      <c r="Q48" s="34"/>
      <c r="R48" s="38">
        <f>IF(O48="","",(IF(G48="売",H48-P48,P48-H48))*M48*100000)</f>
        <v>-21894.280611183443</v>
      </c>
      <c r="S48" s="38"/>
      <c r="T48" s="39">
        <f>IF(O48="","",IF(R48&lt;0,J48*(-1),IF(G48="買",(P48-H48)*100,(H48-P48)*100)))</f>
        <v>-45.7</v>
      </c>
      <c r="U48" s="39"/>
      <c r="V48" s="1" t="s">
        <v>54</v>
      </c>
    </row>
    <row r="49" spans="2:22" ht="12.75">
      <c r="B49" s="34">
        <v>41</v>
      </c>
      <c r="C49" s="35">
        <f>IF(R48="","",C48+R48)</f>
        <v>707915.0730949414</v>
      </c>
      <c r="D49" s="35"/>
      <c r="E49" s="34" t="s">
        <v>74</v>
      </c>
      <c r="F49" s="36" t="s">
        <v>79</v>
      </c>
      <c r="G49" s="34" t="s">
        <v>35</v>
      </c>
      <c r="H49" s="34">
        <v>82.28</v>
      </c>
      <c r="I49" s="34"/>
      <c r="J49" s="34">
        <v>30.1</v>
      </c>
      <c r="K49" s="35">
        <f>IF(F49="","",C49*0.03)</f>
        <v>21237.452192848243</v>
      </c>
      <c r="L49" s="35"/>
      <c r="M49" s="37">
        <f>IF(J49="","",(K49/J49)/1000)</f>
        <v>0.7055631957756892</v>
      </c>
      <c r="N49" s="34" t="s">
        <v>80</v>
      </c>
      <c r="O49" s="40" t="s">
        <v>81</v>
      </c>
      <c r="P49" s="34">
        <v>92.758</v>
      </c>
      <c r="Q49" s="34"/>
      <c r="R49" s="38">
        <f>IF(O49="","",(IF(G49="売",H49-P49,P49-H49))*M49*100000)</f>
        <v>739289.1165337667</v>
      </c>
      <c r="S49" s="38"/>
      <c r="T49" s="39">
        <f>IF(O49="","",IF(R49&lt;0,J49*(-1),IF(G49="買",(P49-H49)*100,(H49-P49)*100)))</f>
        <v>1047.7999999999995</v>
      </c>
      <c r="U49" s="39"/>
      <c r="V49" s="1" t="s">
        <v>36</v>
      </c>
    </row>
    <row r="50" spans="2:22" ht="12.75">
      <c r="B50" s="34">
        <v>42</v>
      </c>
      <c r="C50" s="35">
        <f>IF(R49="","",C49+R49)</f>
        <v>1447204.1896287082</v>
      </c>
      <c r="D50" s="35"/>
      <c r="E50" s="34" t="s">
        <v>80</v>
      </c>
      <c r="F50" s="36" t="s">
        <v>126</v>
      </c>
      <c r="G50" s="34" t="s">
        <v>35</v>
      </c>
      <c r="H50" s="34">
        <v>98.598</v>
      </c>
      <c r="I50" s="34"/>
      <c r="J50" s="34">
        <v>89.4</v>
      </c>
      <c r="K50" s="35">
        <f>IF(F50="","",C50*0.03)</f>
        <v>43416.12568886124</v>
      </c>
      <c r="L50" s="35"/>
      <c r="M50" s="37">
        <f>IF(J50="","",(K50/J50)/1000)</f>
        <v>0.48563898980829123</v>
      </c>
      <c r="N50" s="34" t="s">
        <v>80</v>
      </c>
      <c r="O50" s="36" t="s">
        <v>127</v>
      </c>
      <c r="P50" s="34">
        <v>98.471</v>
      </c>
      <c r="Q50" s="34"/>
      <c r="R50" s="38">
        <f>IF(O50="","",(IF(G50="売",H50-P50,P50-H50))*M50*100000)</f>
        <v>-6167.615170565073</v>
      </c>
      <c r="S50" s="38"/>
      <c r="T50" s="39">
        <f>IF(O50="","",IF(R50&lt;0,J50*(-1),IF(G50="買",(P50-H50)*100,(H50-P50)*100)))</f>
        <v>-89.4</v>
      </c>
      <c r="U50" s="39"/>
      <c r="V50" s="1" t="s">
        <v>36</v>
      </c>
    </row>
    <row r="51" spans="2:22" ht="12.75">
      <c r="B51" s="34">
        <v>43</v>
      </c>
      <c r="C51" s="35">
        <f>IF(R50="","",C50+R50)</f>
        <v>1441036.5744581432</v>
      </c>
      <c r="D51" s="35"/>
      <c r="E51" s="34" t="s">
        <v>80</v>
      </c>
      <c r="F51" s="36" t="s">
        <v>128</v>
      </c>
      <c r="G51" s="34" t="s">
        <v>35</v>
      </c>
      <c r="H51" s="34">
        <v>99.598</v>
      </c>
      <c r="I51" s="34"/>
      <c r="J51" s="34">
        <v>104.7</v>
      </c>
      <c r="K51" s="35">
        <f>IF(F51="","",C51*0.03)</f>
        <v>43231.097233744294</v>
      </c>
      <c r="L51" s="35"/>
      <c r="M51" s="37">
        <f>IF(J51="","",(K51/J51)/1000)</f>
        <v>0.4129044625954565</v>
      </c>
      <c r="N51" s="34" t="s">
        <v>80</v>
      </c>
      <c r="O51" s="36" t="s">
        <v>114</v>
      </c>
      <c r="P51" s="34">
        <v>98.421</v>
      </c>
      <c r="Q51" s="34"/>
      <c r="R51" s="38">
        <f>IF(O51="","",(IF(G51="売",H51-P51,P51-H51))*M51*100000)</f>
        <v>-48598.85524748492</v>
      </c>
      <c r="S51" s="38"/>
      <c r="T51" s="39">
        <f>IF(O51="","",IF(R51&lt;0,J51*(-1),IF(G51="買",(P51-H51)*100,(H51-P51)*100)))</f>
        <v>-104.7</v>
      </c>
      <c r="U51" s="39"/>
      <c r="V51" s="1" t="s">
        <v>36</v>
      </c>
    </row>
    <row r="52" spans="2:22" ht="12.75">
      <c r="B52" s="34">
        <v>44</v>
      </c>
      <c r="C52" s="35">
        <f>IF(R51="","",C51+R51)</f>
        <v>1392437.7192106582</v>
      </c>
      <c r="D52" s="35"/>
      <c r="E52" s="34" t="s">
        <v>80</v>
      </c>
      <c r="F52" s="36" t="s">
        <v>129</v>
      </c>
      <c r="G52" s="34" t="s">
        <v>35</v>
      </c>
      <c r="H52" s="34">
        <v>99.138</v>
      </c>
      <c r="I52" s="34"/>
      <c r="J52" s="34">
        <v>56.6</v>
      </c>
      <c r="K52" s="35">
        <f>IF(F52="","",C52*0.03)</f>
        <v>41773.13157631974</v>
      </c>
      <c r="L52" s="35"/>
      <c r="M52" s="37">
        <f>IF(J52="","",(K52/J52)/1000)</f>
        <v>0.7380411939279107</v>
      </c>
      <c r="N52" s="34" t="s">
        <v>80</v>
      </c>
      <c r="O52" s="36" t="s">
        <v>97</v>
      </c>
      <c r="P52" s="34">
        <v>100.439</v>
      </c>
      <c r="Q52" s="34"/>
      <c r="R52" s="38">
        <f>IF(O52="","",(IF(G52="売",H52-P52,P52-H52))*M52*100000)</f>
        <v>96019.15933002028</v>
      </c>
      <c r="S52" s="38"/>
      <c r="T52" s="39">
        <f>IF(O52="","",IF(R52&lt;0,J52*(-1),IF(G52="買",(P52-H52)*100,(H52-P52)*100)))</f>
        <v>130.09999999999877</v>
      </c>
      <c r="U52" s="39"/>
      <c r="V52" s="1" t="s">
        <v>43</v>
      </c>
    </row>
    <row r="53" spans="2:22" ht="12.75">
      <c r="B53" s="34">
        <v>45</v>
      </c>
      <c r="C53" s="35">
        <f>IF(R52="","",C52+R52)</f>
        <v>1488456.8785406784</v>
      </c>
      <c r="D53" s="35"/>
      <c r="E53" s="34" t="s">
        <v>80</v>
      </c>
      <c r="F53" s="36" t="s">
        <v>130</v>
      </c>
      <c r="G53" s="34" t="s">
        <v>52</v>
      </c>
      <c r="H53" s="34">
        <v>97.299</v>
      </c>
      <c r="I53" s="34"/>
      <c r="J53" s="34">
        <v>76.8</v>
      </c>
      <c r="K53" s="35">
        <f>IF(F53="","",C53*0.03)</f>
        <v>44653.70635622035</v>
      </c>
      <c r="L53" s="35"/>
      <c r="M53" s="37">
        <f>IF(J53="","",(K53/J53)/1000)</f>
        <v>0.5814284681799524</v>
      </c>
      <c r="N53" s="34" t="s">
        <v>80</v>
      </c>
      <c r="O53" s="36" t="s">
        <v>93</v>
      </c>
      <c r="P53" s="34">
        <v>98.197</v>
      </c>
      <c r="Q53" s="34"/>
      <c r="R53" s="38">
        <f>IF(O53="","",(IF(G53="売",H53-P53,P53-H53))*M53*100000)</f>
        <v>-52212.2764425595</v>
      </c>
      <c r="S53" s="38"/>
      <c r="T53" s="39">
        <f>IF(O53="","",IF(R53&lt;0,J53*(-1),IF(G53="買",(P53-H53)*100,(H53-P53)*100)))</f>
        <v>-76.8</v>
      </c>
      <c r="U53" s="39"/>
      <c r="V53" s="1" t="s">
        <v>73</v>
      </c>
    </row>
    <row r="54" spans="2:22" ht="12.75">
      <c r="B54" s="34">
        <v>46</v>
      </c>
      <c r="C54" s="35">
        <f>IF(R53="","",C53+R53)</f>
        <v>1436244.602098119</v>
      </c>
      <c r="D54" s="35"/>
      <c r="E54" s="34" t="s">
        <v>80</v>
      </c>
      <c r="F54" s="36" t="s">
        <v>131</v>
      </c>
      <c r="G54" s="34" t="s">
        <v>35</v>
      </c>
      <c r="H54" s="34">
        <v>98.75</v>
      </c>
      <c r="I54" s="34"/>
      <c r="J54" s="34">
        <v>510</v>
      </c>
      <c r="K54" s="35">
        <f>IF(F54="","",C54*0.03)</f>
        <v>43087.33806294357</v>
      </c>
      <c r="L54" s="35"/>
      <c r="M54" s="37">
        <f>IF(J54="","",(K54/J54)/1000)</f>
        <v>0.084484976594007</v>
      </c>
      <c r="N54" s="34" t="s">
        <v>80</v>
      </c>
      <c r="O54" s="36" t="s">
        <v>103</v>
      </c>
      <c r="P54" s="34">
        <v>98.11</v>
      </c>
      <c r="Q54" s="34"/>
      <c r="R54" s="38">
        <f>IF(O54="","",(IF(G54="売",H54-P54,P54-H54))*M54*100000)</f>
        <v>-5407.038502016453</v>
      </c>
      <c r="S54" s="38"/>
      <c r="T54" s="39">
        <f>IF(O54="","",IF(R54&lt;0,J54*(-1),IF(G54="買",(P54-H54)*100,(H54-P54)*100)))</f>
        <v>-510</v>
      </c>
      <c r="U54" s="39"/>
      <c r="V54" s="1" t="s">
        <v>73</v>
      </c>
    </row>
    <row r="55" spans="2:22" ht="12.75">
      <c r="B55" s="34">
        <v>47</v>
      </c>
      <c r="C55" s="35">
        <f>IF(R54="","",C54+R54)</f>
        <v>1430837.5635961026</v>
      </c>
      <c r="D55" s="35"/>
      <c r="E55" s="34" t="s">
        <v>132</v>
      </c>
      <c r="F55" s="36" t="s">
        <v>133</v>
      </c>
      <c r="G55" s="34" t="s">
        <v>35</v>
      </c>
      <c r="H55" s="34">
        <v>104.944</v>
      </c>
      <c r="I55" s="34"/>
      <c r="J55" s="34">
        <v>79.7</v>
      </c>
      <c r="K55" s="35">
        <f>IF(F55="","",C55*0.03)</f>
        <v>42925.12690788308</v>
      </c>
      <c r="L55" s="35"/>
      <c r="M55" s="37">
        <f>IF(J55="","",(K55/J55)/1000)</f>
        <v>0.5385837755066886</v>
      </c>
      <c r="N55" s="34" t="s">
        <v>132</v>
      </c>
      <c r="O55" s="36" t="s">
        <v>133</v>
      </c>
      <c r="P55" s="34">
        <v>104.017</v>
      </c>
      <c r="Q55" s="34"/>
      <c r="R55" s="38">
        <f>IF(O55="","",(IF(G55="売",H55-P55,P55-H55))*M55*100000)</f>
        <v>-49926.715989470395</v>
      </c>
      <c r="S55" s="38"/>
      <c r="T55" s="39">
        <f>IF(O55="","",IF(R55&lt;0,J55*(-1),IF(G55="買",(P55-H55)*100,(H55-P55)*100)))</f>
        <v>-79.7</v>
      </c>
      <c r="U55" s="39"/>
      <c r="V55" s="1" t="s">
        <v>43</v>
      </c>
    </row>
    <row r="56" spans="2:22" ht="12.75">
      <c r="B56" s="34">
        <v>48</v>
      </c>
      <c r="C56" s="35">
        <f>IF(R55="","",C55+R55)</f>
        <v>1380910.8476066322</v>
      </c>
      <c r="D56" s="35"/>
      <c r="E56" s="34" t="s">
        <v>132</v>
      </c>
      <c r="F56" s="36" t="s">
        <v>134</v>
      </c>
      <c r="G56" s="34" t="s">
        <v>35</v>
      </c>
      <c r="H56" s="34">
        <v>104.642</v>
      </c>
      <c r="I56" s="34"/>
      <c r="J56" s="34">
        <v>59.9</v>
      </c>
      <c r="K56" s="35">
        <f>IF(F56="","",C56*0.03)</f>
        <v>41427.325428198965</v>
      </c>
      <c r="L56" s="35"/>
      <c r="M56" s="37">
        <f>IF(J56="","",(K56/J56)/1000)</f>
        <v>0.6916081039766104</v>
      </c>
      <c r="N56" s="34" t="s">
        <v>132</v>
      </c>
      <c r="O56" s="36" t="s">
        <v>134</v>
      </c>
      <c r="P56" s="34">
        <v>103.913</v>
      </c>
      <c r="Q56" s="34"/>
      <c r="R56" s="38">
        <f>IF(O56="","",(IF(G56="売",H56-P56,P56-H56))*M56*100000)</f>
        <v>-50418.230779894846</v>
      </c>
      <c r="S56" s="38"/>
      <c r="T56" s="39">
        <f>IF(O56="","",IF(R56&lt;0,J56*(-1),IF(G56="買",(P56-H56)*100,(H56-P56)*100)))</f>
        <v>-59.9</v>
      </c>
      <c r="U56" s="39"/>
      <c r="V56" s="1" t="s">
        <v>43</v>
      </c>
    </row>
    <row r="57" spans="2:22" ht="12.75">
      <c r="B57" s="34">
        <v>49</v>
      </c>
      <c r="C57" s="35">
        <f>IF(R56="","",C56+R56)</f>
        <v>1330492.6168267373</v>
      </c>
      <c r="D57" s="35"/>
      <c r="E57" s="34" t="s">
        <v>132</v>
      </c>
      <c r="F57" s="36" t="s">
        <v>135</v>
      </c>
      <c r="G57" s="34" t="s">
        <v>52</v>
      </c>
      <c r="H57" s="34">
        <v>102.074</v>
      </c>
      <c r="I57" s="34"/>
      <c r="J57" s="34">
        <v>89</v>
      </c>
      <c r="K57" s="35">
        <f>IF(F57="","",C57*0.03)</f>
        <v>39914.77850480212</v>
      </c>
      <c r="L57" s="35"/>
      <c r="M57" s="37">
        <f>IF(J57="","",(K57/J57)/1000)</f>
        <v>0.4484806573573272</v>
      </c>
      <c r="N57" s="34" t="s">
        <v>132</v>
      </c>
      <c r="O57" s="36" t="s">
        <v>136</v>
      </c>
      <c r="P57" s="34">
        <v>102.131</v>
      </c>
      <c r="Q57" s="34"/>
      <c r="R57" s="38">
        <f>IF(O57="","",(IF(G57="売",H57-P57,P57-H57))*M57*100000)</f>
        <v>-2556.339746936862</v>
      </c>
      <c r="S57" s="38"/>
      <c r="T57" s="39">
        <f>IF(O57="","",IF(R57&lt;0,J57*(-1),IF(G57="買",(P57-H57)*100,(H57-P57)*100)))</f>
        <v>-89</v>
      </c>
      <c r="U57" s="39"/>
      <c r="V57" s="1" t="s">
        <v>73</v>
      </c>
    </row>
    <row r="58" spans="2:22" ht="12.75">
      <c r="B58" s="34">
        <v>50</v>
      </c>
      <c r="C58" s="35">
        <f>IF(R57="","",C57+R57)</f>
        <v>1327936.2770798004</v>
      </c>
      <c r="D58" s="35"/>
      <c r="E58" s="34" t="s">
        <v>132</v>
      </c>
      <c r="F58" s="36" t="s">
        <v>137</v>
      </c>
      <c r="G58" s="34" t="s">
        <v>52</v>
      </c>
      <c r="H58" s="34">
        <v>101.759</v>
      </c>
      <c r="I58" s="34"/>
      <c r="J58" s="34">
        <v>34.8</v>
      </c>
      <c r="K58" s="35">
        <f>IF(F58="","",C58*0.03)</f>
        <v>39838.08831239401</v>
      </c>
      <c r="L58" s="35"/>
      <c r="M58" s="37">
        <f>IF(J58="","",(K58/J58)/1000)</f>
        <v>1.1447726526550002</v>
      </c>
      <c r="N58" s="34" t="s">
        <v>132</v>
      </c>
      <c r="O58" s="36" t="s">
        <v>138</v>
      </c>
      <c r="P58" s="34">
        <f>101.759-(J58*0.01)</f>
        <v>101.411</v>
      </c>
      <c r="Q58" s="34"/>
      <c r="R58" s="38">
        <f>IF(O58="","",(IF(G58="売",H58-P58,P58-H58))*M58*100000)</f>
        <v>39838.08831239389</v>
      </c>
      <c r="S58" s="38"/>
      <c r="T58" s="39">
        <f>IF(O58="","",IF(R58&lt;0,J58*(-1),IF(G58="買",(P58-H58)*100,(H58-P58)*100)))</f>
        <v>34.7999999999999</v>
      </c>
      <c r="U58" s="39"/>
      <c r="V58" s="1" t="s">
        <v>73</v>
      </c>
    </row>
    <row r="59" spans="2:22" ht="12.75">
      <c r="B59" s="34">
        <v>51</v>
      </c>
      <c r="C59" s="35">
        <f>IF(R58="","",C58+R58)</f>
        <v>1367774.3653921944</v>
      </c>
      <c r="D59" s="35"/>
      <c r="E59" s="34" t="s">
        <v>132</v>
      </c>
      <c r="F59" s="36" t="s">
        <v>139</v>
      </c>
      <c r="G59" s="34" t="s">
        <v>52</v>
      </c>
      <c r="H59" s="34">
        <v>101.386</v>
      </c>
      <c r="I59" s="34"/>
      <c r="J59" s="34">
        <v>40.8</v>
      </c>
      <c r="K59" s="35">
        <f>IF(F59="","",C59*0.03)</f>
        <v>41033.23096176583</v>
      </c>
      <c r="L59" s="35"/>
      <c r="M59" s="37">
        <f>IF(J59="","",(K59/J59)/1000)</f>
        <v>1.0057164451413194</v>
      </c>
      <c r="N59" s="34" t="s">
        <v>132</v>
      </c>
      <c r="O59" s="36" t="s">
        <v>140</v>
      </c>
      <c r="P59" s="34">
        <f>101.386-(J59*0.01)</f>
        <v>100.978</v>
      </c>
      <c r="Q59" s="34"/>
      <c r="R59" s="38">
        <f>IF(O59="","",(IF(G59="売",H59-P59,P59-H59))*M59*100000)</f>
        <v>41033.23096176596</v>
      </c>
      <c r="S59" s="38"/>
      <c r="T59" s="39">
        <f>IF(O59="","",IF(R59&lt;0,J59*(-1),IF(G59="買",(P59-H59)*100,(H59-P59)*100)))</f>
        <v>40.800000000000125</v>
      </c>
      <c r="U59" s="39"/>
      <c r="V59" s="1" t="s">
        <v>73</v>
      </c>
    </row>
    <row r="60" spans="2:22" ht="12.75">
      <c r="B60" s="34">
        <v>52</v>
      </c>
      <c r="C60" s="35">
        <f>IF(R59="","",C59+R59)</f>
        <v>1408807.5963539602</v>
      </c>
      <c r="D60" s="35"/>
      <c r="E60" s="34" t="s">
        <v>132</v>
      </c>
      <c r="F60" s="36" t="s">
        <v>88</v>
      </c>
      <c r="G60" s="34" t="s">
        <v>35</v>
      </c>
      <c r="H60" s="34">
        <v>117.953</v>
      </c>
      <c r="I60" s="34"/>
      <c r="J60" s="34">
        <v>64.9</v>
      </c>
      <c r="K60" s="35">
        <f>IF(F60="","",C60*0.03)</f>
        <v>42264.22789061881</v>
      </c>
      <c r="L60" s="35"/>
      <c r="M60" s="37">
        <f>IF(J60="","",(K60/J60)/1000)</f>
        <v>0.6512207687306442</v>
      </c>
      <c r="N60" s="34" t="s">
        <v>132</v>
      </c>
      <c r="O60" s="36" t="s">
        <v>141</v>
      </c>
      <c r="P60" s="34">
        <f>117.953-(M60*0.01)</f>
        <v>117.9464877923127</v>
      </c>
      <c r="Q60" s="34"/>
      <c r="R60" s="38">
        <f>IF(O60="","",(IF(G60="売",H60-P60,P60-H60))*M60*100000)</f>
        <v>-424.0884896262386</v>
      </c>
      <c r="S60" s="38"/>
      <c r="T60" s="39">
        <f>IF(O60="","",IF(R60&lt;0,J60*(-1),IF(G60="買",(P60-H60)*100,(H60-P60)*100)))</f>
        <v>-64.9</v>
      </c>
      <c r="U60" s="39"/>
      <c r="V60" s="1" t="s">
        <v>43</v>
      </c>
    </row>
    <row r="61" spans="2:22" ht="12.75">
      <c r="B61" s="34">
        <v>53</v>
      </c>
      <c r="C61" s="35">
        <f>IF(R60="","",C60+R60)</f>
        <v>1408383.507864334</v>
      </c>
      <c r="D61" s="35"/>
      <c r="E61" s="34" t="s">
        <v>142</v>
      </c>
      <c r="F61" s="36" t="s">
        <v>143</v>
      </c>
      <c r="G61" s="34" t="s">
        <v>52</v>
      </c>
      <c r="H61" s="34">
        <v>118.724</v>
      </c>
      <c r="I61" s="34"/>
      <c r="J61" s="34">
        <v>65.8</v>
      </c>
      <c r="K61" s="35">
        <f>IF(F61="","",C61*0.03)</f>
        <v>42251.50523593002</v>
      </c>
      <c r="L61" s="35"/>
      <c r="M61" s="37">
        <f>IF(J61="","",(K61/J61)/1000)</f>
        <v>0.642120140363678</v>
      </c>
      <c r="N61" s="34" t="s">
        <v>142</v>
      </c>
      <c r="O61" s="36" t="s">
        <v>144</v>
      </c>
      <c r="P61" s="34">
        <v>119.462</v>
      </c>
      <c r="Q61" s="34"/>
      <c r="R61" s="38">
        <f>IF(O61="","",(IF(G61="売",H61-P61,P61-H61))*M61*100000)</f>
        <v>-47388.46635883941</v>
      </c>
      <c r="S61" s="38"/>
      <c r="T61" s="39">
        <f>IF(O61="","",IF(R61&lt;0,J61*(-1),IF(G61="買",(P61-H61)*100,(H61-P61)*100)))</f>
        <v>-65.8</v>
      </c>
      <c r="U61" s="39"/>
      <c r="V61" s="1" t="s">
        <v>73</v>
      </c>
    </row>
    <row r="62" spans="2:22" ht="12.75">
      <c r="B62" s="34">
        <v>54</v>
      </c>
      <c r="C62" s="35">
        <f>IF(R61="","",C61+R61)</f>
        <v>1360995.0415054946</v>
      </c>
      <c r="D62" s="35"/>
      <c r="E62" s="34" t="s">
        <v>142</v>
      </c>
      <c r="F62" s="36" t="s">
        <v>145</v>
      </c>
      <c r="G62" s="34" t="s">
        <v>52</v>
      </c>
      <c r="H62" s="34">
        <v>119.5</v>
      </c>
      <c r="I62" s="34"/>
      <c r="J62" s="34">
        <v>83.7</v>
      </c>
      <c r="K62" s="35">
        <f>IF(F62="","",C62*0.03)</f>
        <v>40829.851245164835</v>
      </c>
      <c r="L62" s="35"/>
      <c r="M62" s="37">
        <f>IF(J62="","",(K62/J62)/1000)</f>
        <v>0.4878118428335106</v>
      </c>
      <c r="N62" s="34" t="s">
        <v>142</v>
      </c>
      <c r="O62" s="36" t="s">
        <v>146</v>
      </c>
      <c r="P62" s="34">
        <v>120.377</v>
      </c>
      <c r="Q62" s="34"/>
      <c r="R62" s="38">
        <f>IF(O62="","",(IF(G62="売",H62-P62,P62-H62))*M62*100000)</f>
        <v>-42781.09861649865</v>
      </c>
      <c r="S62" s="38"/>
      <c r="T62" s="39">
        <f>IF(O62="","",IF(R62&lt;0,J62*(-1),IF(G62="買",(P62-H62)*100,(H62-P62)*100)))</f>
        <v>-83.7</v>
      </c>
      <c r="U62" s="39"/>
      <c r="V62" s="1" t="s">
        <v>73</v>
      </c>
    </row>
    <row r="63" spans="2:22" ht="12.75">
      <c r="B63" s="34">
        <v>55</v>
      </c>
      <c r="C63" s="35">
        <f>IF(R62="","",C62+R62)</f>
        <v>1318213.9428889959</v>
      </c>
      <c r="D63" s="35"/>
      <c r="E63" s="34" t="s">
        <v>142</v>
      </c>
      <c r="F63" s="36" t="s">
        <v>147</v>
      </c>
      <c r="G63" s="34" t="s">
        <v>35</v>
      </c>
      <c r="H63" s="34">
        <v>121.223</v>
      </c>
      <c r="I63" s="34"/>
      <c r="J63" s="34">
        <v>59.4</v>
      </c>
      <c r="K63" s="35">
        <f>IF(F63="","",C63*0.03)</f>
        <v>39546.418286669876</v>
      </c>
      <c r="L63" s="35"/>
      <c r="M63" s="37">
        <f>IF(J63="","",(K63/J63)/1000)</f>
        <v>0.6657646176207049</v>
      </c>
      <c r="N63" s="34" t="s">
        <v>142</v>
      </c>
      <c r="O63" s="36" t="s">
        <v>147</v>
      </c>
      <c r="P63" s="34">
        <v>120.549</v>
      </c>
      <c r="Q63" s="34"/>
      <c r="R63" s="38">
        <f>IF(O63="","",(IF(G63="売",H63-P63,P63-H63))*M63*100000)</f>
        <v>-44872.53522763501</v>
      </c>
      <c r="S63" s="38"/>
      <c r="T63" s="39">
        <f>IF(O63="","",IF(R63&lt;0,J63*(-1),IF(G63="買",(P63-H63)*100,(H63-P63)*100)))</f>
        <v>-59.4</v>
      </c>
      <c r="U63" s="39"/>
      <c r="V63" s="1" t="s">
        <v>73</v>
      </c>
    </row>
    <row r="64" spans="2:22" ht="12.75">
      <c r="B64" s="34">
        <v>56</v>
      </c>
      <c r="C64" s="35">
        <f>IF(R63="","",C63+R63)</f>
        <v>1273341.407661361</v>
      </c>
      <c r="D64" s="35"/>
      <c r="E64" s="34" t="s">
        <v>148</v>
      </c>
      <c r="F64" s="36" t="s">
        <v>149</v>
      </c>
      <c r="G64" s="34" t="s">
        <v>52</v>
      </c>
      <c r="H64" s="34">
        <v>117.586</v>
      </c>
      <c r="I64" s="34"/>
      <c r="J64" s="34">
        <v>74.1</v>
      </c>
      <c r="K64" s="35">
        <f>IF(F64="","",C64*0.03)</f>
        <v>38200.24222984083</v>
      </c>
      <c r="L64" s="35"/>
      <c r="M64" s="37">
        <f>IF(J64="","",(K64/J64)/1000)</f>
        <v>0.5155228371098627</v>
      </c>
      <c r="N64" s="34" t="s">
        <v>148</v>
      </c>
      <c r="O64" s="36" t="s">
        <v>125</v>
      </c>
      <c r="P64" s="34">
        <v>117.586</v>
      </c>
      <c r="Q64" s="34"/>
      <c r="R64" s="38">
        <f>IF(O64="","",(IF(G64="売",H64-P64,P64-H64))*M64*100000)</f>
        <v>0</v>
      </c>
      <c r="S64" s="38"/>
      <c r="T64" s="39">
        <f>IF(O64="","",IF(R64&lt;0,J64*(-1),IF(G64="買",(P64-H64)*100,(H64-P64)*100)))</f>
        <v>0</v>
      </c>
      <c r="U64" s="39"/>
      <c r="V64" s="1" t="s">
        <v>54</v>
      </c>
    </row>
    <row r="65" spans="2:21" ht="12.75">
      <c r="B65" s="34">
        <v>57</v>
      </c>
      <c r="C65" s="35">
        <f>IF(R64="","",C64+R64)</f>
        <v>1273341.407661361</v>
      </c>
      <c r="D65" s="35"/>
      <c r="E65" s="34"/>
      <c r="F65" s="36"/>
      <c r="G65" s="34" t="s">
        <v>52</v>
      </c>
      <c r="H65" s="34"/>
      <c r="I65" s="34"/>
      <c r="J65" s="34"/>
      <c r="K65" s="35">
        <f>IF(F65="","",C65*0.03)</f>
      </c>
      <c r="L65" s="35"/>
      <c r="M65" s="37">
        <f>IF(J65="","",(K65/J65)/1000)</f>
      </c>
      <c r="N65" s="34"/>
      <c r="O65" s="36"/>
      <c r="P65" s="34"/>
      <c r="Q65" s="34"/>
      <c r="R65" s="38">
        <f>IF(O65="","",(IF(G65="売",H65-P65,P65-H65))*M65*100000)</f>
      </c>
      <c r="S65" s="38"/>
      <c r="T65" s="39">
        <f>IF(O65="","",IF(R65&lt;0,J65*(-1),IF(G65="買",(P65-H65)*100,(H65-P65)*100)))</f>
      </c>
      <c r="U65" s="39"/>
    </row>
    <row r="66" spans="2:21" ht="12.75">
      <c r="B66" s="34">
        <v>58</v>
      </c>
      <c r="C66" s="35">
        <f>IF(R65="","",C65+R65)</f>
      </c>
      <c r="D66" s="35"/>
      <c r="E66" s="34"/>
      <c r="F66" s="36"/>
      <c r="G66" s="34" t="s">
        <v>52</v>
      </c>
      <c r="H66" s="34"/>
      <c r="I66" s="34"/>
      <c r="J66" s="34"/>
      <c r="K66" s="35">
        <f>IF(F66="","",C66*0.03)</f>
      </c>
      <c r="L66" s="35"/>
      <c r="M66" s="37">
        <f>IF(J66="","",(K66/J66)/1000)</f>
      </c>
      <c r="N66" s="34"/>
      <c r="O66" s="36"/>
      <c r="P66" s="34"/>
      <c r="Q66" s="34"/>
      <c r="R66" s="38">
        <f>IF(O66="","",(IF(G66="売",H66-P66,P66-H66))*M66*100000)</f>
      </c>
      <c r="S66" s="38"/>
      <c r="T66" s="39">
        <f>IF(O66="","",IF(R66&lt;0,J66*(-1),IF(G66="買",(P66-H66)*100,(H66-P66)*100)))</f>
      </c>
      <c r="U66" s="39"/>
    </row>
    <row r="67" spans="2:21" ht="12.75">
      <c r="B67" s="34">
        <v>59</v>
      </c>
      <c r="C67" s="35">
        <f>IF(R66="","",C66+R66)</f>
      </c>
      <c r="D67" s="35"/>
      <c r="E67" s="34"/>
      <c r="F67" s="36"/>
      <c r="G67" s="34" t="s">
        <v>52</v>
      </c>
      <c r="H67" s="34"/>
      <c r="I67" s="34"/>
      <c r="J67" s="34"/>
      <c r="K67" s="35">
        <f>IF(F67="","",C67*0.03)</f>
      </c>
      <c r="L67" s="35"/>
      <c r="M67" s="37">
        <f>IF(J67="","",(K67/J67)/1000)</f>
      </c>
      <c r="N67" s="34"/>
      <c r="O67" s="36"/>
      <c r="P67" s="34"/>
      <c r="Q67" s="34"/>
      <c r="R67" s="38">
        <f>IF(O67="","",(IF(G67="売",H67-P67,P67-H67))*M67*100000)</f>
      </c>
      <c r="S67" s="38"/>
      <c r="T67" s="39">
        <f>IF(O67="","",IF(R67&lt;0,J67*(-1),IF(G67="買",(P67-H67)*100,(H67-P67)*100)))</f>
      </c>
      <c r="U67" s="39"/>
    </row>
    <row r="68" spans="2:21" ht="12.75">
      <c r="B68" s="34">
        <v>60</v>
      </c>
      <c r="C68" s="35">
        <f>IF(R67="","",C67+R67)</f>
      </c>
      <c r="D68" s="35"/>
      <c r="E68" s="34"/>
      <c r="F68" s="36"/>
      <c r="G68" s="34" t="s">
        <v>35</v>
      </c>
      <c r="H68" s="34"/>
      <c r="I68" s="34"/>
      <c r="J68" s="34"/>
      <c r="K68" s="35">
        <f>IF(F68="","",C68*0.03)</f>
      </c>
      <c r="L68" s="35"/>
      <c r="M68" s="37">
        <f>IF(J68="","",(K68/J68)/1000)</f>
      </c>
      <c r="N68" s="34"/>
      <c r="O68" s="36"/>
      <c r="P68" s="34"/>
      <c r="Q68" s="34"/>
      <c r="R68" s="38">
        <f>IF(O68="","",(IF(G68="売",H68-P68,P68-H68))*M68*100000)</f>
      </c>
      <c r="S68" s="38"/>
      <c r="T68" s="39">
        <f>IF(O68="","",IF(R68&lt;0,J68*(-1),IF(G68="買",(P68-H68)*100,(H68-P68)*100)))</f>
      </c>
      <c r="U68" s="39"/>
    </row>
    <row r="69" spans="2:21" ht="12.75">
      <c r="B69" s="34">
        <v>61</v>
      </c>
      <c r="C69" s="35">
        <f>IF(R68="","",C68+R68)</f>
      </c>
      <c r="D69" s="35"/>
      <c r="E69" s="34"/>
      <c r="F69" s="36"/>
      <c r="G69" s="34" t="s">
        <v>35</v>
      </c>
      <c r="H69" s="34"/>
      <c r="I69" s="34"/>
      <c r="J69" s="34"/>
      <c r="K69" s="35">
        <f>IF(F69="","",C69*0.03)</f>
      </c>
      <c r="L69" s="35"/>
      <c r="M69" s="37">
        <f>IF(J69="","",(K69/J69)/1000)</f>
      </c>
      <c r="N69" s="34"/>
      <c r="O69" s="36"/>
      <c r="P69" s="34"/>
      <c r="Q69" s="34"/>
      <c r="R69" s="38">
        <f>IF(O69="","",(IF(G69="売",H69-P69,P69-H69))*M69*100000)</f>
      </c>
      <c r="S69" s="38"/>
      <c r="T69" s="39">
        <f>IF(O69="","",IF(R69&lt;0,J69*(-1),IF(G69="買",(P69-H69)*100,(H69-P69)*100)))</f>
      </c>
      <c r="U69" s="39"/>
    </row>
    <row r="70" spans="2:21" ht="12.75">
      <c r="B70" s="34">
        <v>62</v>
      </c>
      <c r="C70" s="35">
        <f>IF(R69="","",C69+R69)</f>
      </c>
      <c r="D70" s="35"/>
      <c r="E70" s="34"/>
      <c r="F70" s="36"/>
      <c r="G70" s="34" t="s">
        <v>52</v>
      </c>
      <c r="H70" s="34"/>
      <c r="I70" s="34"/>
      <c r="J70" s="34"/>
      <c r="K70" s="35">
        <f>IF(F70="","",C70*0.03)</f>
      </c>
      <c r="L70" s="35"/>
      <c r="M70" s="37">
        <f>IF(J70="","",(K70/J70)/1000)</f>
      </c>
      <c r="N70" s="34"/>
      <c r="O70" s="36"/>
      <c r="P70" s="34"/>
      <c r="Q70" s="34"/>
      <c r="R70" s="38">
        <f>IF(O70="","",(IF(G70="売",H70-P70,P70-H70))*M70*100000)</f>
      </c>
      <c r="S70" s="38"/>
      <c r="T70" s="39">
        <f>IF(O70="","",IF(R70&lt;0,J70*(-1),IF(G70="買",(P70-H70)*100,(H70-P70)*100)))</f>
      </c>
      <c r="U70" s="39"/>
    </row>
    <row r="71" spans="2:21" ht="12.75">
      <c r="B71" s="34">
        <v>63</v>
      </c>
      <c r="C71" s="35">
        <f>IF(R70="","",C70+R70)</f>
      </c>
      <c r="D71" s="35"/>
      <c r="E71" s="34"/>
      <c r="F71" s="36"/>
      <c r="G71" s="34" t="s">
        <v>35</v>
      </c>
      <c r="H71" s="34"/>
      <c r="I71" s="34"/>
      <c r="J71" s="34"/>
      <c r="K71" s="35">
        <f>IF(F71="","",C71*0.03)</f>
      </c>
      <c r="L71" s="35"/>
      <c r="M71" s="37">
        <f>IF(J71="","",(K71/J71)/1000)</f>
      </c>
      <c r="N71" s="34"/>
      <c r="O71" s="36"/>
      <c r="P71" s="34"/>
      <c r="Q71" s="34"/>
      <c r="R71" s="38">
        <f>IF(O71="","",(IF(G71="売",H71-P71,P71-H71))*M71*100000)</f>
      </c>
      <c r="S71" s="38"/>
      <c r="T71" s="39">
        <f>IF(O71="","",IF(R71&lt;0,J71*(-1),IF(G71="買",(P71-H71)*100,(H71-P71)*100)))</f>
      </c>
      <c r="U71" s="39"/>
    </row>
    <row r="72" spans="2:21" ht="12.75">
      <c r="B72" s="34">
        <v>64</v>
      </c>
      <c r="C72" s="35">
        <f>IF(R71="","",C71+R71)</f>
      </c>
      <c r="D72" s="35"/>
      <c r="E72" s="34"/>
      <c r="F72" s="36"/>
      <c r="G72" s="34" t="s">
        <v>52</v>
      </c>
      <c r="H72" s="34"/>
      <c r="I72" s="34"/>
      <c r="J72" s="34"/>
      <c r="K72" s="35">
        <f>IF(F72="","",C72*0.03)</f>
      </c>
      <c r="L72" s="35"/>
      <c r="M72" s="37">
        <f>IF(J72="","",(K72/J72)/1000)</f>
      </c>
      <c r="N72" s="34"/>
      <c r="O72" s="36"/>
      <c r="P72" s="34"/>
      <c r="Q72" s="34"/>
      <c r="R72" s="38">
        <f>IF(O72="","",(IF(G72="売",H72-P72,P72-H72))*M72*100000)</f>
      </c>
      <c r="S72" s="38"/>
      <c r="T72" s="39">
        <f>IF(O72="","",IF(R72&lt;0,J72*(-1),IF(G72="買",(P72-H72)*100,(H72-P72)*100)))</f>
      </c>
      <c r="U72" s="39"/>
    </row>
    <row r="73" spans="2:21" ht="12.75">
      <c r="B73" s="34">
        <v>65</v>
      </c>
      <c r="C73" s="35">
        <f>IF(R72="","",C72+R72)</f>
      </c>
      <c r="D73" s="35"/>
      <c r="E73" s="34"/>
      <c r="F73" s="36"/>
      <c r="G73" s="34" t="s">
        <v>35</v>
      </c>
      <c r="H73" s="34"/>
      <c r="I73" s="34"/>
      <c r="J73" s="34"/>
      <c r="K73" s="35">
        <f>IF(F73="","",C73*0.03)</f>
      </c>
      <c r="L73" s="35"/>
      <c r="M73" s="37">
        <f>IF(J73="","",(K73/J73)/1000)</f>
      </c>
      <c r="N73" s="34"/>
      <c r="O73" s="36"/>
      <c r="P73" s="34"/>
      <c r="Q73" s="34"/>
      <c r="R73" s="38">
        <f>IF(O73="","",(IF(G73="売",H73-P73,P73-H73))*M73*100000)</f>
      </c>
      <c r="S73" s="38"/>
      <c r="T73" s="39">
        <f>IF(O73="","",IF(R73&lt;0,J73*(-1),IF(G73="買",(P73-H73)*100,(H73-P73)*100)))</f>
      </c>
      <c r="U73" s="39"/>
    </row>
    <row r="74" spans="2:21" ht="12.75">
      <c r="B74" s="34">
        <v>66</v>
      </c>
      <c r="C74" s="35">
        <f>IF(R73="","",C73+R73)</f>
      </c>
      <c r="D74" s="35"/>
      <c r="E74" s="34"/>
      <c r="F74" s="36"/>
      <c r="G74" s="34" t="s">
        <v>35</v>
      </c>
      <c r="H74" s="34"/>
      <c r="I74" s="34"/>
      <c r="J74" s="34"/>
      <c r="K74" s="35">
        <f>IF(F74="","",C74*0.03)</f>
      </c>
      <c r="L74" s="35"/>
      <c r="M74" s="37">
        <f>IF(J74="","",(K74/J74)/1000)</f>
      </c>
      <c r="N74" s="34"/>
      <c r="O74" s="36"/>
      <c r="P74" s="34"/>
      <c r="Q74" s="34"/>
      <c r="R74" s="38">
        <f>IF(O74="","",(IF(G74="売",H74-P74,P74-H74))*M74*100000)</f>
      </c>
      <c r="S74" s="38"/>
      <c r="T74" s="39">
        <f>IF(O74="","",IF(R74&lt;0,J74*(-1),IF(G74="買",(P74-H74)*100,(H74-P74)*100)))</f>
      </c>
      <c r="U74" s="39"/>
    </row>
    <row r="75" spans="2:21" ht="12.75">
      <c r="B75" s="34">
        <v>67</v>
      </c>
      <c r="C75" s="35">
        <f>IF(R74="","",C74+R74)</f>
      </c>
      <c r="D75" s="35"/>
      <c r="E75" s="34"/>
      <c r="F75" s="36"/>
      <c r="G75" s="34" t="s">
        <v>52</v>
      </c>
      <c r="H75" s="34"/>
      <c r="I75" s="34"/>
      <c r="J75" s="34"/>
      <c r="K75" s="35">
        <f>IF(F75="","",C75*0.03)</f>
      </c>
      <c r="L75" s="35"/>
      <c r="M75" s="37">
        <f>IF(J75="","",(K75/J75)/1000)</f>
      </c>
      <c r="N75" s="34"/>
      <c r="O75" s="36"/>
      <c r="P75" s="34"/>
      <c r="Q75" s="34"/>
      <c r="R75" s="38">
        <f>IF(O75="","",(IF(G75="売",H75-P75,P75-H75))*M75*100000)</f>
      </c>
      <c r="S75" s="38"/>
      <c r="T75" s="39">
        <f>IF(O75="","",IF(R75&lt;0,J75*(-1),IF(G75="買",(P75-H75)*100,(H75-P75)*100)))</f>
      </c>
      <c r="U75" s="39"/>
    </row>
    <row r="76" spans="2:21" ht="12.75">
      <c r="B76" s="34">
        <v>68</v>
      </c>
      <c r="C76" s="35">
        <f>IF(R75="","",C75+R75)</f>
      </c>
      <c r="D76" s="35"/>
      <c r="E76" s="34"/>
      <c r="F76" s="36"/>
      <c r="G76" s="34" t="s">
        <v>52</v>
      </c>
      <c r="H76" s="34"/>
      <c r="I76" s="34"/>
      <c r="J76" s="34"/>
      <c r="K76" s="35">
        <f>IF(F76="","",C76*0.03)</f>
      </c>
      <c r="L76" s="35"/>
      <c r="M76" s="37">
        <f>IF(J76="","",(K76/J76)/1000)</f>
      </c>
      <c r="N76" s="34"/>
      <c r="O76" s="36"/>
      <c r="P76" s="34"/>
      <c r="Q76" s="34"/>
      <c r="R76" s="38">
        <f>IF(O76="","",(IF(G76="売",H76-P76,P76-H76))*M76*100000)</f>
      </c>
      <c r="S76" s="38"/>
      <c r="T76" s="39">
        <f>IF(O76="","",IF(R76&lt;0,J76*(-1),IF(G76="買",(P76-H76)*100,(H76-P76)*100)))</f>
      </c>
      <c r="U76" s="39"/>
    </row>
    <row r="77" spans="2:21" ht="12.75">
      <c r="B77" s="34">
        <v>69</v>
      </c>
      <c r="C77" s="35">
        <f>IF(R76="","",C76+R76)</f>
      </c>
      <c r="D77" s="35"/>
      <c r="E77" s="34"/>
      <c r="F77" s="36"/>
      <c r="G77" s="34" t="s">
        <v>52</v>
      </c>
      <c r="H77" s="34"/>
      <c r="I77" s="34"/>
      <c r="J77" s="34"/>
      <c r="K77" s="35">
        <f>IF(F77="","",C77*0.03)</f>
      </c>
      <c r="L77" s="35"/>
      <c r="M77" s="37">
        <f>IF(J77="","",(K77/J77)/1000)</f>
      </c>
      <c r="N77" s="34"/>
      <c r="O77" s="36"/>
      <c r="P77" s="34"/>
      <c r="Q77" s="34"/>
      <c r="R77" s="38">
        <f>IF(O77="","",(IF(G77="売",H77-P77,P77-H77))*M77*100000)</f>
      </c>
      <c r="S77" s="38"/>
      <c r="T77" s="39">
        <f>IF(O77="","",IF(R77&lt;0,J77*(-1),IF(G77="買",(P77-H77)*100,(H77-P77)*100)))</f>
      </c>
      <c r="U77" s="39"/>
    </row>
    <row r="78" spans="2:21" ht="12.75">
      <c r="B78" s="34">
        <v>70</v>
      </c>
      <c r="C78" s="35">
        <f>IF(R77="","",C77+R77)</f>
      </c>
      <c r="D78" s="35"/>
      <c r="E78" s="34"/>
      <c r="F78" s="36"/>
      <c r="G78" s="34" t="s">
        <v>35</v>
      </c>
      <c r="H78" s="34"/>
      <c r="I78" s="34"/>
      <c r="J78" s="34"/>
      <c r="K78" s="35">
        <f>IF(F78="","",C78*0.03)</f>
      </c>
      <c r="L78" s="35"/>
      <c r="M78" s="37">
        <f>IF(J78="","",(K78/J78)/1000)</f>
      </c>
      <c r="N78" s="34"/>
      <c r="O78" s="36"/>
      <c r="P78" s="34"/>
      <c r="Q78" s="34"/>
      <c r="R78" s="38">
        <f>IF(O78="","",(IF(G78="売",H78-P78,P78-H78))*M78*100000)</f>
      </c>
      <c r="S78" s="38"/>
      <c r="T78" s="39">
        <f>IF(O78="","",IF(R78&lt;0,J78*(-1),IF(G78="買",(P78-H78)*100,(H78-P78)*100)))</f>
      </c>
      <c r="U78" s="39"/>
    </row>
    <row r="79" spans="2:21" ht="12.75">
      <c r="B79" s="34">
        <v>71</v>
      </c>
      <c r="C79" s="35">
        <f>IF(R78="","",C78+R78)</f>
      </c>
      <c r="D79" s="35"/>
      <c r="E79" s="34"/>
      <c r="F79" s="36"/>
      <c r="G79" s="34" t="s">
        <v>52</v>
      </c>
      <c r="H79" s="34"/>
      <c r="I79" s="34"/>
      <c r="J79" s="34"/>
      <c r="K79" s="35">
        <f>IF(F79="","",C79*0.03)</f>
      </c>
      <c r="L79" s="35"/>
      <c r="M79" s="37">
        <f>IF(J79="","",(K79/J79)/1000)</f>
      </c>
      <c r="N79" s="34"/>
      <c r="O79" s="36"/>
      <c r="P79" s="34"/>
      <c r="Q79" s="34"/>
      <c r="R79" s="38">
        <f>IF(O79="","",(IF(G79="売",H79-P79,P79-H79))*M79*100000)</f>
      </c>
      <c r="S79" s="38"/>
      <c r="T79" s="39">
        <f>IF(O79="","",IF(R79&lt;0,J79*(-1),IF(G79="買",(P79-H79)*100,(H79-P79)*100)))</f>
      </c>
      <c r="U79" s="39"/>
    </row>
    <row r="80" spans="2:21" ht="12.75">
      <c r="B80" s="34">
        <v>72</v>
      </c>
      <c r="C80" s="35">
        <f>IF(R79="","",C79+R79)</f>
      </c>
      <c r="D80" s="35"/>
      <c r="E80" s="34"/>
      <c r="F80" s="36"/>
      <c r="G80" s="34" t="s">
        <v>35</v>
      </c>
      <c r="H80" s="34"/>
      <c r="I80" s="34"/>
      <c r="J80" s="34"/>
      <c r="K80" s="35">
        <f>IF(F80="","",C80*0.03)</f>
      </c>
      <c r="L80" s="35"/>
      <c r="M80" s="37">
        <f>IF(J80="","",(K80/J80)/1000)</f>
      </c>
      <c r="N80" s="34"/>
      <c r="O80" s="36"/>
      <c r="P80" s="34"/>
      <c r="Q80" s="34"/>
      <c r="R80" s="38">
        <f>IF(O80="","",(IF(G80="売",H80-P80,P80-H80))*M80*100000)</f>
      </c>
      <c r="S80" s="38"/>
      <c r="T80" s="39">
        <f>IF(O80="","",IF(R80&lt;0,J80*(-1),IF(G80="買",(P80-H80)*100,(H80-P80)*100)))</f>
      </c>
      <c r="U80" s="39"/>
    </row>
    <row r="81" spans="2:21" ht="12.75">
      <c r="B81" s="34">
        <v>73</v>
      </c>
      <c r="C81" s="35">
        <f>IF(R80="","",C80+R80)</f>
      </c>
      <c r="D81" s="35"/>
      <c r="E81" s="34"/>
      <c r="F81" s="36"/>
      <c r="G81" s="34" t="s">
        <v>52</v>
      </c>
      <c r="H81" s="34"/>
      <c r="I81" s="34"/>
      <c r="J81" s="34"/>
      <c r="K81" s="35">
        <f>IF(F81="","",C81*0.03)</f>
      </c>
      <c r="L81" s="35"/>
      <c r="M81" s="37">
        <f>IF(J81="","",(K81/J81)/1000)</f>
      </c>
      <c r="N81" s="34"/>
      <c r="O81" s="36"/>
      <c r="P81" s="34"/>
      <c r="Q81" s="34"/>
      <c r="R81" s="38">
        <f>IF(O81="","",(IF(G81="売",H81-P81,P81-H81))*M81*100000)</f>
      </c>
      <c r="S81" s="38"/>
      <c r="T81" s="39">
        <f>IF(O81="","",IF(R81&lt;0,J81*(-1),IF(G81="買",(P81-H81)*100,(H81-P81)*100)))</f>
      </c>
      <c r="U81" s="39"/>
    </row>
    <row r="82" spans="2:21" ht="12.75">
      <c r="B82" s="34">
        <v>74</v>
      </c>
      <c r="C82" s="35">
        <f>IF(R81="","",C81+R81)</f>
      </c>
      <c r="D82" s="35"/>
      <c r="E82" s="34"/>
      <c r="F82" s="36"/>
      <c r="G82" s="34" t="s">
        <v>52</v>
      </c>
      <c r="H82" s="34"/>
      <c r="I82" s="34"/>
      <c r="J82" s="34"/>
      <c r="K82" s="35">
        <f>IF(F82="","",C82*0.03)</f>
      </c>
      <c r="L82" s="35"/>
      <c r="M82" s="37">
        <f>IF(J82="","",(K82/J82)/1000)</f>
      </c>
      <c r="N82" s="34"/>
      <c r="O82" s="36"/>
      <c r="P82" s="34"/>
      <c r="Q82" s="34"/>
      <c r="R82" s="38">
        <f>IF(O82="","",(IF(G82="売",H82-P82,P82-H82))*M82*100000)</f>
      </c>
      <c r="S82" s="38"/>
      <c r="T82" s="39">
        <f>IF(O82="","",IF(R82&lt;0,J82*(-1),IF(G82="買",(P82-H82)*100,(H82-P82)*100)))</f>
      </c>
      <c r="U82" s="39"/>
    </row>
    <row r="83" spans="2:21" ht="12.75">
      <c r="B83" s="34">
        <v>75</v>
      </c>
      <c r="C83" s="35">
        <f>IF(R82="","",C82+R82)</f>
      </c>
      <c r="D83" s="35"/>
      <c r="E83" s="34"/>
      <c r="F83" s="36"/>
      <c r="G83" s="34" t="s">
        <v>52</v>
      </c>
      <c r="H83" s="34"/>
      <c r="I83" s="34"/>
      <c r="J83" s="34"/>
      <c r="K83" s="35">
        <f>IF(F83="","",C83*0.03)</f>
      </c>
      <c r="L83" s="35"/>
      <c r="M83" s="37">
        <f>IF(J83="","",(K83/J83)/1000)</f>
      </c>
      <c r="N83" s="34"/>
      <c r="O83" s="36"/>
      <c r="P83" s="34"/>
      <c r="Q83" s="34"/>
      <c r="R83" s="38">
        <f>IF(O83="","",(IF(G83="売",H83-P83,P83-H83))*M83*100000)</f>
      </c>
      <c r="S83" s="38"/>
      <c r="T83" s="39">
        <f>IF(O83="","",IF(R83&lt;0,J83*(-1),IF(G83="買",(P83-H83)*100,(H83-P83)*100)))</f>
      </c>
      <c r="U83" s="39"/>
    </row>
    <row r="84" spans="2:21" ht="12.75">
      <c r="B84" s="34">
        <v>76</v>
      </c>
      <c r="C84" s="35">
        <f>IF(R83="","",C83+R83)</f>
      </c>
      <c r="D84" s="35"/>
      <c r="E84" s="34"/>
      <c r="F84" s="36"/>
      <c r="G84" s="34" t="s">
        <v>52</v>
      </c>
      <c r="H84" s="34"/>
      <c r="I84" s="34"/>
      <c r="J84" s="34"/>
      <c r="K84" s="35">
        <f>IF(F84="","",C84*0.03)</f>
      </c>
      <c r="L84" s="35"/>
      <c r="M84" s="37">
        <f>IF(J84="","",(K84/J84)/1000)</f>
      </c>
      <c r="N84" s="34"/>
      <c r="O84" s="36"/>
      <c r="P84" s="34"/>
      <c r="Q84" s="34"/>
      <c r="R84" s="38">
        <f>IF(O84="","",(IF(G84="売",H84-P84,P84-H84))*M84*100000)</f>
      </c>
      <c r="S84" s="38"/>
      <c r="T84" s="39">
        <f>IF(O84="","",IF(R84&lt;0,J84*(-1),IF(G84="買",(P84-H84)*100,(H84-P84)*100)))</f>
      </c>
      <c r="U84" s="39"/>
    </row>
    <row r="85" spans="2:21" ht="12.75">
      <c r="B85" s="34">
        <v>77</v>
      </c>
      <c r="C85" s="35">
        <f>IF(R84="","",C84+R84)</f>
      </c>
      <c r="D85" s="35"/>
      <c r="E85" s="34"/>
      <c r="F85" s="36"/>
      <c r="G85" s="34" t="s">
        <v>35</v>
      </c>
      <c r="H85" s="34"/>
      <c r="I85" s="34"/>
      <c r="J85" s="34"/>
      <c r="K85" s="35">
        <f>IF(F85="","",C85*0.03)</f>
      </c>
      <c r="L85" s="35"/>
      <c r="M85" s="37">
        <f>IF(J85="","",(K85/J85)/1000)</f>
      </c>
      <c r="N85" s="34"/>
      <c r="O85" s="36"/>
      <c r="P85" s="34"/>
      <c r="Q85" s="34"/>
      <c r="R85" s="38">
        <f>IF(O85="","",(IF(G85="売",H85-P85,P85-H85))*M85*100000)</f>
      </c>
      <c r="S85" s="38"/>
      <c r="T85" s="39">
        <f>IF(O85="","",IF(R85&lt;0,J85*(-1),IF(G85="買",(P85-H85)*100,(H85-P85)*100)))</f>
      </c>
      <c r="U85" s="39"/>
    </row>
    <row r="86" spans="2:21" ht="12.75">
      <c r="B86" s="34">
        <v>78</v>
      </c>
      <c r="C86" s="35">
        <f>IF(R85="","",C85+R85)</f>
      </c>
      <c r="D86" s="35"/>
      <c r="E86" s="34"/>
      <c r="F86" s="36"/>
      <c r="G86" s="34" t="s">
        <v>52</v>
      </c>
      <c r="H86" s="34"/>
      <c r="I86" s="34"/>
      <c r="J86" s="34"/>
      <c r="K86" s="35">
        <f>IF(F86="","",C86*0.03)</f>
      </c>
      <c r="L86" s="35"/>
      <c r="M86" s="37">
        <f>IF(J86="","",(K86/J86)/1000)</f>
      </c>
      <c r="N86" s="34"/>
      <c r="O86" s="36"/>
      <c r="P86" s="34"/>
      <c r="Q86" s="34"/>
      <c r="R86" s="38">
        <f>IF(O86="","",(IF(G86="売",H86-P86,P86-H86))*M86*100000)</f>
      </c>
      <c r="S86" s="38"/>
      <c r="T86" s="39">
        <f>IF(O86="","",IF(R86&lt;0,J86*(-1),IF(G86="買",(P86-H86)*100,(H86-P86)*100)))</f>
      </c>
      <c r="U86" s="39"/>
    </row>
    <row r="87" spans="2:21" ht="12.75">
      <c r="B87" s="34">
        <v>79</v>
      </c>
      <c r="C87" s="35">
        <f>IF(R86="","",C86+R86)</f>
      </c>
      <c r="D87" s="35"/>
      <c r="E87" s="34"/>
      <c r="F87" s="36"/>
      <c r="G87" s="34" t="s">
        <v>35</v>
      </c>
      <c r="H87" s="34"/>
      <c r="I87" s="34"/>
      <c r="J87" s="34"/>
      <c r="K87" s="35">
        <f>IF(F87="","",C87*0.03)</f>
      </c>
      <c r="L87" s="35"/>
      <c r="M87" s="37">
        <f>IF(J87="","",(K87/J87)/1000)</f>
      </c>
      <c r="N87" s="34"/>
      <c r="O87" s="36"/>
      <c r="P87" s="34"/>
      <c r="Q87" s="34"/>
      <c r="R87" s="38">
        <f>IF(O87="","",(IF(G87="売",H87-P87,P87-H87))*M87*100000)</f>
      </c>
      <c r="S87" s="38"/>
      <c r="T87" s="39">
        <f>IF(O87="","",IF(R87&lt;0,J87*(-1),IF(G87="買",(P87-H87)*100,(H87-P87)*100)))</f>
      </c>
      <c r="U87" s="39"/>
    </row>
    <row r="88" spans="2:21" ht="12.75">
      <c r="B88" s="34">
        <v>80</v>
      </c>
      <c r="C88" s="35">
        <f>IF(R87="","",C87+R87)</f>
      </c>
      <c r="D88" s="35"/>
      <c r="E88" s="34"/>
      <c r="F88" s="36"/>
      <c r="G88" s="34" t="s">
        <v>35</v>
      </c>
      <c r="H88" s="34"/>
      <c r="I88" s="34"/>
      <c r="J88" s="34"/>
      <c r="K88" s="35">
        <f>IF(F88="","",C88*0.03)</f>
      </c>
      <c r="L88" s="35"/>
      <c r="M88" s="37">
        <f>IF(J88="","",(K88/J88)/1000)</f>
      </c>
      <c r="N88" s="34"/>
      <c r="O88" s="36"/>
      <c r="P88" s="34"/>
      <c r="Q88" s="34"/>
      <c r="R88" s="38">
        <f>IF(O88="","",(IF(G88="売",H88-P88,P88-H88))*M88*100000)</f>
      </c>
      <c r="S88" s="38"/>
      <c r="T88" s="39">
        <f>IF(O88="","",IF(R88&lt;0,J88*(-1),IF(G88="買",(P88-H88)*100,(H88-P88)*100)))</f>
      </c>
      <c r="U88" s="39"/>
    </row>
    <row r="89" spans="2:21" ht="12.75">
      <c r="B89" s="34">
        <v>81</v>
      </c>
      <c r="C89" s="35">
        <f>IF(R88="","",C88+R88)</f>
      </c>
      <c r="D89" s="35"/>
      <c r="E89" s="34"/>
      <c r="F89" s="36"/>
      <c r="G89" s="34" t="s">
        <v>35</v>
      </c>
      <c r="H89" s="34"/>
      <c r="I89" s="34"/>
      <c r="J89" s="34"/>
      <c r="K89" s="35">
        <f>IF(F89="","",C89*0.03)</f>
      </c>
      <c r="L89" s="35"/>
      <c r="M89" s="37">
        <f>IF(J89="","",(K89/J89)/1000)</f>
      </c>
      <c r="N89" s="34"/>
      <c r="O89" s="36"/>
      <c r="P89" s="34"/>
      <c r="Q89" s="34"/>
      <c r="R89" s="38">
        <f>IF(O89="","",(IF(G89="売",H89-P89,P89-H89))*M89*100000)</f>
      </c>
      <c r="S89" s="38"/>
      <c r="T89" s="39">
        <f>IF(O89="","",IF(R89&lt;0,J89*(-1),IF(G89="買",(P89-H89)*100,(H89-P89)*100)))</f>
      </c>
      <c r="U89" s="39"/>
    </row>
    <row r="90" spans="2:21" ht="12.75">
      <c r="B90" s="34">
        <v>82</v>
      </c>
      <c r="C90" s="35">
        <f>IF(R89="","",C89+R89)</f>
      </c>
      <c r="D90" s="35"/>
      <c r="E90" s="34"/>
      <c r="F90" s="36"/>
      <c r="G90" s="34" t="s">
        <v>35</v>
      </c>
      <c r="H90" s="34"/>
      <c r="I90" s="34"/>
      <c r="J90" s="34"/>
      <c r="K90" s="35">
        <f>IF(F90="","",C90*0.03)</f>
      </c>
      <c r="L90" s="35"/>
      <c r="M90" s="37">
        <f>IF(J90="","",(K90/J90)/1000)</f>
      </c>
      <c r="N90" s="34"/>
      <c r="O90" s="36"/>
      <c r="P90" s="34"/>
      <c r="Q90" s="34"/>
      <c r="R90" s="38">
        <f>IF(O90="","",(IF(G90="売",H90-P90,P90-H90))*M90*100000)</f>
      </c>
      <c r="S90" s="38"/>
      <c r="T90" s="39">
        <f>IF(O90="","",IF(R90&lt;0,J90*(-1),IF(G90="買",(P90-H90)*100,(H90-P90)*100)))</f>
      </c>
      <c r="U90" s="39"/>
    </row>
    <row r="91" spans="2:21" ht="12.75">
      <c r="B91" s="34">
        <v>83</v>
      </c>
      <c r="C91" s="35">
        <f>IF(R90="","",C90+R90)</f>
      </c>
      <c r="D91" s="35"/>
      <c r="E91" s="34"/>
      <c r="F91" s="36"/>
      <c r="G91" s="34" t="s">
        <v>35</v>
      </c>
      <c r="H91" s="34"/>
      <c r="I91" s="34"/>
      <c r="J91" s="34"/>
      <c r="K91" s="35">
        <f>IF(F91="","",C91*0.03)</f>
      </c>
      <c r="L91" s="35"/>
      <c r="M91" s="37">
        <f>IF(J91="","",(K91/J91)/1000)</f>
      </c>
      <c r="N91" s="34"/>
      <c r="O91" s="36"/>
      <c r="P91" s="34"/>
      <c r="Q91" s="34"/>
      <c r="R91" s="38">
        <f>IF(O91="","",(IF(G91="売",H91-P91,P91-H91))*M91*100000)</f>
      </c>
      <c r="S91" s="38"/>
      <c r="T91" s="39">
        <f>IF(O91="","",IF(R91&lt;0,J91*(-1),IF(G91="買",(P91-H91)*100,(H91-P91)*100)))</f>
      </c>
      <c r="U91" s="39"/>
    </row>
    <row r="92" spans="2:21" ht="12.75">
      <c r="B92" s="34">
        <v>84</v>
      </c>
      <c r="C92" s="35">
        <f>IF(R91="","",C91+R91)</f>
      </c>
      <c r="D92" s="35"/>
      <c r="E92" s="34"/>
      <c r="F92" s="36"/>
      <c r="G92" s="34" t="s">
        <v>52</v>
      </c>
      <c r="H92" s="34"/>
      <c r="I92" s="34"/>
      <c r="J92" s="34"/>
      <c r="K92" s="35">
        <f>IF(F92="","",C92*0.03)</f>
      </c>
      <c r="L92" s="35"/>
      <c r="M92" s="37">
        <f>IF(J92="","",(K92/J92)/1000)</f>
      </c>
      <c r="N92" s="34"/>
      <c r="O92" s="36"/>
      <c r="P92" s="34"/>
      <c r="Q92" s="34"/>
      <c r="R92" s="38">
        <f>IF(O92="","",(IF(G92="売",H92-P92,P92-H92))*M92*100000)</f>
      </c>
      <c r="S92" s="38"/>
      <c r="T92" s="39">
        <f>IF(O92="","",IF(R92&lt;0,J92*(-1),IF(G92="買",(P92-H92)*100,(H92-P92)*100)))</f>
      </c>
      <c r="U92" s="39"/>
    </row>
    <row r="93" spans="2:21" ht="12.75">
      <c r="B93" s="34">
        <v>85</v>
      </c>
      <c r="C93" s="35">
        <f>IF(R92="","",C92+R92)</f>
      </c>
      <c r="D93" s="35"/>
      <c r="E93" s="34"/>
      <c r="F93" s="36"/>
      <c r="G93" s="34" t="s">
        <v>35</v>
      </c>
      <c r="H93" s="34"/>
      <c r="I93" s="34"/>
      <c r="J93" s="34"/>
      <c r="K93" s="35">
        <f>IF(F93="","",C93*0.03)</f>
      </c>
      <c r="L93" s="35"/>
      <c r="M93" s="37">
        <f>IF(J93="","",(K93/J93)/1000)</f>
      </c>
      <c r="N93" s="34"/>
      <c r="O93" s="36"/>
      <c r="P93" s="34"/>
      <c r="Q93" s="34"/>
      <c r="R93" s="38">
        <f>IF(O93="","",(IF(G93="売",H93-P93,P93-H93))*M93*100000)</f>
      </c>
      <c r="S93" s="38"/>
      <c r="T93" s="39">
        <f>IF(O93="","",IF(R93&lt;0,J93*(-1),IF(G93="買",(P93-H93)*100,(H93-P93)*100)))</f>
      </c>
      <c r="U93" s="39"/>
    </row>
    <row r="94" spans="2:21" ht="12.75">
      <c r="B94" s="34">
        <v>86</v>
      </c>
      <c r="C94" s="35">
        <f>IF(R93="","",C93+R93)</f>
      </c>
      <c r="D94" s="35"/>
      <c r="E94" s="34"/>
      <c r="F94" s="36"/>
      <c r="G94" s="34" t="s">
        <v>52</v>
      </c>
      <c r="H94" s="34"/>
      <c r="I94" s="34"/>
      <c r="J94" s="34"/>
      <c r="K94" s="35">
        <f>IF(F94="","",C94*0.03)</f>
      </c>
      <c r="L94" s="35"/>
      <c r="M94" s="37">
        <f>IF(J94="","",(K94/J94)/1000)</f>
      </c>
      <c r="N94" s="34"/>
      <c r="O94" s="36"/>
      <c r="P94" s="34"/>
      <c r="Q94" s="34"/>
      <c r="R94" s="38">
        <f>IF(O94="","",(IF(G94="売",H94-P94,P94-H94))*M94*100000)</f>
      </c>
      <c r="S94" s="38"/>
      <c r="T94" s="39">
        <f>IF(O94="","",IF(R94&lt;0,J94*(-1),IF(G94="買",(P94-H94)*100,(H94-P94)*100)))</f>
      </c>
      <c r="U94" s="39"/>
    </row>
    <row r="95" spans="2:21" ht="12.75">
      <c r="B95" s="34">
        <v>87</v>
      </c>
      <c r="C95" s="35">
        <f>IF(R94="","",C94+R94)</f>
      </c>
      <c r="D95" s="35"/>
      <c r="E95" s="34"/>
      <c r="F95" s="36"/>
      <c r="G95" s="34" t="s">
        <v>35</v>
      </c>
      <c r="H95" s="34"/>
      <c r="I95" s="34"/>
      <c r="J95" s="34"/>
      <c r="K95" s="35">
        <f>IF(F95="","",C95*0.03)</f>
      </c>
      <c r="L95" s="35"/>
      <c r="M95" s="37">
        <f>IF(J95="","",(K95/J95)/1000)</f>
      </c>
      <c r="N95" s="34"/>
      <c r="O95" s="36"/>
      <c r="P95" s="34"/>
      <c r="Q95" s="34"/>
      <c r="R95" s="38">
        <f>IF(O95="","",(IF(G95="売",H95-P95,P95-H95))*M95*100000)</f>
      </c>
      <c r="S95" s="38"/>
      <c r="T95" s="39">
        <f>IF(O95="","",IF(R95&lt;0,J95*(-1),IF(G95="買",(P95-H95)*100,(H95-P95)*100)))</f>
      </c>
      <c r="U95" s="39"/>
    </row>
    <row r="96" spans="2:21" ht="12.75">
      <c r="B96" s="34">
        <v>88</v>
      </c>
      <c r="C96" s="35">
        <f>IF(R95="","",C95+R95)</f>
      </c>
      <c r="D96" s="35"/>
      <c r="E96" s="34"/>
      <c r="F96" s="36"/>
      <c r="G96" s="34" t="s">
        <v>52</v>
      </c>
      <c r="H96" s="34"/>
      <c r="I96" s="34"/>
      <c r="J96" s="34"/>
      <c r="K96" s="35">
        <f>IF(F96="","",C96*0.03)</f>
      </c>
      <c r="L96" s="35"/>
      <c r="M96" s="37">
        <f>IF(J96="","",(K96/J96)/1000)</f>
      </c>
      <c r="N96" s="34"/>
      <c r="O96" s="36"/>
      <c r="P96" s="34"/>
      <c r="Q96" s="34"/>
      <c r="R96" s="38">
        <f>IF(O96="","",(IF(G96="売",H96-P96,P96-H96))*M96*100000)</f>
      </c>
      <c r="S96" s="38"/>
      <c r="T96" s="39">
        <f>IF(O96="","",IF(R96&lt;0,J96*(-1),IF(G96="買",(P96-H96)*100,(H96-P96)*100)))</f>
      </c>
      <c r="U96" s="39"/>
    </row>
    <row r="97" spans="2:21" ht="12.75">
      <c r="B97" s="34">
        <v>89</v>
      </c>
      <c r="C97" s="35">
        <f>IF(R96="","",C96+R96)</f>
      </c>
      <c r="D97" s="35"/>
      <c r="E97" s="34"/>
      <c r="F97" s="36"/>
      <c r="G97" s="34" t="s">
        <v>35</v>
      </c>
      <c r="H97" s="34"/>
      <c r="I97" s="34"/>
      <c r="J97" s="34"/>
      <c r="K97" s="35">
        <f>IF(F97="","",C97*0.03)</f>
      </c>
      <c r="L97" s="35"/>
      <c r="M97" s="37">
        <f>IF(J97="","",(K97/J97)/1000)</f>
      </c>
      <c r="N97" s="34"/>
      <c r="O97" s="36"/>
      <c r="P97" s="34"/>
      <c r="Q97" s="34"/>
      <c r="R97" s="38">
        <f>IF(O97="","",(IF(G97="売",H97-P97,P97-H97))*M97*100000)</f>
      </c>
      <c r="S97" s="38"/>
      <c r="T97" s="39">
        <f>IF(O97="","",IF(R97&lt;0,J97*(-1),IF(G97="買",(P97-H97)*100,(H97-P97)*100)))</f>
      </c>
      <c r="U97" s="39"/>
    </row>
    <row r="98" spans="2:21" ht="12.75">
      <c r="B98" s="34">
        <v>90</v>
      </c>
      <c r="C98" s="35">
        <f>IF(R97="","",C97+R97)</f>
      </c>
      <c r="D98" s="35"/>
      <c r="E98" s="34"/>
      <c r="F98" s="36"/>
      <c r="G98" s="34" t="s">
        <v>52</v>
      </c>
      <c r="H98" s="34"/>
      <c r="I98" s="34"/>
      <c r="J98" s="34"/>
      <c r="K98" s="35">
        <f>IF(F98="","",C98*0.03)</f>
      </c>
      <c r="L98" s="35"/>
      <c r="M98" s="37">
        <f>IF(J98="","",(K98/J98)/1000)</f>
      </c>
      <c r="N98" s="34"/>
      <c r="O98" s="36"/>
      <c r="P98" s="34"/>
      <c r="Q98" s="34"/>
      <c r="R98" s="38">
        <f>IF(O98="","",(IF(G98="売",H98-P98,P98-H98))*M98*100000)</f>
      </c>
      <c r="S98" s="38"/>
      <c r="T98" s="39">
        <f>IF(O98="","",IF(R98&lt;0,J98*(-1),IF(G98="買",(P98-H98)*100,(H98-P98)*100)))</f>
      </c>
      <c r="U98" s="39"/>
    </row>
    <row r="99" spans="2:21" ht="12.75">
      <c r="B99" s="34">
        <v>91</v>
      </c>
      <c r="C99" s="35">
        <f>IF(R98="","",C98+R98)</f>
      </c>
      <c r="D99" s="35"/>
      <c r="E99" s="34"/>
      <c r="F99" s="36"/>
      <c r="G99" s="34" t="s">
        <v>35</v>
      </c>
      <c r="H99" s="34"/>
      <c r="I99" s="34"/>
      <c r="J99" s="34"/>
      <c r="K99" s="35">
        <f>IF(F99="","",C99*0.03)</f>
      </c>
      <c r="L99" s="35"/>
      <c r="M99" s="37">
        <f>IF(J99="","",(K99/J99)/1000)</f>
      </c>
      <c r="N99" s="34"/>
      <c r="O99" s="36"/>
      <c r="P99" s="34"/>
      <c r="Q99" s="34"/>
      <c r="R99" s="38">
        <f>IF(O99="","",(IF(G99="売",H99-P99,P99-H99))*M99*100000)</f>
      </c>
      <c r="S99" s="38"/>
      <c r="T99" s="39">
        <f>IF(O99="","",IF(R99&lt;0,J99*(-1),IF(G99="買",(P99-H99)*100,(H99-P99)*100)))</f>
      </c>
      <c r="U99" s="39"/>
    </row>
    <row r="100" spans="2:21" ht="12.75">
      <c r="B100" s="34">
        <v>92</v>
      </c>
      <c r="C100" s="35">
        <f>IF(R99="","",C99+R99)</f>
      </c>
      <c r="D100" s="35"/>
      <c r="E100" s="34"/>
      <c r="F100" s="36"/>
      <c r="G100" s="34" t="s">
        <v>35</v>
      </c>
      <c r="H100" s="34"/>
      <c r="I100" s="34"/>
      <c r="J100" s="34"/>
      <c r="K100" s="35">
        <f>IF(F100="","",C100*0.03)</f>
      </c>
      <c r="L100" s="35"/>
      <c r="M100" s="37">
        <f>IF(J100="","",(K100/J100)/1000)</f>
      </c>
      <c r="N100" s="34"/>
      <c r="O100" s="36"/>
      <c r="P100" s="34"/>
      <c r="Q100" s="34"/>
      <c r="R100" s="38">
        <f>IF(O100="","",(IF(G100="売",H100-P100,P100-H100))*M100*100000)</f>
      </c>
      <c r="S100" s="38"/>
      <c r="T100" s="39">
        <f>IF(O100="","",IF(R100&lt;0,J100*(-1),IF(G100="買",(P100-H100)*100,(H100-P100)*100)))</f>
      </c>
      <c r="U100" s="39"/>
    </row>
    <row r="101" spans="2:21" ht="12.75">
      <c r="B101" s="34">
        <v>93</v>
      </c>
      <c r="C101" s="35">
        <f>IF(R100="","",C100+R100)</f>
      </c>
      <c r="D101" s="35"/>
      <c r="E101" s="34"/>
      <c r="F101" s="36"/>
      <c r="G101" s="34" t="s">
        <v>52</v>
      </c>
      <c r="H101" s="34"/>
      <c r="I101" s="34"/>
      <c r="J101" s="34"/>
      <c r="K101" s="35">
        <f>IF(F101="","",C101*0.03)</f>
      </c>
      <c r="L101" s="35"/>
      <c r="M101" s="37">
        <f>IF(J101="","",(K101/J101)/1000)</f>
      </c>
      <c r="N101" s="34"/>
      <c r="O101" s="36"/>
      <c r="P101" s="34"/>
      <c r="Q101" s="34"/>
      <c r="R101" s="38">
        <f>IF(O101="","",(IF(G101="売",H101-P101,P101-H101))*M101*100000)</f>
      </c>
      <c r="S101" s="38"/>
      <c r="T101" s="39">
        <f>IF(O101="","",IF(R101&lt;0,J101*(-1),IF(G101="買",(P101-H101)*100,(H101-P101)*100)))</f>
      </c>
      <c r="U101" s="39"/>
    </row>
    <row r="102" spans="2:21" ht="12.75">
      <c r="B102" s="34">
        <v>94</v>
      </c>
      <c r="C102" s="35">
        <f>IF(R101="","",C101+R101)</f>
      </c>
      <c r="D102" s="35"/>
      <c r="E102" s="34"/>
      <c r="F102" s="36"/>
      <c r="G102" s="34" t="s">
        <v>52</v>
      </c>
      <c r="H102" s="34"/>
      <c r="I102" s="34"/>
      <c r="J102" s="34"/>
      <c r="K102" s="35">
        <f>IF(F102="","",C102*0.03)</f>
      </c>
      <c r="L102" s="35"/>
      <c r="M102" s="37">
        <f>IF(J102="","",(K102/J102)/1000)</f>
      </c>
      <c r="N102" s="34"/>
      <c r="O102" s="36"/>
      <c r="P102" s="34"/>
      <c r="Q102" s="34"/>
      <c r="R102" s="38">
        <f>IF(O102="","",(IF(G102="売",H102-P102,P102-H102))*M102*100000)</f>
      </c>
      <c r="S102" s="38"/>
      <c r="T102" s="39">
        <f>IF(O102="","",IF(R102&lt;0,J102*(-1),IF(G102="買",(P102-H102)*100,(H102-P102)*100)))</f>
      </c>
      <c r="U102" s="39"/>
    </row>
    <row r="103" spans="2:21" ht="12.75">
      <c r="B103" s="34">
        <v>95</v>
      </c>
      <c r="C103" s="35">
        <f>IF(R102="","",C102+R102)</f>
      </c>
      <c r="D103" s="35"/>
      <c r="E103" s="34"/>
      <c r="F103" s="36"/>
      <c r="G103" s="34" t="s">
        <v>52</v>
      </c>
      <c r="H103" s="34"/>
      <c r="I103" s="34"/>
      <c r="J103" s="34"/>
      <c r="K103" s="35">
        <f>IF(F103="","",C103*0.03)</f>
      </c>
      <c r="L103" s="35"/>
      <c r="M103" s="37">
        <f>IF(J103="","",(K103/J103)/1000)</f>
      </c>
      <c r="N103" s="34"/>
      <c r="O103" s="36"/>
      <c r="P103" s="34"/>
      <c r="Q103" s="34"/>
      <c r="R103" s="38">
        <f>IF(O103="","",(IF(G103="売",H103-P103,P103-H103))*M103*100000)</f>
      </c>
      <c r="S103" s="38"/>
      <c r="T103" s="39">
        <f>IF(O103="","",IF(R103&lt;0,J103*(-1),IF(G103="買",(P103-H103)*100,(H103-P103)*100)))</f>
      </c>
      <c r="U103" s="39"/>
    </row>
    <row r="104" spans="2:21" ht="12.75">
      <c r="B104" s="34">
        <v>96</v>
      </c>
      <c r="C104" s="35">
        <f>IF(R103="","",C103+R103)</f>
      </c>
      <c r="D104" s="35"/>
      <c r="E104" s="34"/>
      <c r="F104" s="36"/>
      <c r="G104" s="34" t="s">
        <v>35</v>
      </c>
      <c r="H104" s="34"/>
      <c r="I104" s="34"/>
      <c r="J104" s="34"/>
      <c r="K104" s="35">
        <f>IF(F104="","",C104*0.03)</f>
      </c>
      <c r="L104" s="35"/>
      <c r="M104" s="37">
        <f>IF(J104="","",(K104/J104)/1000)</f>
      </c>
      <c r="N104" s="34"/>
      <c r="O104" s="36"/>
      <c r="P104" s="34"/>
      <c r="Q104" s="34"/>
      <c r="R104" s="38">
        <f>IF(O104="","",(IF(G104="売",H104-P104,P104-H104))*M104*100000)</f>
      </c>
      <c r="S104" s="38"/>
      <c r="T104" s="39">
        <f>IF(O104="","",IF(R104&lt;0,J104*(-1),IF(G104="買",(P104-H104)*100,(H104-P104)*100)))</f>
      </c>
      <c r="U104" s="39"/>
    </row>
    <row r="105" spans="2:21" ht="12.75">
      <c r="B105" s="34">
        <v>97</v>
      </c>
      <c r="C105" s="35">
        <f>IF(R104="","",C104+R104)</f>
      </c>
      <c r="D105" s="35"/>
      <c r="E105" s="34"/>
      <c r="F105" s="36"/>
      <c r="G105" s="34" t="s">
        <v>52</v>
      </c>
      <c r="H105" s="34"/>
      <c r="I105" s="34"/>
      <c r="J105" s="34"/>
      <c r="K105" s="35">
        <f>IF(F105="","",C105*0.03)</f>
      </c>
      <c r="L105" s="35"/>
      <c r="M105" s="37">
        <f>IF(J105="","",(K105/J105)/1000)</f>
      </c>
      <c r="N105" s="34"/>
      <c r="O105" s="36"/>
      <c r="P105" s="34"/>
      <c r="Q105" s="34"/>
      <c r="R105" s="38">
        <f>IF(O105="","",(IF(G105="売",H105-P105,P105-H105))*M105*100000)</f>
      </c>
      <c r="S105" s="38"/>
      <c r="T105" s="39">
        <f>IF(O105="","",IF(R105&lt;0,J105*(-1),IF(G105="買",(P105-H105)*100,(H105-P105)*100)))</f>
      </c>
      <c r="U105" s="39"/>
    </row>
    <row r="106" spans="2:21" ht="12.75">
      <c r="B106" s="34">
        <v>98</v>
      </c>
      <c r="C106" s="35">
        <f>IF(R105="","",C105+R105)</f>
      </c>
      <c r="D106" s="35"/>
      <c r="E106" s="34"/>
      <c r="F106" s="36"/>
      <c r="G106" s="34" t="s">
        <v>35</v>
      </c>
      <c r="H106" s="34"/>
      <c r="I106" s="34"/>
      <c r="J106" s="34"/>
      <c r="K106" s="35">
        <f>IF(F106="","",C106*0.03)</f>
      </c>
      <c r="L106" s="35"/>
      <c r="M106" s="37">
        <f>IF(J106="","",(K106/J106)/1000)</f>
      </c>
      <c r="N106" s="34"/>
      <c r="O106" s="36"/>
      <c r="P106" s="34"/>
      <c r="Q106" s="34"/>
      <c r="R106" s="38">
        <f>IF(O106="","",(IF(G106="売",H106-P106,P106-H106))*M106*100000)</f>
      </c>
      <c r="S106" s="38"/>
      <c r="T106" s="39">
        <f>IF(O106="","",IF(R106&lt;0,J106*(-1),IF(G106="買",(P106-H106)*100,(H106-P106)*100)))</f>
      </c>
      <c r="U106" s="39"/>
    </row>
    <row r="107" spans="2:21" ht="12.75">
      <c r="B107" s="34">
        <v>99</v>
      </c>
      <c r="C107" s="35">
        <f>IF(R106="","",C106+R106)</f>
      </c>
      <c r="D107" s="35"/>
      <c r="E107" s="34"/>
      <c r="F107" s="36"/>
      <c r="G107" s="34" t="s">
        <v>35</v>
      </c>
      <c r="H107" s="34"/>
      <c r="I107" s="34"/>
      <c r="J107" s="34"/>
      <c r="K107" s="35">
        <f>IF(F107="","",C107*0.03)</f>
      </c>
      <c r="L107" s="35"/>
      <c r="M107" s="37">
        <f>IF(J107="","",(K107/J107)/1000)</f>
      </c>
      <c r="N107" s="34"/>
      <c r="O107" s="36"/>
      <c r="P107" s="34"/>
      <c r="Q107" s="34"/>
      <c r="R107" s="38">
        <f>IF(O107="","",(IF(G107="売",H107-P107,P107-H107))*M107*100000)</f>
      </c>
      <c r="S107" s="38"/>
      <c r="T107" s="39">
        <f>IF(O107="","",IF(R107&lt;0,J107*(-1),IF(G107="買",(P107-H107)*100,(H107-P107)*100)))</f>
      </c>
      <c r="U107" s="39"/>
    </row>
    <row r="108" spans="2:21" ht="12.75">
      <c r="B108" s="34">
        <v>100</v>
      </c>
      <c r="C108" s="35">
        <f>IF(R107="","",C107+R107)</f>
      </c>
      <c r="D108" s="35"/>
      <c r="E108" s="34"/>
      <c r="F108" s="36"/>
      <c r="G108" s="34" t="s">
        <v>52</v>
      </c>
      <c r="H108" s="34"/>
      <c r="I108" s="34"/>
      <c r="J108" s="34"/>
      <c r="K108" s="35">
        <f>IF(F108="","",C108*0.03)</f>
      </c>
      <c r="L108" s="35"/>
      <c r="M108" s="37">
        <f>IF(J108="","",(K108/J108)/1000)</f>
      </c>
      <c r="N108" s="34"/>
      <c r="O108" s="36"/>
      <c r="P108" s="34"/>
      <c r="Q108" s="34"/>
      <c r="R108" s="38">
        <f>IF(O108="","",(IF(G108="売",H108-P108,P108-H108))*M108*100000)</f>
      </c>
      <c r="S108" s="38"/>
      <c r="T108" s="39">
        <f>IF(O108="","",IF(R108&lt;0,J108*(-1),IF(G108="買",(P108-H108)*100,(H108-P108)*100)))</f>
      </c>
      <c r="U108" s="39"/>
    </row>
    <row r="109" spans="2:18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</sheetData>
  <sheetProtection selectLockedCells="1" selectUnlockedCells="1"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5 G47:G108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G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G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allowBlank="1" showErrorMessage="1" sqref="G9:G108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09"/>
  <sheetViews>
    <sheetView workbookViewId="0" topLeftCell="A1">
      <selection activeCell="F49" sqref="F4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>
        <f>C108+R108</f>
        <v>0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6" t="s">
        <v>9</v>
      </c>
      <c r="M3" s="6"/>
      <c r="N3" s="6"/>
      <c r="O3" s="6"/>
      <c r="P3" s="6"/>
      <c r="Q3" s="6"/>
      <c r="R3" s="5"/>
      <c r="S3" s="5"/>
    </row>
    <row r="4" spans="2:20" ht="12.75">
      <c r="B4" s="2" t="s">
        <v>10</v>
      </c>
      <c r="C4" s="2"/>
      <c r="D4" s="7">
        <f>SUM($R$9:$S$993)</f>
        <v>450222.65799869684</v>
      </c>
      <c r="E4" s="7"/>
      <c r="F4" s="2" t="s">
        <v>11</v>
      </c>
      <c r="G4" s="2"/>
      <c r="H4" s="8">
        <f>SUM($T$9:$U$108)</f>
        <v>146.199999999998</v>
      </c>
      <c r="I4" s="8"/>
      <c r="J4" s="9" t="s">
        <v>12</v>
      </c>
      <c r="K4" s="9"/>
      <c r="L4" s="4">
        <f>MAX($C$9:$D$990)-C9</f>
        <v>794463.1462122025</v>
      </c>
      <c r="M4" s="4"/>
      <c r="N4" s="9" t="s">
        <v>13</v>
      </c>
      <c r="O4" s="9"/>
      <c r="P4" s="7">
        <f>MIN($C$9:$D$990)-C9</f>
        <v>-150184.5194947276</v>
      </c>
      <c r="Q4" s="7"/>
      <c r="R4" s="5"/>
      <c r="S4" s="5"/>
      <c r="T4" s="5"/>
    </row>
    <row r="5" spans="2:20" ht="12.75">
      <c r="B5" s="10" t="s">
        <v>14</v>
      </c>
      <c r="C5" s="11">
        <f>COUNTIF($R$9:$R$990,"&gt;0")</f>
        <v>8</v>
      </c>
      <c r="D5" s="2" t="s">
        <v>15</v>
      </c>
      <c r="E5" s="12">
        <f>COUNTIF($R$9:$R$990,"&lt;0")</f>
        <v>20</v>
      </c>
      <c r="F5" s="2" t="s">
        <v>16</v>
      </c>
      <c r="G5" s="11">
        <f>COUNTIF($R$9:$R$990,"=0")</f>
        <v>28</v>
      </c>
      <c r="H5" s="2" t="s">
        <v>17</v>
      </c>
      <c r="I5" s="13">
        <f>C5/SUM(C5,E5,G5)</f>
        <v>0.14285714285714285</v>
      </c>
      <c r="J5" s="10" t="s">
        <v>18</v>
      </c>
      <c r="K5" s="10"/>
      <c r="L5" s="3"/>
      <c r="M5" s="3"/>
      <c r="N5" s="14" t="s">
        <v>19</v>
      </c>
      <c r="O5" s="15"/>
      <c r="P5" s="3"/>
      <c r="Q5" s="3"/>
      <c r="R5" s="5"/>
      <c r="S5" s="5"/>
      <c r="T5" s="5"/>
    </row>
    <row r="6" spans="2:20" ht="12.75">
      <c r="B6" s="16"/>
      <c r="C6" s="17"/>
      <c r="D6" s="18"/>
      <c r="E6" s="19"/>
      <c r="F6" s="16"/>
      <c r="G6" s="19"/>
      <c r="H6" s="16"/>
      <c r="I6" s="20"/>
      <c r="J6" s="16"/>
      <c r="K6" s="16"/>
      <c r="L6" s="19"/>
      <c r="M6" s="19"/>
      <c r="N6" s="21"/>
      <c r="O6" s="21"/>
      <c r="P6" s="22"/>
      <c r="Q6" s="23"/>
      <c r="R6" s="5"/>
      <c r="S6" s="5"/>
      <c r="T6" s="5"/>
    </row>
    <row r="7" spans="2:21" ht="12.75">
      <c r="B7" s="24" t="s">
        <v>20</v>
      </c>
      <c r="C7" s="25" t="s">
        <v>21</v>
      </c>
      <c r="D7" s="25"/>
      <c r="E7" s="26" t="s">
        <v>22</v>
      </c>
      <c r="F7" s="26"/>
      <c r="G7" s="26"/>
      <c r="H7" s="26"/>
      <c r="I7" s="26"/>
      <c r="J7" s="27" t="s">
        <v>23</v>
      </c>
      <c r="K7" s="27"/>
      <c r="L7" s="27"/>
      <c r="M7" s="28" t="s">
        <v>24</v>
      </c>
      <c r="N7" s="29" t="s">
        <v>25</v>
      </c>
      <c r="O7" s="29"/>
      <c r="P7" s="29"/>
      <c r="Q7" s="29"/>
      <c r="R7" s="30" t="s">
        <v>26</v>
      </c>
      <c r="S7" s="30"/>
      <c r="T7" s="30"/>
      <c r="U7" s="30"/>
    </row>
    <row r="8" spans="2:21" ht="12.75">
      <c r="B8" s="24"/>
      <c r="C8" s="25"/>
      <c r="D8" s="25"/>
      <c r="E8" s="31" t="s">
        <v>27</v>
      </c>
      <c r="F8" s="31" t="s">
        <v>28</v>
      </c>
      <c r="G8" s="31" t="s">
        <v>29</v>
      </c>
      <c r="H8" s="31" t="s">
        <v>30</v>
      </c>
      <c r="I8" s="31"/>
      <c r="J8" s="32" t="s">
        <v>31</v>
      </c>
      <c r="K8" s="32" t="s">
        <v>32</v>
      </c>
      <c r="L8" s="32"/>
      <c r="M8" s="28"/>
      <c r="N8" s="33" t="s">
        <v>27</v>
      </c>
      <c r="O8" s="33" t="s">
        <v>28</v>
      </c>
      <c r="P8" s="33" t="s">
        <v>30</v>
      </c>
      <c r="Q8" s="33"/>
      <c r="R8" s="30" t="s">
        <v>33</v>
      </c>
      <c r="S8" s="30"/>
      <c r="T8" s="30" t="s">
        <v>31</v>
      </c>
      <c r="U8" s="30"/>
    </row>
    <row r="9" spans="2:22" ht="12.75">
      <c r="B9" s="34">
        <v>1</v>
      </c>
      <c r="C9" s="35">
        <v>1000000</v>
      </c>
      <c r="D9" s="35"/>
      <c r="E9" s="34" t="s">
        <v>34</v>
      </c>
      <c r="F9" s="36" t="s">
        <v>83</v>
      </c>
      <c r="G9" s="34" t="s">
        <v>35</v>
      </c>
      <c r="H9" s="34">
        <v>107.86</v>
      </c>
      <c r="I9" s="34">
        <v>107.86</v>
      </c>
      <c r="J9" s="34">
        <v>60</v>
      </c>
      <c r="K9" s="35">
        <f>IF(F9="","",C9*0.03)</f>
        <v>30000</v>
      </c>
      <c r="L9" s="35"/>
      <c r="M9" s="37">
        <f>IF(J9="","",(K9/J9)/1000)</f>
        <v>0.5</v>
      </c>
      <c r="N9" s="34" t="s">
        <v>34</v>
      </c>
      <c r="O9" s="36" t="s">
        <v>84</v>
      </c>
      <c r="P9" s="34">
        <v>107.86</v>
      </c>
      <c r="Q9" s="34"/>
      <c r="R9" s="38">
        <f>IF(O9="","",(IF(G9="売",H9-P9,P9-H9))*M9*100000)</f>
        <v>0</v>
      </c>
      <c r="S9" s="38"/>
      <c r="T9" s="39">
        <f>IF(O9="","",IF(R9&lt;0,J9*(-1),IF(G9="買",(P9-H9)*100,(H9-P9)*100)))</f>
        <v>0</v>
      </c>
      <c r="U9" s="39"/>
      <c r="V9" s="1" t="s">
        <v>36</v>
      </c>
    </row>
    <row r="10" spans="2:22" ht="12.75">
      <c r="B10" s="34">
        <v>2</v>
      </c>
      <c r="C10" s="35">
        <f>IF(R9="","",C9+R9)</f>
        <v>1000000</v>
      </c>
      <c r="D10" s="35"/>
      <c r="E10" s="34" t="s">
        <v>34</v>
      </c>
      <c r="F10" s="36" t="s">
        <v>85</v>
      </c>
      <c r="G10" s="34" t="s">
        <v>35</v>
      </c>
      <c r="H10" s="34">
        <v>109.02</v>
      </c>
      <c r="I10" s="34">
        <v>109.02</v>
      </c>
      <c r="J10" s="34">
        <v>55</v>
      </c>
      <c r="K10" s="35">
        <f>IF(F10="","",C10*0.03)</f>
        <v>30000</v>
      </c>
      <c r="L10" s="35"/>
      <c r="M10" s="37">
        <f>IF(J10="","",(K10/J10)/1000)</f>
        <v>0.5454545454545455</v>
      </c>
      <c r="N10" s="34" t="s">
        <v>34</v>
      </c>
      <c r="O10" s="36" t="s">
        <v>86</v>
      </c>
      <c r="P10" s="34">
        <v>110.7</v>
      </c>
      <c r="Q10" s="34"/>
      <c r="R10" s="38">
        <f>IF(O10="","",(IF(G10="売",H10-P10,P10-H10))*M10*100000)</f>
        <v>91636.36363636401</v>
      </c>
      <c r="S10" s="38"/>
      <c r="T10" s="39">
        <f>IF(O10="","",IF(R10&lt;0,J10*(-1),IF(G10="買",(P10-H10)*100,(H10-P10)*100)))</f>
        <v>168.00000000000068</v>
      </c>
      <c r="U10" s="39"/>
      <c r="V10" s="1" t="s">
        <v>36</v>
      </c>
    </row>
    <row r="11" spans="2:22" ht="12.75">
      <c r="B11" s="34">
        <v>3</v>
      </c>
      <c r="C11" s="35">
        <f>IF(R10="","",C10+R10)</f>
        <v>1091636.363636364</v>
      </c>
      <c r="D11" s="35"/>
      <c r="E11" s="34" t="s">
        <v>34</v>
      </c>
      <c r="F11" s="36" t="s">
        <v>87</v>
      </c>
      <c r="G11" s="34" t="s">
        <v>35</v>
      </c>
      <c r="H11" s="34">
        <v>119.09</v>
      </c>
      <c r="I11" s="34">
        <v>119.09</v>
      </c>
      <c r="J11" s="34">
        <v>83</v>
      </c>
      <c r="K11" s="35">
        <f>IF(F11="","",C11*0.03)</f>
        <v>32749.09090909092</v>
      </c>
      <c r="L11" s="35"/>
      <c r="M11" s="37">
        <f>IF(J11="","",(K11/J11)/1000)</f>
        <v>0.394567360350493</v>
      </c>
      <c r="N11" s="34" t="s">
        <v>34</v>
      </c>
      <c r="O11" s="36" t="s">
        <v>88</v>
      </c>
      <c r="P11" s="34">
        <v>119.09</v>
      </c>
      <c r="Q11" s="34"/>
      <c r="R11" s="38">
        <f>IF(O11="","",(IF(G11="売",H11-P11,P11-H11))*M11*100000)</f>
        <v>0</v>
      </c>
      <c r="S11" s="38"/>
      <c r="T11" s="39">
        <f>IF(O11="","",IF(R11&lt;0,J11*(-1),IF(G11="買",(P11-H11)*100,(H11-P11)*100)))</f>
        <v>0</v>
      </c>
      <c r="U11" s="39"/>
      <c r="V11" s="1" t="s">
        <v>43</v>
      </c>
    </row>
    <row r="12" spans="2:22" ht="12.75">
      <c r="B12" s="34">
        <v>4</v>
      </c>
      <c r="C12" s="35">
        <f>IF(R11="","",C11+R11)</f>
        <v>1091636.363636364</v>
      </c>
      <c r="D12" s="35"/>
      <c r="E12" s="34" t="s">
        <v>37</v>
      </c>
      <c r="F12" s="36" t="s">
        <v>89</v>
      </c>
      <c r="G12" s="34" t="s">
        <v>35</v>
      </c>
      <c r="H12" s="34">
        <v>118.42</v>
      </c>
      <c r="I12" s="34">
        <v>118.42</v>
      </c>
      <c r="J12" s="34">
        <v>43</v>
      </c>
      <c r="K12" s="35">
        <f>IF(F12="","",C12*0.03)</f>
        <v>32749.09090909092</v>
      </c>
      <c r="L12" s="35"/>
      <c r="M12" s="37">
        <f>IF(J12="","",(K12/J12)/1000)</f>
        <v>0.7616067653276958</v>
      </c>
      <c r="N12" s="34" t="s">
        <v>37</v>
      </c>
      <c r="O12" s="36" t="s">
        <v>90</v>
      </c>
      <c r="P12" s="34">
        <v>118.42</v>
      </c>
      <c r="Q12" s="34"/>
      <c r="R12" s="38">
        <f>IF(O12="","",(IF(G12="売",H12-P12,P12-H12))*M12*100000)</f>
        <v>0</v>
      </c>
      <c r="S12" s="38"/>
      <c r="T12" s="39">
        <f>IF(O12="","",IF(R12&lt;0,J12*(-1),IF(G12="買",(P12-H12)*100,(H12-P12)*100)))</f>
        <v>0</v>
      </c>
      <c r="U12" s="39"/>
      <c r="V12" s="1" t="s">
        <v>73</v>
      </c>
    </row>
    <row r="13" spans="2:22" ht="12.75">
      <c r="B13" s="34">
        <v>5</v>
      </c>
      <c r="C13" s="35">
        <f>IF(R12="","",C12+R12)</f>
        <v>1091636.363636364</v>
      </c>
      <c r="D13" s="35"/>
      <c r="E13" s="34" t="s">
        <v>37</v>
      </c>
      <c r="F13" s="36" t="s">
        <v>38</v>
      </c>
      <c r="G13" s="34" t="s">
        <v>35</v>
      </c>
      <c r="H13" s="34">
        <v>115.28</v>
      </c>
      <c r="I13" s="34">
        <v>115.28</v>
      </c>
      <c r="J13" s="34">
        <v>85</v>
      </c>
      <c r="K13" s="35">
        <f>IF(F13="","",C13*0.03)</f>
        <v>32749.09090909092</v>
      </c>
      <c r="L13" s="35"/>
      <c r="M13" s="37">
        <f>IF(J13="","",(K13/J13)/1000)</f>
        <v>0.38528342245989317</v>
      </c>
      <c r="N13" s="34" t="s">
        <v>37</v>
      </c>
      <c r="O13" s="36" t="s">
        <v>39</v>
      </c>
      <c r="P13" s="34">
        <v>115.28</v>
      </c>
      <c r="Q13" s="34"/>
      <c r="R13" s="38">
        <f>IF(O13="","",(IF(G13="売",H13-P13,P13-H13))*M13*100000)</f>
        <v>0</v>
      </c>
      <c r="S13" s="38"/>
      <c r="T13" s="39">
        <f>IF(O13="","",IF(R13&lt;0,J13*(-1),IF(G13="買",(P13-H13)*100,(H13-P13)*100)))</f>
        <v>0</v>
      </c>
      <c r="U13" s="39"/>
      <c r="V13" s="1" t="s">
        <v>36</v>
      </c>
    </row>
    <row r="14" spans="2:22" ht="12.75">
      <c r="B14" s="34">
        <v>6</v>
      </c>
      <c r="C14" s="35">
        <f>IF(R13="","",C13+R13)</f>
        <v>1091636.363636364</v>
      </c>
      <c r="D14" s="35"/>
      <c r="E14" s="34" t="s">
        <v>37</v>
      </c>
      <c r="F14" s="36" t="s">
        <v>91</v>
      </c>
      <c r="G14" s="34" t="s">
        <v>35</v>
      </c>
      <c r="H14" s="34">
        <v>115.57</v>
      </c>
      <c r="I14" s="34">
        <v>115.57</v>
      </c>
      <c r="J14" s="34">
        <v>52</v>
      </c>
      <c r="K14" s="35">
        <f>IF(F14="","",C14*0.03)</f>
        <v>32749.09090909092</v>
      </c>
      <c r="L14" s="35"/>
      <c r="M14" s="37">
        <f>IF(J14="","",(K14/J14)/1000)</f>
        <v>0.6297902097902099</v>
      </c>
      <c r="N14" s="34" t="s">
        <v>37</v>
      </c>
      <c r="O14" s="36" t="s">
        <v>92</v>
      </c>
      <c r="P14" s="34">
        <v>115.57</v>
      </c>
      <c r="Q14" s="34"/>
      <c r="R14" s="38">
        <f>IF(O14="","",(IF(G14="売",H14-P14,P14-H14))*M14*100000)</f>
        <v>0</v>
      </c>
      <c r="S14" s="38"/>
      <c r="T14" s="39">
        <f>IF(O14="","",IF(R14&lt;0,J14*(-1),IF(G14="買",(P14-H14)*100,(H14-P14)*100)))</f>
        <v>0</v>
      </c>
      <c r="U14" s="39"/>
      <c r="V14" s="1" t="s">
        <v>36</v>
      </c>
    </row>
    <row r="15" spans="2:22" ht="12.75">
      <c r="B15" s="34">
        <v>7</v>
      </c>
      <c r="C15" s="35">
        <f>IF(R14="","",C14+R14)</f>
        <v>1091636.363636364</v>
      </c>
      <c r="D15" s="35"/>
      <c r="E15" s="34" t="s">
        <v>37</v>
      </c>
      <c r="F15" s="36" t="s">
        <v>93</v>
      </c>
      <c r="G15" s="34" t="s">
        <v>35</v>
      </c>
      <c r="H15" s="34">
        <v>116.23</v>
      </c>
      <c r="I15" s="34">
        <v>116.23</v>
      </c>
      <c r="J15" s="34">
        <v>62</v>
      </c>
      <c r="K15" s="35">
        <f>IF(F15="","",C15*0.03)</f>
        <v>32749.09090909092</v>
      </c>
      <c r="L15" s="35"/>
      <c r="M15" s="37">
        <f>IF(J15="","",(K15/J15)/1000)</f>
        <v>0.5282111436950148</v>
      </c>
      <c r="N15" s="34" t="s">
        <v>37</v>
      </c>
      <c r="O15" s="36" t="s">
        <v>94</v>
      </c>
      <c r="P15" s="34">
        <v>116.23</v>
      </c>
      <c r="Q15" s="34"/>
      <c r="R15" s="38">
        <f>IF(O15="","",(IF(G15="売",H15-P15,P15-H15))*M15*100000)</f>
        <v>0</v>
      </c>
      <c r="S15" s="38"/>
      <c r="T15" s="39">
        <f>IF(O15="","",IF(R15&lt;0,J15*(-1),IF(G15="買",(P15-H15)*100,(H15-P15)*100)))</f>
        <v>0</v>
      </c>
      <c r="U15" s="39"/>
      <c r="V15" s="1" t="s">
        <v>36</v>
      </c>
    </row>
    <row r="16" spans="2:22" ht="12.75">
      <c r="B16" s="34">
        <v>8</v>
      </c>
      <c r="C16" s="35">
        <f>IF(R15="","",C15+R15)</f>
        <v>1091636.363636364</v>
      </c>
      <c r="D16" s="35"/>
      <c r="E16" s="34" t="s">
        <v>40</v>
      </c>
      <c r="F16" s="36" t="s">
        <v>41</v>
      </c>
      <c r="G16" s="34" t="s">
        <v>35</v>
      </c>
      <c r="H16" s="34">
        <v>121.34</v>
      </c>
      <c r="I16" s="34">
        <v>121.34</v>
      </c>
      <c r="J16" s="34">
        <v>119</v>
      </c>
      <c r="K16" s="35">
        <f>IF(F16="","",C16*0.03)</f>
        <v>32749.09090909092</v>
      </c>
      <c r="L16" s="35"/>
      <c r="M16" s="37">
        <f>IF(J16="","",(K16/J16)/1000)</f>
        <v>0.2752024446142094</v>
      </c>
      <c r="N16" s="34" t="s">
        <v>40</v>
      </c>
      <c r="O16" s="36" t="s">
        <v>42</v>
      </c>
      <c r="P16" s="34">
        <v>121.34</v>
      </c>
      <c r="Q16" s="34"/>
      <c r="R16" s="38">
        <f>IF(O16="","",(IF(G16="売",H16-P16,P16-H16))*M16*100000)</f>
        <v>0</v>
      </c>
      <c r="S16" s="38"/>
      <c r="T16" s="39">
        <f>IF(O16="","",IF(R16&lt;0,J16*(-1),IF(G16="買",(P16-H16)*100,(H16-P16)*100)))</f>
        <v>0</v>
      </c>
      <c r="U16" s="39"/>
      <c r="V16" s="1" t="s">
        <v>43</v>
      </c>
    </row>
    <row r="17" spans="2:22" ht="12.75">
      <c r="B17" s="34">
        <v>9</v>
      </c>
      <c r="C17" s="35">
        <f>IF(R16="","",C16+R16)</f>
        <v>1091636.363636364</v>
      </c>
      <c r="D17" s="35"/>
      <c r="E17" s="34" t="s">
        <v>40</v>
      </c>
      <c r="F17" s="36" t="s">
        <v>44</v>
      </c>
      <c r="G17" s="34" t="s">
        <v>35</v>
      </c>
      <c r="H17" s="34">
        <v>119.63</v>
      </c>
      <c r="I17" s="34">
        <v>119.63</v>
      </c>
      <c r="J17" s="34">
        <v>135</v>
      </c>
      <c r="K17" s="35">
        <f>IF(F17="","",C17*0.03)</f>
        <v>32749.09090909092</v>
      </c>
      <c r="L17" s="35"/>
      <c r="M17" s="37">
        <f>IF(J17="","",(K17/J17)/1000)</f>
        <v>0.24258585858585865</v>
      </c>
      <c r="N17" s="34" t="s">
        <v>40</v>
      </c>
      <c r="O17" s="36" t="s">
        <v>45</v>
      </c>
      <c r="P17" s="34">
        <v>118.17</v>
      </c>
      <c r="Q17" s="34"/>
      <c r="R17" s="38">
        <f>IF(O17="","",(IF(G17="売",H17-P17,P17-H17))*M17*100000)</f>
        <v>-35417.53535353521</v>
      </c>
      <c r="S17" s="38"/>
      <c r="T17" s="39">
        <f>IF(O17="","",IF(R17&lt;0,J17*(-1),IF(G17="買",(P17-H17)*100,(H17-P17)*100)))</f>
        <v>-135</v>
      </c>
      <c r="U17" s="39"/>
      <c r="V17" s="1" t="s">
        <v>36</v>
      </c>
    </row>
    <row r="18" spans="2:22" ht="12.75">
      <c r="B18" s="34">
        <v>10</v>
      </c>
      <c r="C18" s="35">
        <f>IF(R17="","",C17+R17)</f>
        <v>1056218.8282828287</v>
      </c>
      <c r="D18" s="35"/>
      <c r="E18" s="34" t="s">
        <v>40</v>
      </c>
      <c r="F18" s="36" t="s">
        <v>95</v>
      </c>
      <c r="G18" s="34" t="s">
        <v>35</v>
      </c>
      <c r="H18" s="34">
        <v>119.81</v>
      </c>
      <c r="I18" s="34">
        <v>119.81</v>
      </c>
      <c r="J18" s="34">
        <v>98</v>
      </c>
      <c r="K18" s="35">
        <f>IF(F18="","",C18*0.03)</f>
        <v>31686.56484848486</v>
      </c>
      <c r="L18" s="35"/>
      <c r="M18" s="37">
        <f>IF(J18="","",(K18/J18)/1000)</f>
        <v>0.3233322943722945</v>
      </c>
      <c r="N18" s="34" t="s">
        <v>40</v>
      </c>
      <c r="O18" s="36" t="s">
        <v>96</v>
      </c>
      <c r="P18" s="34">
        <v>119.81</v>
      </c>
      <c r="Q18" s="34"/>
      <c r="R18" s="38">
        <f>IF(O18="","",(IF(G18="売",H18-P18,P18-H18))*M18*100000)</f>
        <v>0</v>
      </c>
      <c r="S18" s="38"/>
      <c r="T18" s="39">
        <f>IF(O18="","",IF(R18&lt;0,J18*(-1),IF(G18="買",(P18-H18)*100,(H18-P18)*100)))</f>
        <v>0</v>
      </c>
      <c r="U18" s="39"/>
      <c r="V18" s="1" t="s">
        <v>36</v>
      </c>
    </row>
    <row r="19" spans="2:22" ht="12.75">
      <c r="B19" s="34">
        <v>11</v>
      </c>
      <c r="C19" s="35">
        <f>IF(R18="","",C18+R18)</f>
        <v>1056218.8282828287</v>
      </c>
      <c r="D19" s="35"/>
      <c r="E19" s="34" t="s">
        <v>40</v>
      </c>
      <c r="F19" s="36" t="s">
        <v>46</v>
      </c>
      <c r="G19" s="34" t="s">
        <v>35</v>
      </c>
      <c r="H19" s="34">
        <v>120.19</v>
      </c>
      <c r="I19" s="34">
        <v>120.19</v>
      </c>
      <c r="J19" s="34">
        <v>50</v>
      </c>
      <c r="K19" s="35">
        <f>IF(F19="","",C19*0.03)</f>
        <v>31686.56484848486</v>
      </c>
      <c r="L19" s="35"/>
      <c r="M19" s="37">
        <f>IF(J19="","",(K19/J19)/1000)</f>
        <v>0.6337312969696973</v>
      </c>
      <c r="N19" s="34" t="s">
        <v>40</v>
      </c>
      <c r="O19" s="36" t="s">
        <v>47</v>
      </c>
      <c r="P19" s="34">
        <v>119.58</v>
      </c>
      <c r="Q19" s="34"/>
      <c r="R19" s="38">
        <f>IF(O19="","",(IF(G19="売",H19-P19,P19-H19))*M19*100000)</f>
        <v>-38657.60911515151</v>
      </c>
      <c r="S19" s="38"/>
      <c r="T19" s="39">
        <f>IF(O19="","",IF(R19&lt;0,J19*(-1),IF(G19="買",(P19-H19)*100,(H19-P19)*100)))</f>
        <v>-50</v>
      </c>
      <c r="U19" s="39"/>
      <c r="V19" s="1" t="s">
        <v>36</v>
      </c>
    </row>
    <row r="20" spans="2:22" ht="12.75">
      <c r="B20" s="34">
        <v>12</v>
      </c>
      <c r="C20" s="35">
        <f>IF(R19="","",C19+R19)</f>
        <v>1017561.2191676772</v>
      </c>
      <c r="D20" s="35"/>
      <c r="E20" s="34" t="s">
        <v>40</v>
      </c>
      <c r="F20" s="36" t="s">
        <v>97</v>
      </c>
      <c r="G20" s="34" t="s">
        <v>35</v>
      </c>
      <c r="H20" s="34">
        <v>121.83</v>
      </c>
      <c r="I20" s="34">
        <v>121.83</v>
      </c>
      <c r="J20" s="34">
        <v>48</v>
      </c>
      <c r="K20" s="35">
        <f>IF(F20="","",C20*0.03)</f>
        <v>30526.836575030316</v>
      </c>
      <c r="L20" s="35"/>
      <c r="M20" s="37">
        <f>IF(J20="","",(K20/J20)/1000)</f>
        <v>0.6359757619797982</v>
      </c>
      <c r="N20" s="34" t="s">
        <v>40</v>
      </c>
      <c r="O20" s="36" t="s">
        <v>98</v>
      </c>
      <c r="P20" s="34">
        <v>121.83</v>
      </c>
      <c r="Q20" s="34"/>
      <c r="R20" s="38">
        <f>IF(O20="","",(IF(G20="売",H20-P20,P20-H20))*M20*100000)</f>
        <v>0</v>
      </c>
      <c r="S20" s="38"/>
      <c r="T20" s="39">
        <f>IF(O20="","",IF(R20&lt;0,J20*(-1),IF(G20="買",(P20-H20)*100,(H20-P20)*100)))</f>
        <v>0</v>
      </c>
      <c r="U20" s="39"/>
      <c r="V20" s="1" t="s">
        <v>36</v>
      </c>
    </row>
    <row r="21" spans="2:22" ht="12.75">
      <c r="B21" s="34">
        <v>13</v>
      </c>
      <c r="C21" s="35">
        <f>IF(R20="","",C20+R20)</f>
        <v>1017561.2191676772</v>
      </c>
      <c r="D21" s="35"/>
      <c r="E21" s="34" t="s">
        <v>48</v>
      </c>
      <c r="F21" s="36" t="s">
        <v>99</v>
      </c>
      <c r="G21" s="34" t="s">
        <v>52</v>
      </c>
      <c r="H21" s="34">
        <v>106.54</v>
      </c>
      <c r="I21" s="34">
        <v>106.54</v>
      </c>
      <c r="J21" s="34">
        <v>115</v>
      </c>
      <c r="K21" s="35">
        <f>IF(F21="","",C21*0.03)</f>
        <v>30526.836575030316</v>
      </c>
      <c r="L21" s="35"/>
      <c r="M21" s="37">
        <f>IF(J21="","",(K21/J21)/1000)</f>
        <v>0.2654507528263506</v>
      </c>
      <c r="N21" s="34" t="s">
        <v>48</v>
      </c>
      <c r="O21" s="36" t="s">
        <v>100</v>
      </c>
      <c r="P21" s="34">
        <v>107.8</v>
      </c>
      <c r="Q21" s="34"/>
      <c r="R21" s="38">
        <f>IF(O21="","",(IF(G21="売",H21-P21,P21-H21))*M21*100000)</f>
        <v>-33446.79485611994</v>
      </c>
      <c r="S21" s="38"/>
      <c r="T21" s="39">
        <f>IF(O21="","",IF(R21&lt;0,J21*(-1),IF(G21="買",(P21-H21)*100,(H21-P21)*100)))</f>
        <v>-115</v>
      </c>
      <c r="U21" s="39"/>
      <c r="V21" s="1" t="s">
        <v>54</v>
      </c>
    </row>
    <row r="22" spans="2:22" ht="12.75">
      <c r="B22" s="34">
        <v>14</v>
      </c>
      <c r="C22" s="35">
        <f>IF(R21="","",C21+R21)</f>
        <v>984114.4243115573</v>
      </c>
      <c r="D22" s="35"/>
      <c r="E22" s="34" t="s">
        <v>48</v>
      </c>
      <c r="F22" s="36" t="s">
        <v>101</v>
      </c>
      <c r="G22" s="34" t="s">
        <v>35</v>
      </c>
      <c r="H22" s="34">
        <v>102.1</v>
      </c>
      <c r="I22" s="34">
        <v>102.1</v>
      </c>
      <c r="J22" s="34">
        <v>201</v>
      </c>
      <c r="K22" s="35">
        <f>IF(F22="","",C22*0.03)</f>
        <v>29523.432729346718</v>
      </c>
      <c r="L22" s="35"/>
      <c r="M22" s="37">
        <f>IF(J22="","",(K22/J22)/1000)</f>
        <v>0.14688274989724734</v>
      </c>
      <c r="N22" s="34" t="s">
        <v>48</v>
      </c>
      <c r="O22" s="36" t="s">
        <v>78</v>
      </c>
      <c r="P22" s="34">
        <v>103.96</v>
      </c>
      <c r="Q22" s="34"/>
      <c r="R22" s="38">
        <f>IF(O22="","",(IF(G22="売",H22-P22,P22-H22))*M22*100000)</f>
        <v>27320.191480887996</v>
      </c>
      <c r="S22" s="38"/>
      <c r="T22" s="39">
        <f>IF(O22="","",IF(R22&lt;0,J22*(-1),IF(G22="買",(P22-H22)*100,(H22-P22)*100)))</f>
        <v>185.99999999999994</v>
      </c>
      <c r="U22" s="39"/>
      <c r="V22" s="1" t="s">
        <v>36</v>
      </c>
    </row>
    <row r="23" spans="2:22" ht="12.75">
      <c r="B23" s="34">
        <v>15</v>
      </c>
      <c r="C23" s="35">
        <f>IF(R22="","",C22+R22)</f>
        <v>1011434.6157924454</v>
      </c>
      <c r="D23" s="35"/>
      <c r="E23" s="34" t="s">
        <v>48</v>
      </c>
      <c r="F23" s="36" t="s">
        <v>49</v>
      </c>
      <c r="G23" s="34" t="s">
        <v>35</v>
      </c>
      <c r="H23" s="34">
        <v>105.39</v>
      </c>
      <c r="I23" s="34">
        <v>105.39</v>
      </c>
      <c r="J23" s="34">
        <v>80</v>
      </c>
      <c r="K23" s="35">
        <f>IF(F23="","",C23*0.03)</f>
        <v>30343.03847377336</v>
      </c>
      <c r="L23" s="35"/>
      <c r="M23" s="37">
        <f>IF(J23="","",(K23/J23)/1000)</f>
        <v>0.379287980922167</v>
      </c>
      <c r="N23" s="34" t="s">
        <v>48</v>
      </c>
      <c r="O23" s="36" t="s">
        <v>50</v>
      </c>
      <c r="P23" s="34">
        <v>105.39</v>
      </c>
      <c r="Q23" s="34"/>
      <c r="R23" s="38">
        <f>IF(O23="","",(IF(G23="売",H23-P23,P23-H23))*M23*100000)</f>
        <v>0</v>
      </c>
      <c r="S23" s="38"/>
      <c r="T23" s="39">
        <f>IF(O23="","",IF(R23&lt;0,J23*(-1),IF(G23="買",(P23-H23)*100,(H23-P23)*100)))</f>
        <v>0</v>
      </c>
      <c r="U23" s="39"/>
      <c r="V23" s="1" t="s">
        <v>36</v>
      </c>
    </row>
    <row r="24" spans="2:22" ht="12.75">
      <c r="B24" s="34">
        <v>16</v>
      </c>
      <c r="C24" s="35">
        <f>IF(R23="","",C23+R23)</f>
        <v>1011434.6157924454</v>
      </c>
      <c r="D24" s="35"/>
      <c r="E24" s="34" t="s">
        <v>48</v>
      </c>
      <c r="F24" s="36" t="s">
        <v>70</v>
      </c>
      <c r="G24" s="34" t="s">
        <v>35</v>
      </c>
      <c r="H24" s="34">
        <v>107.97</v>
      </c>
      <c r="I24" s="34">
        <v>107.97</v>
      </c>
      <c r="J24" s="34">
        <v>64</v>
      </c>
      <c r="K24" s="35">
        <f>IF(F24="","",C24*0.03)</f>
        <v>30343.03847377336</v>
      </c>
      <c r="L24" s="35"/>
      <c r="M24" s="37">
        <f>IF(J24="","",(K24/J24)/1000)</f>
        <v>0.4741099761527087</v>
      </c>
      <c r="N24" s="34" t="s">
        <v>48</v>
      </c>
      <c r="O24" s="36" t="s">
        <v>102</v>
      </c>
      <c r="P24" s="34">
        <v>108.31</v>
      </c>
      <c r="Q24" s="34"/>
      <c r="R24" s="38">
        <f>IF(O24="","",(IF(G24="売",H24-P24,P24-H24))*M24*100000)</f>
        <v>16119.739189192258</v>
      </c>
      <c r="S24" s="38"/>
      <c r="T24" s="39">
        <f>IF(O24="","",IF(R24&lt;0,J24*(-1),IF(G24="買",(P24-H24)*100,(H24-P24)*100)))</f>
        <v>34.00000000000034</v>
      </c>
      <c r="U24" s="39"/>
      <c r="V24" s="1" t="s">
        <v>36</v>
      </c>
    </row>
    <row r="25" spans="2:22" ht="12.75">
      <c r="B25" s="34">
        <v>17</v>
      </c>
      <c r="C25" s="35">
        <f>IF(R24="","",C24+R24)</f>
        <v>1027554.3549816377</v>
      </c>
      <c r="D25" s="35"/>
      <c r="E25" s="34" t="s">
        <v>48</v>
      </c>
      <c r="F25" s="36" t="s">
        <v>51</v>
      </c>
      <c r="G25" s="34" t="s">
        <v>52</v>
      </c>
      <c r="H25" s="34">
        <v>101.44</v>
      </c>
      <c r="I25" s="34">
        <v>101.44</v>
      </c>
      <c r="J25" s="34">
        <v>155</v>
      </c>
      <c r="K25" s="35">
        <f>IF(F25="","",C25*0.03)</f>
        <v>30826.63064944913</v>
      </c>
      <c r="L25" s="35"/>
      <c r="M25" s="37">
        <f>IF(J25="","",(K25/J25)/1000)</f>
        <v>0.19888148806096212</v>
      </c>
      <c r="N25" s="34" t="s">
        <v>48</v>
      </c>
      <c r="O25" s="36" t="s">
        <v>53</v>
      </c>
      <c r="P25" s="34">
        <v>101.44</v>
      </c>
      <c r="Q25" s="34"/>
      <c r="R25" s="38">
        <f>IF(O25="","",(IF(G25="売",H25-P25,P25-H25))*M25*100000)</f>
        <v>0</v>
      </c>
      <c r="S25" s="38"/>
      <c r="T25" s="39">
        <f>IF(O25="","",IF(R25&lt;0,J25*(-1),IF(G25="買",(P25-H25)*100,(H25-P25)*100)))</f>
        <v>0</v>
      </c>
      <c r="U25" s="39"/>
      <c r="V25" s="1" t="s">
        <v>54</v>
      </c>
    </row>
    <row r="26" spans="2:22" ht="12.75">
      <c r="B26" s="34">
        <v>18</v>
      </c>
      <c r="C26" s="35">
        <f>IF(R25="","",C25+R25)</f>
        <v>1027554.3549816377</v>
      </c>
      <c r="D26" s="35"/>
      <c r="E26" s="34" t="s">
        <v>48</v>
      </c>
      <c r="F26" s="36" t="s">
        <v>103</v>
      </c>
      <c r="G26" s="34" t="s">
        <v>52</v>
      </c>
      <c r="H26" s="34">
        <v>97.42</v>
      </c>
      <c r="I26" s="34">
        <v>97.42</v>
      </c>
      <c r="J26" s="34">
        <v>119</v>
      </c>
      <c r="K26" s="35">
        <f>IF(F26="","",C26*0.03)</f>
        <v>30826.63064944913</v>
      </c>
      <c r="L26" s="35"/>
      <c r="M26" s="37">
        <f>IF(J26="","",(K26/J26)/1000)</f>
        <v>0.25904731638192546</v>
      </c>
      <c r="N26" s="34" t="s">
        <v>48</v>
      </c>
      <c r="O26" s="36" t="s">
        <v>104</v>
      </c>
      <c r="P26" s="34">
        <v>98.72</v>
      </c>
      <c r="Q26" s="34"/>
      <c r="R26" s="38">
        <f>IF(O26="","",(IF(G26="売",H26-P26,P26-H26))*M26*100000)</f>
        <v>-33676.151129650236</v>
      </c>
      <c r="S26" s="38"/>
      <c r="T26" s="39">
        <f>IF(O26="","",IF(R26&lt;0,J26*(-1),IF(G26="買",(P26-H26)*100,(H26-P26)*100)))</f>
        <v>-119</v>
      </c>
      <c r="U26" s="39"/>
      <c r="V26" s="1" t="s">
        <v>54</v>
      </c>
    </row>
    <row r="27" spans="2:22" ht="12.75">
      <c r="B27" s="34">
        <v>19</v>
      </c>
      <c r="C27" s="35">
        <f>IF(R26="","",C26+R26)</f>
        <v>993878.2038519875</v>
      </c>
      <c r="D27" s="35"/>
      <c r="E27" s="34" t="s">
        <v>48</v>
      </c>
      <c r="F27" s="36" t="s">
        <v>55</v>
      </c>
      <c r="G27" s="34" t="s">
        <v>52</v>
      </c>
      <c r="H27" s="34">
        <v>95.8</v>
      </c>
      <c r="I27" s="34">
        <v>95.8</v>
      </c>
      <c r="J27" s="34">
        <v>168</v>
      </c>
      <c r="K27" s="35">
        <f>IF(F27="","",C27*0.03)</f>
        <v>29816.346115559623</v>
      </c>
      <c r="L27" s="35"/>
      <c r="M27" s="37">
        <f>IF(J27="","",(K27/J27)/1000)</f>
        <v>0.17747825068785492</v>
      </c>
      <c r="N27" s="34" t="s">
        <v>48</v>
      </c>
      <c r="O27" s="36" t="s">
        <v>56</v>
      </c>
      <c r="P27" s="34">
        <v>95.8</v>
      </c>
      <c r="Q27" s="34"/>
      <c r="R27" s="38">
        <f>IF(O27="","",(IF(G27="売",H27-P27,P27-H27))*M27*100000)</f>
        <v>0</v>
      </c>
      <c r="S27" s="38"/>
      <c r="T27" s="39">
        <f>IF(O27="","",IF(R27&lt;0,J27*(-1),IF(G27="買",(P27-H27)*100,(H27-P27)*100)))</f>
        <v>0</v>
      </c>
      <c r="U27" s="39"/>
      <c r="V27" s="1" t="s">
        <v>54</v>
      </c>
    </row>
    <row r="28" spans="2:22" ht="12.75">
      <c r="B28" s="34">
        <v>20</v>
      </c>
      <c r="C28" s="35">
        <f>IF(R27="","",C27+R27)</f>
        <v>993878.2038519875</v>
      </c>
      <c r="D28" s="35"/>
      <c r="E28" s="34" t="s">
        <v>48</v>
      </c>
      <c r="F28" s="36" t="s">
        <v>57</v>
      </c>
      <c r="G28" s="34" t="s">
        <v>52</v>
      </c>
      <c r="H28" s="34">
        <v>92.5</v>
      </c>
      <c r="I28" s="34">
        <v>92.5</v>
      </c>
      <c r="J28" s="34">
        <v>135</v>
      </c>
      <c r="K28" s="35">
        <f>IF(F28="","",C28*0.03)</f>
        <v>29816.346115559623</v>
      </c>
      <c r="L28" s="35"/>
      <c r="M28" s="37">
        <f>IF(J28="","",(K28/J28)/1000)</f>
        <v>0.22086182307821944</v>
      </c>
      <c r="N28" s="34" t="s">
        <v>48</v>
      </c>
      <c r="O28" s="36" t="s">
        <v>58</v>
      </c>
      <c r="P28" s="34">
        <v>92.5</v>
      </c>
      <c r="Q28" s="34"/>
      <c r="R28" s="38">
        <f>IF(O28="","",(IF(G28="売",H28-P28,P28-H28))*M28*100000)</f>
        <v>0</v>
      </c>
      <c r="S28" s="38"/>
      <c r="T28" s="39">
        <f>IF(O28="","",IF(R28&lt;0,J28*(-1),IF(G28="買",(P28-H28)*100,(H28-P28)*100)))</f>
        <v>0</v>
      </c>
      <c r="U28" s="39"/>
      <c r="V28" s="1" t="s">
        <v>54</v>
      </c>
    </row>
    <row r="29" spans="2:22" ht="12.75">
      <c r="B29" s="34">
        <v>21</v>
      </c>
      <c r="C29" s="35">
        <f>IF(R28="","",C28+R28)</f>
        <v>993878.2038519875</v>
      </c>
      <c r="D29" s="35"/>
      <c r="E29" s="34" t="s">
        <v>59</v>
      </c>
      <c r="F29" s="36" t="s">
        <v>60</v>
      </c>
      <c r="G29" s="34" t="s">
        <v>35</v>
      </c>
      <c r="H29" s="34">
        <v>98.55</v>
      </c>
      <c r="I29" s="34">
        <v>98.55</v>
      </c>
      <c r="J29" s="34">
        <v>193</v>
      </c>
      <c r="K29" s="35">
        <f>IF(F29="","",C29*0.03)</f>
        <v>29816.346115559623</v>
      </c>
      <c r="L29" s="35"/>
      <c r="M29" s="37">
        <f>IF(J29="","",(K29/J29)/1000)</f>
        <v>0.15448883997699286</v>
      </c>
      <c r="N29" s="34" t="s">
        <v>59</v>
      </c>
      <c r="O29" s="36" t="s">
        <v>61</v>
      </c>
      <c r="P29" s="34">
        <v>98.55</v>
      </c>
      <c r="Q29" s="34"/>
      <c r="R29" s="38">
        <f>IF(O29="","",(IF(G29="売",H29-P29,P29-H29))*M29*100000)</f>
        <v>0</v>
      </c>
      <c r="S29" s="38"/>
      <c r="T29" s="39">
        <f>IF(O29="","",IF(R29&lt;0,J29*(-1),IF(G29="買",(P29-H29)*100,(H29-P29)*100)))</f>
        <v>0</v>
      </c>
      <c r="U29" s="39"/>
      <c r="V29" s="1" t="s">
        <v>36</v>
      </c>
    </row>
    <row r="30" spans="2:22" ht="12.75">
      <c r="B30" s="34">
        <v>22</v>
      </c>
      <c r="C30" s="35">
        <f>IF(R29="","",C29+R29)</f>
        <v>993878.2038519875</v>
      </c>
      <c r="D30" s="35"/>
      <c r="E30" s="34" t="s">
        <v>59</v>
      </c>
      <c r="F30" s="36" t="s">
        <v>105</v>
      </c>
      <c r="G30" s="34" t="s">
        <v>35</v>
      </c>
      <c r="H30" s="34">
        <v>95.51</v>
      </c>
      <c r="I30" s="34">
        <v>95.51</v>
      </c>
      <c r="J30" s="34">
        <v>110</v>
      </c>
      <c r="K30" s="35">
        <f>IF(F30="","",C30*0.03)</f>
        <v>29816.346115559623</v>
      </c>
      <c r="L30" s="35"/>
      <c r="M30" s="37">
        <f>IF(J30="","",(K30/J30)/1000)</f>
        <v>0.271057691959633</v>
      </c>
      <c r="N30" s="34" t="s">
        <v>59</v>
      </c>
      <c r="O30" s="36" t="s">
        <v>106</v>
      </c>
      <c r="P30" s="34">
        <v>95.51</v>
      </c>
      <c r="Q30" s="34"/>
      <c r="R30" s="38">
        <f>IF(O30="","",(IF(G30="売",H30-P30,P30-H30))*M30*100000)</f>
        <v>0</v>
      </c>
      <c r="S30" s="38"/>
      <c r="T30" s="39">
        <f>IF(O30="","",IF(R30&lt;0,J30*(-1),IF(G30="買",(P30-H30)*100,(H30-P30)*100)))</f>
        <v>0</v>
      </c>
      <c r="U30" s="39"/>
      <c r="V30" s="1" t="s">
        <v>54</v>
      </c>
    </row>
    <row r="31" spans="2:22" ht="12.75">
      <c r="B31" s="34">
        <v>23</v>
      </c>
      <c r="C31" s="35">
        <f>IF(R30="","",C30+R30)</f>
        <v>993878.2038519875</v>
      </c>
      <c r="D31" s="35"/>
      <c r="E31" s="34" t="s">
        <v>59</v>
      </c>
      <c r="F31" s="36" t="s">
        <v>62</v>
      </c>
      <c r="G31" s="34" t="s">
        <v>52</v>
      </c>
      <c r="H31" s="34">
        <v>94.21</v>
      </c>
      <c r="I31" s="34">
        <v>94.21</v>
      </c>
      <c r="J31" s="34">
        <v>79</v>
      </c>
      <c r="K31" s="35">
        <f>IF(F31="","",C31*0.03)</f>
        <v>29816.346115559623</v>
      </c>
      <c r="L31" s="35"/>
      <c r="M31" s="37">
        <f>IF(J31="","",(K31/J31)/1000)</f>
        <v>0.3774221027286028</v>
      </c>
      <c r="N31" s="34" t="s">
        <v>59</v>
      </c>
      <c r="O31" s="36" t="s">
        <v>51</v>
      </c>
      <c r="P31" s="34">
        <v>90.45</v>
      </c>
      <c r="Q31" s="34"/>
      <c r="R31" s="38">
        <f>IF(O31="","",(IF(G31="売",H31-P31,P31-H31))*M31*100000)</f>
        <v>141910.71062595432</v>
      </c>
      <c r="S31" s="38"/>
      <c r="T31" s="39">
        <f>IF(O31="","",IF(R31&lt;0,J31*(-1),IF(G31="買",(P31-H31)*100,(H31-P31)*100)))</f>
        <v>375.9999999999991</v>
      </c>
      <c r="U31" s="39"/>
      <c r="V31" s="1" t="s">
        <v>54</v>
      </c>
    </row>
    <row r="32" spans="2:22" ht="12.75">
      <c r="B32" s="34">
        <v>24</v>
      </c>
      <c r="C32" s="35">
        <f>IF(R31="","",C31+R31)</f>
        <v>1135788.9144779418</v>
      </c>
      <c r="D32" s="35"/>
      <c r="E32" s="34" t="s">
        <v>63</v>
      </c>
      <c r="F32" s="36" t="s">
        <v>64</v>
      </c>
      <c r="G32" s="34" t="s">
        <v>35</v>
      </c>
      <c r="H32" s="34">
        <v>93.53</v>
      </c>
      <c r="I32" s="34">
        <v>93.53</v>
      </c>
      <c r="J32" s="34">
        <v>65</v>
      </c>
      <c r="K32" s="35">
        <f>IF(F32="","",C32*0.03)</f>
        <v>34073.667434338255</v>
      </c>
      <c r="L32" s="35"/>
      <c r="M32" s="37">
        <f>IF(J32="","",(K32/J32)/1000)</f>
        <v>0.5242102682205886</v>
      </c>
      <c r="N32" s="34" t="s">
        <v>63</v>
      </c>
      <c r="O32" s="36" t="s">
        <v>65</v>
      </c>
      <c r="P32" s="34">
        <v>92.77</v>
      </c>
      <c r="Q32" s="34"/>
      <c r="R32" s="38">
        <f>IF(O32="","",(IF(G32="売",H32-P32,P32-H32))*M32*100000)</f>
        <v>-39839.980384765004</v>
      </c>
      <c r="S32" s="38"/>
      <c r="T32" s="39">
        <f>IF(O32="","",IF(R32&lt;0,J32*(-1),IF(G32="買",(P32-H32)*100,(H32-P32)*100)))</f>
        <v>-65</v>
      </c>
      <c r="U32" s="39"/>
      <c r="V32" s="1" t="s">
        <v>43</v>
      </c>
    </row>
    <row r="33" spans="2:22" ht="12.75">
      <c r="B33" s="34">
        <v>25</v>
      </c>
      <c r="C33" s="35">
        <f>IF(R32="","",C32+R32)</f>
        <v>1095948.9340931769</v>
      </c>
      <c r="D33" s="35"/>
      <c r="E33" s="34" t="s">
        <v>63</v>
      </c>
      <c r="F33" s="36" t="s">
        <v>107</v>
      </c>
      <c r="G33" s="34" t="s">
        <v>52</v>
      </c>
      <c r="H33" s="34">
        <v>84.08</v>
      </c>
      <c r="I33" s="34">
        <v>84.08</v>
      </c>
      <c r="J33" s="34">
        <v>107</v>
      </c>
      <c r="K33" s="35">
        <f>IF(F33="","",C33*0.03)</f>
        <v>32878.46802279531</v>
      </c>
      <c r="L33" s="35"/>
      <c r="M33" s="37">
        <f>IF(J33="","",(K33/J33)/1000)</f>
        <v>0.30727540208219917</v>
      </c>
      <c r="N33" s="34" t="s">
        <v>63</v>
      </c>
      <c r="O33" s="36" t="s">
        <v>108</v>
      </c>
      <c r="P33" s="34">
        <v>84.08</v>
      </c>
      <c r="Q33" s="34"/>
      <c r="R33" s="38">
        <f>IF(O33="","",(IF(G33="売",H33-P33,P33-H33))*M33*100000)</f>
        <v>0</v>
      </c>
      <c r="S33" s="38"/>
      <c r="T33" s="39">
        <f>IF(O33="","",IF(R33&lt;0,J33*(-1),IF(G33="買",(P33-H33)*100,(H33-P33)*100)))</f>
        <v>0</v>
      </c>
      <c r="U33" s="39"/>
      <c r="V33" s="1" t="s">
        <v>54</v>
      </c>
    </row>
    <row r="34" spans="2:22" ht="12.75">
      <c r="B34" s="34">
        <v>26</v>
      </c>
      <c r="C34" s="35">
        <f>IF(R33="","",C33+R33)</f>
        <v>1095948.9340931769</v>
      </c>
      <c r="D34" s="35"/>
      <c r="E34" s="34" t="s">
        <v>63</v>
      </c>
      <c r="F34" s="36" t="s">
        <v>109</v>
      </c>
      <c r="G34" s="34" t="s">
        <v>52</v>
      </c>
      <c r="H34" s="34">
        <v>84.06</v>
      </c>
      <c r="I34" s="34">
        <v>84.06</v>
      </c>
      <c r="J34" s="34">
        <v>127</v>
      </c>
      <c r="K34" s="35">
        <f>IF(F34="","",C34*0.03)</f>
        <v>32878.46802279531</v>
      </c>
      <c r="L34" s="35"/>
      <c r="M34" s="37">
        <f>IF(J34="","",(K34/J34)/1000)</f>
        <v>0.2588855749826402</v>
      </c>
      <c r="N34" s="34" t="s">
        <v>63</v>
      </c>
      <c r="O34" s="36" t="s">
        <v>110</v>
      </c>
      <c r="P34" s="34">
        <v>84.06</v>
      </c>
      <c r="Q34" s="34"/>
      <c r="R34" s="38">
        <f>IF(O34="","",(IF(G34="売",H34-P34,P34-H34))*M34*100000)</f>
        <v>0</v>
      </c>
      <c r="S34" s="38"/>
      <c r="T34" s="39">
        <f>IF(O34="","",IF(R34&lt;0,J34*(-1),IF(G34="買",(P34-H34)*100,(H34-P34)*100)))</f>
        <v>0</v>
      </c>
      <c r="U34" s="39"/>
      <c r="V34" s="1" t="s">
        <v>54</v>
      </c>
    </row>
    <row r="35" spans="2:22" ht="12.75">
      <c r="B35" s="34">
        <v>27</v>
      </c>
      <c r="C35" s="35">
        <f>IF(R34="","",C34+R34)</f>
        <v>1095948.9340931769</v>
      </c>
      <c r="D35" s="35"/>
      <c r="E35" s="34" t="s">
        <v>63</v>
      </c>
      <c r="F35" s="36" t="s">
        <v>111</v>
      </c>
      <c r="G35" s="34" t="s">
        <v>52</v>
      </c>
      <c r="H35" s="34">
        <v>82.89</v>
      </c>
      <c r="I35" s="34">
        <v>82.89</v>
      </c>
      <c r="J35" s="34">
        <v>103</v>
      </c>
      <c r="K35" s="35">
        <f>IF(F35="","",C35*0.03)</f>
        <v>32878.46802279531</v>
      </c>
      <c r="L35" s="35"/>
      <c r="M35" s="37">
        <f>IF(J35="","",(K35/J35)/1000)</f>
        <v>0.31920842740577965</v>
      </c>
      <c r="N35" s="34" t="s">
        <v>63</v>
      </c>
      <c r="O35" s="36" t="s">
        <v>112</v>
      </c>
      <c r="P35" s="34">
        <v>81.96</v>
      </c>
      <c r="Q35" s="34"/>
      <c r="R35" s="38">
        <f>IF(O35="","",(IF(G35="売",H35-P35,P35-H35))*M35*100000)</f>
        <v>29686.383748737728</v>
      </c>
      <c r="S35" s="38"/>
      <c r="T35" s="39">
        <f>IF(O35="","",IF(R35&lt;0,J35*(-1),IF(G35="買",(P35-H35)*100,(H35-P35)*100)))</f>
        <v>93.00000000000068</v>
      </c>
      <c r="U35" s="39"/>
      <c r="V35" s="1" t="s">
        <v>54</v>
      </c>
    </row>
    <row r="36" spans="2:22" ht="12.75">
      <c r="B36" s="34">
        <v>28</v>
      </c>
      <c r="C36" s="35">
        <f>IF(R35="","",C35+R35)</f>
        <v>1125635.3178419145</v>
      </c>
      <c r="D36" s="35"/>
      <c r="E36" s="34" t="s">
        <v>63</v>
      </c>
      <c r="F36" s="36" t="s">
        <v>66</v>
      </c>
      <c r="G36" s="34" t="s">
        <v>35</v>
      </c>
      <c r="H36" s="34">
        <v>82.7</v>
      </c>
      <c r="I36" s="34">
        <v>82.7</v>
      </c>
      <c r="J36" s="34">
        <v>100</v>
      </c>
      <c r="K36" s="35">
        <f>IF(F36="","",C36*0.03)</f>
        <v>33769.05953525743</v>
      </c>
      <c r="L36" s="35"/>
      <c r="M36" s="37">
        <f>IF(J36="","",(K36/J36)/1000)</f>
        <v>0.3376905953525743</v>
      </c>
      <c r="N36" s="34" t="s">
        <v>63</v>
      </c>
      <c r="O36" s="36" t="s">
        <v>67</v>
      </c>
      <c r="P36" s="34">
        <v>82.71</v>
      </c>
      <c r="Q36" s="34"/>
      <c r="R36" s="38">
        <f>IF(O36="","",(IF(G36="売",H36-P36,P36-H36))*M36*100000)</f>
        <v>337.69059535226717</v>
      </c>
      <c r="S36" s="38"/>
      <c r="T36" s="39">
        <f>IF(O36="","",IF(R36&lt;0,J36*(-1),IF(G36="買",(P36-H36)*100,(H36-P36)*100)))</f>
        <v>0.9999999999990905</v>
      </c>
      <c r="U36" s="39"/>
      <c r="V36" s="1" t="s">
        <v>36</v>
      </c>
    </row>
    <row r="37" spans="2:22" ht="12.75">
      <c r="B37" s="34">
        <v>29</v>
      </c>
      <c r="C37" s="35">
        <f>IF(R36="","",C36+R36)</f>
        <v>1125973.0084372668</v>
      </c>
      <c r="D37" s="35"/>
      <c r="E37" s="34" t="s">
        <v>68</v>
      </c>
      <c r="F37" s="36" t="s">
        <v>113</v>
      </c>
      <c r="G37" s="34" t="s">
        <v>52</v>
      </c>
      <c r="H37" s="34">
        <v>81.34</v>
      </c>
      <c r="I37" s="34">
        <v>81.34</v>
      </c>
      <c r="J37" s="34">
        <v>65.8</v>
      </c>
      <c r="K37" s="35">
        <f>IF(F37="","",C37*0.03)</f>
        <v>33779.190253118</v>
      </c>
      <c r="L37" s="35"/>
      <c r="M37" s="37">
        <f>IF(J37="","",(K37/J37)/1000)</f>
        <v>0.5133615539987538</v>
      </c>
      <c r="N37" s="34" t="s">
        <v>68</v>
      </c>
      <c r="O37" s="36" t="s">
        <v>113</v>
      </c>
      <c r="P37" s="34">
        <v>82.108</v>
      </c>
      <c r="Q37" s="34"/>
      <c r="R37" s="38">
        <f>IF(O37="","",(IF(G37="売",H37-P37,P37-H37))*M37*100000)</f>
        <v>-39426.16734710433</v>
      </c>
      <c r="S37" s="38"/>
      <c r="T37" s="39">
        <f>IF(O37="","",IF(R37&lt;0,J37*(-1),IF(G37="買",(P37-H37)*100,(H37-P37)*100)))</f>
        <v>-65.8</v>
      </c>
      <c r="U37" s="39"/>
      <c r="V37" s="1" t="s">
        <v>73</v>
      </c>
    </row>
    <row r="38" spans="2:22" ht="12.75">
      <c r="B38" s="34">
        <v>30</v>
      </c>
      <c r="C38" s="35">
        <f>IF(R37="","",C37+R37)</f>
        <v>1086546.8410901625</v>
      </c>
      <c r="D38" s="35"/>
      <c r="E38" s="34" t="s">
        <v>68</v>
      </c>
      <c r="F38" s="36" t="s">
        <v>114</v>
      </c>
      <c r="G38" s="34" t="s">
        <v>52</v>
      </c>
      <c r="H38" s="34">
        <v>81.605</v>
      </c>
      <c r="I38" s="34">
        <v>81.605</v>
      </c>
      <c r="J38" s="34">
        <v>75.8</v>
      </c>
      <c r="K38" s="35">
        <f>IF(F38="","",C38*0.03)</f>
        <v>32596.405232704874</v>
      </c>
      <c r="L38" s="35"/>
      <c r="M38" s="37">
        <f>IF(J38="","",(K38/J38)/1000)</f>
        <v>0.43003173130217515</v>
      </c>
      <c r="N38" s="34" t="s">
        <v>68</v>
      </c>
      <c r="O38" s="36" t="s">
        <v>115</v>
      </c>
      <c r="P38" s="34">
        <v>82.473</v>
      </c>
      <c r="Q38" s="34"/>
      <c r="R38" s="38">
        <f>IF(O38="","",(IF(G38="売",H38-P38,P38-H38))*M38*100000)</f>
        <v>-37326.75427702859</v>
      </c>
      <c r="S38" s="38"/>
      <c r="T38" s="39">
        <f>IF(O38="","",IF(R38&lt;0,J38*(-1),IF(G38="買",(P38-H38)*100,(H38-P38)*100)))</f>
        <v>-75.8</v>
      </c>
      <c r="U38" s="39"/>
      <c r="V38" s="1" t="s">
        <v>73</v>
      </c>
    </row>
    <row r="39" spans="2:22" ht="12.75">
      <c r="B39" s="34">
        <v>31</v>
      </c>
      <c r="C39" s="35">
        <f>IF(R38="","",C38+R38)</f>
        <v>1049220.086813134</v>
      </c>
      <c r="D39" s="35"/>
      <c r="E39" s="34" t="s">
        <v>68</v>
      </c>
      <c r="F39" s="36" t="s">
        <v>116</v>
      </c>
      <c r="G39" s="34" t="s">
        <v>52</v>
      </c>
      <c r="H39" s="34">
        <v>80.94</v>
      </c>
      <c r="I39" s="34">
        <v>80.94</v>
      </c>
      <c r="J39" s="34">
        <v>68.8</v>
      </c>
      <c r="K39" s="35">
        <f>IF(F39="","",C39*0.03)</f>
        <v>31476.602604394015</v>
      </c>
      <c r="L39" s="35"/>
      <c r="M39" s="37">
        <f>IF(J39="","",(K39/J39)/1000)</f>
        <v>0.45750875878479674</v>
      </c>
      <c r="N39" s="34" t="s">
        <v>68</v>
      </c>
      <c r="O39" s="36" t="s">
        <v>47</v>
      </c>
      <c r="P39" s="34">
        <v>80.94</v>
      </c>
      <c r="Q39" s="34"/>
      <c r="R39" s="38">
        <f>IF(O39="","",(IF(G39="売",H39-P39,P39-H39))*M39*100000)</f>
        <v>0</v>
      </c>
      <c r="S39" s="38"/>
      <c r="T39" s="39">
        <f>IF(O39="","",IF(R39&lt;0,J39*(-1),IF(G39="買",(P39-H39)*100,(H39-P39)*100)))</f>
        <v>0</v>
      </c>
      <c r="U39" s="39"/>
      <c r="V39" s="1" t="s">
        <v>73</v>
      </c>
    </row>
    <row r="40" spans="2:22" ht="12.75">
      <c r="B40" s="34">
        <v>32</v>
      </c>
      <c r="C40" s="35">
        <f>IF(R39="","",C39+R39)</f>
        <v>1049220.086813134</v>
      </c>
      <c r="D40" s="35"/>
      <c r="E40" s="34" t="s">
        <v>68</v>
      </c>
      <c r="F40" s="36" t="s">
        <v>117</v>
      </c>
      <c r="G40" s="34" t="s">
        <v>35</v>
      </c>
      <c r="H40" s="34">
        <v>80.962</v>
      </c>
      <c r="I40" s="34">
        <v>80.962</v>
      </c>
      <c r="J40" s="34">
        <v>37.3</v>
      </c>
      <c r="K40" s="35">
        <f>IF(F40="","",C40*0.03)</f>
        <v>31476.602604394015</v>
      </c>
      <c r="L40" s="35"/>
      <c r="M40" s="37">
        <f>IF(J40="","",(K40/J40)/1000)</f>
        <v>0.8438767454261131</v>
      </c>
      <c r="N40" s="34" t="s">
        <v>68</v>
      </c>
      <c r="O40" s="36" t="s">
        <v>118</v>
      </c>
      <c r="P40" s="34">
        <v>80.962</v>
      </c>
      <c r="Q40" s="34"/>
      <c r="R40" s="38">
        <f>IF(O40="","",(IF(G40="売",H40-P40,P40-H40))*M40*100000)</f>
        <v>0</v>
      </c>
      <c r="S40" s="38"/>
      <c r="T40" s="39">
        <f>IF(O40="","",IF(R40&lt;0,J40*(-1),IF(G40="買",(P40-H40)*100,(H40-P40)*100)))</f>
        <v>0</v>
      </c>
      <c r="U40" s="39"/>
      <c r="V40" s="1" t="s">
        <v>73</v>
      </c>
    </row>
    <row r="41" spans="2:22" ht="12.75">
      <c r="B41" s="34">
        <v>33</v>
      </c>
      <c r="C41" s="35">
        <f>IF(R40="","",C40+R40)</f>
        <v>1049220.086813134</v>
      </c>
      <c r="D41" s="35"/>
      <c r="E41" s="34" t="s">
        <v>68</v>
      </c>
      <c r="F41" s="36" t="s">
        <v>69</v>
      </c>
      <c r="G41" s="34" t="s">
        <v>52</v>
      </c>
      <c r="H41" s="34">
        <v>76.899</v>
      </c>
      <c r="I41" s="34">
        <v>76.899</v>
      </c>
      <c r="J41" s="34">
        <v>83.5</v>
      </c>
      <c r="K41" s="35">
        <f>IF(F41="","",C41*0.03)</f>
        <v>31476.602604394015</v>
      </c>
      <c r="L41" s="35"/>
      <c r="M41" s="37">
        <f>IF(J41="","",(K41/J41)/1000)</f>
        <v>0.3769653006514253</v>
      </c>
      <c r="N41" s="34" t="s">
        <v>68</v>
      </c>
      <c r="O41" s="36" t="s">
        <v>70</v>
      </c>
      <c r="P41" s="34">
        <v>77.844</v>
      </c>
      <c r="Q41" s="34"/>
      <c r="R41" s="38">
        <f>IF(O41="","",(IF(G41="売",H41-P41,P41-H41))*M41*100000)</f>
        <v>-35623.22091155943</v>
      </c>
      <c r="S41" s="38"/>
      <c r="T41" s="39">
        <f>IF(O41="","",IF(R41&lt;0,J41*(-1),IF(G41="買",(P41-H41)*100,(H41-P41)*100)))</f>
        <v>-83.5</v>
      </c>
      <c r="U41" s="39"/>
      <c r="V41" s="1" t="s">
        <v>71</v>
      </c>
    </row>
    <row r="42" spans="2:22" ht="12.75">
      <c r="B42" s="34">
        <v>34</v>
      </c>
      <c r="C42" s="35">
        <f>IF(R41="","",C41+R41)</f>
        <v>1013596.8659015745</v>
      </c>
      <c r="D42" s="35"/>
      <c r="E42" s="34" t="s">
        <v>68</v>
      </c>
      <c r="F42" s="36" t="s">
        <v>72</v>
      </c>
      <c r="G42" s="34" t="s">
        <v>52</v>
      </c>
      <c r="H42" s="34">
        <v>76.498</v>
      </c>
      <c r="I42" s="34">
        <v>76.498</v>
      </c>
      <c r="J42" s="34">
        <v>64.4</v>
      </c>
      <c r="K42" s="35">
        <f>IF(F42="","",C42*0.03)</f>
        <v>30407.905977047234</v>
      </c>
      <c r="L42" s="35"/>
      <c r="M42" s="37">
        <f>IF(J42="","",(K42/J42)/1000)</f>
        <v>0.4721724530597396</v>
      </c>
      <c r="N42" s="34" t="s">
        <v>68</v>
      </c>
      <c r="O42" s="36" t="s">
        <v>62</v>
      </c>
      <c r="P42" s="34">
        <v>77.252</v>
      </c>
      <c r="Q42" s="34"/>
      <c r="R42" s="38">
        <f>IF(O42="","",(IF(G42="売",H42-P42,P42-H42))*M42*100000)</f>
        <v>-35601.80296070393</v>
      </c>
      <c r="S42" s="38"/>
      <c r="T42" s="39">
        <f>IF(O42="","",IF(R42&lt;0,J42*(-1),IF(G42="買",(P42-H42)*100,(H42-P42)*100)))</f>
        <v>-64.4</v>
      </c>
      <c r="U42" s="39"/>
      <c r="V42" s="1" t="s">
        <v>73</v>
      </c>
    </row>
    <row r="43" spans="2:22" ht="12.75">
      <c r="B43" s="34">
        <v>35</v>
      </c>
      <c r="C43" s="35">
        <f>IF(R42="","",C42+R42)</f>
        <v>977995.0629408705</v>
      </c>
      <c r="D43" s="35"/>
      <c r="E43" s="34" t="s">
        <v>68</v>
      </c>
      <c r="F43" s="36" t="s">
        <v>119</v>
      </c>
      <c r="G43" s="34" t="s">
        <v>52</v>
      </c>
      <c r="H43" s="34">
        <v>76.503</v>
      </c>
      <c r="I43" s="34">
        <v>76.503</v>
      </c>
      <c r="J43" s="34">
        <v>74.7</v>
      </c>
      <c r="K43" s="35">
        <f>IF(F43="","",C43*0.03)</f>
        <v>29339.851888226116</v>
      </c>
      <c r="L43" s="35"/>
      <c r="M43" s="37">
        <f>IF(J43="","",(K43/J43)/1000)</f>
        <v>0.3927691015826789</v>
      </c>
      <c r="N43" s="34" t="s">
        <v>68</v>
      </c>
      <c r="O43" s="36" t="s">
        <v>120</v>
      </c>
      <c r="P43" s="34">
        <v>76.503</v>
      </c>
      <c r="Q43" s="34"/>
      <c r="R43" s="38">
        <f>IF(O43="","",(IF(G43="売",H43-P43,P43-H43))*M43*100000)</f>
        <v>0</v>
      </c>
      <c r="S43" s="38"/>
      <c r="T43" s="39">
        <f>IF(O43="","",IF(R43&lt;0,J43*(-1),IF(G43="買",(P43-H43)*100,(H43-P43)*100)))</f>
        <v>0</v>
      </c>
      <c r="U43" s="39"/>
      <c r="V43" s="1" t="s">
        <v>73</v>
      </c>
    </row>
    <row r="44" spans="2:22" ht="12.75">
      <c r="B44" s="34">
        <v>36</v>
      </c>
      <c r="C44" s="35">
        <f>IF(R43="","",C43+R43)</f>
        <v>977995.0629408705</v>
      </c>
      <c r="D44" s="35"/>
      <c r="E44" s="34" t="s">
        <v>68</v>
      </c>
      <c r="F44" s="36" t="s">
        <v>121</v>
      </c>
      <c r="G44" s="34" t="s">
        <v>52</v>
      </c>
      <c r="H44" s="34">
        <v>76.545</v>
      </c>
      <c r="I44" s="34">
        <v>76.545</v>
      </c>
      <c r="J44" s="34">
        <v>15.2</v>
      </c>
      <c r="K44" s="35">
        <f>IF(F44="","",C44*0.03)</f>
        <v>29339.851888226116</v>
      </c>
      <c r="L44" s="35"/>
      <c r="M44" s="37">
        <f>IF(J44="","",(K44/J44)/1000)</f>
        <v>1.9302534136990865</v>
      </c>
      <c r="N44" s="34" t="s">
        <v>68</v>
      </c>
      <c r="O44" s="36" t="s">
        <v>121</v>
      </c>
      <c r="P44" s="34">
        <v>76.807</v>
      </c>
      <c r="Q44" s="34"/>
      <c r="R44" s="38">
        <f>IF(O44="","",(IF(G44="売",H44-P44,P44-H44))*M44*100000)</f>
        <v>-50572.63943891616</v>
      </c>
      <c r="S44" s="38"/>
      <c r="T44" s="39">
        <f>IF(O44="","",IF(R44&lt;0,J44*(-1),IF(G44="買",(P44-H44)*100,(H44-P44)*100)))</f>
        <v>-15.2</v>
      </c>
      <c r="U44" s="39"/>
      <c r="V44" s="1" t="s">
        <v>73</v>
      </c>
    </row>
    <row r="45" spans="2:22" ht="12.75">
      <c r="B45" s="34">
        <v>37</v>
      </c>
      <c r="C45" s="35">
        <f>IF(R44="","",C44+R44)</f>
        <v>927422.4235019544</v>
      </c>
      <c r="D45" s="35"/>
      <c r="E45" s="34" t="s">
        <v>68</v>
      </c>
      <c r="F45" s="36" t="s">
        <v>122</v>
      </c>
      <c r="G45" s="34" t="s">
        <v>35</v>
      </c>
      <c r="H45" s="34">
        <v>78.072</v>
      </c>
      <c r="I45" s="34">
        <v>78.072</v>
      </c>
      <c r="J45" s="34">
        <v>37.7</v>
      </c>
      <c r="K45" s="35">
        <f>IF(F45="","",C45*0.03)</f>
        <v>27822.67270505863</v>
      </c>
      <c r="L45" s="35"/>
      <c r="M45" s="37">
        <f>IF(J45="","",(K45/J45)/1000)</f>
        <v>0.738001928516144</v>
      </c>
      <c r="N45" s="34" t="s">
        <v>68</v>
      </c>
      <c r="O45" s="36" t="s">
        <v>123</v>
      </c>
      <c r="P45" s="34">
        <v>77.585</v>
      </c>
      <c r="Q45" s="34"/>
      <c r="R45" s="38">
        <f>IF(O45="","",(IF(G45="売",H45-P45,P45-H45))*M45*100000)</f>
        <v>-35940.69391873688</v>
      </c>
      <c r="S45" s="38"/>
      <c r="T45" s="39">
        <f>IF(O45="","",IF(R45&lt;0,J45*(-1),IF(G45="買",(P45-H45)*100,(H45-P45)*100)))</f>
        <v>-37.7</v>
      </c>
      <c r="U45" s="39"/>
      <c r="V45" s="1" t="s">
        <v>73</v>
      </c>
    </row>
    <row r="46" spans="2:22" ht="12.75">
      <c r="B46" s="34">
        <v>38</v>
      </c>
      <c r="C46" s="35">
        <f>IF(R45="","",C45+R45)</f>
        <v>891481.7295832175</v>
      </c>
      <c r="D46" s="35"/>
      <c r="E46" s="34" t="s">
        <v>74</v>
      </c>
      <c r="F46" s="36" t="s">
        <v>124</v>
      </c>
      <c r="G46" s="34" t="s">
        <v>52</v>
      </c>
      <c r="H46" s="34">
        <v>76.75</v>
      </c>
      <c r="I46" s="34"/>
      <c r="J46" s="34">
        <v>23.3</v>
      </c>
      <c r="K46" s="35">
        <f>IF(F46="","",C46*0.03)</f>
        <v>26744.451887496525</v>
      </c>
      <c r="L46" s="35"/>
      <c r="M46" s="37">
        <f>IF(J46="","",(K46/J46)/1000)</f>
        <v>1.1478305531114388</v>
      </c>
      <c r="N46" s="34" t="s">
        <v>74</v>
      </c>
      <c r="O46" s="36" t="s">
        <v>125</v>
      </c>
      <c r="P46" s="34">
        <v>77.113</v>
      </c>
      <c r="Q46" s="34"/>
      <c r="R46" s="38">
        <f>IF(O46="","",(IF(G46="売",H46-P46,P46-H46))*M46*100000)</f>
        <v>-41666.24907794518</v>
      </c>
      <c r="S46" s="38"/>
      <c r="T46" s="39">
        <f>IF(O46="","",IF(R46&lt;0,J46*(-1),IF(G46="買",(P46-H46)*100,(H46-P46)*100)))</f>
        <v>-23.3</v>
      </c>
      <c r="U46" s="39"/>
      <c r="V46" s="1" t="s">
        <v>73</v>
      </c>
    </row>
    <row r="47" spans="2:22" ht="12.75">
      <c r="B47" s="34">
        <v>39</v>
      </c>
      <c r="C47" s="35">
        <f>IF(R46="","",C46+R46)</f>
        <v>849815.4805052724</v>
      </c>
      <c r="D47" s="35"/>
      <c r="E47" s="34" t="s">
        <v>74</v>
      </c>
      <c r="F47" s="36" t="s">
        <v>75</v>
      </c>
      <c r="G47" s="34" t="s">
        <v>35</v>
      </c>
      <c r="H47" s="34">
        <v>80.857</v>
      </c>
      <c r="I47" s="34"/>
      <c r="J47" s="34">
        <v>76.7</v>
      </c>
      <c r="K47" s="35">
        <f>IF(F47="","",C47*0.03)</f>
        <v>25494.46441515817</v>
      </c>
      <c r="L47" s="35"/>
      <c r="M47" s="37">
        <f>IF(J47="","",(K47/J47)/1000)</f>
        <v>0.33239197412201005</v>
      </c>
      <c r="N47" s="34" t="s">
        <v>74</v>
      </c>
      <c r="O47" s="36" t="s">
        <v>76</v>
      </c>
      <c r="P47" s="34">
        <v>80.857</v>
      </c>
      <c r="Q47" s="34"/>
      <c r="R47" s="38">
        <f>IF(O47="","",(IF(G47="売",H47-P47,P47-H47))*M47*100000)</f>
        <v>0</v>
      </c>
      <c r="S47" s="38"/>
      <c r="T47" s="39">
        <f>IF(O47="","",IF(R47&lt;0,J47*(-1),IF(G47="買",(P47-H47)*100,(H47-P47)*100)))</f>
        <v>0</v>
      </c>
      <c r="U47" s="39"/>
      <c r="V47" s="1" t="s">
        <v>36</v>
      </c>
    </row>
    <row r="48" spans="2:22" ht="12.75">
      <c r="B48" s="34">
        <v>40</v>
      </c>
      <c r="C48" s="35">
        <f>IF(R47="","",C47+R47)</f>
        <v>849815.4805052724</v>
      </c>
      <c r="D48" s="35"/>
      <c r="E48" s="34" t="s">
        <v>74</v>
      </c>
      <c r="F48" s="36" t="s">
        <v>77</v>
      </c>
      <c r="G48" s="34" t="s">
        <v>52</v>
      </c>
      <c r="H48" s="34">
        <v>80.035</v>
      </c>
      <c r="I48" s="34"/>
      <c r="J48" s="34">
        <v>45.7</v>
      </c>
      <c r="K48" s="35">
        <f>IF(F48="","",C48*0.03)</f>
        <v>25494.46441515817</v>
      </c>
      <c r="L48" s="35"/>
      <c r="M48" s="37">
        <f>IF(J48="","",(K48/J48)/1000)</f>
        <v>0.5578657421259993</v>
      </c>
      <c r="N48" s="34" t="s">
        <v>74</v>
      </c>
      <c r="O48" s="36" t="s">
        <v>78</v>
      </c>
      <c r="P48" s="34">
        <v>80.035</v>
      </c>
      <c r="Q48" s="34"/>
      <c r="R48" s="38">
        <f>IF(O48="","",(IF(G48="売",H48-P48,P48-H48))*M48*100000)</f>
        <v>0</v>
      </c>
      <c r="S48" s="38"/>
      <c r="T48" s="39">
        <f>IF(O48="","",IF(R48&lt;0,J48*(-1),IF(G48="買",(P48-H48)*100,(H48-P48)*100)))</f>
        <v>0</v>
      </c>
      <c r="U48" s="39"/>
      <c r="V48" s="1" t="s">
        <v>54</v>
      </c>
    </row>
    <row r="49" spans="2:22" ht="12.75">
      <c r="B49" s="34">
        <v>41</v>
      </c>
      <c r="C49" s="35">
        <f>IF(R48="","",C48+R48)</f>
        <v>849815.4805052724</v>
      </c>
      <c r="D49" s="35"/>
      <c r="E49" s="34" t="s">
        <v>74</v>
      </c>
      <c r="F49" s="36" t="s">
        <v>79</v>
      </c>
      <c r="G49" s="34" t="s">
        <v>35</v>
      </c>
      <c r="H49" s="34">
        <v>82.28</v>
      </c>
      <c r="I49" s="34"/>
      <c r="J49" s="34">
        <v>30.1</v>
      </c>
      <c r="K49" s="35">
        <f>IF(F49="","",C49*0.03)</f>
        <v>25494.46441515817</v>
      </c>
      <c r="L49" s="35"/>
      <c r="M49" s="37">
        <f>IF(J49="","",(K49/J49)/1000)</f>
        <v>0.8469921732610687</v>
      </c>
      <c r="N49" s="34" t="s">
        <v>80</v>
      </c>
      <c r="O49" s="40" t="s">
        <v>81</v>
      </c>
      <c r="P49" s="34">
        <v>92.758</v>
      </c>
      <c r="Q49" s="34"/>
      <c r="R49" s="38">
        <f>IF(O49="","",(IF(G49="売",H49-P49,P49-H49))*M49*100000)</f>
        <v>887478.3991429473</v>
      </c>
      <c r="S49" s="38"/>
      <c r="T49" s="39">
        <f>IF(O49="","",IF(R49&lt;0,J49*(-1),IF(G49="買",(P49-H49)*100,(H49-P49)*100)))</f>
        <v>1047.7999999999995</v>
      </c>
      <c r="U49" s="39"/>
      <c r="V49" s="1" t="s">
        <v>36</v>
      </c>
    </row>
    <row r="50" spans="2:22" ht="12.75">
      <c r="B50" s="34">
        <v>42</v>
      </c>
      <c r="C50" s="35">
        <f>IF(R49="","",C49+R49)</f>
        <v>1737293.8796482198</v>
      </c>
      <c r="D50" s="35"/>
      <c r="E50" s="34" t="s">
        <v>80</v>
      </c>
      <c r="F50" s="36" t="s">
        <v>126</v>
      </c>
      <c r="G50" s="34" t="s">
        <v>35</v>
      </c>
      <c r="H50" s="34">
        <v>98.598</v>
      </c>
      <c r="I50" s="34"/>
      <c r="J50" s="34">
        <v>89.4</v>
      </c>
      <c r="K50" s="35">
        <f>IF(F50="","",C50*0.03)</f>
        <v>52118.81638944659</v>
      </c>
      <c r="L50" s="35"/>
      <c r="M50" s="37">
        <f>IF(J50="","",(K50/J50)/1000)</f>
        <v>0.5829845233718858</v>
      </c>
      <c r="N50" s="34" t="s">
        <v>80</v>
      </c>
      <c r="O50" s="36" t="s">
        <v>127</v>
      </c>
      <c r="P50" s="34">
        <v>98.598</v>
      </c>
      <c r="Q50" s="34"/>
      <c r="R50" s="38">
        <f>IF(O50="","",(IF(G50="売",H50-P50,P50-H50))*M50*100000)</f>
        <v>0</v>
      </c>
      <c r="S50" s="38"/>
      <c r="T50" s="39">
        <f>IF(O50="","",IF(R50&lt;0,J50*(-1),IF(G50="買",(P50-H50)*100,(H50-P50)*100)))</f>
        <v>0</v>
      </c>
      <c r="U50" s="39"/>
      <c r="V50" s="1" t="s">
        <v>36</v>
      </c>
    </row>
    <row r="51" spans="2:22" ht="12.75">
      <c r="B51" s="34">
        <v>43</v>
      </c>
      <c r="C51" s="35">
        <f>IF(R50="","",C50+R50)</f>
        <v>1737293.8796482198</v>
      </c>
      <c r="D51" s="35"/>
      <c r="E51" s="34" t="s">
        <v>80</v>
      </c>
      <c r="F51" s="36" t="s">
        <v>128</v>
      </c>
      <c r="G51" s="34" t="s">
        <v>35</v>
      </c>
      <c r="H51" s="34">
        <v>99.598</v>
      </c>
      <c r="I51" s="34"/>
      <c r="J51" s="34">
        <v>104.7</v>
      </c>
      <c r="K51" s="35">
        <f>IF(F51="","",C51*0.03)</f>
        <v>52118.81638944659</v>
      </c>
      <c r="L51" s="35"/>
      <c r="M51" s="37">
        <f>IF(J51="","",(K51/J51)/1000)</f>
        <v>0.49779194259261306</v>
      </c>
      <c r="N51" s="34" t="s">
        <v>80</v>
      </c>
      <c r="O51" s="36" t="s">
        <v>114</v>
      </c>
      <c r="P51" s="34">
        <v>98.421</v>
      </c>
      <c r="Q51" s="34"/>
      <c r="R51" s="38">
        <f>IF(O51="","",(IF(G51="売",H51-P51,P51-H51))*M51*100000)</f>
        <v>-58590.11164315018</v>
      </c>
      <c r="S51" s="38"/>
      <c r="T51" s="39">
        <f>IF(O51="","",IF(R51&lt;0,J51*(-1),IF(G51="買",(P51-H51)*100,(H51-P51)*100)))</f>
        <v>-104.7</v>
      </c>
      <c r="U51" s="39"/>
      <c r="V51" s="1" t="s">
        <v>36</v>
      </c>
    </row>
    <row r="52" spans="2:22" ht="12.75">
      <c r="B52" s="34">
        <v>44</v>
      </c>
      <c r="C52" s="35">
        <f>IF(R51="","",C51+R51)</f>
        <v>1678703.7680050696</v>
      </c>
      <c r="D52" s="35"/>
      <c r="E52" s="34" t="s">
        <v>80</v>
      </c>
      <c r="F52" s="36" t="s">
        <v>129</v>
      </c>
      <c r="G52" s="34" t="s">
        <v>35</v>
      </c>
      <c r="H52" s="34">
        <v>99.138</v>
      </c>
      <c r="I52" s="34"/>
      <c r="J52" s="34">
        <v>56.6</v>
      </c>
      <c r="K52" s="35">
        <f>IF(F52="","",C52*0.03)</f>
        <v>50361.113040152086</v>
      </c>
      <c r="L52" s="35"/>
      <c r="M52" s="37">
        <f>IF(J52="","",(K52/J52)/1000)</f>
        <v>0.8897723151970334</v>
      </c>
      <c r="N52" s="34" t="s">
        <v>80</v>
      </c>
      <c r="O52" s="36" t="s">
        <v>97</v>
      </c>
      <c r="P52" s="34">
        <v>100.439</v>
      </c>
      <c r="Q52" s="34"/>
      <c r="R52" s="38">
        <f>IF(O52="","",(IF(G52="売",H52-P52,P52-H52))*M52*100000)</f>
        <v>115759.37820713296</v>
      </c>
      <c r="S52" s="38"/>
      <c r="T52" s="39">
        <f>IF(O52="","",IF(R52&lt;0,J52*(-1),IF(G52="買",(P52-H52)*100,(H52-P52)*100)))</f>
        <v>130.09999999999877</v>
      </c>
      <c r="U52" s="39"/>
      <c r="V52" s="1" t="s">
        <v>43</v>
      </c>
    </row>
    <row r="53" spans="2:22" ht="12.75">
      <c r="B53" s="34">
        <v>45</v>
      </c>
      <c r="C53" s="35">
        <f>IF(R52="","",C52+R52)</f>
        <v>1794463.1462122025</v>
      </c>
      <c r="D53" s="35"/>
      <c r="E53" s="34" t="s">
        <v>80</v>
      </c>
      <c r="F53" s="36" t="s">
        <v>130</v>
      </c>
      <c r="G53" s="34" t="s">
        <v>52</v>
      </c>
      <c r="H53" s="34">
        <v>97.299</v>
      </c>
      <c r="I53" s="34"/>
      <c r="J53" s="34">
        <v>76.8</v>
      </c>
      <c r="K53" s="35">
        <f>IF(F53="","",C53*0.03)</f>
        <v>53833.894386366075</v>
      </c>
      <c r="L53" s="35"/>
      <c r="M53" s="37">
        <f>IF(J53="","",(K53/J53)/1000)</f>
        <v>0.7009621664891417</v>
      </c>
      <c r="N53" s="34" t="s">
        <v>80</v>
      </c>
      <c r="O53" s="36" t="s">
        <v>93</v>
      </c>
      <c r="P53" s="34">
        <v>98.197</v>
      </c>
      <c r="Q53" s="34"/>
      <c r="R53" s="38">
        <f>IF(O53="","",(IF(G53="売",H53-P53,P53-H53))*M53*100000)</f>
        <v>-62946.402550724655</v>
      </c>
      <c r="S53" s="38"/>
      <c r="T53" s="39">
        <f>IF(O53="","",IF(R53&lt;0,J53*(-1),IF(G53="買",(P53-H53)*100,(H53-P53)*100)))</f>
        <v>-76.8</v>
      </c>
      <c r="U53" s="39"/>
      <c r="V53" s="1" t="s">
        <v>73</v>
      </c>
    </row>
    <row r="54" spans="2:22" ht="12.75">
      <c r="B54" s="34">
        <v>46</v>
      </c>
      <c r="C54" s="35">
        <f>IF(R53="","",C53+R53)</f>
        <v>1731516.743661478</v>
      </c>
      <c r="D54" s="35"/>
      <c r="E54" s="34" t="s">
        <v>80</v>
      </c>
      <c r="F54" s="36" t="s">
        <v>131</v>
      </c>
      <c r="G54" s="34" t="s">
        <v>35</v>
      </c>
      <c r="H54" s="34">
        <v>98.75</v>
      </c>
      <c r="I54" s="34"/>
      <c r="J54" s="34">
        <v>510</v>
      </c>
      <c r="K54" s="35">
        <f>IF(F54="","",C54*0.03)</f>
        <v>51945.502309844334</v>
      </c>
      <c r="L54" s="35"/>
      <c r="M54" s="37">
        <f>IF(J54="","",(K54/J54)/1000)</f>
        <v>0.10185392609773398</v>
      </c>
      <c r="N54" s="34" t="s">
        <v>80</v>
      </c>
      <c r="O54" s="36" t="s">
        <v>103</v>
      </c>
      <c r="P54" s="34">
        <v>98.11</v>
      </c>
      <c r="Q54" s="34"/>
      <c r="R54" s="38">
        <f>IF(O54="","",(IF(G54="売",H54-P54,P54-H54))*M54*100000)</f>
        <v>-6518.651270254981</v>
      </c>
      <c r="S54" s="38"/>
      <c r="T54" s="39">
        <f>IF(O54="","",IF(R54&lt;0,J54*(-1),IF(G54="買",(P54-H54)*100,(H54-P54)*100)))</f>
        <v>-510</v>
      </c>
      <c r="U54" s="39"/>
      <c r="V54" s="1" t="s">
        <v>73</v>
      </c>
    </row>
    <row r="55" spans="2:22" ht="12.75">
      <c r="B55" s="34">
        <v>47</v>
      </c>
      <c r="C55" s="35">
        <f>IF(R54="","",C54+R54)</f>
        <v>1724998.092391223</v>
      </c>
      <c r="D55" s="35"/>
      <c r="E55" s="34" t="s">
        <v>132</v>
      </c>
      <c r="F55" s="36" t="s">
        <v>133</v>
      </c>
      <c r="G55" s="34" t="s">
        <v>35</v>
      </c>
      <c r="H55" s="34">
        <v>104.944</v>
      </c>
      <c r="I55" s="34"/>
      <c r="J55" s="34">
        <v>79.7</v>
      </c>
      <c r="K55" s="35">
        <f>IF(F55="","",C55*0.03)</f>
        <v>51749.942771736685</v>
      </c>
      <c r="L55" s="35"/>
      <c r="M55" s="37">
        <f>IF(J55="","",(K55/J55)/1000)</f>
        <v>0.6493091941246761</v>
      </c>
      <c r="N55" s="34" t="s">
        <v>132</v>
      </c>
      <c r="O55" s="36" t="s">
        <v>133</v>
      </c>
      <c r="P55" s="34">
        <v>104.017</v>
      </c>
      <c r="Q55" s="34"/>
      <c r="R55" s="38">
        <f>IF(O55="","",(IF(G55="売",H55-P55,P55-H55))*M55*100000)</f>
        <v>-60190.96229535791</v>
      </c>
      <c r="S55" s="38"/>
      <c r="T55" s="39">
        <f>IF(O55="","",IF(R55&lt;0,J55*(-1),IF(G55="買",(P55-H55)*100,(H55-P55)*100)))</f>
        <v>-79.7</v>
      </c>
      <c r="U55" s="39"/>
      <c r="V55" s="1" t="s">
        <v>43</v>
      </c>
    </row>
    <row r="56" spans="2:22" ht="12.75">
      <c r="B56" s="34">
        <v>48</v>
      </c>
      <c r="C56" s="35">
        <f>IF(R55="","",C55+R55)</f>
        <v>1664807.130095865</v>
      </c>
      <c r="D56" s="35"/>
      <c r="E56" s="34" t="s">
        <v>132</v>
      </c>
      <c r="F56" s="36" t="s">
        <v>134</v>
      </c>
      <c r="G56" s="34" t="s">
        <v>35</v>
      </c>
      <c r="H56" s="34">
        <v>104.642</v>
      </c>
      <c r="I56" s="34"/>
      <c r="J56" s="34">
        <v>59.9</v>
      </c>
      <c r="K56" s="35">
        <f>IF(F56="","",C56*0.03)</f>
        <v>49944.21390287595</v>
      </c>
      <c r="L56" s="35"/>
      <c r="M56" s="37">
        <f>IF(J56="","",(K56/J56)/1000)</f>
        <v>0.8337932204152914</v>
      </c>
      <c r="N56" s="34" t="s">
        <v>132</v>
      </c>
      <c r="O56" s="36" t="s">
        <v>134</v>
      </c>
      <c r="P56" s="34">
        <v>103.913</v>
      </c>
      <c r="Q56" s="34"/>
      <c r="R56" s="38">
        <f>IF(O56="","",(IF(G56="売",H56-P56,P56-H56))*M56*100000)</f>
        <v>-60783.525768274674</v>
      </c>
      <c r="S56" s="38"/>
      <c r="T56" s="39">
        <f>IF(O56="","",IF(R56&lt;0,J56*(-1),IF(G56="買",(P56-H56)*100,(H56-P56)*100)))</f>
        <v>-59.9</v>
      </c>
      <c r="U56" s="39"/>
      <c r="V56" s="1" t="s">
        <v>43</v>
      </c>
    </row>
    <row r="57" spans="2:22" ht="12.75">
      <c r="B57" s="34">
        <v>49</v>
      </c>
      <c r="C57" s="35">
        <f>IF(R56="","",C56+R56)</f>
        <v>1604023.6043275904</v>
      </c>
      <c r="D57" s="35"/>
      <c r="E57" s="34" t="s">
        <v>132</v>
      </c>
      <c r="F57" s="36" t="s">
        <v>135</v>
      </c>
      <c r="G57" s="34" t="s">
        <v>52</v>
      </c>
      <c r="H57" s="34">
        <v>102.074</v>
      </c>
      <c r="I57" s="34"/>
      <c r="J57" s="34">
        <v>89</v>
      </c>
      <c r="K57" s="35">
        <f>IF(F57="","",C57*0.03)</f>
        <v>48120.70812982771</v>
      </c>
      <c r="L57" s="35"/>
      <c r="M57" s="37">
        <f>IF(J57="","",(K57/J57)/1000)</f>
        <v>0.5406821138182889</v>
      </c>
      <c r="N57" s="34" t="s">
        <v>132</v>
      </c>
      <c r="O57" s="36" t="s">
        <v>136</v>
      </c>
      <c r="P57" s="34">
        <v>102.074</v>
      </c>
      <c r="Q57" s="34"/>
      <c r="R57" s="38">
        <f>IF(O57="","",(IF(G57="売",H57-P57,P57-H57))*M57*100000)</f>
        <v>0</v>
      </c>
      <c r="S57" s="38"/>
      <c r="T57" s="39">
        <f>IF(O57="","",IF(R57&lt;0,J57*(-1),IF(G57="買",(P57-H57)*100,(H57-P57)*100)))</f>
        <v>0</v>
      </c>
      <c r="U57" s="39"/>
      <c r="V57" s="1" t="s">
        <v>73</v>
      </c>
    </row>
    <row r="58" spans="2:22" ht="12.75">
      <c r="B58" s="34">
        <v>50</v>
      </c>
      <c r="C58" s="35">
        <f>IF(R57="","",C57+R57)</f>
        <v>1604023.6043275904</v>
      </c>
      <c r="D58" s="35"/>
      <c r="E58" s="34" t="s">
        <v>132</v>
      </c>
      <c r="F58" s="36" t="s">
        <v>137</v>
      </c>
      <c r="G58" s="34" t="s">
        <v>52</v>
      </c>
      <c r="H58" s="34">
        <v>101.759</v>
      </c>
      <c r="I58" s="34"/>
      <c r="J58" s="34">
        <v>34.8</v>
      </c>
      <c r="K58" s="35">
        <f>IF(F58="","",C58*0.03)</f>
        <v>48120.70812982771</v>
      </c>
      <c r="L58" s="35"/>
      <c r="M58" s="37">
        <f>IF(J58="","",(K58/J58)/1000)</f>
        <v>1.3827789692479227</v>
      </c>
      <c r="N58" s="34" t="s">
        <v>132</v>
      </c>
      <c r="O58" s="36" t="s">
        <v>138</v>
      </c>
      <c r="P58" s="34">
        <v>101.759</v>
      </c>
      <c r="Q58" s="34"/>
      <c r="R58" s="38">
        <f>IF(O58="","",(IF(G58="売",H58-P58,P58-H58))*M58*100000)</f>
        <v>0</v>
      </c>
      <c r="S58" s="38"/>
      <c r="T58" s="39">
        <f>IF(O58="","",IF(R58&lt;0,J58*(-1),IF(G58="買",(P58-H58)*100,(H58-P58)*100)))</f>
        <v>0</v>
      </c>
      <c r="U58" s="39"/>
      <c r="V58" s="1" t="s">
        <v>73</v>
      </c>
    </row>
    <row r="59" spans="2:22" ht="12.75">
      <c r="B59" s="34">
        <v>51</v>
      </c>
      <c r="C59" s="35">
        <f>IF(R58="","",C58+R58)</f>
        <v>1604023.6043275904</v>
      </c>
      <c r="D59" s="35"/>
      <c r="E59" s="34" t="s">
        <v>132</v>
      </c>
      <c r="F59" s="36" t="s">
        <v>139</v>
      </c>
      <c r="G59" s="34" t="s">
        <v>52</v>
      </c>
      <c r="H59" s="34">
        <v>101.386</v>
      </c>
      <c r="I59" s="34"/>
      <c r="J59" s="34">
        <v>40.8</v>
      </c>
      <c r="K59" s="35">
        <f>IF(F59="","",C59*0.03)</f>
        <v>48120.70812982771</v>
      </c>
      <c r="L59" s="35"/>
      <c r="M59" s="37">
        <f>IF(J59="","",(K59/J59)/1000)</f>
        <v>1.1794291208291106</v>
      </c>
      <c r="N59" s="34" t="s">
        <v>132</v>
      </c>
      <c r="O59" s="36" t="s">
        <v>140</v>
      </c>
      <c r="P59" s="34">
        <v>101.386</v>
      </c>
      <c r="Q59" s="34"/>
      <c r="R59" s="38">
        <f>IF(O59="","",(IF(G59="売",H59-P59,P59-H59))*M59*100000)</f>
        <v>0</v>
      </c>
      <c r="S59" s="38"/>
      <c r="T59" s="39">
        <f>IF(O59="","",IF(R59&lt;0,J59*(-1),IF(G59="買",(P59-H59)*100,(H59-P59)*100)))</f>
        <v>0</v>
      </c>
      <c r="U59" s="39"/>
      <c r="V59" s="1" t="s">
        <v>73</v>
      </c>
    </row>
    <row r="60" spans="2:22" ht="12.75">
      <c r="B60" s="34">
        <v>52</v>
      </c>
      <c r="C60" s="35">
        <f>IF(R59="","",C59+R59)</f>
        <v>1604023.6043275904</v>
      </c>
      <c r="D60" s="35"/>
      <c r="E60" s="34" t="s">
        <v>132</v>
      </c>
      <c r="F60" s="36" t="s">
        <v>88</v>
      </c>
      <c r="G60" s="34" t="s">
        <v>35</v>
      </c>
      <c r="H60" s="34">
        <v>117.953</v>
      </c>
      <c r="I60" s="34"/>
      <c r="J60" s="34">
        <v>64.9</v>
      </c>
      <c r="K60" s="35">
        <f>IF(F60="","",C60*0.03)</f>
        <v>48120.70812982771</v>
      </c>
      <c r="L60" s="35"/>
      <c r="M60" s="37">
        <f>IF(J60="","",(K60/J60)/1000)</f>
        <v>0.7414592932176842</v>
      </c>
      <c r="N60" s="34" t="s">
        <v>132</v>
      </c>
      <c r="O60" s="36" t="s">
        <v>141</v>
      </c>
      <c r="P60" s="34">
        <v>117.953</v>
      </c>
      <c r="Q60" s="34"/>
      <c r="R60" s="38">
        <f>IF(O60="","",(IF(G60="売",H60-P60,P60-H60))*M60*100000)</f>
        <v>0</v>
      </c>
      <c r="S60" s="38"/>
      <c r="T60" s="39">
        <f>IF(O60="","",IF(R60&lt;0,J60*(-1),IF(G60="買",(P60-H60)*100,(H60-P60)*100)))</f>
        <v>0</v>
      </c>
      <c r="U60" s="39"/>
      <c r="V60" s="1" t="s">
        <v>43</v>
      </c>
    </row>
    <row r="61" spans="2:22" ht="12.75">
      <c r="B61" s="34">
        <v>53</v>
      </c>
      <c r="C61" s="35">
        <f>IF(R60="","",C60+R60)</f>
        <v>1604023.6043275904</v>
      </c>
      <c r="D61" s="35"/>
      <c r="E61" s="34" t="s">
        <v>142</v>
      </c>
      <c r="F61" s="36" t="s">
        <v>143</v>
      </c>
      <c r="G61" s="34" t="s">
        <v>52</v>
      </c>
      <c r="H61" s="34">
        <v>118.724</v>
      </c>
      <c r="I61" s="34"/>
      <c r="J61" s="34">
        <v>65.8</v>
      </c>
      <c r="K61" s="35">
        <f>IF(F61="","",C61*0.03)</f>
        <v>48120.70812982771</v>
      </c>
      <c r="L61" s="35"/>
      <c r="M61" s="37">
        <f>IF(J61="","",(K61/J61)/1000)</f>
        <v>0.731317752732944</v>
      </c>
      <c r="N61" s="34" t="s">
        <v>142</v>
      </c>
      <c r="O61" s="36" t="s">
        <v>144</v>
      </c>
      <c r="P61" s="34">
        <v>119.462</v>
      </c>
      <c r="Q61" s="34"/>
      <c r="R61" s="38">
        <f>IF(O61="","",(IF(G61="売",H61-P61,P61-H61))*M61*100000)</f>
        <v>-53971.25015169123</v>
      </c>
      <c r="S61" s="38"/>
      <c r="T61" s="39">
        <f>IF(O61="","",IF(R61&lt;0,J61*(-1),IF(G61="買",(P61-H61)*100,(H61-P61)*100)))</f>
        <v>-65.8</v>
      </c>
      <c r="U61" s="39"/>
      <c r="V61" s="1" t="s">
        <v>73</v>
      </c>
    </row>
    <row r="62" spans="2:22" ht="12.75">
      <c r="B62" s="34">
        <v>54</v>
      </c>
      <c r="C62" s="35">
        <f>IF(R61="","",C61+R61)</f>
        <v>1550052.3541758992</v>
      </c>
      <c r="D62" s="35"/>
      <c r="E62" s="34" t="s">
        <v>142</v>
      </c>
      <c r="F62" s="36" t="s">
        <v>145</v>
      </c>
      <c r="G62" s="34" t="s">
        <v>52</v>
      </c>
      <c r="H62" s="34">
        <v>119.5</v>
      </c>
      <c r="I62" s="34"/>
      <c r="J62" s="34">
        <v>83.7</v>
      </c>
      <c r="K62" s="35">
        <f>IF(F62="","",C62*0.03)</f>
        <v>46501.570625276974</v>
      </c>
      <c r="L62" s="35"/>
      <c r="M62" s="37">
        <f>IF(J62="","",(K62/J62)/1000)</f>
        <v>0.5555743204931538</v>
      </c>
      <c r="N62" s="34" t="s">
        <v>142</v>
      </c>
      <c r="O62" s="36" t="s">
        <v>146</v>
      </c>
      <c r="P62" s="34">
        <v>120.377</v>
      </c>
      <c r="Q62" s="34"/>
      <c r="R62" s="38">
        <f>IF(O62="","",(IF(G62="売",H62-P62,P62-H62))*M62*100000)</f>
        <v>-48723.86790724933</v>
      </c>
      <c r="S62" s="38"/>
      <c r="T62" s="39">
        <f>IF(O62="","",IF(R62&lt;0,J62*(-1),IF(G62="買",(P62-H62)*100,(H62-P62)*100)))</f>
        <v>-83.7</v>
      </c>
      <c r="U62" s="39"/>
      <c r="V62" s="1" t="s">
        <v>73</v>
      </c>
    </row>
    <row r="63" spans="2:22" ht="12.75">
      <c r="B63" s="34">
        <v>55</v>
      </c>
      <c r="C63" s="35">
        <f>IF(R62="","",C62+R62)</f>
        <v>1501328.4862686498</v>
      </c>
      <c r="D63" s="35"/>
      <c r="E63" s="34" t="s">
        <v>142</v>
      </c>
      <c r="F63" s="36" t="s">
        <v>147</v>
      </c>
      <c r="G63" s="34" t="s">
        <v>35</v>
      </c>
      <c r="H63" s="34">
        <v>121.223</v>
      </c>
      <c r="I63" s="34"/>
      <c r="J63" s="34">
        <v>59.4</v>
      </c>
      <c r="K63" s="35">
        <f>IF(F63="","",C63*0.03)</f>
        <v>45039.85458805949</v>
      </c>
      <c r="L63" s="35"/>
      <c r="M63" s="37">
        <f>IF(J63="","",(K63/J63)/1000)</f>
        <v>0.7582467102366918</v>
      </c>
      <c r="N63" s="34" t="s">
        <v>142</v>
      </c>
      <c r="O63" s="36" t="s">
        <v>147</v>
      </c>
      <c r="P63" s="34">
        <v>120.549</v>
      </c>
      <c r="Q63" s="34"/>
      <c r="R63" s="38">
        <f>IF(O63="","",(IF(G63="売",H63-P63,P63-H63))*M63*100000)</f>
        <v>-51105.82826995245</v>
      </c>
      <c r="S63" s="38"/>
      <c r="T63" s="39">
        <f>IF(O63="","",IF(R63&lt;0,J63*(-1),IF(G63="買",(P63-H63)*100,(H63-P63)*100)))</f>
        <v>-59.4</v>
      </c>
      <c r="U63" s="39"/>
      <c r="V63" s="1" t="s">
        <v>73</v>
      </c>
    </row>
    <row r="64" spans="2:22" ht="12.75">
      <c r="B64" s="34">
        <v>56</v>
      </c>
      <c r="C64" s="35">
        <f>IF(R63="","",C63+R63)</f>
        <v>1450222.6579986974</v>
      </c>
      <c r="D64" s="35"/>
      <c r="E64" s="34" t="s">
        <v>148</v>
      </c>
      <c r="F64" s="36" t="s">
        <v>149</v>
      </c>
      <c r="G64" s="34" t="s">
        <v>52</v>
      </c>
      <c r="H64" s="34">
        <v>117.586</v>
      </c>
      <c r="I64" s="34"/>
      <c r="J64" s="34">
        <v>74.1</v>
      </c>
      <c r="K64" s="35">
        <f>IF(F64="","",C64*0.03)</f>
        <v>43506.67973996092</v>
      </c>
      <c r="L64" s="35"/>
      <c r="M64" s="37">
        <f>IF(J64="","",(K64/J64)/1000)</f>
        <v>0.5871346793516994</v>
      </c>
      <c r="N64" s="34" t="s">
        <v>148</v>
      </c>
      <c r="O64" s="36" t="s">
        <v>125</v>
      </c>
      <c r="P64" s="34">
        <v>117.586</v>
      </c>
      <c r="Q64" s="34"/>
      <c r="R64" s="38">
        <f>IF(O64="","",(IF(G64="売",H64-P64,P64-H64))*M64*100000)</f>
        <v>0</v>
      </c>
      <c r="S64" s="38"/>
      <c r="T64" s="39">
        <f>IF(O64="","",IF(R64&lt;0,J64*(-1),IF(G64="買",(P64-H64)*100,(H64-P64)*100)))</f>
        <v>0</v>
      </c>
      <c r="U64" s="39"/>
      <c r="V64" s="1" t="s">
        <v>54</v>
      </c>
    </row>
    <row r="65" spans="2:21" ht="12.75">
      <c r="B65" s="34">
        <v>57</v>
      </c>
      <c r="C65" s="35">
        <f>IF(R64="","",C64+R64)</f>
        <v>1450222.6579986974</v>
      </c>
      <c r="D65" s="35"/>
      <c r="E65" s="34"/>
      <c r="F65" s="36"/>
      <c r="G65" s="34" t="s">
        <v>52</v>
      </c>
      <c r="H65" s="34"/>
      <c r="I65" s="34"/>
      <c r="J65" s="34"/>
      <c r="K65" s="35">
        <f>IF(F65="","",C65*0.03)</f>
      </c>
      <c r="L65" s="35"/>
      <c r="M65" s="37">
        <f>IF(J65="","",(K65/J65)/1000)</f>
      </c>
      <c r="N65" s="34"/>
      <c r="O65" s="36"/>
      <c r="P65" s="34"/>
      <c r="Q65" s="34"/>
      <c r="R65" s="38">
        <f>IF(O65="","",(IF(G65="売",H65-P65,P65-H65))*M65*100000)</f>
      </c>
      <c r="S65" s="38"/>
      <c r="T65" s="39">
        <f>IF(O65="","",IF(R65&lt;0,J65*(-1),IF(G65="買",(P65-H65)*100,(H65-P65)*100)))</f>
      </c>
      <c r="U65" s="39"/>
    </row>
    <row r="66" spans="2:21" ht="12.75">
      <c r="B66" s="34">
        <v>58</v>
      </c>
      <c r="C66" s="35">
        <f>IF(R65="","",C65+R65)</f>
      </c>
      <c r="D66" s="35"/>
      <c r="E66" s="34"/>
      <c r="F66" s="36"/>
      <c r="G66" s="34" t="s">
        <v>52</v>
      </c>
      <c r="H66" s="34"/>
      <c r="I66" s="34"/>
      <c r="J66" s="34"/>
      <c r="K66" s="35">
        <f>IF(F66="","",C66*0.03)</f>
      </c>
      <c r="L66" s="35"/>
      <c r="M66" s="37">
        <f>IF(J66="","",(K66/J66)/1000)</f>
      </c>
      <c r="N66" s="34"/>
      <c r="O66" s="36"/>
      <c r="P66" s="34"/>
      <c r="Q66" s="34"/>
      <c r="R66" s="38">
        <f>IF(O66="","",(IF(G66="売",H66-P66,P66-H66))*M66*100000)</f>
      </c>
      <c r="S66" s="38"/>
      <c r="T66" s="39">
        <f>IF(O66="","",IF(R66&lt;0,J66*(-1),IF(G66="買",(P66-H66)*100,(H66-P66)*100)))</f>
      </c>
      <c r="U66" s="39"/>
    </row>
    <row r="67" spans="2:21" ht="12.75">
      <c r="B67" s="34">
        <v>59</v>
      </c>
      <c r="C67" s="35">
        <f>IF(R66="","",C66+R66)</f>
      </c>
      <c r="D67" s="35"/>
      <c r="E67" s="34"/>
      <c r="F67" s="36"/>
      <c r="G67" s="34" t="s">
        <v>52</v>
      </c>
      <c r="H67" s="34"/>
      <c r="I67" s="34"/>
      <c r="J67" s="34"/>
      <c r="K67" s="35">
        <f>IF(F67="","",C67*0.03)</f>
      </c>
      <c r="L67" s="35"/>
      <c r="M67" s="37">
        <f>IF(J67="","",(K67/J67)/1000)</f>
      </c>
      <c r="N67" s="34"/>
      <c r="O67" s="36"/>
      <c r="P67" s="34"/>
      <c r="Q67" s="34"/>
      <c r="R67" s="38">
        <f>IF(O67="","",(IF(G67="売",H67-P67,P67-H67))*M67*100000)</f>
      </c>
      <c r="S67" s="38"/>
      <c r="T67" s="39">
        <f>IF(O67="","",IF(R67&lt;0,J67*(-1),IF(G67="買",(P67-H67)*100,(H67-P67)*100)))</f>
      </c>
      <c r="U67" s="39"/>
    </row>
    <row r="68" spans="2:21" ht="12.75">
      <c r="B68" s="34">
        <v>60</v>
      </c>
      <c r="C68" s="35">
        <f>IF(R67="","",C67+R67)</f>
      </c>
      <c r="D68" s="35"/>
      <c r="E68" s="34"/>
      <c r="F68" s="36"/>
      <c r="G68" s="34" t="s">
        <v>35</v>
      </c>
      <c r="H68" s="34"/>
      <c r="I68" s="34"/>
      <c r="J68" s="34"/>
      <c r="K68" s="35">
        <f>IF(F68="","",C68*0.03)</f>
      </c>
      <c r="L68" s="35"/>
      <c r="M68" s="37">
        <f>IF(J68="","",(K68/J68)/1000)</f>
      </c>
      <c r="N68" s="34"/>
      <c r="O68" s="36"/>
      <c r="P68" s="34"/>
      <c r="Q68" s="34"/>
      <c r="R68" s="38">
        <f>IF(O68="","",(IF(G68="売",H68-P68,P68-H68))*M68*100000)</f>
      </c>
      <c r="S68" s="38"/>
      <c r="T68" s="39">
        <f>IF(O68="","",IF(R68&lt;0,J68*(-1),IF(G68="買",(P68-H68)*100,(H68-P68)*100)))</f>
      </c>
      <c r="U68" s="39"/>
    </row>
    <row r="69" spans="2:21" ht="12.75">
      <c r="B69" s="34">
        <v>61</v>
      </c>
      <c r="C69" s="35">
        <f>IF(R68="","",C68+R68)</f>
      </c>
      <c r="D69" s="35"/>
      <c r="E69" s="34"/>
      <c r="F69" s="36"/>
      <c r="G69" s="34" t="s">
        <v>35</v>
      </c>
      <c r="H69" s="34"/>
      <c r="I69" s="34"/>
      <c r="J69" s="34"/>
      <c r="K69" s="35">
        <f>IF(F69="","",C69*0.03)</f>
      </c>
      <c r="L69" s="35"/>
      <c r="M69" s="37">
        <f>IF(J69="","",(K69/J69)/1000)</f>
      </c>
      <c r="N69" s="34"/>
      <c r="O69" s="36"/>
      <c r="P69" s="34"/>
      <c r="Q69" s="34"/>
      <c r="R69" s="38">
        <f>IF(O69="","",(IF(G69="売",H69-P69,P69-H69))*M69*100000)</f>
      </c>
      <c r="S69" s="38"/>
      <c r="T69" s="39">
        <f>IF(O69="","",IF(R69&lt;0,J69*(-1),IF(G69="買",(P69-H69)*100,(H69-P69)*100)))</f>
      </c>
      <c r="U69" s="39"/>
    </row>
    <row r="70" spans="2:21" ht="12.75">
      <c r="B70" s="34">
        <v>62</v>
      </c>
      <c r="C70" s="35">
        <f>IF(R69="","",C69+R69)</f>
      </c>
      <c r="D70" s="35"/>
      <c r="E70" s="34"/>
      <c r="F70" s="36"/>
      <c r="G70" s="34" t="s">
        <v>52</v>
      </c>
      <c r="H70" s="34"/>
      <c r="I70" s="34"/>
      <c r="J70" s="34"/>
      <c r="K70" s="35">
        <f>IF(F70="","",C70*0.03)</f>
      </c>
      <c r="L70" s="35"/>
      <c r="M70" s="37">
        <f>IF(J70="","",(K70/J70)/1000)</f>
      </c>
      <c r="N70" s="34"/>
      <c r="O70" s="36"/>
      <c r="P70" s="34"/>
      <c r="Q70" s="34"/>
      <c r="R70" s="38">
        <f>IF(O70="","",(IF(G70="売",H70-P70,P70-H70))*M70*100000)</f>
      </c>
      <c r="S70" s="38"/>
      <c r="T70" s="39">
        <f>IF(O70="","",IF(R70&lt;0,J70*(-1),IF(G70="買",(P70-H70)*100,(H70-P70)*100)))</f>
      </c>
      <c r="U70" s="39"/>
    </row>
    <row r="71" spans="2:21" ht="12.75">
      <c r="B71" s="34">
        <v>63</v>
      </c>
      <c r="C71" s="35">
        <f>IF(R70="","",C70+R70)</f>
      </c>
      <c r="D71" s="35"/>
      <c r="E71" s="34"/>
      <c r="F71" s="36"/>
      <c r="G71" s="34" t="s">
        <v>35</v>
      </c>
      <c r="H71" s="34"/>
      <c r="I71" s="34"/>
      <c r="J71" s="34"/>
      <c r="K71" s="35">
        <f>IF(F71="","",C71*0.03)</f>
      </c>
      <c r="L71" s="35"/>
      <c r="M71" s="37">
        <f>IF(J71="","",(K71/J71)/1000)</f>
      </c>
      <c r="N71" s="34"/>
      <c r="O71" s="36"/>
      <c r="P71" s="34"/>
      <c r="Q71" s="34"/>
      <c r="R71" s="38">
        <f>IF(O71="","",(IF(G71="売",H71-P71,P71-H71))*M71*100000)</f>
      </c>
      <c r="S71" s="38"/>
      <c r="T71" s="39">
        <f>IF(O71="","",IF(R71&lt;0,J71*(-1),IF(G71="買",(P71-H71)*100,(H71-P71)*100)))</f>
      </c>
      <c r="U71" s="39"/>
    </row>
    <row r="72" spans="2:21" ht="12.75">
      <c r="B72" s="34">
        <v>64</v>
      </c>
      <c r="C72" s="35">
        <f>IF(R71="","",C71+R71)</f>
      </c>
      <c r="D72" s="35"/>
      <c r="E72" s="34"/>
      <c r="F72" s="36"/>
      <c r="G72" s="34" t="s">
        <v>52</v>
      </c>
      <c r="H72" s="34"/>
      <c r="I72" s="34"/>
      <c r="J72" s="34"/>
      <c r="K72" s="35">
        <f>IF(F72="","",C72*0.03)</f>
      </c>
      <c r="L72" s="35"/>
      <c r="M72" s="37">
        <f>IF(J72="","",(K72/J72)/1000)</f>
      </c>
      <c r="N72" s="34"/>
      <c r="O72" s="36"/>
      <c r="P72" s="34"/>
      <c r="Q72" s="34"/>
      <c r="R72" s="38">
        <f>IF(O72="","",(IF(G72="売",H72-P72,P72-H72))*M72*100000)</f>
      </c>
      <c r="S72" s="38"/>
      <c r="T72" s="39">
        <f>IF(O72="","",IF(R72&lt;0,J72*(-1),IF(G72="買",(P72-H72)*100,(H72-P72)*100)))</f>
      </c>
      <c r="U72" s="39"/>
    </row>
    <row r="73" spans="2:21" ht="12.75">
      <c r="B73" s="34">
        <v>65</v>
      </c>
      <c r="C73" s="35">
        <f>IF(R72="","",C72+R72)</f>
      </c>
      <c r="D73" s="35"/>
      <c r="E73" s="34"/>
      <c r="F73" s="36"/>
      <c r="G73" s="34" t="s">
        <v>35</v>
      </c>
      <c r="H73" s="34"/>
      <c r="I73" s="34"/>
      <c r="J73" s="34"/>
      <c r="K73" s="35">
        <f>IF(F73="","",C73*0.03)</f>
      </c>
      <c r="L73" s="35"/>
      <c r="M73" s="37">
        <f>IF(J73="","",(K73/J73)/1000)</f>
      </c>
      <c r="N73" s="34"/>
      <c r="O73" s="36"/>
      <c r="P73" s="34"/>
      <c r="Q73" s="34"/>
      <c r="R73" s="38">
        <f>IF(O73="","",(IF(G73="売",H73-P73,P73-H73))*M73*100000)</f>
      </c>
      <c r="S73" s="38"/>
      <c r="T73" s="39">
        <f>IF(O73="","",IF(R73&lt;0,J73*(-1),IF(G73="買",(P73-H73)*100,(H73-P73)*100)))</f>
      </c>
      <c r="U73" s="39"/>
    </row>
    <row r="74" spans="2:21" ht="12.75">
      <c r="B74" s="34">
        <v>66</v>
      </c>
      <c r="C74" s="35">
        <f>IF(R73="","",C73+R73)</f>
      </c>
      <c r="D74" s="35"/>
      <c r="E74" s="34"/>
      <c r="F74" s="36"/>
      <c r="G74" s="34" t="s">
        <v>35</v>
      </c>
      <c r="H74" s="34"/>
      <c r="I74" s="34"/>
      <c r="J74" s="34"/>
      <c r="K74" s="35">
        <f>IF(F74="","",C74*0.03)</f>
      </c>
      <c r="L74" s="35"/>
      <c r="M74" s="37">
        <f>IF(J74="","",(K74/J74)/1000)</f>
      </c>
      <c r="N74" s="34"/>
      <c r="O74" s="36"/>
      <c r="P74" s="34"/>
      <c r="Q74" s="34"/>
      <c r="R74" s="38">
        <f>IF(O74="","",(IF(G74="売",H74-P74,P74-H74))*M74*100000)</f>
      </c>
      <c r="S74" s="38"/>
      <c r="T74" s="39">
        <f>IF(O74="","",IF(R74&lt;0,J74*(-1),IF(G74="買",(P74-H74)*100,(H74-P74)*100)))</f>
      </c>
      <c r="U74" s="39"/>
    </row>
    <row r="75" spans="2:21" ht="12.75">
      <c r="B75" s="34">
        <v>67</v>
      </c>
      <c r="C75" s="35">
        <f>IF(R74="","",C74+R74)</f>
      </c>
      <c r="D75" s="35"/>
      <c r="E75" s="34"/>
      <c r="F75" s="36"/>
      <c r="G75" s="34" t="s">
        <v>52</v>
      </c>
      <c r="H75" s="34"/>
      <c r="I75" s="34"/>
      <c r="J75" s="34"/>
      <c r="K75" s="35">
        <f>IF(F75="","",C75*0.03)</f>
      </c>
      <c r="L75" s="35"/>
      <c r="M75" s="37">
        <f>IF(J75="","",(K75/J75)/1000)</f>
      </c>
      <c r="N75" s="34"/>
      <c r="O75" s="36"/>
      <c r="P75" s="34"/>
      <c r="Q75" s="34"/>
      <c r="R75" s="38">
        <f>IF(O75="","",(IF(G75="売",H75-P75,P75-H75))*M75*100000)</f>
      </c>
      <c r="S75" s="38"/>
      <c r="T75" s="39">
        <f>IF(O75="","",IF(R75&lt;0,J75*(-1),IF(G75="買",(P75-H75)*100,(H75-P75)*100)))</f>
      </c>
      <c r="U75" s="39"/>
    </row>
    <row r="76" spans="2:21" ht="12.75">
      <c r="B76" s="34">
        <v>68</v>
      </c>
      <c r="C76" s="35">
        <f>IF(R75="","",C75+R75)</f>
      </c>
      <c r="D76" s="35"/>
      <c r="E76" s="34"/>
      <c r="F76" s="36"/>
      <c r="G76" s="34" t="s">
        <v>52</v>
      </c>
      <c r="H76" s="34"/>
      <c r="I76" s="34"/>
      <c r="J76" s="34"/>
      <c r="K76" s="35">
        <f>IF(F76="","",C76*0.03)</f>
      </c>
      <c r="L76" s="35"/>
      <c r="M76" s="37">
        <f>IF(J76="","",(K76/J76)/1000)</f>
      </c>
      <c r="N76" s="34"/>
      <c r="O76" s="36"/>
      <c r="P76" s="34"/>
      <c r="Q76" s="34"/>
      <c r="R76" s="38">
        <f>IF(O76="","",(IF(G76="売",H76-P76,P76-H76))*M76*100000)</f>
      </c>
      <c r="S76" s="38"/>
      <c r="T76" s="39">
        <f>IF(O76="","",IF(R76&lt;0,J76*(-1),IF(G76="買",(P76-H76)*100,(H76-P76)*100)))</f>
      </c>
      <c r="U76" s="39"/>
    </row>
    <row r="77" spans="2:21" ht="12.75">
      <c r="B77" s="34">
        <v>69</v>
      </c>
      <c r="C77" s="35">
        <f>IF(R76="","",C76+R76)</f>
      </c>
      <c r="D77" s="35"/>
      <c r="E77" s="34"/>
      <c r="F77" s="36"/>
      <c r="G77" s="34" t="s">
        <v>52</v>
      </c>
      <c r="H77" s="34"/>
      <c r="I77" s="34"/>
      <c r="J77" s="34"/>
      <c r="K77" s="35">
        <f>IF(F77="","",C77*0.03)</f>
      </c>
      <c r="L77" s="35"/>
      <c r="M77" s="37">
        <f>IF(J77="","",(K77/J77)/1000)</f>
      </c>
      <c r="N77" s="34"/>
      <c r="O77" s="36"/>
      <c r="P77" s="34"/>
      <c r="Q77" s="34"/>
      <c r="R77" s="38">
        <f>IF(O77="","",(IF(G77="売",H77-P77,P77-H77))*M77*100000)</f>
      </c>
      <c r="S77" s="38"/>
      <c r="T77" s="39">
        <f>IF(O77="","",IF(R77&lt;0,J77*(-1),IF(G77="買",(P77-H77)*100,(H77-P77)*100)))</f>
      </c>
      <c r="U77" s="39"/>
    </row>
    <row r="78" spans="2:21" ht="12.75">
      <c r="B78" s="34">
        <v>70</v>
      </c>
      <c r="C78" s="35">
        <f>IF(R77="","",C77+R77)</f>
      </c>
      <c r="D78" s="35"/>
      <c r="E78" s="34"/>
      <c r="F78" s="36"/>
      <c r="G78" s="34" t="s">
        <v>35</v>
      </c>
      <c r="H78" s="34"/>
      <c r="I78" s="34"/>
      <c r="J78" s="34"/>
      <c r="K78" s="35">
        <f>IF(F78="","",C78*0.03)</f>
      </c>
      <c r="L78" s="35"/>
      <c r="M78" s="37">
        <f>IF(J78="","",(K78/J78)/1000)</f>
      </c>
      <c r="N78" s="34"/>
      <c r="O78" s="36"/>
      <c r="P78" s="34"/>
      <c r="Q78" s="34"/>
      <c r="R78" s="38">
        <f>IF(O78="","",(IF(G78="売",H78-P78,P78-H78))*M78*100000)</f>
      </c>
      <c r="S78" s="38"/>
      <c r="T78" s="39">
        <f>IF(O78="","",IF(R78&lt;0,J78*(-1),IF(G78="買",(P78-H78)*100,(H78-P78)*100)))</f>
      </c>
      <c r="U78" s="39"/>
    </row>
    <row r="79" spans="2:21" ht="12.75">
      <c r="B79" s="34">
        <v>71</v>
      </c>
      <c r="C79" s="35">
        <f>IF(R78="","",C78+R78)</f>
      </c>
      <c r="D79" s="35"/>
      <c r="E79" s="34"/>
      <c r="F79" s="36"/>
      <c r="G79" s="34" t="s">
        <v>52</v>
      </c>
      <c r="H79" s="34"/>
      <c r="I79" s="34"/>
      <c r="J79" s="34"/>
      <c r="K79" s="35">
        <f>IF(F79="","",C79*0.03)</f>
      </c>
      <c r="L79" s="35"/>
      <c r="M79" s="37">
        <f>IF(J79="","",(K79/J79)/1000)</f>
      </c>
      <c r="N79" s="34"/>
      <c r="O79" s="36"/>
      <c r="P79" s="34"/>
      <c r="Q79" s="34"/>
      <c r="R79" s="38">
        <f>IF(O79="","",(IF(G79="売",H79-P79,P79-H79))*M79*100000)</f>
      </c>
      <c r="S79" s="38"/>
      <c r="T79" s="39">
        <f>IF(O79="","",IF(R79&lt;0,J79*(-1),IF(G79="買",(P79-H79)*100,(H79-P79)*100)))</f>
      </c>
      <c r="U79" s="39"/>
    </row>
    <row r="80" spans="2:21" ht="12.75">
      <c r="B80" s="34">
        <v>72</v>
      </c>
      <c r="C80" s="35">
        <f>IF(R79="","",C79+R79)</f>
      </c>
      <c r="D80" s="35"/>
      <c r="E80" s="34"/>
      <c r="F80" s="36"/>
      <c r="G80" s="34" t="s">
        <v>35</v>
      </c>
      <c r="H80" s="34"/>
      <c r="I80" s="34"/>
      <c r="J80" s="34"/>
      <c r="K80" s="35">
        <f>IF(F80="","",C80*0.03)</f>
      </c>
      <c r="L80" s="35"/>
      <c r="M80" s="37">
        <f>IF(J80="","",(K80/J80)/1000)</f>
      </c>
      <c r="N80" s="34"/>
      <c r="O80" s="36"/>
      <c r="P80" s="34"/>
      <c r="Q80" s="34"/>
      <c r="R80" s="38">
        <f>IF(O80="","",(IF(G80="売",H80-P80,P80-H80))*M80*100000)</f>
      </c>
      <c r="S80" s="38"/>
      <c r="T80" s="39">
        <f>IF(O80="","",IF(R80&lt;0,J80*(-1),IF(G80="買",(P80-H80)*100,(H80-P80)*100)))</f>
      </c>
      <c r="U80" s="39"/>
    </row>
    <row r="81" spans="2:21" ht="12.75">
      <c r="B81" s="34">
        <v>73</v>
      </c>
      <c r="C81" s="35">
        <f>IF(R80="","",C80+R80)</f>
      </c>
      <c r="D81" s="35"/>
      <c r="E81" s="34"/>
      <c r="F81" s="36"/>
      <c r="G81" s="34" t="s">
        <v>52</v>
      </c>
      <c r="H81" s="34"/>
      <c r="I81" s="34"/>
      <c r="J81" s="34"/>
      <c r="K81" s="35">
        <f>IF(F81="","",C81*0.03)</f>
      </c>
      <c r="L81" s="35"/>
      <c r="M81" s="37">
        <f>IF(J81="","",(K81/J81)/1000)</f>
      </c>
      <c r="N81" s="34"/>
      <c r="O81" s="36"/>
      <c r="P81" s="34"/>
      <c r="Q81" s="34"/>
      <c r="R81" s="38">
        <f>IF(O81="","",(IF(G81="売",H81-P81,P81-H81))*M81*100000)</f>
      </c>
      <c r="S81" s="38"/>
      <c r="T81" s="39">
        <f>IF(O81="","",IF(R81&lt;0,J81*(-1),IF(G81="買",(P81-H81)*100,(H81-P81)*100)))</f>
      </c>
      <c r="U81" s="39"/>
    </row>
    <row r="82" spans="2:21" ht="12.75">
      <c r="B82" s="34">
        <v>74</v>
      </c>
      <c r="C82" s="35">
        <f>IF(R81="","",C81+R81)</f>
      </c>
      <c r="D82" s="35"/>
      <c r="E82" s="34"/>
      <c r="F82" s="36"/>
      <c r="G82" s="34" t="s">
        <v>52</v>
      </c>
      <c r="H82" s="34"/>
      <c r="I82" s="34"/>
      <c r="J82" s="34"/>
      <c r="K82" s="35">
        <f>IF(F82="","",C82*0.03)</f>
      </c>
      <c r="L82" s="35"/>
      <c r="M82" s="37">
        <f>IF(J82="","",(K82/J82)/1000)</f>
      </c>
      <c r="N82" s="34"/>
      <c r="O82" s="36"/>
      <c r="P82" s="34"/>
      <c r="Q82" s="34"/>
      <c r="R82" s="38">
        <f>IF(O82="","",(IF(G82="売",H82-P82,P82-H82))*M82*100000)</f>
      </c>
      <c r="S82" s="38"/>
      <c r="T82" s="39">
        <f>IF(O82="","",IF(R82&lt;0,J82*(-1),IF(G82="買",(P82-H82)*100,(H82-P82)*100)))</f>
      </c>
      <c r="U82" s="39"/>
    </row>
    <row r="83" spans="2:21" ht="12.75">
      <c r="B83" s="34">
        <v>75</v>
      </c>
      <c r="C83" s="35">
        <f>IF(R82="","",C82+R82)</f>
      </c>
      <c r="D83" s="35"/>
      <c r="E83" s="34"/>
      <c r="F83" s="36"/>
      <c r="G83" s="34" t="s">
        <v>52</v>
      </c>
      <c r="H83" s="34"/>
      <c r="I83" s="34"/>
      <c r="J83" s="34"/>
      <c r="K83" s="35">
        <f>IF(F83="","",C83*0.03)</f>
      </c>
      <c r="L83" s="35"/>
      <c r="M83" s="37">
        <f>IF(J83="","",(K83/J83)/1000)</f>
      </c>
      <c r="N83" s="34"/>
      <c r="O83" s="36"/>
      <c r="P83" s="34"/>
      <c r="Q83" s="34"/>
      <c r="R83" s="38">
        <f>IF(O83="","",(IF(G83="売",H83-P83,P83-H83))*M83*100000)</f>
      </c>
      <c r="S83" s="38"/>
      <c r="T83" s="39">
        <f>IF(O83="","",IF(R83&lt;0,J83*(-1),IF(G83="買",(P83-H83)*100,(H83-P83)*100)))</f>
      </c>
      <c r="U83" s="39"/>
    </row>
    <row r="84" spans="2:21" ht="12.75">
      <c r="B84" s="34">
        <v>76</v>
      </c>
      <c r="C84" s="35">
        <f>IF(R83="","",C83+R83)</f>
      </c>
      <c r="D84" s="35"/>
      <c r="E84" s="34"/>
      <c r="F84" s="36"/>
      <c r="G84" s="34" t="s">
        <v>52</v>
      </c>
      <c r="H84" s="34"/>
      <c r="I84" s="34"/>
      <c r="J84" s="34"/>
      <c r="K84" s="35">
        <f>IF(F84="","",C84*0.03)</f>
      </c>
      <c r="L84" s="35"/>
      <c r="M84" s="37">
        <f>IF(J84="","",(K84/J84)/1000)</f>
      </c>
      <c r="N84" s="34"/>
      <c r="O84" s="36"/>
      <c r="P84" s="34"/>
      <c r="Q84" s="34"/>
      <c r="R84" s="38">
        <f>IF(O84="","",(IF(G84="売",H84-P84,P84-H84))*M84*100000)</f>
      </c>
      <c r="S84" s="38"/>
      <c r="T84" s="39">
        <f>IF(O84="","",IF(R84&lt;0,J84*(-1),IF(G84="買",(P84-H84)*100,(H84-P84)*100)))</f>
      </c>
      <c r="U84" s="39"/>
    </row>
    <row r="85" spans="2:21" ht="12.75">
      <c r="B85" s="34">
        <v>77</v>
      </c>
      <c r="C85" s="35">
        <f>IF(R84="","",C84+R84)</f>
      </c>
      <c r="D85" s="35"/>
      <c r="E85" s="34"/>
      <c r="F85" s="36"/>
      <c r="G85" s="34" t="s">
        <v>35</v>
      </c>
      <c r="H85" s="34"/>
      <c r="I85" s="34"/>
      <c r="J85" s="34"/>
      <c r="K85" s="35">
        <f>IF(F85="","",C85*0.03)</f>
      </c>
      <c r="L85" s="35"/>
      <c r="M85" s="37">
        <f>IF(J85="","",(K85/J85)/1000)</f>
      </c>
      <c r="N85" s="34"/>
      <c r="O85" s="36"/>
      <c r="P85" s="34"/>
      <c r="Q85" s="34"/>
      <c r="R85" s="38">
        <f>IF(O85="","",(IF(G85="売",H85-P85,P85-H85))*M85*100000)</f>
      </c>
      <c r="S85" s="38"/>
      <c r="T85" s="39">
        <f>IF(O85="","",IF(R85&lt;0,J85*(-1),IF(G85="買",(P85-H85)*100,(H85-P85)*100)))</f>
      </c>
      <c r="U85" s="39"/>
    </row>
    <row r="86" spans="2:21" ht="12.75">
      <c r="B86" s="34">
        <v>78</v>
      </c>
      <c r="C86" s="35">
        <f>IF(R85="","",C85+R85)</f>
      </c>
      <c r="D86" s="35"/>
      <c r="E86" s="34"/>
      <c r="F86" s="36"/>
      <c r="G86" s="34" t="s">
        <v>52</v>
      </c>
      <c r="H86" s="34"/>
      <c r="I86" s="34"/>
      <c r="J86" s="34"/>
      <c r="K86" s="35">
        <f>IF(F86="","",C86*0.03)</f>
      </c>
      <c r="L86" s="35"/>
      <c r="M86" s="37">
        <f>IF(J86="","",(K86/J86)/1000)</f>
      </c>
      <c r="N86" s="34"/>
      <c r="O86" s="36"/>
      <c r="P86" s="34"/>
      <c r="Q86" s="34"/>
      <c r="R86" s="38">
        <f>IF(O86="","",(IF(G86="売",H86-P86,P86-H86))*M86*100000)</f>
      </c>
      <c r="S86" s="38"/>
      <c r="T86" s="39">
        <f>IF(O86="","",IF(R86&lt;0,J86*(-1),IF(G86="買",(P86-H86)*100,(H86-P86)*100)))</f>
      </c>
      <c r="U86" s="39"/>
    </row>
    <row r="87" spans="2:21" ht="12.75">
      <c r="B87" s="34">
        <v>79</v>
      </c>
      <c r="C87" s="35">
        <f>IF(R86="","",C86+R86)</f>
      </c>
      <c r="D87" s="35"/>
      <c r="E87" s="34"/>
      <c r="F87" s="36"/>
      <c r="G87" s="34" t="s">
        <v>35</v>
      </c>
      <c r="H87" s="34"/>
      <c r="I87" s="34"/>
      <c r="J87" s="34"/>
      <c r="K87" s="35">
        <f>IF(F87="","",C87*0.03)</f>
      </c>
      <c r="L87" s="35"/>
      <c r="M87" s="37">
        <f>IF(J87="","",(K87/J87)/1000)</f>
      </c>
      <c r="N87" s="34"/>
      <c r="O87" s="36"/>
      <c r="P87" s="34"/>
      <c r="Q87" s="34"/>
      <c r="R87" s="38">
        <f>IF(O87="","",(IF(G87="売",H87-P87,P87-H87))*M87*100000)</f>
      </c>
      <c r="S87" s="38"/>
      <c r="T87" s="39">
        <f>IF(O87="","",IF(R87&lt;0,J87*(-1),IF(G87="買",(P87-H87)*100,(H87-P87)*100)))</f>
      </c>
      <c r="U87" s="39"/>
    </row>
    <row r="88" spans="2:21" ht="12.75">
      <c r="B88" s="34">
        <v>80</v>
      </c>
      <c r="C88" s="35">
        <f>IF(R87="","",C87+R87)</f>
      </c>
      <c r="D88" s="35"/>
      <c r="E88" s="34"/>
      <c r="F88" s="36"/>
      <c r="G88" s="34" t="s">
        <v>35</v>
      </c>
      <c r="H88" s="34"/>
      <c r="I88" s="34"/>
      <c r="J88" s="34"/>
      <c r="K88" s="35">
        <f>IF(F88="","",C88*0.03)</f>
      </c>
      <c r="L88" s="35"/>
      <c r="M88" s="37">
        <f>IF(J88="","",(K88/J88)/1000)</f>
      </c>
      <c r="N88" s="34"/>
      <c r="O88" s="36"/>
      <c r="P88" s="34"/>
      <c r="Q88" s="34"/>
      <c r="R88" s="38">
        <f>IF(O88="","",(IF(G88="売",H88-P88,P88-H88))*M88*100000)</f>
      </c>
      <c r="S88" s="38"/>
      <c r="T88" s="39">
        <f>IF(O88="","",IF(R88&lt;0,J88*(-1),IF(G88="買",(P88-H88)*100,(H88-P88)*100)))</f>
      </c>
      <c r="U88" s="39"/>
    </row>
    <row r="89" spans="2:21" ht="12.75">
      <c r="B89" s="34">
        <v>81</v>
      </c>
      <c r="C89" s="35">
        <f>IF(R88="","",C88+R88)</f>
      </c>
      <c r="D89" s="35"/>
      <c r="E89" s="34"/>
      <c r="F89" s="36"/>
      <c r="G89" s="34" t="s">
        <v>35</v>
      </c>
      <c r="H89" s="34"/>
      <c r="I89" s="34"/>
      <c r="J89" s="34"/>
      <c r="K89" s="35">
        <f>IF(F89="","",C89*0.03)</f>
      </c>
      <c r="L89" s="35"/>
      <c r="M89" s="37">
        <f>IF(J89="","",(K89/J89)/1000)</f>
      </c>
      <c r="N89" s="34"/>
      <c r="O89" s="36"/>
      <c r="P89" s="34"/>
      <c r="Q89" s="34"/>
      <c r="R89" s="38">
        <f>IF(O89="","",(IF(G89="売",H89-P89,P89-H89))*M89*100000)</f>
      </c>
      <c r="S89" s="38"/>
      <c r="T89" s="39">
        <f>IF(O89="","",IF(R89&lt;0,J89*(-1),IF(G89="買",(P89-H89)*100,(H89-P89)*100)))</f>
      </c>
      <c r="U89" s="39"/>
    </row>
    <row r="90" spans="2:21" ht="12.75">
      <c r="B90" s="34">
        <v>82</v>
      </c>
      <c r="C90" s="35">
        <f>IF(R89="","",C89+R89)</f>
      </c>
      <c r="D90" s="35"/>
      <c r="E90" s="34"/>
      <c r="F90" s="36"/>
      <c r="G90" s="34" t="s">
        <v>35</v>
      </c>
      <c r="H90" s="34"/>
      <c r="I90" s="34"/>
      <c r="J90" s="34"/>
      <c r="K90" s="35">
        <f>IF(F90="","",C90*0.03)</f>
      </c>
      <c r="L90" s="35"/>
      <c r="M90" s="37">
        <f>IF(J90="","",(K90/J90)/1000)</f>
      </c>
      <c r="N90" s="34"/>
      <c r="O90" s="36"/>
      <c r="P90" s="34"/>
      <c r="Q90" s="34"/>
      <c r="R90" s="38">
        <f>IF(O90="","",(IF(G90="売",H90-P90,P90-H90))*M90*100000)</f>
      </c>
      <c r="S90" s="38"/>
      <c r="T90" s="39">
        <f>IF(O90="","",IF(R90&lt;0,J90*(-1),IF(G90="買",(P90-H90)*100,(H90-P90)*100)))</f>
      </c>
      <c r="U90" s="39"/>
    </row>
    <row r="91" spans="2:21" ht="12.75">
      <c r="B91" s="34">
        <v>83</v>
      </c>
      <c r="C91" s="35">
        <f>IF(R90="","",C90+R90)</f>
      </c>
      <c r="D91" s="35"/>
      <c r="E91" s="34"/>
      <c r="F91" s="36"/>
      <c r="G91" s="34" t="s">
        <v>35</v>
      </c>
      <c r="H91" s="34"/>
      <c r="I91" s="34"/>
      <c r="J91" s="34"/>
      <c r="K91" s="35">
        <f>IF(F91="","",C91*0.03)</f>
      </c>
      <c r="L91" s="35"/>
      <c r="M91" s="37">
        <f>IF(J91="","",(K91/J91)/1000)</f>
      </c>
      <c r="N91" s="34"/>
      <c r="O91" s="36"/>
      <c r="P91" s="34"/>
      <c r="Q91" s="34"/>
      <c r="R91" s="38">
        <f>IF(O91="","",(IF(G91="売",H91-P91,P91-H91))*M91*100000)</f>
      </c>
      <c r="S91" s="38"/>
      <c r="T91" s="39">
        <f>IF(O91="","",IF(R91&lt;0,J91*(-1),IF(G91="買",(P91-H91)*100,(H91-P91)*100)))</f>
      </c>
      <c r="U91" s="39"/>
    </row>
    <row r="92" spans="2:21" ht="12.75">
      <c r="B92" s="34">
        <v>84</v>
      </c>
      <c r="C92" s="35">
        <f>IF(R91="","",C91+R91)</f>
      </c>
      <c r="D92" s="35"/>
      <c r="E92" s="34"/>
      <c r="F92" s="36"/>
      <c r="G92" s="34" t="s">
        <v>52</v>
      </c>
      <c r="H92" s="34"/>
      <c r="I92" s="34"/>
      <c r="J92" s="34"/>
      <c r="K92" s="35">
        <f>IF(F92="","",C92*0.03)</f>
      </c>
      <c r="L92" s="35"/>
      <c r="M92" s="37">
        <f>IF(J92="","",(K92/J92)/1000)</f>
      </c>
      <c r="N92" s="34"/>
      <c r="O92" s="36"/>
      <c r="P92" s="34"/>
      <c r="Q92" s="34"/>
      <c r="R92" s="38">
        <f>IF(O92="","",(IF(G92="売",H92-P92,P92-H92))*M92*100000)</f>
      </c>
      <c r="S92" s="38"/>
      <c r="T92" s="39">
        <f>IF(O92="","",IF(R92&lt;0,J92*(-1),IF(G92="買",(P92-H92)*100,(H92-P92)*100)))</f>
      </c>
      <c r="U92" s="39"/>
    </row>
    <row r="93" spans="2:21" ht="12.75">
      <c r="B93" s="34">
        <v>85</v>
      </c>
      <c r="C93" s="35">
        <f>IF(R92="","",C92+R92)</f>
      </c>
      <c r="D93" s="35"/>
      <c r="E93" s="34"/>
      <c r="F93" s="36"/>
      <c r="G93" s="34" t="s">
        <v>35</v>
      </c>
      <c r="H93" s="34"/>
      <c r="I93" s="34"/>
      <c r="J93" s="34"/>
      <c r="K93" s="35">
        <f>IF(F93="","",C93*0.03)</f>
      </c>
      <c r="L93" s="35"/>
      <c r="M93" s="37">
        <f>IF(J93="","",(K93/J93)/1000)</f>
      </c>
      <c r="N93" s="34"/>
      <c r="O93" s="36"/>
      <c r="P93" s="34"/>
      <c r="Q93" s="34"/>
      <c r="R93" s="38">
        <f>IF(O93="","",(IF(G93="売",H93-P93,P93-H93))*M93*100000)</f>
      </c>
      <c r="S93" s="38"/>
      <c r="T93" s="39">
        <f>IF(O93="","",IF(R93&lt;0,J93*(-1),IF(G93="買",(P93-H93)*100,(H93-P93)*100)))</f>
      </c>
      <c r="U93" s="39"/>
    </row>
    <row r="94" spans="2:21" ht="12.75">
      <c r="B94" s="34">
        <v>86</v>
      </c>
      <c r="C94" s="35">
        <f>IF(R93="","",C93+R93)</f>
      </c>
      <c r="D94" s="35"/>
      <c r="E94" s="34"/>
      <c r="F94" s="36"/>
      <c r="G94" s="34" t="s">
        <v>52</v>
      </c>
      <c r="H94" s="34"/>
      <c r="I94" s="34"/>
      <c r="J94" s="34"/>
      <c r="K94" s="35">
        <f>IF(F94="","",C94*0.03)</f>
      </c>
      <c r="L94" s="35"/>
      <c r="M94" s="37">
        <f>IF(J94="","",(K94/J94)/1000)</f>
      </c>
      <c r="N94" s="34"/>
      <c r="O94" s="36"/>
      <c r="P94" s="34"/>
      <c r="Q94" s="34"/>
      <c r="R94" s="38">
        <f>IF(O94="","",(IF(G94="売",H94-P94,P94-H94))*M94*100000)</f>
      </c>
      <c r="S94" s="38"/>
      <c r="T94" s="39">
        <f>IF(O94="","",IF(R94&lt;0,J94*(-1),IF(G94="買",(P94-H94)*100,(H94-P94)*100)))</f>
      </c>
      <c r="U94" s="39"/>
    </row>
    <row r="95" spans="2:21" ht="12.75">
      <c r="B95" s="34">
        <v>87</v>
      </c>
      <c r="C95" s="35">
        <f>IF(R94="","",C94+R94)</f>
      </c>
      <c r="D95" s="35"/>
      <c r="E95" s="34"/>
      <c r="F95" s="36"/>
      <c r="G95" s="34" t="s">
        <v>35</v>
      </c>
      <c r="H95" s="34"/>
      <c r="I95" s="34"/>
      <c r="J95" s="34"/>
      <c r="K95" s="35">
        <f>IF(F95="","",C95*0.03)</f>
      </c>
      <c r="L95" s="35"/>
      <c r="M95" s="37">
        <f>IF(J95="","",(K95/J95)/1000)</f>
      </c>
      <c r="N95" s="34"/>
      <c r="O95" s="36"/>
      <c r="P95" s="34"/>
      <c r="Q95" s="34"/>
      <c r="R95" s="38">
        <f>IF(O95="","",(IF(G95="売",H95-P95,P95-H95))*M95*100000)</f>
      </c>
      <c r="S95" s="38"/>
      <c r="T95" s="39">
        <f>IF(O95="","",IF(R95&lt;0,J95*(-1),IF(G95="買",(P95-H95)*100,(H95-P95)*100)))</f>
      </c>
      <c r="U95" s="39"/>
    </row>
    <row r="96" spans="2:21" ht="12.75">
      <c r="B96" s="34">
        <v>88</v>
      </c>
      <c r="C96" s="35">
        <f>IF(R95="","",C95+R95)</f>
      </c>
      <c r="D96" s="35"/>
      <c r="E96" s="34"/>
      <c r="F96" s="36"/>
      <c r="G96" s="34" t="s">
        <v>52</v>
      </c>
      <c r="H96" s="34"/>
      <c r="I96" s="34"/>
      <c r="J96" s="34"/>
      <c r="K96" s="35">
        <f>IF(F96="","",C96*0.03)</f>
      </c>
      <c r="L96" s="35"/>
      <c r="M96" s="37">
        <f>IF(J96="","",(K96/J96)/1000)</f>
      </c>
      <c r="N96" s="34"/>
      <c r="O96" s="36"/>
      <c r="P96" s="34"/>
      <c r="Q96" s="34"/>
      <c r="R96" s="38">
        <f>IF(O96="","",(IF(G96="売",H96-P96,P96-H96))*M96*100000)</f>
      </c>
      <c r="S96" s="38"/>
      <c r="T96" s="39">
        <f>IF(O96="","",IF(R96&lt;0,J96*(-1),IF(G96="買",(P96-H96)*100,(H96-P96)*100)))</f>
      </c>
      <c r="U96" s="39"/>
    </row>
    <row r="97" spans="2:21" ht="12.75">
      <c r="B97" s="34">
        <v>89</v>
      </c>
      <c r="C97" s="35">
        <f>IF(R96="","",C96+R96)</f>
      </c>
      <c r="D97" s="35"/>
      <c r="E97" s="34"/>
      <c r="F97" s="36"/>
      <c r="G97" s="34" t="s">
        <v>35</v>
      </c>
      <c r="H97" s="34"/>
      <c r="I97" s="34"/>
      <c r="J97" s="34"/>
      <c r="K97" s="35">
        <f>IF(F97="","",C97*0.03)</f>
      </c>
      <c r="L97" s="35"/>
      <c r="M97" s="37">
        <f>IF(J97="","",(K97/J97)/1000)</f>
      </c>
      <c r="N97" s="34"/>
      <c r="O97" s="36"/>
      <c r="P97" s="34"/>
      <c r="Q97" s="34"/>
      <c r="R97" s="38">
        <f>IF(O97="","",(IF(G97="売",H97-P97,P97-H97))*M97*100000)</f>
      </c>
      <c r="S97" s="38"/>
      <c r="T97" s="39">
        <f>IF(O97="","",IF(R97&lt;0,J97*(-1),IF(G97="買",(P97-H97)*100,(H97-P97)*100)))</f>
      </c>
      <c r="U97" s="39"/>
    </row>
    <row r="98" spans="2:21" ht="12.75">
      <c r="B98" s="34">
        <v>90</v>
      </c>
      <c r="C98" s="35">
        <f>IF(R97="","",C97+R97)</f>
      </c>
      <c r="D98" s="35"/>
      <c r="E98" s="34"/>
      <c r="F98" s="36"/>
      <c r="G98" s="34" t="s">
        <v>52</v>
      </c>
      <c r="H98" s="34"/>
      <c r="I98" s="34"/>
      <c r="J98" s="34"/>
      <c r="K98" s="35">
        <f>IF(F98="","",C98*0.03)</f>
      </c>
      <c r="L98" s="35"/>
      <c r="M98" s="37">
        <f>IF(J98="","",(K98/J98)/1000)</f>
      </c>
      <c r="N98" s="34"/>
      <c r="O98" s="36"/>
      <c r="P98" s="34"/>
      <c r="Q98" s="34"/>
      <c r="R98" s="38">
        <f>IF(O98="","",(IF(G98="売",H98-P98,P98-H98))*M98*100000)</f>
      </c>
      <c r="S98" s="38"/>
      <c r="T98" s="39">
        <f>IF(O98="","",IF(R98&lt;0,J98*(-1),IF(G98="買",(P98-H98)*100,(H98-P98)*100)))</f>
      </c>
      <c r="U98" s="39"/>
    </row>
    <row r="99" spans="2:21" ht="12.75">
      <c r="B99" s="34">
        <v>91</v>
      </c>
      <c r="C99" s="35">
        <f>IF(R98="","",C98+R98)</f>
      </c>
      <c r="D99" s="35"/>
      <c r="E99" s="34"/>
      <c r="F99" s="36"/>
      <c r="G99" s="34" t="s">
        <v>35</v>
      </c>
      <c r="H99" s="34"/>
      <c r="I99" s="34"/>
      <c r="J99" s="34"/>
      <c r="K99" s="35">
        <f>IF(F99="","",C99*0.03)</f>
      </c>
      <c r="L99" s="35"/>
      <c r="M99" s="37">
        <f>IF(J99="","",(K99/J99)/1000)</f>
      </c>
      <c r="N99" s="34"/>
      <c r="O99" s="36"/>
      <c r="P99" s="34"/>
      <c r="Q99" s="34"/>
      <c r="R99" s="38">
        <f>IF(O99="","",(IF(G99="売",H99-P99,P99-H99))*M99*100000)</f>
      </c>
      <c r="S99" s="38"/>
      <c r="T99" s="39">
        <f>IF(O99="","",IF(R99&lt;0,J99*(-1),IF(G99="買",(P99-H99)*100,(H99-P99)*100)))</f>
      </c>
      <c r="U99" s="39"/>
    </row>
    <row r="100" spans="2:21" ht="12.75">
      <c r="B100" s="34">
        <v>92</v>
      </c>
      <c r="C100" s="35">
        <f>IF(R99="","",C99+R99)</f>
      </c>
      <c r="D100" s="35"/>
      <c r="E100" s="34"/>
      <c r="F100" s="36"/>
      <c r="G100" s="34" t="s">
        <v>35</v>
      </c>
      <c r="H100" s="34"/>
      <c r="I100" s="34"/>
      <c r="J100" s="34"/>
      <c r="K100" s="35">
        <f>IF(F100="","",C100*0.03)</f>
      </c>
      <c r="L100" s="35"/>
      <c r="M100" s="37">
        <f>IF(J100="","",(K100/J100)/1000)</f>
      </c>
      <c r="N100" s="34"/>
      <c r="O100" s="36"/>
      <c r="P100" s="34"/>
      <c r="Q100" s="34"/>
      <c r="R100" s="38">
        <f>IF(O100="","",(IF(G100="売",H100-P100,P100-H100))*M100*100000)</f>
      </c>
      <c r="S100" s="38"/>
      <c r="T100" s="39">
        <f>IF(O100="","",IF(R100&lt;0,J100*(-1),IF(G100="買",(P100-H100)*100,(H100-P100)*100)))</f>
      </c>
      <c r="U100" s="39"/>
    </row>
    <row r="101" spans="2:21" ht="12.75">
      <c r="B101" s="34">
        <v>93</v>
      </c>
      <c r="C101" s="35">
        <f>IF(R100="","",C100+R100)</f>
      </c>
      <c r="D101" s="35"/>
      <c r="E101" s="34"/>
      <c r="F101" s="36"/>
      <c r="G101" s="34" t="s">
        <v>52</v>
      </c>
      <c r="H101" s="34"/>
      <c r="I101" s="34"/>
      <c r="J101" s="34"/>
      <c r="K101" s="35">
        <f>IF(F101="","",C101*0.03)</f>
      </c>
      <c r="L101" s="35"/>
      <c r="M101" s="37">
        <f>IF(J101="","",(K101/J101)/1000)</f>
      </c>
      <c r="N101" s="34"/>
      <c r="O101" s="36"/>
      <c r="P101" s="34"/>
      <c r="Q101" s="34"/>
      <c r="R101" s="38">
        <f>IF(O101="","",(IF(G101="売",H101-P101,P101-H101))*M101*100000)</f>
      </c>
      <c r="S101" s="38"/>
      <c r="T101" s="39">
        <f>IF(O101="","",IF(R101&lt;0,J101*(-1),IF(G101="買",(P101-H101)*100,(H101-P101)*100)))</f>
      </c>
      <c r="U101" s="39"/>
    </row>
    <row r="102" spans="2:21" ht="12.75">
      <c r="B102" s="34">
        <v>94</v>
      </c>
      <c r="C102" s="35">
        <f>IF(R101="","",C101+R101)</f>
      </c>
      <c r="D102" s="35"/>
      <c r="E102" s="34"/>
      <c r="F102" s="36"/>
      <c r="G102" s="34" t="s">
        <v>52</v>
      </c>
      <c r="H102" s="34"/>
      <c r="I102" s="34"/>
      <c r="J102" s="34"/>
      <c r="K102" s="35">
        <f>IF(F102="","",C102*0.03)</f>
      </c>
      <c r="L102" s="35"/>
      <c r="M102" s="37">
        <f>IF(J102="","",(K102/J102)/1000)</f>
      </c>
      <c r="N102" s="34"/>
      <c r="O102" s="36"/>
      <c r="P102" s="34"/>
      <c r="Q102" s="34"/>
      <c r="R102" s="38">
        <f>IF(O102="","",(IF(G102="売",H102-P102,P102-H102))*M102*100000)</f>
      </c>
      <c r="S102" s="38"/>
      <c r="T102" s="39">
        <f>IF(O102="","",IF(R102&lt;0,J102*(-1),IF(G102="買",(P102-H102)*100,(H102-P102)*100)))</f>
      </c>
      <c r="U102" s="39"/>
    </row>
    <row r="103" spans="2:21" ht="12.75">
      <c r="B103" s="34">
        <v>95</v>
      </c>
      <c r="C103" s="35">
        <f>IF(R102="","",C102+R102)</f>
      </c>
      <c r="D103" s="35"/>
      <c r="E103" s="34"/>
      <c r="F103" s="36"/>
      <c r="G103" s="34" t="s">
        <v>52</v>
      </c>
      <c r="H103" s="34"/>
      <c r="I103" s="34"/>
      <c r="J103" s="34"/>
      <c r="K103" s="35">
        <f>IF(F103="","",C103*0.03)</f>
      </c>
      <c r="L103" s="35"/>
      <c r="M103" s="37">
        <f>IF(J103="","",(K103/J103)/1000)</f>
      </c>
      <c r="N103" s="34"/>
      <c r="O103" s="36"/>
      <c r="P103" s="34"/>
      <c r="Q103" s="34"/>
      <c r="R103" s="38">
        <f>IF(O103="","",(IF(G103="売",H103-P103,P103-H103))*M103*100000)</f>
      </c>
      <c r="S103" s="38"/>
      <c r="T103" s="39">
        <f>IF(O103="","",IF(R103&lt;0,J103*(-1),IF(G103="買",(P103-H103)*100,(H103-P103)*100)))</f>
      </c>
      <c r="U103" s="39"/>
    </row>
    <row r="104" spans="2:21" ht="12.75">
      <c r="B104" s="34">
        <v>96</v>
      </c>
      <c r="C104" s="35">
        <f>IF(R103="","",C103+R103)</f>
      </c>
      <c r="D104" s="35"/>
      <c r="E104" s="34"/>
      <c r="F104" s="36"/>
      <c r="G104" s="34" t="s">
        <v>35</v>
      </c>
      <c r="H104" s="34"/>
      <c r="I104" s="34"/>
      <c r="J104" s="34"/>
      <c r="K104" s="35">
        <f>IF(F104="","",C104*0.03)</f>
      </c>
      <c r="L104" s="35"/>
      <c r="M104" s="37">
        <f>IF(J104="","",(K104/J104)/1000)</f>
      </c>
      <c r="N104" s="34"/>
      <c r="O104" s="36"/>
      <c r="P104" s="34"/>
      <c r="Q104" s="34"/>
      <c r="R104" s="38">
        <f>IF(O104="","",(IF(G104="売",H104-P104,P104-H104))*M104*100000)</f>
      </c>
      <c r="S104" s="38"/>
      <c r="T104" s="39">
        <f>IF(O104="","",IF(R104&lt;0,J104*(-1),IF(G104="買",(P104-H104)*100,(H104-P104)*100)))</f>
      </c>
      <c r="U104" s="39"/>
    </row>
    <row r="105" spans="2:21" ht="12.75">
      <c r="B105" s="34">
        <v>97</v>
      </c>
      <c r="C105" s="35">
        <f>IF(R104="","",C104+R104)</f>
      </c>
      <c r="D105" s="35"/>
      <c r="E105" s="34"/>
      <c r="F105" s="36"/>
      <c r="G105" s="34" t="s">
        <v>52</v>
      </c>
      <c r="H105" s="34"/>
      <c r="I105" s="34"/>
      <c r="J105" s="34"/>
      <c r="K105" s="35">
        <f>IF(F105="","",C105*0.03)</f>
      </c>
      <c r="L105" s="35"/>
      <c r="M105" s="37">
        <f>IF(J105="","",(K105/J105)/1000)</f>
      </c>
      <c r="N105" s="34"/>
      <c r="O105" s="36"/>
      <c r="P105" s="34"/>
      <c r="Q105" s="34"/>
      <c r="R105" s="38">
        <f>IF(O105="","",(IF(G105="売",H105-P105,P105-H105))*M105*100000)</f>
      </c>
      <c r="S105" s="38"/>
      <c r="T105" s="39">
        <f>IF(O105="","",IF(R105&lt;0,J105*(-1),IF(G105="買",(P105-H105)*100,(H105-P105)*100)))</f>
      </c>
      <c r="U105" s="39"/>
    </row>
    <row r="106" spans="2:21" ht="12.75">
      <c r="B106" s="34">
        <v>98</v>
      </c>
      <c r="C106" s="35">
        <f>IF(R105="","",C105+R105)</f>
      </c>
      <c r="D106" s="35"/>
      <c r="E106" s="34"/>
      <c r="F106" s="36"/>
      <c r="G106" s="34" t="s">
        <v>35</v>
      </c>
      <c r="H106" s="34"/>
      <c r="I106" s="34"/>
      <c r="J106" s="34"/>
      <c r="K106" s="35">
        <f>IF(F106="","",C106*0.03)</f>
      </c>
      <c r="L106" s="35"/>
      <c r="M106" s="37">
        <f>IF(J106="","",(K106/J106)/1000)</f>
      </c>
      <c r="N106" s="34"/>
      <c r="O106" s="36"/>
      <c r="P106" s="34"/>
      <c r="Q106" s="34"/>
      <c r="R106" s="38">
        <f>IF(O106="","",(IF(G106="売",H106-P106,P106-H106))*M106*100000)</f>
      </c>
      <c r="S106" s="38"/>
      <c r="T106" s="39">
        <f>IF(O106="","",IF(R106&lt;0,J106*(-1),IF(G106="買",(P106-H106)*100,(H106-P106)*100)))</f>
      </c>
      <c r="U106" s="39"/>
    </row>
    <row r="107" spans="2:21" ht="12.75">
      <c r="B107" s="34">
        <v>99</v>
      </c>
      <c r="C107" s="35">
        <f>IF(R106="","",C106+R106)</f>
      </c>
      <c r="D107" s="35"/>
      <c r="E107" s="34"/>
      <c r="F107" s="36"/>
      <c r="G107" s="34" t="s">
        <v>35</v>
      </c>
      <c r="H107" s="34"/>
      <c r="I107" s="34"/>
      <c r="J107" s="34"/>
      <c r="K107" s="35">
        <f>IF(F107="","",C107*0.03)</f>
      </c>
      <c r="L107" s="35"/>
      <c r="M107" s="37">
        <f>IF(J107="","",(K107/J107)/1000)</f>
      </c>
      <c r="N107" s="34"/>
      <c r="O107" s="36"/>
      <c r="P107" s="34"/>
      <c r="Q107" s="34"/>
      <c r="R107" s="38">
        <f>IF(O107="","",(IF(G107="売",H107-P107,P107-H107))*M107*100000)</f>
      </c>
      <c r="S107" s="38"/>
      <c r="T107" s="39">
        <f>IF(O107="","",IF(R107&lt;0,J107*(-1),IF(G107="買",(P107-H107)*100,(H107-P107)*100)))</f>
      </c>
      <c r="U107" s="39"/>
    </row>
    <row r="108" spans="2:21" ht="12.75">
      <c r="B108" s="34">
        <v>100</v>
      </c>
      <c r="C108" s="35">
        <f>IF(R107="","",C107+R107)</f>
      </c>
      <c r="D108" s="35"/>
      <c r="E108" s="34"/>
      <c r="F108" s="36"/>
      <c r="G108" s="34" t="s">
        <v>52</v>
      </c>
      <c r="H108" s="34"/>
      <c r="I108" s="34"/>
      <c r="J108" s="34"/>
      <c r="K108" s="35">
        <f>IF(F108="","",C108*0.03)</f>
      </c>
      <c r="L108" s="35"/>
      <c r="M108" s="37">
        <f>IF(J108="","",(K108/J108)/1000)</f>
      </c>
      <c r="N108" s="34"/>
      <c r="O108" s="36"/>
      <c r="P108" s="34"/>
      <c r="Q108" s="34"/>
      <c r="R108" s="38">
        <f>IF(O108="","",(IF(G108="売",H108-P108,P108-H108))*M108*100000)</f>
      </c>
      <c r="S108" s="38"/>
      <c r="T108" s="39">
        <f>IF(O108="","",IF(R108&lt;0,J108*(-1),IF(G108="買",(P108-H108)*100,(H108-P108)*100)))</f>
      </c>
      <c r="U108" s="39"/>
    </row>
    <row r="109" spans="2:18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</sheetData>
  <sheetProtection selectLockedCells="1" selectUnlockedCells="1"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5 G47:G108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G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G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allowBlank="1" showErrorMessage="1" sqref="G9:G108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B2:U109"/>
  <sheetViews>
    <sheetView workbookViewId="0" topLeftCell="A1">
      <pane ySplit="8" topLeftCell="A36" activePane="bottomLeft" state="frozen"/>
      <selection pane="topLeft" activeCell="A1" sqref="A1"/>
      <selection pane="bottomLeft" activeCell="R98" sqref="R98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1" customWidth="1"/>
  </cols>
  <sheetData>
    <row r="2" spans="2:20" ht="12.75">
      <c r="B2" s="2" t="s">
        <v>0</v>
      </c>
      <c r="C2" s="2"/>
      <c r="D2" s="3" t="s">
        <v>150</v>
      </c>
      <c r="E2" s="3"/>
      <c r="F2" s="2" t="s">
        <v>2</v>
      </c>
      <c r="G2" s="2"/>
      <c r="H2" s="3" t="s">
        <v>151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>
        <f>C108+R108</f>
        <v>0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6" t="s">
        <v>152</v>
      </c>
      <c r="M3" s="6"/>
      <c r="N3" s="6"/>
      <c r="O3" s="6"/>
      <c r="P3" s="6"/>
      <c r="Q3" s="6"/>
      <c r="R3" s="5"/>
      <c r="S3" s="5"/>
    </row>
    <row r="4" spans="2:20" ht="12.75">
      <c r="B4" s="2" t="s">
        <v>10</v>
      </c>
      <c r="C4" s="2"/>
      <c r="D4" s="7">
        <f>SUM($R$9:$S$993)</f>
        <v>1430819.1267142515</v>
      </c>
      <c r="E4" s="7"/>
      <c r="F4" s="2" t="s">
        <v>11</v>
      </c>
      <c r="G4" s="2"/>
      <c r="H4" s="8">
        <f>SUM($T$9:$U$108)</f>
        <v>312.5999999999998</v>
      </c>
      <c r="I4" s="8"/>
      <c r="J4" s="9" t="s">
        <v>12</v>
      </c>
      <c r="K4" s="9"/>
      <c r="L4" s="4">
        <f>MAX($C$9:$D$990)-C9</f>
        <v>1505999.0997054148</v>
      </c>
      <c r="M4" s="4"/>
      <c r="N4" s="9" t="s">
        <v>13</v>
      </c>
      <c r="O4" s="9"/>
      <c r="P4" s="7">
        <f>MIN($C$9:$D$990)-C9</f>
        <v>-126157.36509793578</v>
      </c>
      <c r="Q4" s="7"/>
      <c r="R4" s="5"/>
      <c r="S4" s="5"/>
      <c r="T4" s="5"/>
    </row>
    <row r="5" spans="2:20" ht="12.75">
      <c r="B5" s="10" t="s">
        <v>14</v>
      </c>
      <c r="C5" s="11">
        <f>COUNTIF($R$9:$R$990,"&gt;0")</f>
        <v>34</v>
      </c>
      <c r="D5" s="2" t="s">
        <v>15</v>
      </c>
      <c r="E5" s="12">
        <f>COUNTIF($R$9:$R$990,"&lt;0")</f>
        <v>42</v>
      </c>
      <c r="F5" s="2" t="s">
        <v>16</v>
      </c>
      <c r="G5" s="11">
        <f>COUNTIF($R$9:$R$990,"=0")</f>
        <v>22</v>
      </c>
      <c r="H5" s="2" t="s">
        <v>17</v>
      </c>
      <c r="I5" s="13">
        <f>C5/SUM(C5,E5,G5)</f>
        <v>0.3469387755102041</v>
      </c>
      <c r="J5" s="10" t="s">
        <v>18</v>
      </c>
      <c r="K5" s="10"/>
      <c r="L5" s="3"/>
      <c r="M5" s="3"/>
      <c r="N5" s="14" t="s">
        <v>19</v>
      </c>
      <c r="O5" s="15"/>
      <c r="P5" s="3"/>
      <c r="Q5" s="3"/>
      <c r="R5" s="5"/>
      <c r="S5" s="5"/>
      <c r="T5" s="5"/>
    </row>
    <row r="6" spans="2:20" ht="12.75">
      <c r="B6" s="16"/>
      <c r="C6" s="17"/>
      <c r="D6" s="18"/>
      <c r="E6" s="19"/>
      <c r="F6" s="16"/>
      <c r="G6" s="19"/>
      <c r="H6" s="16"/>
      <c r="I6" s="20"/>
      <c r="J6" s="16"/>
      <c r="K6" s="16"/>
      <c r="L6" s="19"/>
      <c r="M6" s="19"/>
      <c r="N6" s="21"/>
      <c r="O6" s="21"/>
      <c r="P6" s="22"/>
      <c r="Q6" s="23"/>
      <c r="R6" s="5"/>
      <c r="S6" s="5"/>
      <c r="T6" s="5"/>
    </row>
    <row r="7" spans="2:21" ht="12.75">
      <c r="B7" s="24" t="s">
        <v>20</v>
      </c>
      <c r="C7" s="25" t="s">
        <v>21</v>
      </c>
      <c r="D7" s="25"/>
      <c r="E7" s="26" t="s">
        <v>22</v>
      </c>
      <c r="F7" s="26"/>
      <c r="G7" s="26"/>
      <c r="H7" s="26"/>
      <c r="I7" s="26"/>
      <c r="J7" s="27" t="s">
        <v>23</v>
      </c>
      <c r="K7" s="27"/>
      <c r="L7" s="27"/>
      <c r="M7" s="28" t="s">
        <v>24</v>
      </c>
      <c r="N7" s="29" t="s">
        <v>25</v>
      </c>
      <c r="O7" s="29"/>
      <c r="P7" s="29"/>
      <c r="Q7" s="29"/>
      <c r="R7" s="30" t="s">
        <v>26</v>
      </c>
      <c r="S7" s="30"/>
      <c r="T7" s="30"/>
      <c r="U7" s="30"/>
    </row>
    <row r="8" spans="2:21" ht="12.75">
      <c r="B8" s="24"/>
      <c r="C8" s="25"/>
      <c r="D8" s="25"/>
      <c r="E8" s="31" t="s">
        <v>27</v>
      </c>
      <c r="F8" s="31" t="s">
        <v>28</v>
      </c>
      <c r="G8" s="31" t="s">
        <v>29</v>
      </c>
      <c r="H8" s="31" t="s">
        <v>30</v>
      </c>
      <c r="I8" s="31"/>
      <c r="J8" s="32" t="s">
        <v>31</v>
      </c>
      <c r="K8" s="32" t="s">
        <v>32</v>
      </c>
      <c r="L8" s="32"/>
      <c r="M8" s="28"/>
      <c r="N8" s="33" t="s">
        <v>27</v>
      </c>
      <c r="O8" s="33" t="s">
        <v>28</v>
      </c>
      <c r="P8" s="33" t="s">
        <v>30</v>
      </c>
      <c r="Q8" s="33"/>
      <c r="R8" s="30" t="s">
        <v>33</v>
      </c>
      <c r="S8" s="30"/>
      <c r="T8" s="30" t="s">
        <v>31</v>
      </c>
      <c r="U8" s="30"/>
    </row>
    <row r="9" spans="2:21" ht="12.75">
      <c r="B9" s="34">
        <v>1</v>
      </c>
      <c r="C9" s="35">
        <v>1000000</v>
      </c>
      <c r="D9" s="35"/>
      <c r="E9" s="34" t="s">
        <v>74</v>
      </c>
      <c r="F9" s="36" t="s">
        <v>153</v>
      </c>
      <c r="G9" s="34" t="s">
        <v>52</v>
      </c>
      <c r="H9" s="34">
        <v>76.68</v>
      </c>
      <c r="I9" s="34"/>
      <c r="J9" s="34">
        <v>21.4</v>
      </c>
      <c r="K9" s="35">
        <f>IF(F9="","",C9*0.03)</f>
        <v>30000</v>
      </c>
      <c r="L9" s="35"/>
      <c r="M9" s="37">
        <f>IF(J9="","",(K9/J9)/1000)</f>
        <v>1.4018691588785048</v>
      </c>
      <c r="N9" s="34" t="s">
        <v>74</v>
      </c>
      <c r="O9" s="36" t="s">
        <v>125</v>
      </c>
      <c r="P9" s="34">
        <v>76.894</v>
      </c>
      <c r="Q9" s="34"/>
      <c r="R9" s="38">
        <f>IF(O9="","",(IF(G9="売",H9-P9,P9-H9))*M9*100000)</f>
        <v>-29999.99999999981</v>
      </c>
      <c r="S9" s="38"/>
      <c r="T9" s="39">
        <f>IF(O9="","",IF(R9&lt;0,J9*(-1),IF(G9="買",(P9-H9)*100,(H9-P9)*100)))</f>
        <v>-21.4</v>
      </c>
      <c r="U9" s="39"/>
    </row>
    <row r="10" spans="2:21" ht="12.75">
      <c r="B10" s="34">
        <v>2</v>
      </c>
      <c r="C10" s="35">
        <f>IF(R9="","",C9+R9)</f>
        <v>970000.0000000002</v>
      </c>
      <c r="D10" s="35"/>
      <c r="E10" s="34" t="s">
        <v>74</v>
      </c>
      <c r="F10" s="36" t="s">
        <v>42</v>
      </c>
      <c r="G10" s="34" t="s">
        <v>52</v>
      </c>
      <c r="H10" s="34">
        <v>76.189</v>
      </c>
      <c r="I10" s="34"/>
      <c r="J10" s="34">
        <v>29.9</v>
      </c>
      <c r="K10" s="35">
        <f>IF(F10="","",C10*0.03)</f>
        <v>29100.000000000007</v>
      </c>
      <c r="L10" s="35"/>
      <c r="M10" s="37">
        <f>IF(J10="","",(K10/J10)/1000)</f>
        <v>0.9732441471571909</v>
      </c>
      <c r="N10" s="34" t="s">
        <v>74</v>
      </c>
      <c r="O10" s="36" t="s">
        <v>154</v>
      </c>
      <c r="P10" s="34">
        <v>76.088</v>
      </c>
      <c r="Q10" s="34"/>
      <c r="R10" s="38">
        <f>IF(O10="","",(IF(G10="売",H10-P10,P10-H10))*M10*100000)</f>
        <v>9829.76588628754</v>
      </c>
      <c r="S10" s="38"/>
      <c r="T10" s="39">
        <f>IF(O10="","",IF(R10&lt;0,J10*(-1),IF(G10="買",(P10-H10)*100,(H10-P10)*100)))</f>
        <v>10.099999999999909</v>
      </c>
      <c r="U10" s="39"/>
    </row>
    <row r="11" spans="2:21" ht="12.75">
      <c r="B11" s="34">
        <v>3</v>
      </c>
      <c r="C11" s="35">
        <f>IF(R10="","",C10+R10)</f>
        <v>979829.7658862878</v>
      </c>
      <c r="D11" s="35"/>
      <c r="E11" s="34" t="s">
        <v>74</v>
      </c>
      <c r="F11" s="36" t="s">
        <v>100</v>
      </c>
      <c r="G11" s="34" t="s">
        <v>35</v>
      </c>
      <c r="H11" s="34">
        <v>76.829</v>
      </c>
      <c r="I11" s="34"/>
      <c r="J11" s="34">
        <v>26.5</v>
      </c>
      <c r="K11" s="35">
        <f>IF(F11="","",C11*0.03)</f>
        <v>29394.89297658863</v>
      </c>
      <c r="L11" s="35"/>
      <c r="M11" s="37">
        <f>IF(J11="","",(K11/J11)/1000)</f>
        <v>1.1092412443995712</v>
      </c>
      <c r="N11" s="34" t="s">
        <v>74</v>
      </c>
      <c r="O11" s="36" t="s">
        <v>155</v>
      </c>
      <c r="P11" s="34">
        <v>76.829</v>
      </c>
      <c r="Q11" s="34"/>
      <c r="R11" s="38">
        <f>IF(O11="","",(IF(G11="売",H11-P11,P11-H11))*M11*100000)</f>
        <v>0</v>
      </c>
      <c r="S11" s="38"/>
      <c r="T11" s="39">
        <f>IF(O11="","",IF(R11&lt;0,J11*(-1),IF(G11="買",(P11-H11)*100,(H11-P11)*100)))</f>
        <v>0</v>
      </c>
      <c r="U11" s="39"/>
    </row>
    <row r="12" spans="2:21" ht="12.75">
      <c r="B12" s="34">
        <v>4</v>
      </c>
      <c r="C12" s="35">
        <f>IF(R11="","",C11+R11)</f>
        <v>979829.7658862878</v>
      </c>
      <c r="D12" s="35"/>
      <c r="E12" s="34" t="s">
        <v>74</v>
      </c>
      <c r="F12" s="36" t="s">
        <v>156</v>
      </c>
      <c r="G12" s="34" t="s">
        <v>35</v>
      </c>
      <c r="H12" s="34">
        <v>78.419</v>
      </c>
      <c r="I12" s="34"/>
      <c r="J12" s="34">
        <v>24.2</v>
      </c>
      <c r="K12" s="35">
        <f>IF(F12="","",C12*0.03)</f>
        <v>29394.89297658863</v>
      </c>
      <c r="L12" s="35"/>
      <c r="M12" s="37">
        <f>IF(J12="","",(K12/J12)/1000)</f>
        <v>1.2146649990325882</v>
      </c>
      <c r="N12" s="34" t="s">
        <v>74</v>
      </c>
      <c r="O12" s="36" t="s">
        <v>157</v>
      </c>
      <c r="P12" s="34">
        <v>79.523</v>
      </c>
      <c r="Q12" s="34"/>
      <c r="R12" s="38">
        <f>IF(O12="","",(IF(G12="売",H12-P12,P12-H12))*M12*100000)</f>
        <v>134099.01589319765</v>
      </c>
      <c r="S12" s="38"/>
      <c r="T12" s="39">
        <f>IF(O12="","",IF(R12&lt;0,J12*(-1),IF(G12="買",(P12-H12)*100,(H12-P12)*100)))</f>
        <v>110.39999999999992</v>
      </c>
      <c r="U12" s="39"/>
    </row>
    <row r="13" spans="2:21" ht="12.75">
      <c r="B13" s="34">
        <v>5</v>
      </c>
      <c r="C13" s="35">
        <f>IF(R12="","",C12+R12)</f>
        <v>1113928.7817794855</v>
      </c>
      <c r="D13" s="35"/>
      <c r="E13" s="34" t="s">
        <v>74</v>
      </c>
      <c r="F13" s="36" t="s">
        <v>157</v>
      </c>
      <c r="G13" s="34" t="s">
        <v>35</v>
      </c>
      <c r="H13" s="34">
        <v>79.622</v>
      </c>
      <c r="I13" s="34"/>
      <c r="J13" s="34">
        <v>31.8</v>
      </c>
      <c r="K13" s="35">
        <f>IF(F13="","",C13*0.03)</f>
        <v>33417.86345338456</v>
      </c>
      <c r="L13" s="35"/>
      <c r="M13" s="37">
        <f>IF(J13="","",(K13/J13)/1000)</f>
        <v>1.0508762092259296</v>
      </c>
      <c r="N13" s="34" t="s">
        <v>74</v>
      </c>
      <c r="O13" s="36" t="s">
        <v>89</v>
      </c>
      <c r="P13" s="34">
        <v>79.735</v>
      </c>
      <c r="Q13" s="34"/>
      <c r="R13" s="38">
        <f>IF(O13="","",(IF(G13="売",H13-P13,P13-H13))*M13*100000)</f>
        <v>11874.901164252957</v>
      </c>
      <c r="S13" s="38"/>
      <c r="T13" s="39">
        <f>IF(O13="","",IF(R13&lt;0,J13*(-1),IF(G13="買",(P13-H13)*100,(H13-P13)*100)))</f>
        <v>11.299999999999955</v>
      </c>
      <c r="U13" s="39"/>
    </row>
    <row r="14" spans="2:21" ht="12.75">
      <c r="B14" s="34">
        <v>6</v>
      </c>
      <c r="C14" s="35">
        <f>IF(R13="","",C13+R13)</f>
        <v>1125803.6829437385</v>
      </c>
      <c r="D14" s="35"/>
      <c r="E14" s="34" t="s">
        <v>74</v>
      </c>
      <c r="F14" s="36" t="s">
        <v>89</v>
      </c>
      <c r="G14" s="34" t="s">
        <v>35</v>
      </c>
      <c r="H14" s="34">
        <v>79.843</v>
      </c>
      <c r="I14" s="34"/>
      <c r="J14" s="34">
        <v>24.1</v>
      </c>
      <c r="K14" s="35">
        <f>IF(F14="","",C14*0.03)</f>
        <v>33774.11048831215</v>
      </c>
      <c r="L14" s="35"/>
      <c r="M14" s="37">
        <f>IF(J14="","",(K14/J14)/1000)</f>
        <v>1.4014153729590102</v>
      </c>
      <c r="N14" s="34" t="s">
        <v>74</v>
      </c>
      <c r="O14" s="36" t="s">
        <v>158</v>
      </c>
      <c r="P14" s="34">
        <v>80.197</v>
      </c>
      <c r="Q14" s="34"/>
      <c r="R14" s="38">
        <f>IF(O14="","",(IF(G14="売",H14-P14,P14-H14))*M14*100000)</f>
        <v>49610.10420274885</v>
      </c>
      <c r="S14" s="38"/>
      <c r="T14" s="39">
        <f>IF(O14="","",IF(R14&lt;0,J14*(-1),IF(G14="買",(P14-H14)*100,(H14-P14)*100)))</f>
        <v>35.39999999999992</v>
      </c>
      <c r="U14" s="39"/>
    </row>
    <row r="15" spans="2:21" ht="12.75">
      <c r="B15" s="34">
        <v>7</v>
      </c>
      <c r="C15" s="35">
        <f>IF(R14="","",C14+R14)</f>
        <v>1175413.7871464873</v>
      </c>
      <c r="D15" s="35"/>
      <c r="E15" s="34" t="s">
        <v>74</v>
      </c>
      <c r="F15" s="36" t="s">
        <v>60</v>
      </c>
      <c r="G15" s="34" t="s">
        <v>35</v>
      </c>
      <c r="H15" s="34">
        <v>81.893</v>
      </c>
      <c r="I15" s="34"/>
      <c r="J15" s="34">
        <v>48.1</v>
      </c>
      <c r="K15" s="35">
        <f>IF(F15="","",C15*0.03)</f>
        <v>35262.413614394616</v>
      </c>
      <c r="L15" s="35"/>
      <c r="M15" s="37">
        <f>IF(J15="","",(K15/J15)/1000)</f>
        <v>0.7331063121495762</v>
      </c>
      <c r="N15" s="34" t="s">
        <v>74</v>
      </c>
      <c r="O15" s="36" t="s">
        <v>159</v>
      </c>
      <c r="P15" s="34">
        <v>82.362</v>
      </c>
      <c r="Q15" s="34"/>
      <c r="R15" s="38">
        <f>IF(O15="","",(IF(G15="売",H15-P15,P15-H15))*M15*100000)</f>
        <v>34382.68603981469</v>
      </c>
      <c r="S15" s="38"/>
      <c r="T15" s="39">
        <f>IF(O15="","",IF(R15&lt;0,J15*(-1),IF(G15="買",(P15-H15)*100,(H15-P15)*100)))</f>
        <v>46.89999999999941</v>
      </c>
      <c r="U15" s="39"/>
    </row>
    <row r="16" spans="2:21" ht="12.75">
      <c r="B16" s="34">
        <v>8</v>
      </c>
      <c r="C16" s="35">
        <f>IF(R15="","",C15+R15)</f>
        <v>1209796.473186302</v>
      </c>
      <c r="D16" s="35"/>
      <c r="E16" s="34" t="s">
        <v>74</v>
      </c>
      <c r="F16" s="36" t="s">
        <v>160</v>
      </c>
      <c r="G16" s="34" t="s">
        <v>35</v>
      </c>
      <c r="H16" s="34">
        <v>82.467</v>
      </c>
      <c r="I16" s="34"/>
      <c r="J16" s="34">
        <f>(H16-P16)*100</f>
        <v>41.19999999999919</v>
      </c>
      <c r="K16" s="35">
        <f>IF(F16="","",C16*0.03)</f>
        <v>36293.894195589055</v>
      </c>
      <c r="L16" s="35"/>
      <c r="M16" s="37">
        <f>IF(J16="","",(K16/J16)/1000)</f>
        <v>0.8809197620288778</v>
      </c>
      <c r="N16" s="34" t="s">
        <v>74</v>
      </c>
      <c r="O16" s="36" t="s">
        <v>160</v>
      </c>
      <c r="P16" s="34">
        <v>82.055</v>
      </c>
      <c r="Q16" s="34"/>
      <c r="R16" s="38">
        <f>IF(O16="","",(IF(G16="売",H16-P16,P16-H16))*M16*100000)</f>
        <v>-36293.894195589055</v>
      </c>
      <c r="S16" s="38"/>
      <c r="T16" s="39">
        <f>IF(O16="","",IF(R16&lt;0,J16*(-1),IF(G16="買",(P16-H16)*100,(H16-P16)*100)))</f>
        <v>-41.19999999999919</v>
      </c>
      <c r="U16" s="39"/>
    </row>
    <row r="17" spans="2:21" ht="12.75">
      <c r="B17" s="34">
        <v>9</v>
      </c>
      <c r="C17" s="35">
        <f>IF(R16="","",C16+R16)</f>
        <v>1173502.578990713</v>
      </c>
      <c r="D17" s="35"/>
      <c r="E17" s="34" t="s">
        <v>74</v>
      </c>
      <c r="F17" s="36" t="s">
        <v>161</v>
      </c>
      <c r="G17" s="34" t="s">
        <v>35</v>
      </c>
      <c r="H17" s="34">
        <v>83.815</v>
      </c>
      <c r="I17" s="34"/>
      <c r="J17" s="34">
        <v>23.4</v>
      </c>
      <c r="K17" s="35">
        <f>IF(F17="","",C17*0.03)</f>
        <v>35205.07736972139</v>
      </c>
      <c r="L17" s="35"/>
      <c r="M17" s="37">
        <f>IF(J17="","",(K17/J17)/1000)</f>
        <v>1.5044904858855295</v>
      </c>
      <c r="N17" s="34" t="s">
        <v>74</v>
      </c>
      <c r="O17" s="36" t="s">
        <v>161</v>
      </c>
      <c r="P17" s="34">
        <v>83.815</v>
      </c>
      <c r="Q17" s="34"/>
      <c r="R17" s="38">
        <f>IF(O17="","",(IF(G17="売",H17-P17,P17-H17))*M17*100000)</f>
        <v>0</v>
      </c>
      <c r="S17" s="38"/>
      <c r="T17" s="39">
        <f>IF(O17="","",IF(R17&lt;0,J17*(-1),IF(G17="買",(P17-H17)*100,(H17-P17)*100)))</f>
        <v>0</v>
      </c>
      <c r="U17" s="39"/>
    </row>
    <row r="18" spans="2:21" ht="12.75">
      <c r="B18" s="34">
        <v>10</v>
      </c>
      <c r="C18" s="35">
        <f>IF(R17="","",C17+R17)</f>
        <v>1173502.578990713</v>
      </c>
      <c r="D18" s="35"/>
      <c r="E18" s="34" t="s">
        <v>74</v>
      </c>
      <c r="F18" s="36" t="s">
        <v>77</v>
      </c>
      <c r="G18" s="34" t="s">
        <v>52</v>
      </c>
      <c r="H18" s="34">
        <v>80.075</v>
      </c>
      <c r="I18" s="34"/>
      <c r="J18" s="34">
        <v>27.5</v>
      </c>
      <c r="K18" s="35">
        <f>IF(F18="","",C18*0.03)</f>
        <v>35205.07736972139</v>
      </c>
      <c r="L18" s="35"/>
      <c r="M18" s="37">
        <f>IF(J18="","",(K18/J18)/1000)</f>
        <v>1.2801846316262322</v>
      </c>
      <c r="N18" s="34" t="s">
        <v>74</v>
      </c>
      <c r="O18" s="36" t="s">
        <v>77</v>
      </c>
      <c r="P18" s="34">
        <v>80.35</v>
      </c>
      <c r="Q18" s="34"/>
      <c r="R18" s="38">
        <f>IF(O18="","",(IF(G18="売",H18-P18,P18-H18))*M18*100000)</f>
        <v>-35205.0773697203</v>
      </c>
      <c r="S18" s="38"/>
      <c r="T18" s="39">
        <f>IF(O18="","",IF(R18&lt;0,J18*(-1),IF(G18="買",(P18-H18)*100,(H18-P18)*100)))</f>
        <v>-27.5</v>
      </c>
      <c r="U18" s="39"/>
    </row>
    <row r="19" spans="2:21" ht="12.75">
      <c r="B19" s="34">
        <v>11</v>
      </c>
      <c r="C19" s="35">
        <f>IF(R18="","",C18+R18)</f>
        <v>1138297.5016209928</v>
      </c>
      <c r="D19" s="35"/>
      <c r="E19" s="34" t="s">
        <v>74</v>
      </c>
      <c r="F19" s="36" t="s">
        <v>162</v>
      </c>
      <c r="G19" s="34" t="s">
        <v>52</v>
      </c>
      <c r="H19" s="34">
        <v>79.369</v>
      </c>
      <c r="I19" s="34"/>
      <c r="J19" s="34">
        <v>27.4</v>
      </c>
      <c r="K19" s="35">
        <f>IF(F19="","",C19*0.03)</f>
        <v>34148.92504862978</v>
      </c>
      <c r="L19" s="35"/>
      <c r="M19" s="37">
        <f>IF(J19="","",(K19/J19)/1000)</f>
        <v>1.246311133161671</v>
      </c>
      <c r="N19" s="34" t="s">
        <v>74</v>
      </c>
      <c r="O19" s="36" t="s">
        <v>83</v>
      </c>
      <c r="P19" s="34">
        <v>79.643</v>
      </c>
      <c r="Q19" s="34"/>
      <c r="R19" s="38">
        <f>IF(O19="","",(IF(G19="売",H19-P19,P19-H19))*M19*100000)</f>
        <v>-34148.9250486299</v>
      </c>
      <c r="S19" s="38"/>
      <c r="T19" s="39">
        <f>IF(O19="","",IF(R19&lt;0,J19*(-1),IF(G19="買",(P19-H19)*100,(H19-P19)*100)))</f>
        <v>-27.4</v>
      </c>
      <c r="U19" s="39"/>
    </row>
    <row r="20" spans="2:21" ht="12.75">
      <c r="B20" s="34">
        <v>12</v>
      </c>
      <c r="C20" s="35">
        <f>IF(R19="","",C19+R19)</f>
        <v>1104148.5765723628</v>
      </c>
      <c r="D20" s="35"/>
      <c r="E20" s="34" t="s">
        <v>74</v>
      </c>
      <c r="F20" s="36" t="s">
        <v>98</v>
      </c>
      <c r="G20" s="34" t="s">
        <v>52</v>
      </c>
      <c r="H20" s="34">
        <v>77.983</v>
      </c>
      <c r="I20" s="34"/>
      <c r="J20" s="34">
        <v>53.7</v>
      </c>
      <c r="K20" s="35">
        <f>IF(F20="","",C20*0.03)</f>
        <v>33124.457297170884</v>
      </c>
      <c r="L20" s="35"/>
      <c r="M20" s="37">
        <f>IF(J20="","",(K20/J20)/1000)</f>
        <v>0.6168427802080239</v>
      </c>
      <c r="N20" s="34" t="s">
        <v>74</v>
      </c>
      <c r="O20" s="36" t="s">
        <v>49</v>
      </c>
      <c r="P20" s="34">
        <v>78.52</v>
      </c>
      <c r="Q20" s="34"/>
      <c r="R20" s="38">
        <f>IF(O20="","",(IF(G20="売",H20-P20,P20-H20))*M20*100000)</f>
        <v>-33124.45729717038</v>
      </c>
      <c r="S20" s="38"/>
      <c r="T20" s="39">
        <f>IF(O20="","",IF(R20&lt;0,J20*(-1),IF(G20="買",(P20-H20)*100,(H20-P20)*100)))</f>
        <v>-53.7</v>
      </c>
      <c r="U20" s="39"/>
    </row>
    <row r="21" spans="2:21" ht="12.75">
      <c r="B21" s="34">
        <v>13</v>
      </c>
      <c r="C21" s="35">
        <f>IF(R20="","",C20+R20)</f>
        <v>1071024.1192751925</v>
      </c>
      <c r="D21" s="35"/>
      <c r="E21" s="34" t="s">
        <v>74</v>
      </c>
      <c r="F21" s="36" t="s">
        <v>163</v>
      </c>
      <c r="G21" s="34" t="s">
        <v>52</v>
      </c>
      <c r="H21" s="34">
        <v>78.839</v>
      </c>
      <c r="I21" s="34"/>
      <c r="J21" s="34">
        <v>36.5</v>
      </c>
      <c r="K21" s="35">
        <f>IF(F21="","",C21*0.03)</f>
        <v>32130.723578255773</v>
      </c>
      <c r="L21" s="35"/>
      <c r="M21" s="37">
        <f>IF(J21="","",(K21/J21)/1000)</f>
        <v>0.8802937966645417</v>
      </c>
      <c r="N21" s="34" t="s">
        <v>74</v>
      </c>
      <c r="O21" s="36" t="s">
        <v>163</v>
      </c>
      <c r="P21" s="34">
        <v>79.152</v>
      </c>
      <c r="Q21" s="34"/>
      <c r="R21" s="38">
        <f>IF(O21="","",(IF(G21="売",H21-P21,P21-H21))*M21*100000)</f>
        <v>-27553.195835600363</v>
      </c>
      <c r="S21" s="38"/>
      <c r="T21" s="39">
        <f>IF(O21="","",IF(R21&lt;0,J21*(-1),IF(G21="買",(P21-H21)*100,(H21-P21)*100)))</f>
        <v>-36.5</v>
      </c>
      <c r="U21" s="39"/>
    </row>
    <row r="22" spans="2:21" ht="12.75">
      <c r="B22" s="34">
        <v>14</v>
      </c>
      <c r="C22" s="35">
        <f>IF(R21="","",C21+R21)</f>
        <v>1043470.9234395921</v>
      </c>
      <c r="D22" s="35"/>
      <c r="E22" s="34" t="s">
        <v>74</v>
      </c>
      <c r="F22" s="36" t="s">
        <v>117</v>
      </c>
      <c r="G22" s="34" t="s">
        <v>35</v>
      </c>
      <c r="H22" s="34">
        <v>79.926</v>
      </c>
      <c r="I22" s="34"/>
      <c r="J22" s="34">
        <v>99</v>
      </c>
      <c r="K22" s="35">
        <f>IF(F22="","",C22*0.03)</f>
        <v>31304.12770318776</v>
      </c>
      <c r="L22" s="35"/>
      <c r="M22" s="37">
        <f>IF(J22="","",(K22/J22)/1000)</f>
        <v>0.3162033101332097</v>
      </c>
      <c r="N22" s="34" t="s">
        <v>74</v>
      </c>
      <c r="O22" s="36" t="s">
        <v>117</v>
      </c>
      <c r="P22" s="34">
        <v>79.71</v>
      </c>
      <c r="Q22" s="34"/>
      <c r="R22" s="38">
        <f>IF(O22="","",(IF(G22="売",H22-P22,P22-H22))*M22*100000)</f>
        <v>-6829.991498877588</v>
      </c>
      <c r="S22" s="38"/>
      <c r="T22" s="39">
        <f>IF(O22="","",IF(R22&lt;0,J22*(-1),IF(G22="買",(P22-H22)*100,(H22-P22)*100)))</f>
        <v>-99</v>
      </c>
      <c r="U22" s="39"/>
    </row>
    <row r="23" spans="2:21" ht="12.75">
      <c r="B23" s="34">
        <v>15</v>
      </c>
      <c r="C23" s="35">
        <f>IF(R22="","",C22+R22)</f>
        <v>1036640.9319407145</v>
      </c>
      <c r="D23" s="35"/>
      <c r="E23" s="34" t="s">
        <v>74</v>
      </c>
      <c r="F23" s="36" t="s">
        <v>164</v>
      </c>
      <c r="G23" s="34" t="s">
        <v>35</v>
      </c>
      <c r="H23" s="34">
        <v>80.014</v>
      </c>
      <c r="I23" s="34"/>
      <c r="J23" s="34">
        <v>21.9</v>
      </c>
      <c r="K23" s="35">
        <f>IF(F23="","",C23*0.03)</f>
        <v>31099.227958221432</v>
      </c>
      <c r="L23" s="35"/>
      <c r="M23" s="37">
        <f>IF(J23="","",(K23/J23)/1000)</f>
        <v>1.4200560711516637</v>
      </c>
      <c r="N23" s="34" t="s">
        <v>74</v>
      </c>
      <c r="O23" s="36" t="s">
        <v>164</v>
      </c>
      <c r="P23" s="34">
        <v>79.795</v>
      </c>
      <c r="Q23" s="34"/>
      <c r="R23" s="38">
        <f>IF(O23="","",(IF(G23="売",H23-P23,P23-H23))*M23*100000)</f>
        <v>-31099.227958220592</v>
      </c>
      <c r="S23" s="38"/>
      <c r="T23" s="39">
        <f>IF(O23="","",IF(R23&lt;0,J23*(-1),IF(G23="買",(P23-H23)*100,(H23-P23)*100)))</f>
        <v>-21.9</v>
      </c>
      <c r="U23" s="39"/>
    </row>
    <row r="24" spans="2:21" ht="12.75">
      <c r="B24" s="34">
        <v>16</v>
      </c>
      <c r="C24" s="35">
        <f>IF(R23="","",C23+R23)</f>
        <v>1005541.7039824938</v>
      </c>
      <c r="D24" s="35"/>
      <c r="E24" s="34" t="s">
        <v>74</v>
      </c>
      <c r="F24" s="36" t="s">
        <v>165</v>
      </c>
      <c r="G24" s="34" t="s">
        <v>52</v>
      </c>
      <c r="H24" s="34">
        <v>79.548</v>
      </c>
      <c r="I24" s="34"/>
      <c r="J24" s="34">
        <v>29.4</v>
      </c>
      <c r="K24" s="35">
        <f>IF(F24="","",C24*0.03)</f>
        <v>30166.251119474815</v>
      </c>
      <c r="L24" s="35"/>
      <c r="M24" s="37">
        <f>IF(J24="","",(K24/J24)/1000)</f>
        <v>1.0260629632474427</v>
      </c>
      <c r="N24" s="34" t="s">
        <v>74</v>
      </c>
      <c r="O24" s="36" t="s">
        <v>166</v>
      </c>
      <c r="P24" s="34">
        <v>79.299</v>
      </c>
      <c r="Q24" s="34"/>
      <c r="R24" s="38">
        <f>IF(O24="","",(IF(G24="売",H24-P24,P24-H24))*M24*100000)</f>
        <v>25548.967784860833</v>
      </c>
      <c r="S24" s="38"/>
      <c r="T24" s="39">
        <f>IF(O24="","",IF(R24&lt;0,J24*(-1),IF(G24="買",(P24-H24)*100,(H24-P24)*100)))</f>
        <v>24.899999999999523</v>
      </c>
      <c r="U24" s="39"/>
    </row>
    <row r="25" spans="2:21" ht="12.75">
      <c r="B25" s="34">
        <v>17</v>
      </c>
      <c r="C25" s="35">
        <f>IF(R24="","",C24+R24)</f>
        <v>1031090.6717673547</v>
      </c>
      <c r="D25" s="35"/>
      <c r="E25" s="34" t="s">
        <v>74</v>
      </c>
      <c r="F25" s="36" t="s">
        <v>167</v>
      </c>
      <c r="G25" s="34" t="s">
        <v>52</v>
      </c>
      <c r="H25" s="34">
        <v>78.32</v>
      </c>
      <c r="I25" s="34"/>
      <c r="J25" s="34">
        <v>28.2</v>
      </c>
      <c r="K25" s="35">
        <f>IF(F25="","",C25*0.03)</f>
        <v>30932.72015302064</v>
      </c>
      <c r="L25" s="35"/>
      <c r="M25" s="37">
        <f>IF(J25="","",(K25/J25)/1000)</f>
        <v>1.096904969965271</v>
      </c>
      <c r="N25" s="34" t="s">
        <v>74</v>
      </c>
      <c r="O25" s="36" t="s">
        <v>167</v>
      </c>
      <c r="P25" s="34">
        <v>78.32</v>
      </c>
      <c r="Q25" s="34"/>
      <c r="R25" s="38">
        <f>IF(O25="","",(IF(G25="売",H25-P25,P25-H25))*M25*100000)</f>
        <v>0</v>
      </c>
      <c r="S25" s="38"/>
      <c r="T25" s="39">
        <f>IF(O25="","",IF(R25&lt;0,J25*(-1),IF(G25="買",(P25-H25)*100,(H25-P25)*100)))</f>
        <v>0</v>
      </c>
      <c r="U25" s="39"/>
    </row>
    <row r="26" spans="2:21" ht="12.75">
      <c r="B26" s="34">
        <v>18</v>
      </c>
      <c r="C26" s="35">
        <f>IF(R25="","",C25+R25)</f>
        <v>1031090.6717673547</v>
      </c>
      <c r="D26" s="35"/>
      <c r="E26" s="34" t="s">
        <v>74</v>
      </c>
      <c r="F26" s="36" t="s">
        <v>168</v>
      </c>
      <c r="G26" s="34" t="s">
        <v>52</v>
      </c>
      <c r="H26" s="34">
        <v>78.057</v>
      </c>
      <c r="I26" s="34"/>
      <c r="J26" s="34">
        <v>25</v>
      </c>
      <c r="K26" s="35">
        <f>IF(F26="","",C26*0.03)</f>
        <v>30932.72015302064</v>
      </c>
      <c r="L26" s="35"/>
      <c r="M26" s="37">
        <f>IF(J26="","",(K26/J26)/1000)</f>
        <v>1.2373088061208257</v>
      </c>
      <c r="N26" s="34" t="s">
        <v>74</v>
      </c>
      <c r="O26" s="36" t="s">
        <v>168</v>
      </c>
      <c r="P26" s="34">
        <v>78.307</v>
      </c>
      <c r="Q26" s="34"/>
      <c r="R26" s="38">
        <f>IF(O26="","",(IF(G26="売",H26-P26,P26-H26))*M26*100000)</f>
        <v>-30932.720153020644</v>
      </c>
      <c r="S26" s="38"/>
      <c r="T26" s="39">
        <f>IF(O26="","",IF(R26&lt;0,J26*(-1),IF(G26="買",(P26-H26)*100,(H26-P26)*100)))</f>
        <v>-25</v>
      </c>
      <c r="U26" s="39"/>
    </row>
    <row r="27" spans="2:21" ht="12.75">
      <c r="B27" s="34">
        <v>19</v>
      </c>
      <c r="C27" s="35">
        <f>IF(R26="","",C26+R26)</f>
        <v>1000157.951614334</v>
      </c>
      <c r="D27" s="35"/>
      <c r="E27" s="34" t="s">
        <v>74</v>
      </c>
      <c r="F27" s="36" t="s">
        <v>93</v>
      </c>
      <c r="G27" s="34" t="s">
        <v>52</v>
      </c>
      <c r="H27" s="34">
        <v>79.094</v>
      </c>
      <c r="I27" s="34"/>
      <c r="J27" s="34">
        <v>23.3</v>
      </c>
      <c r="K27" s="35">
        <f>IF(F27="","",C27*0.03)</f>
        <v>30004.738548430018</v>
      </c>
      <c r="L27" s="35"/>
      <c r="M27" s="37">
        <f>IF(J27="","",(K27/J27)/1000)</f>
        <v>1.2877570192459233</v>
      </c>
      <c r="N27" s="34" t="s">
        <v>74</v>
      </c>
      <c r="O27" s="36" t="s">
        <v>169</v>
      </c>
      <c r="P27" s="34">
        <v>78.531</v>
      </c>
      <c r="Q27" s="34"/>
      <c r="R27" s="38">
        <f>IF(O27="","",(IF(G27="売",H27-P27,P27-H27))*M27*100000)</f>
        <v>72500.72018354396</v>
      </c>
      <c r="S27" s="38"/>
      <c r="T27" s="39">
        <f>IF(O27="","",IF(R27&lt;0,J27*(-1),IF(G27="買",(P27-H27)*100,(H27-P27)*100)))</f>
        <v>56.29999999999882</v>
      </c>
      <c r="U27" s="39"/>
    </row>
    <row r="28" spans="2:21" ht="12.75">
      <c r="B28" s="34">
        <v>20</v>
      </c>
      <c r="C28" s="35">
        <f>IF(R27="","",C27+R27)</f>
        <v>1072658.6717978779</v>
      </c>
      <c r="D28" s="35"/>
      <c r="E28" s="34" t="s">
        <v>74</v>
      </c>
      <c r="F28" s="36" t="s">
        <v>169</v>
      </c>
      <c r="G28" s="34" t="s">
        <v>52</v>
      </c>
      <c r="H28" s="34">
        <v>78.475</v>
      </c>
      <c r="I28" s="34"/>
      <c r="J28" s="34">
        <v>31.1</v>
      </c>
      <c r="K28" s="35">
        <f>IF(F28="","",C28*0.03)</f>
        <v>32179.760153936335</v>
      </c>
      <c r="L28" s="35"/>
      <c r="M28" s="37">
        <f>IF(J28="","",(K28/J28)/1000)</f>
        <v>1.0347189760108146</v>
      </c>
      <c r="N28" s="34" t="s">
        <v>74</v>
      </c>
      <c r="O28" s="36" t="s">
        <v>170</v>
      </c>
      <c r="P28" s="34">
        <v>78.786</v>
      </c>
      <c r="Q28" s="34"/>
      <c r="R28" s="38">
        <f>IF(O28="","",(IF(G28="売",H28-P28,P28-H28))*M28*100000)</f>
        <v>-32179.760153937066</v>
      </c>
      <c r="S28" s="38"/>
      <c r="T28" s="39">
        <f>IF(O28="","",IF(R28&lt;0,J28*(-1),IF(G28="買",(P28-H28)*100,(H28-P28)*100)))</f>
        <v>-31.1</v>
      </c>
      <c r="U28" s="39"/>
    </row>
    <row r="29" spans="2:21" ht="12.75">
      <c r="B29" s="34">
        <v>21</v>
      </c>
      <c r="C29" s="35">
        <f>IF(R28="","",C28+R28)</f>
        <v>1040478.9116439408</v>
      </c>
      <c r="D29" s="35"/>
      <c r="E29" s="34" t="s">
        <v>74</v>
      </c>
      <c r="F29" s="36" t="s">
        <v>171</v>
      </c>
      <c r="G29" s="34" t="s">
        <v>52</v>
      </c>
      <c r="H29" s="34">
        <v>78.456</v>
      </c>
      <c r="I29" s="34"/>
      <c r="J29" s="34">
        <v>32</v>
      </c>
      <c r="K29" s="35">
        <f>IF(F29="","",C29*0.03)</f>
        <v>31214.367349318225</v>
      </c>
      <c r="L29" s="35"/>
      <c r="M29" s="37">
        <f>IF(J29="","",(K29/J29)/1000)</f>
        <v>0.9754489796661945</v>
      </c>
      <c r="N29" s="34" t="s">
        <v>74</v>
      </c>
      <c r="O29" s="36" t="s">
        <v>172</v>
      </c>
      <c r="P29" s="34">
        <v>78.776</v>
      </c>
      <c r="Q29" s="34"/>
      <c r="R29" s="38">
        <f>IF(O29="","",(IF(G29="売",H29-P29,P29-H29))*M29*100000)</f>
        <v>-31214.367349317556</v>
      </c>
      <c r="S29" s="38"/>
      <c r="T29" s="39">
        <f>IF(O29="","",IF(R29&lt;0,J29*(-1),IF(G29="買",(P29-H29)*100,(H29-P29)*100)))</f>
        <v>-32</v>
      </c>
      <c r="U29" s="39"/>
    </row>
    <row r="30" spans="2:21" ht="12.75">
      <c r="B30" s="34">
        <v>22</v>
      </c>
      <c r="C30" s="35">
        <f>IF(R29="","",C29+R29)</f>
        <v>1009264.5442946233</v>
      </c>
      <c r="D30" s="35"/>
      <c r="E30" s="34" t="s">
        <v>74</v>
      </c>
      <c r="F30" s="36" t="s">
        <v>173</v>
      </c>
      <c r="G30" s="34" t="s">
        <v>52</v>
      </c>
      <c r="H30" s="34">
        <v>77.753</v>
      </c>
      <c r="I30" s="34"/>
      <c r="J30" s="34">
        <v>28.2</v>
      </c>
      <c r="K30" s="35">
        <f>IF(F30="","",C30*0.03)</f>
        <v>30277.9363288387</v>
      </c>
      <c r="L30" s="35"/>
      <c r="M30" s="37">
        <f>IF(J30="","",(K30/J30)/1000)</f>
        <v>1.073685685419812</v>
      </c>
      <c r="N30" s="34" t="s">
        <v>74</v>
      </c>
      <c r="O30" s="36" t="s">
        <v>174</v>
      </c>
      <c r="P30" s="34">
        <v>77.753</v>
      </c>
      <c r="Q30" s="34"/>
      <c r="R30" s="38">
        <f>IF(O30="","",(IF(G30="売",H30-P30,P30-H30))*M30*100000)</f>
        <v>0</v>
      </c>
      <c r="S30" s="38"/>
      <c r="T30" s="39">
        <f>IF(O30="","",IF(R30&lt;0,J30*(-1),IF(G30="買",(P30-H30)*100,(H30-P30)*100)))</f>
        <v>0</v>
      </c>
      <c r="U30" s="39"/>
    </row>
    <row r="31" spans="2:21" ht="12.75">
      <c r="B31" s="34">
        <v>23</v>
      </c>
      <c r="C31" s="35">
        <f>IF(R30="","",C30+R30)</f>
        <v>1009264.5442946233</v>
      </c>
      <c r="D31" s="35"/>
      <c r="E31" s="34" t="s">
        <v>74</v>
      </c>
      <c r="F31" s="36" t="s">
        <v>175</v>
      </c>
      <c r="G31" s="34" t="s">
        <v>52</v>
      </c>
      <c r="H31" s="34">
        <v>78.075</v>
      </c>
      <c r="I31" s="34"/>
      <c r="J31" s="34">
        <v>27.6</v>
      </c>
      <c r="K31" s="35">
        <f>IF(F31="","",C31*0.03)</f>
        <v>30277.9363288387</v>
      </c>
      <c r="L31" s="35"/>
      <c r="M31" s="37">
        <f>IF(J31="","",(K31/J31)/1000)</f>
        <v>1.0970266785811122</v>
      </c>
      <c r="N31" s="34" t="s">
        <v>74</v>
      </c>
      <c r="O31" s="36" t="s">
        <v>176</v>
      </c>
      <c r="P31" s="34">
        <v>77.729</v>
      </c>
      <c r="Q31" s="34"/>
      <c r="R31" s="38">
        <f>IF(O31="","",(IF(G31="売",H31-P31,P31-H31))*M31*100000)</f>
        <v>37957.12307890689</v>
      </c>
      <c r="S31" s="38"/>
      <c r="T31" s="39">
        <f>IF(O31="","",IF(R31&lt;0,J31*(-1),IF(G31="買",(P31-H31)*100,(H31-P31)*100)))</f>
        <v>34.600000000000364</v>
      </c>
      <c r="U31" s="39"/>
    </row>
    <row r="32" spans="2:21" ht="12.75">
      <c r="B32" s="34">
        <v>24</v>
      </c>
      <c r="C32" s="35">
        <f>IF(R31="","",C31+R31)</f>
        <v>1047221.6673735302</v>
      </c>
      <c r="D32" s="35"/>
      <c r="E32" s="34" t="s">
        <v>74</v>
      </c>
      <c r="F32" s="36" t="s">
        <v>146</v>
      </c>
      <c r="G32" s="34" t="s">
        <v>35</v>
      </c>
      <c r="H32" s="34">
        <v>78.178</v>
      </c>
      <c r="I32" s="34"/>
      <c r="J32" s="34">
        <v>22.7</v>
      </c>
      <c r="K32" s="35">
        <f>IF(F32="","",C32*0.03)</f>
        <v>31416.650021205904</v>
      </c>
      <c r="L32" s="35"/>
      <c r="M32" s="37">
        <f>IF(J32="","",(K32/J32)/1000)</f>
        <v>1.3839933930046655</v>
      </c>
      <c r="N32" s="34" t="s">
        <v>74</v>
      </c>
      <c r="O32" s="36" t="s">
        <v>177</v>
      </c>
      <c r="P32" s="34">
        <v>78.363</v>
      </c>
      <c r="Q32" s="34"/>
      <c r="R32" s="38">
        <f>IF(O32="","",(IF(G32="売",H32-P32,P32-H32))*M32*100000)</f>
        <v>25603.877770586623</v>
      </c>
      <c r="S32" s="38"/>
      <c r="T32" s="39">
        <f>IF(O32="","",IF(R32&lt;0,J32*(-1),IF(G32="買",(P32-H32)*100,(H32-P32)*100)))</f>
        <v>18.500000000000227</v>
      </c>
      <c r="U32" s="39"/>
    </row>
    <row r="33" spans="2:21" ht="12.75">
      <c r="B33" s="34">
        <v>25</v>
      </c>
      <c r="C33" s="35">
        <f>IF(R32="","",C32+R32)</f>
        <v>1072825.5451441167</v>
      </c>
      <c r="D33" s="35"/>
      <c r="E33" s="34" t="s">
        <v>74</v>
      </c>
      <c r="F33" s="36" t="s">
        <v>178</v>
      </c>
      <c r="G33" s="34" t="s">
        <v>35</v>
      </c>
      <c r="H33" s="34">
        <v>79.242</v>
      </c>
      <c r="I33" s="34"/>
      <c r="J33" s="34">
        <v>30.9</v>
      </c>
      <c r="K33" s="35">
        <f>IF(F33="","",C33*0.03)</f>
        <v>32184.7663543235</v>
      </c>
      <c r="L33" s="35"/>
      <c r="M33" s="37">
        <f>IF(J33="","",(K33/J33)/1000)</f>
        <v>1.0415781991690454</v>
      </c>
      <c r="N33" s="34" t="s">
        <v>74</v>
      </c>
      <c r="O33" s="36" t="s">
        <v>178</v>
      </c>
      <c r="P33" s="34">
        <v>79.254</v>
      </c>
      <c r="Q33" s="34"/>
      <c r="R33" s="38">
        <f>IF(O33="","",(IF(G33="売",H33-P33,P33-H33))*M33*100000)</f>
        <v>1249.8938390029018</v>
      </c>
      <c r="S33" s="38"/>
      <c r="T33" s="39">
        <f>IF(O33="","",IF(R33&lt;0,J33*(-1),IF(G33="買",(P33-H33)*100,(H33-P33)*100)))</f>
        <v>1.2000000000000455</v>
      </c>
      <c r="U33" s="39"/>
    </row>
    <row r="34" spans="2:21" ht="12.75">
      <c r="B34" s="34">
        <v>26</v>
      </c>
      <c r="C34" s="35">
        <f>IF(R33="","",C33+R33)</f>
        <v>1074075.4389831196</v>
      </c>
      <c r="D34" s="35"/>
      <c r="E34" s="34" t="s">
        <v>74</v>
      </c>
      <c r="F34" s="36" t="s">
        <v>179</v>
      </c>
      <c r="G34" s="34" t="s">
        <v>35</v>
      </c>
      <c r="H34" s="34">
        <v>79.374</v>
      </c>
      <c r="I34" s="34"/>
      <c r="J34" s="34">
        <v>34.8</v>
      </c>
      <c r="K34" s="35">
        <f>IF(F34="","",C34*0.03)</f>
        <v>32222.263169493584</v>
      </c>
      <c r="L34" s="35"/>
      <c r="M34" s="37">
        <f>IF(J34="","",(K34/J34)/1000)</f>
        <v>0.9259271025716548</v>
      </c>
      <c r="N34" s="34" t="s">
        <v>74</v>
      </c>
      <c r="O34" s="36" t="s">
        <v>180</v>
      </c>
      <c r="P34" s="34">
        <v>79.792</v>
      </c>
      <c r="Q34" s="34"/>
      <c r="R34" s="38">
        <f>IF(O34="","",(IF(G34="売",H34-P34,P34-H34))*M34*100000)</f>
        <v>38703.75288749576</v>
      </c>
      <c r="S34" s="38"/>
      <c r="T34" s="39">
        <f>IF(O34="","",IF(R34&lt;0,J34*(-1),IF(G34="買",(P34-H34)*100,(H34-P34)*100)))</f>
        <v>41.80000000000064</v>
      </c>
      <c r="U34" s="39"/>
    </row>
    <row r="35" spans="2:21" ht="12.75">
      <c r="B35" s="34">
        <v>27</v>
      </c>
      <c r="C35" s="35">
        <f>IF(R34="","",C34+R34)</f>
        <v>1112779.1918706154</v>
      </c>
      <c r="D35" s="35"/>
      <c r="E35" s="34" t="s">
        <v>74</v>
      </c>
      <c r="F35" s="36" t="s">
        <v>181</v>
      </c>
      <c r="G35" s="34" t="s">
        <v>35</v>
      </c>
      <c r="H35" s="34">
        <v>79.902</v>
      </c>
      <c r="I35" s="34"/>
      <c r="J35" s="34">
        <v>23.5</v>
      </c>
      <c r="K35" s="35">
        <f>IF(F35="","",C35*0.03)</f>
        <v>33383.37575611846</v>
      </c>
      <c r="L35" s="35"/>
      <c r="M35" s="37">
        <f>IF(J35="","",(K35/J35)/1000)</f>
        <v>1.4205691811114238</v>
      </c>
      <c r="N35" s="34" t="s">
        <v>74</v>
      </c>
      <c r="O35" s="36" t="s">
        <v>181</v>
      </c>
      <c r="P35" s="34">
        <v>80.183</v>
      </c>
      <c r="Q35" s="34"/>
      <c r="R35" s="38">
        <f>IF(O35="","",(IF(G35="売",H35-P35,P35-H35))*M35*100000)</f>
        <v>39917.99398923185</v>
      </c>
      <c r="S35" s="38"/>
      <c r="T35" s="39">
        <f>IF(O35="","",IF(R35&lt;0,J35*(-1),IF(G35="買",(P35-H35)*100,(H35-P35)*100)))</f>
        <v>28.10000000000059</v>
      </c>
      <c r="U35" s="39"/>
    </row>
    <row r="36" spans="2:21" ht="12.75">
      <c r="B36" s="34">
        <v>28</v>
      </c>
      <c r="C36" s="35">
        <f>IF(R35="","",C35+R35)</f>
        <v>1152697.185859847</v>
      </c>
      <c r="D36" s="35"/>
      <c r="E36" s="34" t="s">
        <v>74</v>
      </c>
      <c r="F36" s="36" t="s">
        <v>182</v>
      </c>
      <c r="G36" s="34" t="s">
        <v>35</v>
      </c>
      <c r="H36" s="34">
        <v>81.398</v>
      </c>
      <c r="I36" s="34"/>
      <c r="J36" s="34">
        <v>32</v>
      </c>
      <c r="K36" s="35">
        <f>IF(F36="","",C36*0.03)</f>
        <v>34580.915575795414</v>
      </c>
      <c r="L36" s="35"/>
      <c r="M36" s="37">
        <f>IF(J36="","",(K36/J36)/1000)</f>
        <v>1.0806536117436067</v>
      </c>
      <c r="N36" s="34" t="s">
        <v>74</v>
      </c>
      <c r="O36" s="36" t="s">
        <v>183</v>
      </c>
      <c r="P36" s="34">
        <v>82.306</v>
      </c>
      <c r="Q36" s="34"/>
      <c r="R36" s="38">
        <f>IF(O36="","",(IF(G36="売",H36-P36,P36-H36))*M36*100000)</f>
        <v>98123.34794631963</v>
      </c>
      <c r="S36" s="38"/>
      <c r="T36" s="39">
        <f>IF(O36="","",IF(R36&lt;0,J36*(-1),IF(G36="買",(P36-H36)*100,(H36-P36)*100)))</f>
        <v>90.80000000000013</v>
      </c>
      <c r="U36" s="39"/>
    </row>
    <row r="37" spans="2:21" ht="12.75">
      <c r="B37" s="34">
        <v>29</v>
      </c>
      <c r="C37" s="35">
        <f>IF(R36="","",C36+R36)</f>
        <v>1250820.5338061668</v>
      </c>
      <c r="D37" s="35"/>
      <c r="E37" s="34" t="s">
        <v>74</v>
      </c>
      <c r="F37" s="36" t="s">
        <v>184</v>
      </c>
      <c r="G37" s="34" t="s">
        <v>35</v>
      </c>
      <c r="H37" s="34">
        <v>82.507</v>
      </c>
      <c r="I37" s="34"/>
      <c r="J37" s="34">
        <v>23.8</v>
      </c>
      <c r="K37" s="35">
        <f>IF(F37="","",C37*0.03)</f>
        <v>37524.616014185005</v>
      </c>
      <c r="L37" s="35"/>
      <c r="M37" s="37">
        <f>IF(J37="","",(K37/J37)/1000)</f>
        <v>1.5766645384111346</v>
      </c>
      <c r="N37" s="34" t="s">
        <v>74</v>
      </c>
      <c r="O37" s="36" t="s">
        <v>58</v>
      </c>
      <c r="P37" s="34">
        <v>82.139</v>
      </c>
      <c r="Q37" s="34"/>
      <c r="R37" s="38">
        <f>IF(O37="","",(IF(G37="売",H37-P37,P37-H37))*M37*100000)</f>
        <v>-58021.255013531205</v>
      </c>
      <c r="S37" s="38"/>
      <c r="T37" s="39">
        <f>IF(O37="","",IF(R37&lt;0,J37*(-1),IF(G37="買",(P37-H37)*100,(H37-P37)*100)))</f>
        <v>-23.8</v>
      </c>
      <c r="U37" s="39"/>
    </row>
    <row r="38" spans="2:21" ht="12.75">
      <c r="B38" s="34">
        <v>30</v>
      </c>
      <c r="C38" s="35">
        <f>IF(R37="","",C37+R37)</f>
        <v>1192799.2787926355</v>
      </c>
      <c r="D38" s="35"/>
      <c r="E38" s="34" t="s">
        <v>74</v>
      </c>
      <c r="F38" s="36" t="s">
        <v>185</v>
      </c>
      <c r="G38" s="34" t="s">
        <v>35</v>
      </c>
      <c r="H38" s="34">
        <v>83.883</v>
      </c>
      <c r="I38" s="34"/>
      <c r="J38" s="34">
        <v>28.9</v>
      </c>
      <c r="K38" s="35">
        <f>IF(F38="","",C38*0.03)</f>
        <v>35783.97836377907</v>
      </c>
      <c r="L38" s="35"/>
      <c r="M38" s="37">
        <f>IF(J38="","",(K38/J38)/1000)</f>
        <v>1.2381999433833588</v>
      </c>
      <c r="N38" s="34" t="s">
        <v>74</v>
      </c>
      <c r="O38" s="36" t="s">
        <v>186</v>
      </c>
      <c r="P38" s="34">
        <v>83.883</v>
      </c>
      <c r="Q38" s="34"/>
      <c r="R38" s="38">
        <f>IF(O38="","",(IF(G38="売",H38-P38,P38-H38))*M38*100000)</f>
        <v>0</v>
      </c>
      <c r="S38" s="38"/>
      <c r="T38" s="39">
        <f>IF(O38="","",IF(R38&lt;0,J38*(-1),IF(G38="買",(P38-H38)*100,(H38-P38)*100)))</f>
        <v>0</v>
      </c>
      <c r="U38" s="39"/>
    </row>
    <row r="39" spans="2:21" ht="12.75">
      <c r="B39" s="34">
        <v>31</v>
      </c>
      <c r="C39" s="35">
        <f>IF(R38="","",C38+R38)</f>
        <v>1192799.2787926355</v>
      </c>
      <c r="D39" s="35"/>
      <c r="E39" s="34" t="s">
        <v>80</v>
      </c>
      <c r="F39" s="36" t="s">
        <v>187</v>
      </c>
      <c r="G39" s="34" t="s">
        <v>35</v>
      </c>
      <c r="H39" s="34">
        <v>88.355</v>
      </c>
      <c r="I39" s="34"/>
      <c r="J39" s="34">
        <v>42.5</v>
      </c>
      <c r="K39" s="35">
        <f>IF(F39="","",C39*0.03)</f>
        <v>35783.97836377907</v>
      </c>
      <c r="L39" s="35"/>
      <c r="M39" s="37">
        <f>IF(J39="","",(K39/J39)/1000)</f>
        <v>0.841975961500684</v>
      </c>
      <c r="N39" s="34" t="s">
        <v>80</v>
      </c>
      <c r="O39" s="36" t="s">
        <v>149</v>
      </c>
      <c r="P39" s="34">
        <v>89.326</v>
      </c>
      <c r="Q39" s="34"/>
      <c r="R39" s="38">
        <f>IF(O39="","",(IF(G39="売",H39-P39,P39-H39))*M39*100000)</f>
        <v>81755.86586171553</v>
      </c>
      <c r="S39" s="38"/>
      <c r="T39" s="39">
        <f>IF(O39="","",IF(R39&lt;0,J39*(-1),IF(G39="買",(P39-H39)*100,(H39-P39)*100)))</f>
        <v>97.09999999999894</v>
      </c>
      <c r="U39" s="39"/>
    </row>
    <row r="40" spans="2:21" ht="12.75">
      <c r="B40" s="34">
        <v>32</v>
      </c>
      <c r="C40" s="35">
        <f>IF(R39="","",C39+R39)</f>
        <v>1274555.144654351</v>
      </c>
      <c r="D40" s="35"/>
      <c r="E40" s="34" t="s">
        <v>80</v>
      </c>
      <c r="F40" s="36" t="s">
        <v>149</v>
      </c>
      <c r="G40" s="34" t="s">
        <v>35</v>
      </c>
      <c r="H40" s="34">
        <v>89.447</v>
      </c>
      <c r="I40" s="34"/>
      <c r="J40" s="34">
        <v>44.4</v>
      </c>
      <c r="K40" s="35">
        <f>IF(F40="","",C40*0.03)</f>
        <v>38236.65433963053</v>
      </c>
      <c r="L40" s="35"/>
      <c r="M40" s="37">
        <f>IF(J40="","",(K40/J40)/1000)</f>
        <v>0.8611859085502371</v>
      </c>
      <c r="N40" s="34" t="s">
        <v>80</v>
      </c>
      <c r="O40" s="36" t="s">
        <v>188</v>
      </c>
      <c r="P40" s="34">
        <v>89.023</v>
      </c>
      <c r="Q40" s="34"/>
      <c r="R40" s="38">
        <f>IF(O40="","",(IF(G40="売",H40-P40,P40-H40))*M40*100000)</f>
        <v>-36514.28252253062</v>
      </c>
      <c r="S40" s="38"/>
      <c r="T40" s="39">
        <f>IF(O40="","",IF(R40&lt;0,J40*(-1),IF(G40="買",(P40-H40)*100,(H40-P40)*100)))</f>
        <v>-44.4</v>
      </c>
      <c r="U40" s="39"/>
    </row>
    <row r="41" spans="2:21" ht="12.75">
      <c r="B41" s="34">
        <v>33</v>
      </c>
      <c r="C41" s="35">
        <f>IF(R40="","",C40+R40)</f>
        <v>1238040.8621318205</v>
      </c>
      <c r="D41" s="35"/>
      <c r="E41" s="34" t="s">
        <v>80</v>
      </c>
      <c r="F41" s="36" t="s">
        <v>81</v>
      </c>
      <c r="G41" s="34" t="s">
        <v>35</v>
      </c>
      <c r="H41" s="34">
        <v>93.698</v>
      </c>
      <c r="I41" s="34"/>
      <c r="J41" s="34">
        <v>48.1</v>
      </c>
      <c r="K41" s="35">
        <f>IF(F41="","",C41*0.03)</f>
        <v>37141.22586395461</v>
      </c>
      <c r="L41" s="35"/>
      <c r="M41" s="37">
        <f>IF(J41="","",(K41/J41)/1000)</f>
        <v>0.7721668578784743</v>
      </c>
      <c r="N41" s="34" t="s">
        <v>80</v>
      </c>
      <c r="O41" s="36" t="s">
        <v>81</v>
      </c>
      <c r="P41" s="34">
        <v>93.217</v>
      </c>
      <c r="Q41" s="34"/>
      <c r="R41" s="38">
        <f>IF(O41="","",(IF(G41="売",H41-P41,P41-H41))*M41*100000)</f>
        <v>-37141.22586395419</v>
      </c>
      <c r="S41" s="38"/>
      <c r="T41" s="39">
        <f>IF(O41="","",IF(R41&lt;0,J41*(-1),IF(G41="買",(P41-H41)*100,(H41-P41)*100)))</f>
        <v>-48.1</v>
      </c>
      <c r="U41" s="39"/>
    </row>
    <row r="42" spans="2:21" ht="12.75">
      <c r="B42" s="34">
        <v>34</v>
      </c>
      <c r="C42" s="35">
        <f>IF(R41="","",C41+R41)</f>
        <v>1200899.6362678662</v>
      </c>
      <c r="D42" s="35"/>
      <c r="E42" s="34" t="s">
        <v>80</v>
      </c>
      <c r="F42" s="36" t="s">
        <v>189</v>
      </c>
      <c r="G42" s="34" t="s">
        <v>35</v>
      </c>
      <c r="H42" s="34">
        <v>94.12</v>
      </c>
      <c r="I42" s="34"/>
      <c r="J42" s="34">
        <v>51</v>
      </c>
      <c r="K42" s="35">
        <f>IF(F42="","",C42*0.03)</f>
        <v>36026.98908803599</v>
      </c>
      <c r="L42" s="35"/>
      <c r="M42" s="37">
        <f>IF(J42="","",(K42/J42)/1000)</f>
        <v>0.7064115507458036</v>
      </c>
      <c r="N42" s="34" t="s">
        <v>80</v>
      </c>
      <c r="O42" s="36" t="s">
        <v>189</v>
      </c>
      <c r="P42" s="34">
        <v>93.61</v>
      </c>
      <c r="Q42" s="34"/>
      <c r="R42" s="38">
        <f>IF(O42="","",(IF(G42="売",H42-P42,P42-H42))*M42*100000)</f>
        <v>-36026.989088036345</v>
      </c>
      <c r="S42" s="38"/>
      <c r="T42" s="39">
        <f>IF(O42="","",IF(R42&lt;0,J42*(-1),IF(G42="買",(P42-H42)*100,(H42-P42)*100)))</f>
        <v>-51</v>
      </c>
      <c r="U42" s="39"/>
    </row>
    <row r="43" spans="2:21" ht="12.75">
      <c r="B43" s="34">
        <v>35</v>
      </c>
      <c r="C43" s="35">
        <f>IF(R42="","",C42+R42)</f>
        <v>1164872.64717983</v>
      </c>
      <c r="D43" s="35"/>
      <c r="E43" s="34" t="s">
        <v>80</v>
      </c>
      <c r="F43" s="36" t="s">
        <v>190</v>
      </c>
      <c r="G43" s="34" t="s">
        <v>52</v>
      </c>
      <c r="H43" s="34">
        <v>94.573</v>
      </c>
      <c r="I43" s="34"/>
      <c r="J43" s="34">
        <v>42.3</v>
      </c>
      <c r="K43" s="35">
        <f>IF(F43="","",C43*0.03)</f>
        <v>34946.179415394894</v>
      </c>
      <c r="L43" s="35"/>
      <c r="M43" s="37">
        <f>IF(J43="","",(K43/J43)/1000)</f>
        <v>0.8261508136027162</v>
      </c>
      <c r="N43" s="34" t="s">
        <v>80</v>
      </c>
      <c r="O43" s="36" t="s">
        <v>191</v>
      </c>
      <c r="P43" s="34">
        <v>94.165</v>
      </c>
      <c r="Q43" s="34"/>
      <c r="R43" s="38">
        <f>IF(O43="","",(IF(G43="売",H43-P43,P43-H43))*M43*100000)</f>
        <v>33706.95319498975</v>
      </c>
      <c r="S43" s="38"/>
      <c r="T43" s="39">
        <f>IF(O43="","",IF(R43&lt;0,J43*(-1),IF(G43="買",(P43-H43)*100,(H43-P43)*100)))</f>
        <v>40.799999999998704</v>
      </c>
      <c r="U43" s="39"/>
    </row>
    <row r="44" spans="2:21" ht="12.75">
      <c r="B44" s="34">
        <v>36</v>
      </c>
      <c r="C44" s="35">
        <f>IF(R43="","",C43+R43)</f>
        <v>1198579.6003748197</v>
      </c>
      <c r="D44" s="35"/>
      <c r="E44" s="34" t="s">
        <v>80</v>
      </c>
      <c r="F44" s="36" t="s">
        <v>191</v>
      </c>
      <c r="G44" s="34" t="s">
        <v>52</v>
      </c>
      <c r="H44" s="34">
        <v>94.016</v>
      </c>
      <c r="I44" s="34"/>
      <c r="J44" s="34">
        <v>50.9</v>
      </c>
      <c r="K44" s="35">
        <f>IF(F44="","",C44*0.03)</f>
        <v>35957.38801124459</v>
      </c>
      <c r="L44" s="35"/>
      <c r="M44" s="37">
        <f>IF(J44="","",(K44/J44)/1000)</f>
        <v>0.706431984503823</v>
      </c>
      <c r="N44" s="34" t="s">
        <v>80</v>
      </c>
      <c r="O44" s="36" t="s">
        <v>191</v>
      </c>
      <c r="P44" s="34">
        <v>94.525</v>
      </c>
      <c r="Q44" s="34"/>
      <c r="R44" s="38">
        <f>IF(O44="","",(IF(G44="売",H44-P44,P44-H44))*M44*100000)</f>
        <v>-35957.38801124462</v>
      </c>
      <c r="S44" s="38"/>
      <c r="T44" s="39">
        <f>IF(O44="","",IF(R44&lt;0,J44*(-1),IF(G44="買",(P44-H44)*100,(H44-P44)*100)))</f>
        <v>-50.9</v>
      </c>
      <c r="U44" s="39"/>
    </row>
    <row r="45" spans="2:21" ht="12.75">
      <c r="B45" s="34">
        <v>37</v>
      </c>
      <c r="C45" s="35">
        <f>IF(R44="","",C44+R44)</f>
        <v>1162622.2123635751</v>
      </c>
      <c r="D45" s="35"/>
      <c r="E45" s="34" t="s">
        <v>80</v>
      </c>
      <c r="F45" s="36" t="s">
        <v>192</v>
      </c>
      <c r="G45" s="34" t="s">
        <v>52</v>
      </c>
      <c r="H45" s="34">
        <v>93.962</v>
      </c>
      <c r="I45" s="34"/>
      <c r="J45" s="34">
        <v>37.2</v>
      </c>
      <c r="K45" s="35">
        <f>IF(F45="","",C45*0.03)</f>
        <v>34878.66637090725</v>
      </c>
      <c r="L45" s="35"/>
      <c r="M45" s="37">
        <f>IF(J45="","",(K45/J45)/1000)</f>
        <v>0.9375985583577218</v>
      </c>
      <c r="N45" s="34" t="s">
        <v>80</v>
      </c>
      <c r="O45" s="36" t="s">
        <v>192</v>
      </c>
      <c r="P45" s="34">
        <v>94.334</v>
      </c>
      <c r="Q45" s="34"/>
      <c r="R45" s="38">
        <f>IF(O45="","",(IF(G45="売",H45-P45,P45-H45))*M45*100000)</f>
        <v>-34878.66637090724</v>
      </c>
      <c r="S45" s="38"/>
      <c r="T45" s="39">
        <f>IF(O45="","",IF(R45&lt;0,J45*(-1),IF(G45="買",(P45-H45)*100,(H45-P45)*100)))</f>
        <v>-37.2</v>
      </c>
      <c r="U45" s="39"/>
    </row>
    <row r="46" spans="2:21" ht="12.75">
      <c r="B46" s="34">
        <v>38</v>
      </c>
      <c r="C46" s="35">
        <f>IF(R45="","",C45+R45)</f>
        <v>1127743.5459926678</v>
      </c>
      <c r="D46" s="35"/>
      <c r="E46" s="34" t="s">
        <v>80</v>
      </c>
      <c r="F46" s="36" t="s">
        <v>193</v>
      </c>
      <c r="G46" s="34" t="s">
        <v>35</v>
      </c>
      <c r="H46" s="34">
        <v>96.719</v>
      </c>
      <c r="I46" s="34"/>
      <c r="J46" s="34">
        <v>104.9</v>
      </c>
      <c r="K46" s="35">
        <f>IF(F46="","",C46*0.03)</f>
        <v>33832.306379780035</v>
      </c>
      <c r="L46" s="35"/>
      <c r="M46" s="37">
        <f>IF(J46="","",(K46/J46)/1000)</f>
        <v>0.32251960323908513</v>
      </c>
      <c r="N46" s="34" t="s">
        <v>80</v>
      </c>
      <c r="O46" s="36" t="s">
        <v>64</v>
      </c>
      <c r="P46" s="34">
        <v>99.127</v>
      </c>
      <c r="Q46" s="34"/>
      <c r="R46" s="38">
        <f>IF(O46="","",(IF(G46="売",H46-P46,P46-H46))*M46*100000)</f>
        <v>77662.72045997174</v>
      </c>
      <c r="S46" s="38"/>
      <c r="T46" s="39">
        <f>IF(O46="","",IF(R46&lt;0,J46*(-1),IF(G46="買",(P46-H46)*100,(H46-P46)*100)))</f>
        <v>240.80000000000013</v>
      </c>
      <c r="U46" s="39"/>
    </row>
    <row r="47" spans="2:21" ht="12.75">
      <c r="B47" s="34">
        <v>39</v>
      </c>
      <c r="C47" s="35">
        <f>IF(R46="","",C46+R46)</f>
        <v>1205406.2664526396</v>
      </c>
      <c r="D47" s="35"/>
      <c r="E47" s="34" t="s">
        <v>80</v>
      </c>
      <c r="F47" s="36" t="s">
        <v>64</v>
      </c>
      <c r="G47" s="34" t="s">
        <v>35</v>
      </c>
      <c r="H47" s="34">
        <v>99.324</v>
      </c>
      <c r="I47" s="34"/>
      <c r="J47" s="34">
        <v>79.4</v>
      </c>
      <c r="K47" s="35">
        <f>IF(F47="","",C47*0.03)</f>
        <v>36162.18799357919</v>
      </c>
      <c r="L47" s="35"/>
      <c r="M47" s="37">
        <f>IF(J47="","",(K47/J47)/1000)</f>
        <v>0.45544317372265974</v>
      </c>
      <c r="N47" s="34" t="s">
        <v>80</v>
      </c>
      <c r="O47" s="36" t="s">
        <v>101</v>
      </c>
      <c r="P47" s="34">
        <v>99.586</v>
      </c>
      <c r="Q47" s="34"/>
      <c r="R47" s="38">
        <f>IF(O47="","",(IF(G47="売",H47-P47,P47-H47))*M47*100000)</f>
        <v>11932.611151533707</v>
      </c>
      <c r="S47" s="38"/>
      <c r="T47" s="39">
        <f>IF(O47="","",IF(R47&lt;0,J47*(-1),IF(G47="買",(P47-H47)*100,(H47-P47)*100)))</f>
        <v>26.200000000000045</v>
      </c>
      <c r="U47" s="39"/>
    </row>
    <row r="48" spans="2:21" ht="12.75">
      <c r="B48" s="34">
        <v>40</v>
      </c>
      <c r="C48" s="35">
        <f>IF(R47="","",C47+R47)</f>
        <v>1217338.8776041733</v>
      </c>
      <c r="D48" s="35"/>
      <c r="E48" s="34" t="s">
        <v>80</v>
      </c>
      <c r="F48" s="36" t="s">
        <v>128</v>
      </c>
      <c r="G48" s="34" t="s">
        <v>35</v>
      </c>
      <c r="H48" s="34">
        <v>99.547</v>
      </c>
      <c r="I48" s="34"/>
      <c r="J48" s="34">
        <v>101.1</v>
      </c>
      <c r="K48" s="35">
        <f>IF(F48="","",C48*0.03)</f>
        <v>36520.1663281252</v>
      </c>
      <c r="L48" s="35"/>
      <c r="M48" s="37">
        <f>IF(J48="","",(K48/J48)/1000)</f>
        <v>0.3612281535917428</v>
      </c>
      <c r="N48" s="34" t="s">
        <v>80</v>
      </c>
      <c r="O48" s="36" t="s">
        <v>114</v>
      </c>
      <c r="P48" s="34">
        <v>98.758</v>
      </c>
      <c r="Q48" s="34"/>
      <c r="R48" s="38">
        <f>IF(O48="","",(IF(G48="売",H48-P48,P48-H48))*M48*100000)</f>
        <v>-28500.90131838856</v>
      </c>
      <c r="S48" s="38"/>
      <c r="T48" s="39">
        <f>IF(O48="","",IF(R48&lt;0,J48*(-1),IF(G48="買",(P48-H48)*100,(H48-P48)*100)))</f>
        <v>-101.1</v>
      </c>
      <c r="U48" s="39"/>
    </row>
    <row r="49" spans="2:21" ht="12.75">
      <c r="B49" s="34">
        <v>41</v>
      </c>
      <c r="C49" s="35">
        <f>IF(R48="","",C48+R48)</f>
        <v>1188837.9762857847</v>
      </c>
      <c r="D49" s="35"/>
      <c r="E49" s="34" t="s">
        <v>80</v>
      </c>
      <c r="F49" s="36" t="s">
        <v>144</v>
      </c>
      <c r="G49" s="34" t="s">
        <v>52</v>
      </c>
      <c r="H49" s="34">
        <v>97.815</v>
      </c>
      <c r="I49" s="34"/>
      <c r="J49" s="34">
        <v>38</v>
      </c>
      <c r="K49" s="35">
        <f>IF(F49="","",C49*0.03)</f>
        <v>35665.13928857354</v>
      </c>
      <c r="L49" s="35"/>
      <c r="M49" s="37">
        <f>IF(J49="","",(K49/J49)/1000)</f>
        <v>0.9385562970677247</v>
      </c>
      <c r="N49" s="34" t="s">
        <v>80</v>
      </c>
      <c r="O49" s="36" t="s">
        <v>194</v>
      </c>
      <c r="P49" s="34">
        <v>97.249</v>
      </c>
      <c r="Q49" s="34"/>
      <c r="R49" s="38">
        <f>IF(O49="","",(IF(G49="売",H49-P49,P49-H49))*M49*100000)</f>
        <v>53122.28641403345</v>
      </c>
      <c r="S49" s="38"/>
      <c r="T49" s="39">
        <f>IF(O49="","",IF(R49&lt;0,J49*(-1),IF(G49="買",(P49-H49)*100,(H49-P49)*100)))</f>
        <v>56.60000000000025</v>
      </c>
      <c r="U49" s="39"/>
    </row>
    <row r="50" spans="2:21" ht="12.75">
      <c r="B50" s="34">
        <v>42</v>
      </c>
      <c r="C50" s="35">
        <f>IF(R49="","",C49+R49)</f>
        <v>1241960.2626998182</v>
      </c>
      <c r="D50" s="35"/>
      <c r="E50" s="34" t="s">
        <v>80</v>
      </c>
      <c r="F50" s="36" t="s">
        <v>194</v>
      </c>
      <c r="G50" s="34" t="s">
        <v>52</v>
      </c>
      <c r="H50" s="34">
        <v>97.181</v>
      </c>
      <c r="I50" s="34"/>
      <c r="J50" s="34">
        <v>30.9</v>
      </c>
      <c r="K50" s="35">
        <f>IF(F50="","",C50*0.03)</f>
        <v>37258.807880994544</v>
      </c>
      <c r="L50" s="35"/>
      <c r="M50" s="37">
        <f>IF(J50="","",(K50/J50)/1000)</f>
        <v>1.2057866628153575</v>
      </c>
      <c r="N50" s="34" t="s">
        <v>80</v>
      </c>
      <c r="O50" s="36" t="s">
        <v>194</v>
      </c>
      <c r="P50" s="34">
        <v>97.49</v>
      </c>
      <c r="Q50" s="34"/>
      <c r="R50" s="38">
        <f>IF(O50="","",(IF(G50="売",H50-P50,P50-H50))*M50*100000)</f>
        <v>-37258.807880994245</v>
      </c>
      <c r="S50" s="38"/>
      <c r="T50" s="39">
        <f>IF(O50="","",IF(R50&lt;0,J50*(-1),IF(G50="買",(P50-H50)*100,(H50-P50)*100)))</f>
        <v>-30.9</v>
      </c>
      <c r="U50" s="39"/>
    </row>
    <row r="51" spans="2:21" ht="12.75">
      <c r="B51" s="34">
        <v>43</v>
      </c>
      <c r="C51" s="35">
        <f>IF(R50="","",C50+R50)</f>
        <v>1204701.454818824</v>
      </c>
      <c r="D51" s="35"/>
      <c r="E51" s="34" t="s">
        <v>80</v>
      </c>
      <c r="F51" s="36" t="s">
        <v>96</v>
      </c>
      <c r="G51" s="34" t="s">
        <v>35</v>
      </c>
      <c r="H51" s="34">
        <v>99.28</v>
      </c>
      <c r="I51" s="34"/>
      <c r="J51" s="34">
        <v>447</v>
      </c>
      <c r="K51" s="35">
        <f>IF(F51="","",C51*0.03)</f>
        <v>36141.04364456472</v>
      </c>
      <c r="L51" s="35"/>
      <c r="M51" s="37">
        <f>IF(J51="","",(K51/J51)/1000)</f>
        <v>0.08085244663213584</v>
      </c>
      <c r="N51" s="34" t="s">
        <v>80</v>
      </c>
      <c r="O51" s="36" t="s">
        <v>96</v>
      </c>
      <c r="P51" s="34">
        <v>98.833</v>
      </c>
      <c r="Q51" s="34"/>
      <c r="R51" s="38">
        <f>IF(O51="","",(IF(G51="売",H51-P51,P51-H51))*M51*100000)</f>
        <v>-3614.1043644564943</v>
      </c>
      <c r="S51" s="38"/>
      <c r="T51" s="39">
        <f>IF(O51="","",IF(R51&lt;0,J51*(-1),IF(G51="買",(P51-H51)*100,(H51-P51)*100)))</f>
        <v>-447</v>
      </c>
      <c r="U51" s="39"/>
    </row>
    <row r="52" spans="2:21" ht="12.75">
      <c r="B52" s="34">
        <v>44</v>
      </c>
      <c r="C52" s="35">
        <f>IF(R51="","",C51+R51)</f>
        <v>1201087.3504543675</v>
      </c>
      <c r="D52" s="35"/>
      <c r="E52" s="34" t="s">
        <v>80</v>
      </c>
      <c r="F52" s="36" t="s">
        <v>195</v>
      </c>
      <c r="G52" s="34" t="s">
        <v>35</v>
      </c>
      <c r="H52" s="34">
        <v>102.598</v>
      </c>
      <c r="I52" s="34"/>
      <c r="J52" s="34">
        <v>75.1</v>
      </c>
      <c r="K52" s="35">
        <f>IF(F52="","",C52*0.03)</f>
        <v>36032.620513631024</v>
      </c>
      <c r="L52" s="35"/>
      <c r="M52" s="37">
        <f>IF(J52="","",(K52/J52)/1000)</f>
        <v>0.4797952132307727</v>
      </c>
      <c r="N52" s="34" t="s">
        <v>80</v>
      </c>
      <c r="O52" s="36" t="s">
        <v>195</v>
      </c>
      <c r="P52" s="34">
        <v>101.847</v>
      </c>
      <c r="Q52" s="34"/>
      <c r="R52" s="38">
        <f>IF(O52="","",(IF(G52="売",H52-P52,P52-H52))*M52*100000)</f>
        <v>-36032.62051363126</v>
      </c>
      <c r="S52" s="38"/>
      <c r="T52" s="39">
        <f>IF(O52="","",IF(R52&lt;0,J52*(-1),IF(G52="買",(P52-H52)*100,(H52-P52)*100)))</f>
        <v>-75.1</v>
      </c>
      <c r="U52" s="39"/>
    </row>
    <row r="53" spans="2:21" ht="12.75">
      <c r="B53" s="34">
        <v>45</v>
      </c>
      <c r="C53" s="35">
        <f>IF(R52="","",C52+R52)</f>
        <v>1165054.7299407362</v>
      </c>
      <c r="D53" s="35"/>
      <c r="E53" s="34" t="s">
        <v>80</v>
      </c>
      <c r="F53" s="36" t="s">
        <v>196</v>
      </c>
      <c r="G53" s="34" t="s">
        <v>35</v>
      </c>
      <c r="H53" s="34">
        <v>102.709</v>
      </c>
      <c r="I53" s="34"/>
      <c r="J53" s="34">
        <v>41.1</v>
      </c>
      <c r="K53" s="35">
        <f>IF(F53="","",C53*0.03)</f>
        <v>34951.641898222086</v>
      </c>
      <c r="L53" s="35"/>
      <c r="M53" s="37">
        <f>IF(J53="","",(K53/J53)/1000)</f>
        <v>0.8504049123655009</v>
      </c>
      <c r="N53" s="34" t="s">
        <v>80</v>
      </c>
      <c r="O53" s="36" t="s">
        <v>196</v>
      </c>
      <c r="P53" s="34">
        <v>102.709</v>
      </c>
      <c r="Q53" s="34"/>
      <c r="R53" s="38">
        <f>IF(O53="","",(IF(G53="売",H53-P53,P53-H53))*M53*100000)</f>
        <v>0</v>
      </c>
      <c r="S53" s="38"/>
      <c r="T53" s="39">
        <f>IF(O53="","",IF(R53&lt;0,J53*(-1),IF(G53="買",(P53-H53)*100,(H53-P53)*100)))</f>
        <v>0</v>
      </c>
      <c r="U53" s="39"/>
    </row>
    <row r="54" spans="2:21" ht="12.75">
      <c r="B54" s="34">
        <v>46</v>
      </c>
      <c r="C54" s="35">
        <f>IF(R53="","",C53+R53)</f>
        <v>1165054.7299407362</v>
      </c>
      <c r="D54" s="35"/>
      <c r="E54" s="34" t="s">
        <v>80</v>
      </c>
      <c r="F54" s="36" t="s">
        <v>197</v>
      </c>
      <c r="G54" s="34" t="s">
        <v>35</v>
      </c>
      <c r="H54" s="34">
        <v>102.47</v>
      </c>
      <c r="I54" s="34"/>
      <c r="J54" s="34">
        <v>51.5</v>
      </c>
      <c r="K54" s="35">
        <f>IF(F54="","",C54*0.03)</f>
        <v>34951.641898222086</v>
      </c>
      <c r="L54" s="35"/>
      <c r="M54" s="37">
        <f>IF(J54="","",(K54/J54)/1000)</f>
        <v>0.6786726582179046</v>
      </c>
      <c r="N54" s="34" t="s">
        <v>80</v>
      </c>
      <c r="O54" s="36" t="s">
        <v>197</v>
      </c>
      <c r="P54" s="34">
        <v>101.955</v>
      </c>
      <c r="Q54" s="34"/>
      <c r="R54" s="38">
        <f>IF(O54="","",(IF(G54="売",H54-P54,P54-H54))*M54*100000)</f>
        <v>-34951.64189822212</v>
      </c>
      <c r="S54" s="38"/>
      <c r="T54" s="39">
        <f>IF(O54="","",IF(R54&lt;0,J54*(-1),IF(G54="買",(P54-H54)*100,(H54-P54)*100)))</f>
        <v>-51.5</v>
      </c>
      <c r="U54" s="39"/>
    </row>
    <row r="55" spans="2:21" ht="12.75">
      <c r="B55" s="34">
        <v>47</v>
      </c>
      <c r="C55" s="35">
        <f>IF(R54="","",C54+R54)</f>
        <v>1130103.0880425142</v>
      </c>
      <c r="D55" s="35"/>
      <c r="E55" s="34" t="s">
        <v>80</v>
      </c>
      <c r="F55" s="36" t="s">
        <v>84</v>
      </c>
      <c r="G55" s="34" t="s">
        <v>52</v>
      </c>
      <c r="H55" s="34">
        <v>100.398</v>
      </c>
      <c r="I55" s="34"/>
      <c r="J55" s="34">
        <v>39.5</v>
      </c>
      <c r="K55" s="35">
        <f>IF(F55="","",C55*0.03)</f>
        <v>33903.09264127543</v>
      </c>
      <c r="L55" s="35"/>
      <c r="M55" s="37">
        <f>IF(J55="","",(K55/J55)/1000)</f>
        <v>0.8583061428170994</v>
      </c>
      <c r="N55" s="34" t="s">
        <v>80</v>
      </c>
      <c r="O55" s="36" t="s">
        <v>84</v>
      </c>
      <c r="P55" s="34">
        <v>100.398</v>
      </c>
      <c r="Q55" s="34"/>
      <c r="R55" s="38">
        <f>IF(O55="","",(IF(G55="売",H55-P55,P55-H55))*M55*100000)</f>
        <v>0</v>
      </c>
      <c r="S55" s="38"/>
      <c r="T55" s="39">
        <f>IF(O55="","",IF(R55&lt;0,J55*(-1),IF(G55="買",(P55-H55)*100,(H55-P55)*100)))</f>
        <v>0</v>
      </c>
      <c r="U55" s="39"/>
    </row>
    <row r="56" spans="2:21" ht="12.75">
      <c r="B56" s="34">
        <v>48</v>
      </c>
      <c r="C56" s="35">
        <f>IF(R55="","",C55+R55)</f>
        <v>1130103.0880425142</v>
      </c>
      <c r="D56" s="35"/>
      <c r="E56" s="34" t="s">
        <v>80</v>
      </c>
      <c r="F56" s="36" t="s">
        <v>50</v>
      </c>
      <c r="G56" s="34" t="s">
        <v>52</v>
      </c>
      <c r="H56" s="34">
        <v>98.973</v>
      </c>
      <c r="I56" s="34"/>
      <c r="J56" s="34">
        <v>56.3</v>
      </c>
      <c r="K56" s="35">
        <f>IF(F56="","",C56*0.03)</f>
        <v>33903.09264127543</v>
      </c>
      <c r="L56" s="35"/>
      <c r="M56" s="37">
        <f>IF(J56="","",(K56/J56)/1000)</f>
        <v>0.6021863701825121</v>
      </c>
      <c r="N56" s="34" t="s">
        <v>80</v>
      </c>
      <c r="O56" s="36" t="s">
        <v>198</v>
      </c>
      <c r="P56" s="34">
        <v>97.581</v>
      </c>
      <c r="Q56" s="34"/>
      <c r="R56" s="38">
        <f>IF(O56="","",(IF(G56="売",H56-P56,P56-H56))*M56*100000)</f>
        <v>83824.34272940543</v>
      </c>
      <c r="S56" s="38"/>
      <c r="T56" s="39">
        <f>IF(O56="","",IF(R56&lt;0,J56*(-1),IF(G56="買",(P56-H56)*100,(H56-P56)*100)))</f>
        <v>139.1999999999996</v>
      </c>
      <c r="U56" s="39"/>
    </row>
    <row r="57" spans="2:21" ht="12.75">
      <c r="B57" s="34">
        <v>49</v>
      </c>
      <c r="C57" s="35">
        <f>IF(R56="","",C56+R56)</f>
        <v>1213927.4307719197</v>
      </c>
      <c r="D57" s="35"/>
      <c r="E57" s="34" t="s">
        <v>80</v>
      </c>
      <c r="F57" s="36" t="s">
        <v>199</v>
      </c>
      <c r="G57" s="34" t="s">
        <v>35</v>
      </c>
      <c r="H57" s="34">
        <v>97.933</v>
      </c>
      <c r="I57" s="34"/>
      <c r="J57" s="34">
        <v>72.3</v>
      </c>
      <c r="K57" s="35">
        <f>IF(F57="","",C57*0.03)</f>
        <v>36417.82292315759</v>
      </c>
      <c r="L57" s="35"/>
      <c r="M57" s="37">
        <f>IF(J57="","",(K57/J57)/1000)</f>
        <v>0.5037043281211285</v>
      </c>
      <c r="N57" s="34" t="s">
        <v>80</v>
      </c>
      <c r="O57" s="36" t="s">
        <v>85</v>
      </c>
      <c r="P57" s="34">
        <v>97.933</v>
      </c>
      <c r="Q57" s="34"/>
      <c r="R57" s="38">
        <f>IF(O57="","",(IF(G57="売",H57-P57,P57-H57))*M57*100000)</f>
        <v>0</v>
      </c>
      <c r="S57" s="38"/>
      <c r="T57" s="39">
        <f>IF(O57="","",IF(R57&lt;0,J57*(-1),IF(G57="買",(P57-H57)*100,(H57-P57)*100)))</f>
        <v>0</v>
      </c>
      <c r="U57" s="39"/>
    </row>
    <row r="58" spans="2:21" ht="12.75">
      <c r="B58" s="34">
        <v>50</v>
      </c>
      <c r="C58" s="35">
        <f>IF(R57="","",C57+R57)</f>
        <v>1213927.4307719197</v>
      </c>
      <c r="D58" s="35"/>
      <c r="E58" s="34" t="s">
        <v>80</v>
      </c>
      <c r="F58" s="36" t="s">
        <v>117</v>
      </c>
      <c r="G58" s="34" t="s">
        <v>35</v>
      </c>
      <c r="H58" s="34">
        <v>100.23</v>
      </c>
      <c r="I58" s="34"/>
      <c r="J58" s="34">
        <v>35.7</v>
      </c>
      <c r="K58" s="35">
        <f>IF(F58="","",C58*0.03)</f>
        <v>36417.82292315759</v>
      </c>
      <c r="L58" s="35"/>
      <c r="M58" s="37">
        <f>IF(J58="","",(K58/J58)/1000)</f>
        <v>1.0201070846822853</v>
      </c>
      <c r="N58" s="34" t="s">
        <v>80</v>
      </c>
      <c r="O58" s="36" t="s">
        <v>118</v>
      </c>
      <c r="P58" s="34">
        <v>101.31</v>
      </c>
      <c r="Q58" s="34"/>
      <c r="R58" s="38">
        <f>IF(O58="","",(IF(G58="売",H58-P58,P58-H58))*M58*100000)</f>
        <v>110171.56514568665</v>
      </c>
      <c r="S58" s="38"/>
      <c r="T58" s="39">
        <f>IF(O58="","",IF(R58&lt;0,J58*(-1),IF(G58="買",(P58-H58)*100,(H58-P58)*100)))</f>
        <v>107.99999999999983</v>
      </c>
      <c r="U58" s="39"/>
    </row>
    <row r="59" spans="2:21" ht="12.75">
      <c r="B59" s="34">
        <v>51</v>
      </c>
      <c r="C59" s="35">
        <f>IF(R58="","",C58+R58)</f>
        <v>1324098.9959176064</v>
      </c>
      <c r="D59" s="35"/>
      <c r="E59" s="34" t="s">
        <v>80</v>
      </c>
      <c r="F59" s="36" t="s">
        <v>165</v>
      </c>
      <c r="G59" s="34" t="s">
        <v>35</v>
      </c>
      <c r="H59" s="34">
        <v>101.187</v>
      </c>
      <c r="I59" s="34"/>
      <c r="J59" s="34">
        <v>47.8</v>
      </c>
      <c r="K59" s="35">
        <f>IF(F59="","",C59*0.03)</f>
        <v>39722.969877528194</v>
      </c>
      <c r="L59" s="35"/>
      <c r="M59" s="37">
        <f>IF(J59="","",(K59/J59)/1000)</f>
        <v>0.831024474425276</v>
      </c>
      <c r="N59" s="34" t="s">
        <v>80</v>
      </c>
      <c r="O59" s="36" t="s">
        <v>139</v>
      </c>
      <c r="P59" s="34">
        <v>100.709</v>
      </c>
      <c r="Q59" s="34"/>
      <c r="R59" s="38">
        <f>IF(O59="","",(IF(G59="売",H59-P59,P59-H59))*M59*100000)</f>
        <v>-39722.96987752773</v>
      </c>
      <c r="S59" s="38"/>
      <c r="T59" s="39">
        <f>IF(O59="","",IF(R59&lt;0,J59*(-1),IF(G59="買",(P59-H59)*100,(H59-P59)*100)))</f>
        <v>-47.8</v>
      </c>
      <c r="U59" s="39"/>
    </row>
    <row r="60" spans="2:21" ht="12.75">
      <c r="B60" s="34">
        <v>52</v>
      </c>
      <c r="C60" s="35">
        <f>IF(R59="","",C59+R59)</f>
        <v>1284376.0260400786</v>
      </c>
      <c r="D60" s="35"/>
      <c r="E60" s="34" t="s">
        <v>80</v>
      </c>
      <c r="F60" s="36" t="s">
        <v>200</v>
      </c>
      <c r="G60" s="34" t="s">
        <v>52</v>
      </c>
      <c r="H60" s="34">
        <v>97.865</v>
      </c>
      <c r="I60" s="34"/>
      <c r="J60" s="34">
        <v>54.6</v>
      </c>
      <c r="K60" s="35">
        <f>IF(F60="","",C60*0.03)</f>
        <v>38531.28078120236</v>
      </c>
      <c r="L60" s="35"/>
      <c r="M60" s="37">
        <f>IF(J60="","",(K60/J60)/1000)</f>
        <v>0.7057011132088344</v>
      </c>
      <c r="N60" s="34" t="s">
        <v>80</v>
      </c>
      <c r="O60" s="36" t="s">
        <v>200</v>
      </c>
      <c r="P60" s="34">
        <v>98.411</v>
      </c>
      <c r="Q60" s="34"/>
      <c r="R60" s="38">
        <f>IF(O60="","",(IF(G60="売",H60-P60,P60-H60))*M60*100000)</f>
        <v>-38531.28078120282</v>
      </c>
      <c r="S60" s="38"/>
      <c r="T60" s="39">
        <f>IF(O60="","",IF(R60&lt;0,J60*(-1),IF(G60="買",(P60-H60)*100,(H60-P60)*100)))</f>
        <v>-54.6</v>
      </c>
      <c r="U60" s="39"/>
    </row>
    <row r="61" spans="2:21" ht="12.75">
      <c r="B61" s="34">
        <v>53</v>
      </c>
      <c r="C61" s="35">
        <f>IF(R60="","",C60+R60)</f>
        <v>1245844.745258876</v>
      </c>
      <c r="D61" s="35"/>
      <c r="E61" s="34" t="s">
        <v>80</v>
      </c>
      <c r="F61" s="36" t="s">
        <v>201</v>
      </c>
      <c r="G61" s="34" t="s">
        <v>52</v>
      </c>
      <c r="H61" s="34">
        <v>97.447</v>
      </c>
      <c r="I61" s="34"/>
      <c r="J61" s="34">
        <v>47.7</v>
      </c>
      <c r="K61" s="35">
        <f>IF(F61="","",C61*0.03)</f>
        <v>37375.342357766276</v>
      </c>
      <c r="L61" s="35"/>
      <c r="M61" s="37">
        <f>IF(J61="","",(K61/J61)/1000)</f>
        <v>0.7835501542508653</v>
      </c>
      <c r="N61" s="34" t="s">
        <v>80</v>
      </c>
      <c r="O61" s="36" t="s">
        <v>201</v>
      </c>
      <c r="P61" s="34">
        <v>97.924</v>
      </c>
      <c r="Q61" s="34"/>
      <c r="R61" s="38">
        <f>IF(O61="","",(IF(G61="売",H61-P61,P61-H61))*M61*100000)</f>
        <v>-37375.342357766574</v>
      </c>
      <c r="S61" s="38"/>
      <c r="T61" s="39">
        <f>IF(O61="","",IF(R61&lt;0,J61*(-1),IF(G61="買",(P61-H61)*100,(H61-P61)*100)))</f>
        <v>-47.7</v>
      </c>
      <c r="U61" s="39"/>
    </row>
    <row r="62" spans="2:21" ht="12.75">
      <c r="B62" s="34">
        <v>54</v>
      </c>
      <c r="C62" s="35">
        <f>IF(R61="","",C61+R61)</f>
        <v>1208469.4029011093</v>
      </c>
      <c r="D62" s="35"/>
      <c r="E62" s="34" t="s">
        <v>80</v>
      </c>
      <c r="F62" s="36" t="s">
        <v>108</v>
      </c>
      <c r="G62" s="34" t="s">
        <v>35</v>
      </c>
      <c r="H62" s="34">
        <v>99.75</v>
      </c>
      <c r="I62" s="34"/>
      <c r="J62" s="34">
        <v>33.3</v>
      </c>
      <c r="K62" s="35">
        <f>IF(F62="","",C62*0.03)</f>
        <v>36254.082087033275</v>
      </c>
      <c r="L62" s="35"/>
      <c r="M62" s="37">
        <f>IF(J62="","",(K62/J62)/1000)</f>
        <v>1.0887111737847832</v>
      </c>
      <c r="N62" s="34" t="s">
        <v>80</v>
      </c>
      <c r="O62" s="36" t="s">
        <v>173</v>
      </c>
      <c r="P62" s="34">
        <v>99.75</v>
      </c>
      <c r="Q62" s="34"/>
      <c r="R62" s="38">
        <f>IF(O62="","",(IF(G62="売",H62-P62,P62-H62))*M62*100000)</f>
        <v>0</v>
      </c>
      <c r="S62" s="38"/>
      <c r="T62" s="39">
        <f>IF(O62="","",IF(R62&lt;0,J62*(-1),IF(G62="買",(P62-H62)*100,(H62-P62)*100)))</f>
        <v>0</v>
      </c>
      <c r="U62" s="39"/>
    </row>
    <row r="63" spans="2:21" ht="12.75">
      <c r="B63" s="34">
        <v>55</v>
      </c>
      <c r="C63" s="35">
        <f>IF(R62="","",C62+R62)</f>
        <v>1208469.4029011093</v>
      </c>
      <c r="D63" s="35"/>
      <c r="E63" s="34" t="s">
        <v>80</v>
      </c>
      <c r="F63" s="36" t="s">
        <v>176</v>
      </c>
      <c r="G63" s="34" t="s">
        <v>52</v>
      </c>
      <c r="H63" s="34">
        <v>98.53</v>
      </c>
      <c r="I63" s="34"/>
      <c r="J63" s="34">
        <v>35.9</v>
      </c>
      <c r="K63" s="35">
        <f>IF(F63="","",C63*0.03)</f>
        <v>36254.082087033275</v>
      </c>
      <c r="L63" s="35"/>
      <c r="M63" s="37">
        <f>IF(J63="","",(K63/J63)/1000)</f>
        <v>1.0098630107808713</v>
      </c>
      <c r="N63" s="34" t="s">
        <v>80</v>
      </c>
      <c r="O63" s="36" t="s">
        <v>202</v>
      </c>
      <c r="P63" s="34">
        <v>98.53</v>
      </c>
      <c r="Q63" s="34"/>
      <c r="R63" s="38">
        <f>IF(O63="","",(IF(G63="売",H63-P63,P63-H63))*M63*100000)</f>
        <v>0</v>
      </c>
      <c r="S63" s="38"/>
      <c r="T63" s="39">
        <f>IF(O63="","",IF(R63&lt;0,J63*(-1),IF(G63="買",(P63-H63)*100,(H63-P63)*100)))</f>
        <v>0</v>
      </c>
      <c r="U63" s="39"/>
    </row>
    <row r="64" spans="2:21" ht="12.75">
      <c r="B64" s="34">
        <v>56</v>
      </c>
      <c r="C64" s="35">
        <f>IF(R63="","",C63+R63)</f>
        <v>1208469.4029011093</v>
      </c>
      <c r="D64" s="35"/>
      <c r="E64" s="34" t="s">
        <v>80</v>
      </c>
      <c r="F64" s="36" t="s">
        <v>203</v>
      </c>
      <c r="G64" s="34" t="s">
        <v>52</v>
      </c>
      <c r="H64" s="34">
        <v>97.086</v>
      </c>
      <c r="I64" s="34"/>
      <c r="J64" s="34">
        <v>32</v>
      </c>
      <c r="K64" s="35">
        <f>IF(F64="","",C64*0.03)</f>
        <v>36254.082087033275</v>
      </c>
      <c r="L64" s="35"/>
      <c r="M64" s="37">
        <f>IF(J64="","",(K64/J64)/1000)</f>
        <v>1.1329400652197898</v>
      </c>
      <c r="N64" s="34" t="s">
        <v>80</v>
      </c>
      <c r="O64" s="36" t="s">
        <v>203</v>
      </c>
      <c r="P64" s="34">
        <v>96.892</v>
      </c>
      <c r="Q64" s="34"/>
      <c r="R64" s="38">
        <f>IF(O64="","",(IF(G64="売",H64-P64,P64-H64))*M64*100000)</f>
        <v>21979.03726526422</v>
      </c>
      <c r="S64" s="38"/>
      <c r="T64" s="39">
        <f>IF(O64="","",IF(R64&lt;0,J64*(-1),IF(G64="買",(P64-H64)*100,(H64-P64)*100)))</f>
        <v>19.40000000000026</v>
      </c>
      <c r="U64" s="39"/>
    </row>
    <row r="65" spans="2:21" ht="12.75">
      <c r="B65" s="34">
        <v>57</v>
      </c>
      <c r="C65" s="35">
        <f>IF(R64="","",C64+R64)</f>
        <v>1230448.4401663735</v>
      </c>
      <c r="D65" s="35"/>
      <c r="E65" s="34" t="s">
        <v>80</v>
      </c>
      <c r="F65" s="36" t="s">
        <v>203</v>
      </c>
      <c r="G65" s="34" t="s">
        <v>52</v>
      </c>
      <c r="H65" s="34">
        <v>96.768</v>
      </c>
      <c r="I65" s="34"/>
      <c r="J65" s="34">
        <v>52.4</v>
      </c>
      <c r="K65" s="35">
        <f>IF(F65="","",C65*0.03)</f>
        <v>36913.4532049912</v>
      </c>
      <c r="L65" s="35"/>
      <c r="M65" s="37">
        <f>IF(J65="","",(K65/J65)/1000)</f>
        <v>0.70445521383571</v>
      </c>
      <c r="N65" s="34" t="s">
        <v>80</v>
      </c>
      <c r="O65" s="36" t="s">
        <v>204</v>
      </c>
      <c r="P65" s="34">
        <v>97.292</v>
      </c>
      <c r="Q65" s="34"/>
      <c r="R65" s="38">
        <f>IF(O65="","",(IF(G65="売",H65-P65,P65-H65))*M65*100000)</f>
        <v>-36913.45320499127</v>
      </c>
      <c r="S65" s="38"/>
      <c r="T65" s="39">
        <f>IF(O65="","",IF(R65&lt;0,J65*(-1),IF(G65="買",(P65-H65)*100,(H65-P65)*100)))</f>
        <v>-52.4</v>
      </c>
      <c r="U65" s="39"/>
    </row>
    <row r="66" spans="2:21" ht="12.75">
      <c r="B66" s="34">
        <v>58</v>
      </c>
      <c r="C66" s="35">
        <f>IF(R65="","",C65+R65)</f>
        <v>1193534.9869613822</v>
      </c>
      <c r="D66" s="35"/>
      <c r="E66" s="34" t="s">
        <v>80</v>
      </c>
      <c r="F66" s="36" t="s">
        <v>181</v>
      </c>
      <c r="G66" s="34" t="s">
        <v>52</v>
      </c>
      <c r="H66" s="34">
        <v>97.227</v>
      </c>
      <c r="I66" s="34"/>
      <c r="J66" s="34">
        <v>46.2</v>
      </c>
      <c r="K66" s="35">
        <f>IF(F66="","",C66*0.03)</f>
        <v>35806.049608841466</v>
      </c>
      <c r="L66" s="35"/>
      <c r="M66" s="37">
        <f>IF(J66="","",(K66/J66)/1000)</f>
        <v>0.7750227188060923</v>
      </c>
      <c r="N66" s="34" t="s">
        <v>80</v>
      </c>
      <c r="O66" s="36" t="s">
        <v>181</v>
      </c>
      <c r="P66" s="34">
        <v>97.227</v>
      </c>
      <c r="Q66" s="34"/>
      <c r="R66" s="38">
        <f>IF(O66="","",(IF(G66="売",H66-P66,P66-H66))*M66*100000)</f>
        <v>0</v>
      </c>
      <c r="S66" s="38"/>
      <c r="T66" s="39">
        <f>IF(O66="","",IF(R66&lt;0,J66*(-1),IF(G66="買",(P66-H66)*100,(H66-P66)*100)))</f>
        <v>0</v>
      </c>
      <c r="U66" s="39"/>
    </row>
    <row r="67" spans="2:21" ht="12.75">
      <c r="B67" s="34">
        <v>59</v>
      </c>
      <c r="C67" s="35">
        <f>IF(R66="","",C66+R66)</f>
        <v>1193534.9869613822</v>
      </c>
      <c r="D67" s="35"/>
      <c r="E67" s="34" t="s">
        <v>80</v>
      </c>
      <c r="F67" s="36" t="s">
        <v>131</v>
      </c>
      <c r="G67" s="34" t="s">
        <v>35</v>
      </c>
      <c r="H67" s="34">
        <v>98.657</v>
      </c>
      <c r="I67" s="34"/>
      <c r="J67" s="34">
        <v>29.2</v>
      </c>
      <c r="K67" s="35">
        <f>IF(F67="","",C67*0.03)</f>
        <v>35806.049608841466</v>
      </c>
      <c r="L67" s="35"/>
      <c r="M67" s="37">
        <f>IF(J67="","",(K67/J67)/1000)</f>
        <v>1.2262345756452557</v>
      </c>
      <c r="N67" s="34" t="s">
        <v>80</v>
      </c>
      <c r="O67" s="36" t="s">
        <v>103</v>
      </c>
      <c r="P67" s="34">
        <v>98.365</v>
      </c>
      <c r="Q67" s="34"/>
      <c r="R67" s="38">
        <f>IF(O67="","",(IF(G67="売",H67-P67,P67-H67))*M67*100000)</f>
        <v>-35806.04960884166</v>
      </c>
      <c r="S67" s="38"/>
      <c r="T67" s="39">
        <f>IF(O67="","",IF(R67&lt;0,J67*(-1),IF(G67="買",(P67-H67)*100,(H67-P67)*100)))</f>
        <v>-29.2</v>
      </c>
      <c r="U67" s="39"/>
    </row>
    <row r="68" spans="2:21" ht="12.75">
      <c r="B68" s="34">
        <v>60</v>
      </c>
      <c r="C68" s="35">
        <f>IF(R67="","",C67+R67)</f>
        <v>1157728.9373525404</v>
      </c>
      <c r="D68" s="35"/>
      <c r="E68" s="34" t="s">
        <v>80</v>
      </c>
      <c r="F68" s="36" t="s">
        <v>205</v>
      </c>
      <c r="G68" s="34" t="s">
        <v>35</v>
      </c>
      <c r="H68" s="34">
        <v>102.44</v>
      </c>
      <c r="I68" s="34"/>
      <c r="J68" s="34">
        <v>38.3</v>
      </c>
      <c r="K68" s="35">
        <f>IF(F68="","",C68*0.03)</f>
        <v>34731.86812057621</v>
      </c>
      <c r="L68" s="35"/>
      <c r="M68" s="37">
        <f>IF(J68="","",(K68/J68)/1000)</f>
        <v>0.9068372877435043</v>
      </c>
      <c r="N68" s="34" t="s">
        <v>80</v>
      </c>
      <c r="O68" s="36" t="s">
        <v>67</v>
      </c>
      <c r="P68" s="34">
        <v>102.44</v>
      </c>
      <c r="Q68" s="34"/>
      <c r="R68" s="38">
        <f>IF(O68="","",(IF(G68="売",H68-P68,P68-H68))*M68*100000)</f>
        <v>0</v>
      </c>
      <c r="S68" s="38"/>
      <c r="T68" s="39">
        <f>IF(O68="","",IF(R68&lt;0,J68*(-1),IF(G68="買",(P68-H68)*100,(H68-P68)*100)))</f>
        <v>0</v>
      </c>
      <c r="U68" s="39"/>
    </row>
    <row r="69" spans="2:21" ht="12.75">
      <c r="B69" s="34">
        <v>61</v>
      </c>
      <c r="C69" s="35">
        <f>IF(R68="","",C68+R68)</f>
        <v>1157728.9373525404</v>
      </c>
      <c r="D69" s="35"/>
      <c r="E69" s="34" t="s">
        <v>80</v>
      </c>
      <c r="F69" s="36" t="s">
        <v>206</v>
      </c>
      <c r="G69" s="34" t="s">
        <v>35</v>
      </c>
      <c r="H69" s="34">
        <v>104.178</v>
      </c>
      <c r="I69" s="34"/>
      <c r="J69" s="34">
        <v>24.2</v>
      </c>
      <c r="K69" s="35">
        <f>IF(F69="","",C69*0.03)</f>
        <v>34731.86812057621</v>
      </c>
      <c r="L69" s="35"/>
      <c r="M69" s="37">
        <f>IF(J69="","",(K69/J69)/1000)</f>
        <v>1.4352011620072815</v>
      </c>
      <c r="N69" s="34" t="s">
        <v>80</v>
      </c>
      <c r="O69" s="36" t="s">
        <v>206</v>
      </c>
      <c r="P69" s="34">
        <v>104.178</v>
      </c>
      <c r="Q69" s="34"/>
      <c r="R69" s="38">
        <f>IF(O69="","",(IF(G69="売",H69-P69,P69-H69))*M69*100000)</f>
        <v>0</v>
      </c>
      <c r="S69" s="38"/>
      <c r="T69" s="39">
        <f>IF(O69="","",IF(R69&lt;0,J69*(-1),IF(G69="買",(P69-H69)*100,(H69-P69)*100)))</f>
        <v>0</v>
      </c>
      <c r="U69" s="39"/>
    </row>
    <row r="70" spans="2:21" ht="12.75">
      <c r="B70" s="34">
        <v>62</v>
      </c>
      <c r="C70" s="35">
        <f>IF(R69="","",C69+R69)</f>
        <v>1157728.9373525404</v>
      </c>
      <c r="D70" s="35"/>
      <c r="E70" s="34" t="s">
        <v>132</v>
      </c>
      <c r="F70" s="36" t="s">
        <v>187</v>
      </c>
      <c r="G70" s="34" t="s">
        <v>35</v>
      </c>
      <c r="H70" s="34">
        <v>105.032</v>
      </c>
      <c r="I70" s="34"/>
      <c r="J70" s="34">
        <v>28.4</v>
      </c>
      <c r="K70" s="35">
        <f>IF(F70="","",C70*0.03)</f>
        <v>34731.86812057621</v>
      </c>
      <c r="L70" s="35"/>
      <c r="M70" s="37">
        <f>IF(J70="","",(K70/J70)/1000)</f>
        <v>1.2229531028371905</v>
      </c>
      <c r="N70" s="34" t="s">
        <v>132</v>
      </c>
      <c r="O70" s="36" t="s">
        <v>187</v>
      </c>
      <c r="P70" s="34">
        <v>104.748</v>
      </c>
      <c r="Q70" s="34"/>
      <c r="R70" s="38">
        <f>IF(O70="","",(IF(G70="売",H70-P70,P70-H70))*M70*100000)</f>
        <v>-34731.86812057521</v>
      </c>
      <c r="S70" s="38"/>
      <c r="T70" s="39">
        <f>IF(O70="","",IF(R70&lt;0,J70*(-1),IF(G70="買",(P70-H70)*100,(H70-P70)*100)))</f>
        <v>-28.4</v>
      </c>
      <c r="U70" s="39"/>
    </row>
    <row r="71" spans="2:21" ht="12.75">
      <c r="B71" s="34">
        <v>63</v>
      </c>
      <c r="C71" s="35">
        <f>IF(R70="","",C70+R70)</f>
        <v>1122997.069231965</v>
      </c>
      <c r="D71" s="35"/>
      <c r="E71" s="34" t="s">
        <v>132</v>
      </c>
      <c r="F71" s="36" t="s">
        <v>207</v>
      </c>
      <c r="G71" s="34" t="s">
        <v>52</v>
      </c>
      <c r="H71" s="34">
        <v>102.33</v>
      </c>
      <c r="I71" s="34"/>
      <c r="J71" s="34">
        <v>50.7</v>
      </c>
      <c r="K71" s="35">
        <f>IF(F71="","",C71*0.03)</f>
        <v>33689.91207695895</v>
      </c>
      <c r="L71" s="35"/>
      <c r="M71" s="37">
        <f>IF(J71="","",(K71/J71)/1000)</f>
        <v>0.664495307237849</v>
      </c>
      <c r="N71" s="34" t="s">
        <v>132</v>
      </c>
      <c r="O71" s="36" t="s">
        <v>207</v>
      </c>
      <c r="P71" s="34">
        <v>102.837</v>
      </c>
      <c r="Q71" s="34"/>
      <c r="R71" s="38">
        <f>IF(O71="","",(IF(G71="売",H71-P71,P71-H71))*M71*100000)</f>
        <v>-33689.91207695928</v>
      </c>
      <c r="S71" s="38"/>
      <c r="T71" s="39">
        <f>IF(O71="","",IF(R71&lt;0,J71*(-1),IF(G71="買",(P71-H71)*100,(H71-P71)*100)))</f>
        <v>-50.7</v>
      </c>
      <c r="U71" s="39"/>
    </row>
    <row r="72" spans="2:21" ht="12.75">
      <c r="B72" s="34">
        <v>64</v>
      </c>
      <c r="C72" s="35">
        <f>IF(R71="","",C71+R71)</f>
        <v>1089307.1571550057</v>
      </c>
      <c r="D72" s="35"/>
      <c r="E72" s="34" t="s">
        <v>132</v>
      </c>
      <c r="F72" s="36" t="s">
        <v>208</v>
      </c>
      <c r="G72" s="34" t="s">
        <v>35</v>
      </c>
      <c r="H72" s="34">
        <v>102.652</v>
      </c>
      <c r="I72" s="34"/>
      <c r="J72" s="34">
        <v>126.2</v>
      </c>
      <c r="K72" s="35">
        <f>IF(F72="","",C72*0.03)</f>
        <v>32679.21471465017</v>
      </c>
      <c r="L72" s="35"/>
      <c r="M72" s="37">
        <f>IF(J72="","",(K72/J72)/1000)</f>
        <v>0.25894781865808375</v>
      </c>
      <c r="N72" s="34" t="s">
        <v>132</v>
      </c>
      <c r="O72" s="36" t="s">
        <v>209</v>
      </c>
      <c r="P72" s="34">
        <v>102.077</v>
      </c>
      <c r="Q72" s="34"/>
      <c r="R72" s="38">
        <f>IF(O72="","",(IF(G72="売",H72-P72,P72-H72))*M72*100000)</f>
        <v>-14889.49957283989</v>
      </c>
      <c r="S72" s="38"/>
      <c r="T72" s="39">
        <f>IF(O72="","",IF(R72&lt;0,J72*(-1),IF(G72="買",(P72-H72)*100,(H72-P72)*100)))</f>
        <v>-126.2</v>
      </c>
      <c r="U72" s="39"/>
    </row>
    <row r="73" spans="2:21" ht="12.75">
      <c r="B73" s="34">
        <v>65</v>
      </c>
      <c r="C73" s="35">
        <f>IF(R72="","",C72+R72)</f>
        <v>1074417.657582166</v>
      </c>
      <c r="D73" s="35"/>
      <c r="E73" s="34" t="s">
        <v>132</v>
      </c>
      <c r="F73" s="36" t="s">
        <v>81</v>
      </c>
      <c r="G73" s="34" t="s">
        <v>52</v>
      </c>
      <c r="H73" s="34">
        <v>102.094</v>
      </c>
      <c r="I73" s="34"/>
      <c r="J73" s="34">
        <v>38.4</v>
      </c>
      <c r="K73" s="35">
        <f>IF(F73="","",C73*0.03)</f>
        <v>32232.529727464975</v>
      </c>
      <c r="L73" s="35"/>
      <c r="M73" s="37">
        <f>IF(J73="","",(K73/J73)/1000)</f>
        <v>0.8393887949860671</v>
      </c>
      <c r="N73" s="34" t="s">
        <v>132</v>
      </c>
      <c r="O73" s="36" t="s">
        <v>210</v>
      </c>
      <c r="P73" s="34">
        <v>102.094</v>
      </c>
      <c r="Q73" s="34"/>
      <c r="R73" s="38">
        <f>IF(O73="","",(IF(G73="売",H73-P73,P73-H73))*M73*100000)</f>
        <v>0</v>
      </c>
      <c r="S73" s="38"/>
      <c r="T73" s="39">
        <f>IF(O73="","",IF(R73&lt;0,J73*(-1),IF(G73="買",(P73-H73)*100,(H73-P73)*100)))</f>
        <v>0</v>
      </c>
      <c r="U73" s="39"/>
    </row>
    <row r="74" spans="2:21" ht="12.75">
      <c r="B74" s="34">
        <v>66</v>
      </c>
      <c r="C74" s="35">
        <f>IF(R73="","",C73+R73)</f>
        <v>1074417.657582166</v>
      </c>
      <c r="D74" s="35"/>
      <c r="E74" s="34" t="s">
        <v>132</v>
      </c>
      <c r="F74" s="36" t="s">
        <v>211</v>
      </c>
      <c r="G74" s="34" t="s">
        <v>35</v>
      </c>
      <c r="H74" s="34">
        <v>103.362</v>
      </c>
      <c r="I74" s="34"/>
      <c r="J74" s="34">
        <v>25.7</v>
      </c>
      <c r="K74" s="35">
        <f>IF(F74="","",C74*0.03)</f>
        <v>32232.529727464975</v>
      </c>
      <c r="L74" s="35"/>
      <c r="M74" s="37">
        <f>IF(J74="","",(K74/J74)/1000)</f>
        <v>1.2541840360881313</v>
      </c>
      <c r="N74" s="34" t="s">
        <v>132</v>
      </c>
      <c r="O74" s="36" t="s">
        <v>211</v>
      </c>
      <c r="P74" s="34">
        <v>103.105</v>
      </c>
      <c r="Q74" s="34"/>
      <c r="R74" s="38">
        <f>IF(O74="","",(IF(G74="売",H74-P74,P74-H74))*M74*100000)</f>
        <v>-32232.52972746382</v>
      </c>
      <c r="S74" s="38"/>
      <c r="T74" s="39">
        <f>IF(O74="","",IF(R74&lt;0,J74*(-1),IF(G74="買",(P74-H74)*100,(H74-P74)*100)))</f>
        <v>-25.7</v>
      </c>
      <c r="U74" s="39"/>
    </row>
    <row r="75" spans="2:21" ht="12.75">
      <c r="B75" s="34">
        <v>67</v>
      </c>
      <c r="C75" s="35">
        <f>IF(R74="","",C74+R74)</f>
        <v>1042185.1278547021</v>
      </c>
      <c r="D75" s="35"/>
      <c r="E75" s="34" t="s">
        <v>132</v>
      </c>
      <c r="F75" s="36" t="s">
        <v>212</v>
      </c>
      <c r="G75" s="34" t="s">
        <v>52</v>
      </c>
      <c r="H75" s="34">
        <v>101.886</v>
      </c>
      <c r="I75" s="34"/>
      <c r="J75" s="34">
        <v>32</v>
      </c>
      <c r="K75" s="35">
        <f>IF(F75="","",C75*0.03)</f>
        <v>31265.55383564106</v>
      </c>
      <c r="L75" s="35"/>
      <c r="M75" s="37">
        <f>IF(J75="","",(K75/J75)/1000)</f>
        <v>0.9770485573637832</v>
      </c>
      <c r="N75" s="34" t="s">
        <v>132</v>
      </c>
      <c r="O75" s="36" t="s">
        <v>212</v>
      </c>
      <c r="P75" s="34">
        <v>101.886</v>
      </c>
      <c r="Q75" s="34"/>
      <c r="R75" s="38">
        <f>IF(O75="","",(IF(G75="売",H75-P75,P75-H75))*M75*100000)</f>
        <v>0</v>
      </c>
      <c r="S75" s="38"/>
      <c r="T75" s="39">
        <f>IF(O75="","",IF(R75&lt;0,J75*(-1),IF(G75="買",(P75-H75)*100,(H75-P75)*100)))</f>
        <v>0</v>
      </c>
      <c r="U75" s="39"/>
    </row>
    <row r="76" spans="2:21" ht="12.75">
      <c r="B76" s="34">
        <v>68</v>
      </c>
      <c r="C76" s="35">
        <f>IF(R75="","",C75+R75)</f>
        <v>1042185.1278547021</v>
      </c>
      <c r="D76" s="35"/>
      <c r="E76" s="34" t="s">
        <v>132</v>
      </c>
      <c r="F76" s="36" t="s">
        <v>101</v>
      </c>
      <c r="G76" s="34" t="s">
        <v>52</v>
      </c>
      <c r="H76" s="34">
        <v>101.529</v>
      </c>
      <c r="I76" s="34"/>
      <c r="J76" s="34">
        <v>41.2</v>
      </c>
      <c r="K76" s="35">
        <f>IF(F76="","",C76*0.03)</f>
        <v>31265.55383564106</v>
      </c>
      <c r="L76" s="35"/>
      <c r="M76" s="37">
        <f>IF(J76="","",(K76/J76)/1000)</f>
        <v>0.758872665913618</v>
      </c>
      <c r="N76" s="34" t="s">
        <v>132</v>
      </c>
      <c r="O76" s="36" t="s">
        <v>213</v>
      </c>
      <c r="P76" s="34">
        <v>101.941</v>
      </c>
      <c r="Q76" s="34"/>
      <c r="R76" s="38">
        <f>IF(O76="","",(IF(G76="売",H76-P76,P76-H76))*M76*100000)</f>
        <v>-31265.55383564153</v>
      </c>
      <c r="S76" s="38"/>
      <c r="T76" s="39">
        <f>IF(O76="","",IF(R76&lt;0,J76*(-1),IF(G76="買",(P76-H76)*100,(H76-P76)*100)))</f>
        <v>-41.2</v>
      </c>
      <c r="U76" s="39"/>
    </row>
    <row r="77" spans="2:21" ht="12.75">
      <c r="B77" s="34">
        <v>69</v>
      </c>
      <c r="C77" s="35">
        <f>IF(R76="","",C76+R76)</f>
        <v>1010919.5740190606</v>
      </c>
      <c r="D77" s="35"/>
      <c r="E77" s="34" t="s">
        <v>132</v>
      </c>
      <c r="F77" s="36" t="s">
        <v>136</v>
      </c>
      <c r="G77" s="34" t="s">
        <v>35</v>
      </c>
      <c r="H77" s="34">
        <v>102.049</v>
      </c>
      <c r="I77" s="34"/>
      <c r="J77" s="34">
        <v>21.8</v>
      </c>
      <c r="K77" s="35">
        <f>IF(F77="","",C77*0.03)</f>
        <v>30327.587220571815</v>
      </c>
      <c r="L77" s="35"/>
      <c r="M77" s="37">
        <f>IF(J77="","",(K77/J77)/1000)</f>
        <v>1.3911737257143033</v>
      </c>
      <c r="N77" s="34" t="s">
        <v>132</v>
      </c>
      <c r="O77" s="36" t="s">
        <v>214</v>
      </c>
      <c r="P77" s="34">
        <v>102.049</v>
      </c>
      <c r="Q77" s="34"/>
      <c r="R77" s="38">
        <f>IF(O77="","",(IF(G77="売",H77-P77,P77-H77))*M77*100000)</f>
        <v>0</v>
      </c>
      <c r="S77" s="38"/>
      <c r="T77" s="39">
        <f>IF(O77="","",IF(R77&lt;0,J77*(-1),IF(G77="買",(P77-H77)*100,(H77-P77)*100)))</f>
        <v>0</v>
      </c>
      <c r="U77" s="39"/>
    </row>
    <row r="78" spans="2:21" ht="12.75">
      <c r="B78" s="34">
        <v>70</v>
      </c>
      <c r="C78" s="35">
        <f>IF(R77="","",C77+R77)</f>
        <v>1010919.5740190606</v>
      </c>
      <c r="D78" s="35"/>
      <c r="E78" s="34" t="s">
        <v>132</v>
      </c>
      <c r="F78" s="36" t="s">
        <v>215</v>
      </c>
      <c r="G78" s="34" t="s">
        <v>52</v>
      </c>
      <c r="H78" s="34">
        <v>101.76</v>
      </c>
      <c r="I78" s="34"/>
      <c r="J78" s="34">
        <v>42.7</v>
      </c>
      <c r="K78" s="35">
        <f>IF(F78="","",C78*0.03)</f>
        <v>30327.587220571815</v>
      </c>
      <c r="L78" s="35"/>
      <c r="M78" s="37">
        <f>IF(J78="","",(K78/J78)/1000)</f>
        <v>0.7102479442756865</v>
      </c>
      <c r="N78" s="34" t="s">
        <v>132</v>
      </c>
      <c r="O78" s="36" t="s">
        <v>216</v>
      </c>
      <c r="P78" s="34">
        <v>101.464</v>
      </c>
      <c r="Q78" s="34"/>
      <c r="R78" s="38">
        <f>IF(O78="","",(IF(G78="売",H78-P78,P78-H78))*M78*100000)</f>
        <v>21023.33915056078</v>
      </c>
      <c r="S78" s="38"/>
      <c r="T78" s="39">
        <f>IF(O78="","",IF(R78&lt;0,J78*(-1),IF(G78="買",(P78-H78)*100,(H78-P78)*100)))</f>
        <v>29.600000000000648</v>
      </c>
      <c r="U78" s="39"/>
    </row>
    <row r="79" spans="2:21" ht="12.75">
      <c r="B79" s="34">
        <v>71</v>
      </c>
      <c r="C79" s="35">
        <f>IF(R78="","",C78+R78)</f>
        <v>1031942.9131696214</v>
      </c>
      <c r="D79" s="35"/>
      <c r="E79" s="34" t="s">
        <v>132</v>
      </c>
      <c r="F79" s="36" t="s">
        <v>196</v>
      </c>
      <c r="G79" s="34" t="s">
        <v>35</v>
      </c>
      <c r="H79" s="34">
        <v>101.772</v>
      </c>
      <c r="I79" s="34"/>
      <c r="J79" s="34">
        <v>35.5</v>
      </c>
      <c r="K79" s="35">
        <f>IF(F79="","",C79*0.03)</f>
        <v>30958.28739508864</v>
      </c>
      <c r="L79" s="35"/>
      <c r="M79" s="37">
        <f>IF(J79="","",(K79/J79)/1000)</f>
        <v>0.8720644336644686</v>
      </c>
      <c r="N79" s="34" t="s">
        <v>132</v>
      </c>
      <c r="O79" s="36" t="s">
        <v>217</v>
      </c>
      <c r="P79" s="34">
        <v>101.775</v>
      </c>
      <c r="Q79" s="34"/>
      <c r="R79" s="38">
        <f>IF(O79="","",(IF(G79="売",H79-P79,P79-H79))*M79*100000)</f>
        <v>261.6193300993505</v>
      </c>
      <c r="S79" s="38"/>
      <c r="T79" s="39">
        <f>IF(O79="","",IF(R79&lt;0,J79*(-1),IF(G79="買",(P79-H79)*100,(H79-P79)*100)))</f>
        <v>0.30000000000001137</v>
      </c>
      <c r="U79" s="39"/>
    </row>
    <row r="80" spans="2:21" ht="12.75">
      <c r="B80" s="34">
        <v>72</v>
      </c>
      <c r="C80" s="35">
        <f>IF(R79="","",C79+R79)</f>
        <v>1032204.5324997207</v>
      </c>
      <c r="D80" s="35"/>
      <c r="E80" s="34" t="s">
        <v>132</v>
      </c>
      <c r="F80" s="36" t="s">
        <v>217</v>
      </c>
      <c r="G80" s="34" t="s">
        <v>35</v>
      </c>
      <c r="H80" s="34">
        <v>101.892</v>
      </c>
      <c r="I80" s="34"/>
      <c r="J80" s="34">
        <v>36.4</v>
      </c>
      <c r="K80" s="35">
        <f>IF(F80="","",C80*0.03)</f>
        <v>30966.13597499162</v>
      </c>
      <c r="L80" s="35"/>
      <c r="M80" s="37">
        <f>IF(J80="","",(K80/J80)/1000)</f>
        <v>0.8507180212909785</v>
      </c>
      <c r="N80" s="34" t="s">
        <v>132</v>
      </c>
      <c r="O80" s="36" t="s">
        <v>218</v>
      </c>
      <c r="P80" s="34">
        <v>101.892</v>
      </c>
      <c r="Q80" s="34"/>
      <c r="R80" s="38">
        <f>IF(O80="","",(IF(G80="売",H80-P80,P80-H80))*M80*100000)</f>
        <v>0</v>
      </c>
      <c r="S80" s="38"/>
      <c r="T80" s="39">
        <f>IF(O80="","",IF(R80&lt;0,J80*(-1),IF(G80="買",(P80-H80)*100,(H80-P80)*100)))</f>
        <v>0</v>
      </c>
      <c r="U80" s="39"/>
    </row>
    <row r="81" spans="2:21" ht="12.75">
      <c r="B81" s="34">
        <v>73</v>
      </c>
      <c r="C81" s="35">
        <f>IF(R80="","",C80+R80)</f>
        <v>1032204.5324997207</v>
      </c>
      <c r="D81" s="35"/>
      <c r="E81" s="34" t="s">
        <v>132</v>
      </c>
      <c r="F81" s="36" t="s">
        <v>219</v>
      </c>
      <c r="G81" s="34" t="s">
        <v>52</v>
      </c>
      <c r="H81" s="34">
        <v>102.167</v>
      </c>
      <c r="I81" s="34"/>
      <c r="J81" s="34">
        <v>26.8</v>
      </c>
      <c r="K81" s="35">
        <f>IF(F81="","",C81*0.03)</f>
        <v>30966.13597499162</v>
      </c>
      <c r="L81" s="35"/>
      <c r="M81" s="37">
        <f>IF(J81="","",(K81/J81)/1000)</f>
        <v>1.155452834887747</v>
      </c>
      <c r="N81" s="34" t="s">
        <v>132</v>
      </c>
      <c r="O81" s="36" t="s">
        <v>220</v>
      </c>
      <c r="P81" s="34">
        <v>101.993</v>
      </c>
      <c r="Q81" s="34"/>
      <c r="R81" s="38">
        <f>IF(O81="","",(IF(G81="売",H81-P81,P81-H81))*M81*100000)</f>
        <v>20104.87932704756</v>
      </c>
      <c r="S81" s="38"/>
      <c r="T81" s="39">
        <f>IF(O81="","",IF(R81&lt;0,J81*(-1),IF(G81="買",(P81-H81)*100,(H81-P81)*100)))</f>
        <v>17.40000000000066</v>
      </c>
      <c r="U81" s="39"/>
    </row>
    <row r="82" spans="2:21" ht="12.75">
      <c r="B82" s="34">
        <v>74</v>
      </c>
      <c r="C82" s="35">
        <f>IF(R81="","",C81+R81)</f>
        <v>1052309.4118267682</v>
      </c>
      <c r="D82" s="35"/>
      <c r="E82" s="34" t="s">
        <v>132</v>
      </c>
      <c r="F82" s="36" t="s">
        <v>220</v>
      </c>
      <c r="G82" s="34" t="s">
        <v>52</v>
      </c>
      <c r="H82" s="34">
        <v>101.902</v>
      </c>
      <c r="I82" s="34"/>
      <c r="J82" s="34">
        <v>31.1</v>
      </c>
      <c r="K82" s="35">
        <f>IF(F82="","",C82*0.03)</f>
        <v>31569.282354803043</v>
      </c>
      <c r="L82" s="35"/>
      <c r="M82" s="37">
        <f>IF(J82="","",(K82/J82)/1000)</f>
        <v>1.0150894647846638</v>
      </c>
      <c r="N82" s="34" t="s">
        <v>132</v>
      </c>
      <c r="O82" s="36" t="s">
        <v>221</v>
      </c>
      <c r="P82" s="34">
        <v>101.902</v>
      </c>
      <c r="Q82" s="34"/>
      <c r="R82" s="38">
        <f>IF(O82="","",(IF(G82="売",H82-P82,P82-H82))*M82*100000)</f>
        <v>0</v>
      </c>
      <c r="S82" s="38"/>
      <c r="T82" s="39">
        <f>IF(O82="","",IF(R82&lt;0,J82*(-1),IF(G82="買",(P82-H82)*100,(H82-P82)*100)))</f>
        <v>0</v>
      </c>
      <c r="U82" s="39"/>
    </row>
    <row r="83" spans="2:21" ht="12.75">
      <c r="B83" s="34">
        <v>75</v>
      </c>
      <c r="C83" s="35">
        <f>IF(R82="","",C82+R82)</f>
        <v>1052309.4118267682</v>
      </c>
      <c r="D83" s="35"/>
      <c r="E83" s="34" t="s">
        <v>132</v>
      </c>
      <c r="F83" s="36" t="s">
        <v>222</v>
      </c>
      <c r="G83" s="34" t="s">
        <v>52</v>
      </c>
      <c r="H83" s="34">
        <v>101.76</v>
      </c>
      <c r="I83" s="34"/>
      <c r="J83" s="34">
        <v>19.5</v>
      </c>
      <c r="K83" s="35">
        <f>IF(F83="","",C83*0.03)</f>
        <v>31569.282354803043</v>
      </c>
      <c r="L83" s="35"/>
      <c r="M83" s="37">
        <f>IF(J83="","",(K83/J83)/1000)</f>
        <v>1.6189375566565665</v>
      </c>
      <c r="N83" s="34" t="s">
        <v>132</v>
      </c>
      <c r="O83" s="36" t="s">
        <v>223</v>
      </c>
      <c r="P83" s="34">
        <v>102.163</v>
      </c>
      <c r="Q83" s="34"/>
      <c r="R83" s="38">
        <f>IF(O83="","",(IF(G83="売",H83-P83,P83-H83))*M83*100000)</f>
        <v>-65243.18353325826</v>
      </c>
      <c r="S83" s="38"/>
      <c r="T83" s="39">
        <f>IF(O83="","",IF(R83&lt;0,J83*(-1),IF(G83="買",(P83-H83)*100,(H83-P83)*100)))</f>
        <v>-19.5</v>
      </c>
      <c r="U83" s="39"/>
    </row>
    <row r="84" spans="2:21" ht="12.75">
      <c r="B84" s="34">
        <v>76</v>
      </c>
      <c r="C84" s="35">
        <f>IF(R83="","",C83+R83)</f>
        <v>987066.2282935099</v>
      </c>
      <c r="D84" s="35"/>
      <c r="E84" s="34" t="s">
        <v>132</v>
      </c>
      <c r="F84" s="36" t="s">
        <v>224</v>
      </c>
      <c r="G84" s="34" t="s">
        <v>35</v>
      </c>
      <c r="H84" s="34">
        <v>102.266</v>
      </c>
      <c r="I84" s="34"/>
      <c r="J84" s="34">
        <v>27.8</v>
      </c>
      <c r="K84" s="35">
        <f>IF(F84="","",C84*0.03)</f>
        <v>29611.986848805296</v>
      </c>
      <c r="L84" s="35"/>
      <c r="M84" s="37">
        <f>IF(J84="","",(K84/J84)/1000)</f>
        <v>1.06517938305055</v>
      </c>
      <c r="N84" s="34" t="s">
        <v>132</v>
      </c>
      <c r="O84" s="36" t="s">
        <v>224</v>
      </c>
      <c r="P84" s="34">
        <v>101.988</v>
      </c>
      <c r="Q84" s="34"/>
      <c r="R84" s="38">
        <f>IF(O84="","",(IF(G84="売",H84-P84,P84-H84))*M84*100000)</f>
        <v>-29611.98684880591</v>
      </c>
      <c r="S84" s="38"/>
      <c r="T84" s="39">
        <f>IF(O84="","",IF(R84&lt;0,J84*(-1),IF(G84="買",(P84-H84)*100,(H84-P84)*100)))</f>
        <v>-27.8</v>
      </c>
      <c r="U84" s="39"/>
    </row>
    <row r="85" spans="2:21" ht="12.75">
      <c r="B85" s="34">
        <v>77</v>
      </c>
      <c r="C85" s="35">
        <f>IF(R84="","",C84+R84)</f>
        <v>957454.241444704</v>
      </c>
      <c r="D85" s="35"/>
      <c r="E85" s="34" t="s">
        <v>132</v>
      </c>
      <c r="F85" s="36" t="s">
        <v>225</v>
      </c>
      <c r="G85" s="34" t="s">
        <v>52</v>
      </c>
      <c r="H85" s="34">
        <v>101.237</v>
      </c>
      <c r="I85" s="34"/>
      <c r="J85" s="34">
        <v>30.4</v>
      </c>
      <c r="K85" s="35">
        <f>IF(F85="","",C85*0.03)</f>
        <v>28723.627243341118</v>
      </c>
      <c r="L85" s="35"/>
      <c r="M85" s="37">
        <f>IF(J85="","",(K85/J85)/1000)</f>
        <v>0.9448561593204315</v>
      </c>
      <c r="N85" s="34" t="s">
        <v>132</v>
      </c>
      <c r="O85" s="36" t="s">
        <v>226</v>
      </c>
      <c r="P85" s="34">
        <v>101.541</v>
      </c>
      <c r="Q85" s="34"/>
      <c r="R85" s="38">
        <f>IF(O85="","",(IF(G85="売",H85-P85,P85-H85))*M85*100000)</f>
        <v>-28723.62724334131</v>
      </c>
      <c r="S85" s="38"/>
      <c r="T85" s="39">
        <f>IF(O85="","",IF(R85&lt;0,J85*(-1),IF(G85="買",(P85-H85)*100,(H85-P85)*100)))</f>
        <v>-30.4</v>
      </c>
      <c r="U85" s="39"/>
    </row>
    <row r="86" spans="2:21" ht="12.75">
      <c r="B86" s="34">
        <v>78</v>
      </c>
      <c r="C86" s="35">
        <f>IF(R85="","",C85+R85)</f>
        <v>928730.6142013627</v>
      </c>
      <c r="D86" s="35"/>
      <c r="E86" s="34" t="s">
        <v>132</v>
      </c>
      <c r="F86" s="36" t="s">
        <v>227</v>
      </c>
      <c r="G86" s="34" t="s">
        <v>35</v>
      </c>
      <c r="H86" s="34">
        <v>102.154</v>
      </c>
      <c r="I86" s="34"/>
      <c r="J86" s="34">
        <v>24.3</v>
      </c>
      <c r="K86" s="35">
        <f>IF(F86="","",C86*0.03)</f>
        <v>27861.91842604088</v>
      </c>
      <c r="L86" s="35"/>
      <c r="M86" s="37">
        <f>IF(J86="","",(K86/J86)/1000)</f>
        <v>1.1465810051868675</v>
      </c>
      <c r="N86" s="34" t="s">
        <v>132</v>
      </c>
      <c r="O86" s="36" t="s">
        <v>227</v>
      </c>
      <c r="P86" s="34">
        <v>101.911</v>
      </c>
      <c r="Q86" s="34"/>
      <c r="R86" s="38">
        <f>IF(O86="","",(IF(G86="売",H86-P86,P86-H86))*M86*100000)</f>
        <v>-27861.918426040305</v>
      </c>
      <c r="S86" s="38"/>
      <c r="T86" s="39">
        <f>IF(O86="","",IF(R86&lt;0,J86*(-1),IF(G86="買",(P86-H86)*100,(H86-P86)*100)))</f>
        <v>-24.3</v>
      </c>
      <c r="U86" s="39"/>
    </row>
    <row r="87" spans="2:21" ht="12.75">
      <c r="B87" s="34">
        <v>79</v>
      </c>
      <c r="C87" s="35">
        <f>IF(R86="","",C86+R86)</f>
        <v>900868.6957753224</v>
      </c>
      <c r="D87" s="35"/>
      <c r="E87" s="34" t="s">
        <v>132</v>
      </c>
      <c r="F87" s="36" t="s">
        <v>86</v>
      </c>
      <c r="G87" s="34" t="s">
        <v>52</v>
      </c>
      <c r="H87" s="34">
        <v>101.236</v>
      </c>
      <c r="I87" s="34"/>
      <c r="J87" s="34">
        <v>20.6</v>
      </c>
      <c r="K87" s="35">
        <f>IF(F87="","",C87*0.03)</f>
        <v>27026.06087325967</v>
      </c>
      <c r="L87" s="35"/>
      <c r="M87" s="37">
        <f>IF(J87="","",(K87/J87)/1000)</f>
        <v>1.3119447025854207</v>
      </c>
      <c r="N87" s="34" t="s">
        <v>132</v>
      </c>
      <c r="O87" s="36" t="s">
        <v>228</v>
      </c>
      <c r="P87" s="34">
        <v>101.442</v>
      </c>
      <c r="Q87" s="34"/>
      <c r="R87" s="38">
        <f>IF(O87="","",(IF(G87="売",H87-P87,P87-H87))*M87*100000)</f>
        <v>-27026.060873258208</v>
      </c>
      <c r="S87" s="38"/>
      <c r="T87" s="39">
        <f>IF(O87="","",IF(R87&lt;0,J87*(-1),IF(G87="買",(P87-H87)*100,(H87-P87)*100)))</f>
        <v>-20.6</v>
      </c>
      <c r="U87" s="39"/>
    </row>
    <row r="88" spans="2:21" ht="12.75">
      <c r="B88" s="34">
        <v>80</v>
      </c>
      <c r="C88" s="35">
        <f>IF(R87="","",C87+R87)</f>
        <v>873842.6349020642</v>
      </c>
      <c r="D88" s="35"/>
      <c r="E88" s="34" t="s">
        <v>132</v>
      </c>
      <c r="F88" s="36" t="s">
        <v>229</v>
      </c>
      <c r="G88" s="34" t="s">
        <v>35</v>
      </c>
      <c r="H88" s="34">
        <v>101.918</v>
      </c>
      <c r="I88" s="34"/>
      <c r="J88" s="34">
        <v>12.1</v>
      </c>
      <c r="K88" s="35">
        <f>IF(F88="","",C88*0.03)</f>
        <v>26215.279047061926</v>
      </c>
      <c r="L88" s="35"/>
      <c r="M88" s="37">
        <f>IF(J88="","",(K88/J88)/1000)</f>
        <v>2.16655198736049</v>
      </c>
      <c r="N88" s="34" t="s">
        <v>132</v>
      </c>
      <c r="O88" s="36" t="s">
        <v>105</v>
      </c>
      <c r="P88" s="34">
        <v>102.328</v>
      </c>
      <c r="Q88" s="34"/>
      <c r="R88" s="38">
        <f>IF(O88="","",(IF(G88="売",H88-P88,P88-H88))*M88*100000)</f>
        <v>88828.63148177935</v>
      </c>
      <c r="S88" s="38"/>
      <c r="T88" s="39">
        <f>IF(O88="","",IF(R88&lt;0,J88*(-1),IF(G88="買",(P88-H88)*100,(H88-P88)*100)))</f>
        <v>40.99999999999966</v>
      </c>
      <c r="U88" s="39"/>
    </row>
    <row r="89" spans="2:21" ht="12.75">
      <c r="B89" s="34">
        <v>81</v>
      </c>
      <c r="C89" s="35">
        <f>IF(R88="","",C88+R88)</f>
        <v>962671.2663838436</v>
      </c>
      <c r="D89" s="35"/>
      <c r="E89" s="34" t="s">
        <v>132</v>
      </c>
      <c r="F89" s="36" t="s">
        <v>230</v>
      </c>
      <c r="G89" s="34" t="s">
        <v>35</v>
      </c>
      <c r="H89" s="34">
        <v>102.33</v>
      </c>
      <c r="I89" s="34"/>
      <c r="J89" s="34">
        <v>19</v>
      </c>
      <c r="K89" s="35">
        <f>IF(F89="","",C89*0.03)</f>
        <v>28880.13799151531</v>
      </c>
      <c r="L89" s="35"/>
      <c r="M89" s="37">
        <f>IF(J89="","",(K89/J89)/1000)</f>
        <v>1.5200072627113321</v>
      </c>
      <c r="N89" s="34" t="s">
        <v>132</v>
      </c>
      <c r="O89" s="36" t="s">
        <v>231</v>
      </c>
      <c r="P89" s="34">
        <v>102.33</v>
      </c>
      <c r="Q89" s="34"/>
      <c r="R89" s="38">
        <f>IF(O89="","",(IF(G89="売",H89-P89,P89-H89))*M89*100000)</f>
        <v>0</v>
      </c>
      <c r="S89" s="38"/>
      <c r="T89" s="39">
        <f>IF(O89="","",IF(R89&lt;0,J89*(-1),IF(G89="買",(P89-H89)*100,(H89-P89)*100)))</f>
        <v>0</v>
      </c>
      <c r="U89" s="39"/>
    </row>
    <row r="90" spans="2:21" ht="12.75">
      <c r="B90" s="34">
        <v>82</v>
      </c>
      <c r="C90" s="35">
        <f>IF(R89="","",C89+R89)</f>
        <v>962671.2663838436</v>
      </c>
      <c r="D90" s="35"/>
      <c r="E90" s="34" t="s">
        <v>132</v>
      </c>
      <c r="F90" s="36" t="s">
        <v>201</v>
      </c>
      <c r="G90" s="34" t="s">
        <v>35</v>
      </c>
      <c r="H90" s="34">
        <v>102.696</v>
      </c>
      <c r="I90" s="34"/>
      <c r="J90" s="34">
        <v>20.5</v>
      </c>
      <c r="K90" s="35">
        <f>IF(F90="","",C90*0.03)</f>
        <v>28880.13799151531</v>
      </c>
      <c r="L90" s="35"/>
      <c r="M90" s="37">
        <f>IF(J90="","",(K90/J90)/1000)</f>
        <v>1.4087872190983077</v>
      </c>
      <c r="N90" s="34" t="s">
        <v>132</v>
      </c>
      <c r="O90" s="36" t="s">
        <v>102</v>
      </c>
      <c r="P90" s="34">
        <v>103.806</v>
      </c>
      <c r="Q90" s="34"/>
      <c r="R90" s="38">
        <f>IF(O90="","",(IF(G90="売",H90-P90,P90-H90))*M90*100000)</f>
        <v>156375.3813199121</v>
      </c>
      <c r="S90" s="38"/>
      <c r="T90" s="39">
        <f>IF(O90="","",IF(R90&lt;0,J90*(-1),IF(G90="買",(P90-H90)*100,(H90-P90)*100)))</f>
        <v>110.99999999999994</v>
      </c>
      <c r="U90" s="39"/>
    </row>
    <row r="91" spans="2:21" ht="12.75">
      <c r="B91" s="34">
        <v>83</v>
      </c>
      <c r="C91" s="35">
        <f>IF(R90="","",C90+R90)</f>
        <v>1119046.6477037556</v>
      </c>
      <c r="D91" s="35"/>
      <c r="E91" s="34" t="s">
        <v>132</v>
      </c>
      <c r="F91" s="36" t="s">
        <v>93</v>
      </c>
      <c r="G91" s="34" t="s">
        <v>35</v>
      </c>
      <c r="H91" s="34">
        <v>103.916</v>
      </c>
      <c r="I91" s="34"/>
      <c r="J91" s="34">
        <v>41.8</v>
      </c>
      <c r="K91" s="35">
        <f>IF(F91="","",C91*0.03)</f>
        <v>33571.399431112666</v>
      </c>
      <c r="L91" s="35"/>
      <c r="M91" s="37">
        <f>IF(J91="","",(K91/J91)/1000)</f>
        <v>0.8031435270601116</v>
      </c>
      <c r="N91" s="34" t="s">
        <v>132</v>
      </c>
      <c r="O91" s="36" t="s">
        <v>93</v>
      </c>
      <c r="P91" s="34">
        <v>103.538</v>
      </c>
      <c r="Q91" s="34"/>
      <c r="R91" s="38">
        <f>IF(O91="","",(IF(G91="売",H91-P91,P91-H91))*M91*100000)</f>
        <v>-30358.825322872228</v>
      </c>
      <c r="S91" s="38"/>
      <c r="T91" s="39">
        <f>IF(O91="","",IF(R91&lt;0,J91*(-1),IF(G91="買",(P91-H91)*100,(H91-P91)*100)))</f>
        <v>-41.8</v>
      </c>
      <c r="U91" s="39"/>
    </row>
    <row r="92" spans="2:21" ht="12.75">
      <c r="B92" s="34">
        <v>84</v>
      </c>
      <c r="C92" s="35">
        <f>IF(R91="","",C91+R91)</f>
        <v>1088687.8223808834</v>
      </c>
      <c r="D92" s="35"/>
      <c r="E92" s="34" t="s">
        <v>132</v>
      </c>
      <c r="F92" s="36" t="s">
        <v>93</v>
      </c>
      <c r="G92" s="34" t="s">
        <v>35</v>
      </c>
      <c r="H92" s="34">
        <v>103.896</v>
      </c>
      <c r="I92" s="34"/>
      <c r="J92" s="34">
        <v>45.4</v>
      </c>
      <c r="K92" s="35">
        <f>IF(F92="","",C92*0.03)</f>
        <v>32660.634671426502</v>
      </c>
      <c r="L92" s="35"/>
      <c r="M92" s="37">
        <f>IF(J92="","",(K92/J92)/1000)</f>
        <v>0.7193972394587336</v>
      </c>
      <c r="N92" s="34" t="s">
        <v>132</v>
      </c>
      <c r="O92" s="36" t="s">
        <v>62</v>
      </c>
      <c r="P92" s="34">
        <v>103.896</v>
      </c>
      <c r="Q92" s="34"/>
      <c r="R92" s="38">
        <f>IF(O92="","",(IF(G92="売",H92-P92,P92-H92))*M92*100000)</f>
        <v>0</v>
      </c>
      <c r="S92" s="38"/>
      <c r="T92" s="39">
        <f>IF(O92="","",IF(R92&lt;0,J92*(-1),IF(G92="買",(P92-H92)*100,(H92-P92)*100)))</f>
        <v>0</v>
      </c>
      <c r="U92" s="39"/>
    </row>
    <row r="93" spans="2:21" ht="12.75">
      <c r="B93" s="34">
        <v>85</v>
      </c>
      <c r="C93" s="35">
        <f>IF(R92="","",C92+R92)</f>
        <v>1088687.8223808834</v>
      </c>
      <c r="D93" s="35"/>
      <c r="E93" s="34" t="s">
        <v>132</v>
      </c>
      <c r="F93" s="36" t="s">
        <v>232</v>
      </c>
      <c r="G93" s="34" t="s">
        <v>35</v>
      </c>
      <c r="H93" s="34">
        <v>104.137</v>
      </c>
      <c r="I93" s="34"/>
      <c r="J93" s="34">
        <v>38.8</v>
      </c>
      <c r="K93" s="35">
        <f>IF(F93="","",C93*0.03)</f>
        <v>32660.634671426502</v>
      </c>
      <c r="L93" s="35"/>
      <c r="M93" s="37">
        <f>IF(J93="","",(K93/J93)/1000)</f>
        <v>0.8417689348305799</v>
      </c>
      <c r="N93" s="34" t="s">
        <v>132</v>
      </c>
      <c r="O93" s="36" t="s">
        <v>233</v>
      </c>
      <c r="P93" s="34">
        <v>104.678</v>
      </c>
      <c r="Q93" s="34"/>
      <c r="R93" s="38">
        <f>IF(O93="","",(IF(G93="売",H93-P93,P93-H93))*M93*100000)</f>
        <v>45539.6993743341</v>
      </c>
      <c r="S93" s="38"/>
      <c r="T93" s="39">
        <f>IF(O93="","",IF(R93&lt;0,J93*(-1),IF(G93="買",(P93-H93)*100,(H93-P93)*100)))</f>
        <v>54.09999999999968</v>
      </c>
      <c r="U93" s="39"/>
    </row>
    <row r="94" spans="2:21" ht="12.75">
      <c r="B94" s="34">
        <v>86</v>
      </c>
      <c r="C94" s="35">
        <f>IF(R93="","",C93+R93)</f>
        <v>1134227.5217552176</v>
      </c>
      <c r="D94" s="35"/>
      <c r="E94" s="34" t="s">
        <v>132</v>
      </c>
      <c r="F94" s="36" t="s">
        <v>108</v>
      </c>
      <c r="G94" s="34" t="s">
        <v>35</v>
      </c>
      <c r="H94" s="34">
        <v>106.318</v>
      </c>
      <c r="I94" s="34"/>
      <c r="J94" s="34">
        <v>34</v>
      </c>
      <c r="K94" s="35">
        <f>IF(F94="","",C94*0.03)</f>
        <v>34026.825652656524</v>
      </c>
      <c r="L94" s="35"/>
      <c r="M94" s="37">
        <f>IF(J94="","",(K94/J94)/1000)</f>
        <v>1.0007889897840154</v>
      </c>
      <c r="N94" s="34" t="s">
        <v>132</v>
      </c>
      <c r="O94" s="36" t="s">
        <v>234</v>
      </c>
      <c r="P94" s="34">
        <v>107.275</v>
      </c>
      <c r="Q94" s="34"/>
      <c r="R94" s="38">
        <f>IF(O94="","",(IF(G94="売",H94-P94,P94-H94))*M94*100000)</f>
        <v>95775.50632233106</v>
      </c>
      <c r="S94" s="38"/>
      <c r="T94" s="39">
        <f>IF(O94="","",IF(R94&lt;0,J94*(-1),IF(G94="買",(P94-H94)*100,(H94-P94)*100)))</f>
        <v>95.70000000000078</v>
      </c>
      <c r="U94" s="39"/>
    </row>
    <row r="95" spans="2:21" ht="12.75">
      <c r="B95" s="34">
        <v>87</v>
      </c>
      <c r="C95" s="35">
        <f>IF(R94="","",C94+R94)</f>
        <v>1230003.0280775486</v>
      </c>
      <c r="D95" s="35"/>
      <c r="E95" s="34" t="s">
        <v>132</v>
      </c>
      <c r="F95" s="36" t="s">
        <v>235</v>
      </c>
      <c r="G95" s="34" t="s">
        <v>35</v>
      </c>
      <c r="H95" s="34">
        <v>107.353</v>
      </c>
      <c r="I95" s="34"/>
      <c r="J95" s="34">
        <v>27.7</v>
      </c>
      <c r="K95" s="35">
        <f>IF(F95="","",C95*0.03)</f>
        <v>36900.090842326455</v>
      </c>
      <c r="L95" s="35"/>
      <c r="M95" s="37">
        <f>IF(J95="","",(K95/J95)/1000)</f>
        <v>1.3321332434052873</v>
      </c>
      <c r="N95" s="34" t="s">
        <v>132</v>
      </c>
      <c r="O95" s="36" t="s">
        <v>202</v>
      </c>
      <c r="P95" s="34">
        <v>108.525</v>
      </c>
      <c r="Q95" s="34"/>
      <c r="R95" s="38">
        <f>IF(O95="","",(IF(G95="売",H95-P95,P95-H95))*M95*100000)</f>
        <v>156126.01612710117</v>
      </c>
      <c r="S95" s="38"/>
      <c r="T95" s="39">
        <f>IF(O95="","",IF(R95&lt;0,J95*(-1),IF(G95="買",(P95-H95)*100,(H95-P95)*100)))</f>
        <v>117.20000000000113</v>
      </c>
      <c r="U95" s="39"/>
    </row>
    <row r="96" spans="2:21" ht="12.75">
      <c r="B96" s="34">
        <v>88</v>
      </c>
      <c r="C96" s="35">
        <f>IF(R95="","",C95+R95)</f>
        <v>1386129.0442046497</v>
      </c>
      <c r="D96" s="35"/>
      <c r="E96" s="34" t="s">
        <v>132</v>
      </c>
      <c r="F96" s="36" t="s">
        <v>202</v>
      </c>
      <c r="G96" s="34" t="s">
        <v>35</v>
      </c>
      <c r="H96" s="34">
        <v>109.466</v>
      </c>
      <c r="I96" s="34"/>
      <c r="J96" s="34">
        <v>45.9</v>
      </c>
      <c r="K96" s="35">
        <f>IF(F96="","",C96*0.03)</f>
        <v>41583.87132613949</v>
      </c>
      <c r="L96" s="35"/>
      <c r="M96" s="37">
        <f>IF(J96="","",(K96/J96)/1000)</f>
        <v>0.9059666955585945</v>
      </c>
      <c r="N96" s="34" t="s">
        <v>132</v>
      </c>
      <c r="O96" s="36" t="s">
        <v>236</v>
      </c>
      <c r="P96" s="34">
        <v>109.467</v>
      </c>
      <c r="Q96" s="34"/>
      <c r="R96" s="38">
        <f>IF(O96="","",(IF(G96="売",H96-P96,P96-H96))*M96*100000)</f>
        <v>90.59666955629204</v>
      </c>
      <c r="S96" s="38"/>
      <c r="T96" s="39">
        <f>IF(O96="","",IF(R96&lt;0,J96*(-1),IF(G96="買",(P96-H96)*100,(H96-P96)*100)))</f>
        <v>0.10000000000047748</v>
      </c>
      <c r="U96" s="39"/>
    </row>
    <row r="97" spans="2:21" ht="12.75">
      <c r="B97" s="34">
        <v>89</v>
      </c>
      <c r="C97" s="35">
        <f>IF(R96="","",C96+R96)</f>
        <v>1386219.640874206</v>
      </c>
      <c r="D97" s="35"/>
      <c r="E97" s="34" t="s">
        <v>132</v>
      </c>
      <c r="F97" s="36" t="s">
        <v>112</v>
      </c>
      <c r="G97" s="34" t="s">
        <v>35</v>
      </c>
      <c r="H97" s="34">
        <v>108.246</v>
      </c>
      <c r="I97" s="34"/>
      <c r="J97" s="34">
        <v>52.2</v>
      </c>
      <c r="K97" s="35">
        <f>IF(F97="","",C97*0.03)</f>
        <v>41586.589226226184</v>
      </c>
      <c r="L97" s="35"/>
      <c r="M97" s="37">
        <f>IF(J97="","",(K97/J97)/1000)</f>
        <v>0.7966779545254058</v>
      </c>
      <c r="N97" s="34" t="s">
        <v>132</v>
      </c>
      <c r="O97" s="36" t="s">
        <v>112</v>
      </c>
      <c r="P97" s="34">
        <v>107.724</v>
      </c>
      <c r="Q97" s="34"/>
      <c r="R97" s="38">
        <f>IF(O97="","",(IF(G97="売",H97-P97,P97-H97))*M97*100000)</f>
        <v>-41586.58922622549</v>
      </c>
      <c r="S97" s="38"/>
      <c r="T97" s="39">
        <f>IF(O97="","",IF(R97&lt;0,J97*(-1),IF(G97="買",(P97-H97)*100,(H97-P97)*100)))</f>
        <v>-52.2</v>
      </c>
      <c r="U97" s="39"/>
    </row>
    <row r="98" spans="2:21" ht="12.75">
      <c r="B98" s="34">
        <v>90</v>
      </c>
      <c r="C98" s="35">
        <f>IF(R97="","",C97+R97)</f>
        <v>1344633.0516479807</v>
      </c>
      <c r="D98" s="35"/>
      <c r="E98" s="34" t="s">
        <v>132</v>
      </c>
      <c r="F98" s="36" t="s">
        <v>237</v>
      </c>
      <c r="G98" s="34" t="s">
        <v>35</v>
      </c>
      <c r="H98" s="34">
        <v>108.236</v>
      </c>
      <c r="I98" s="34"/>
      <c r="J98" s="34">
        <v>28.7</v>
      </c>
      <c r="K98" s="35">
        <f>IF(F98="","",C98*0.03)</f>
        <v>40338.99154943942</v>
      </c>
      <c r="L98" s="35"/>
      <c r="M98" s="37">
        <f>IF(J98="","",(K98/J98)/1000)</f>
        <v>1.405539775241792</v>
      </c>
      <c r="N98" s="34" t="s">
        <v>132</v>
      </c>
      <c r="O98" s="36" t="s">
        <v>238</v>
      </c>
      <c r="P98" s="34">
        <v>113.413</v>
      </c>
      <c r="Q98" s="34"/>
      <c r="R98" s="38">
        <f>IF(O98="","",(IF(G98="売",H98-P98,P98-H98))*M98*100000)</f>
        <v>727647.9416426746</v>
      </c>
      <c r="S98" s="38"/>
      <c r="T98" s="39">
        <f>IF(O98="","",IF(R98&lt;0,J98*(-1),IF(G98="買",(P98-H98)*100,(H98-P98)*100)))</f>
        <v>517.6999999999992</v>
      </c>
      <c r="U98" s="39"/>
    </row>
    <row r="99" spans="2:21" ht="12.75">
      <c r="B99" s="34">
        <v>91</v>
      </c>
      <c r="C99" s="35">
        <f>IF(R98="","",C98+R98)</f>
        <v>2072280.9932906553</v>
      </c>
      <c r="D99" s="35"/>
      <c r="E99" s="34" t="s">
        <v>132</v>
      </c>
      <c r="F99" s="36" t="s">
        <v>238</v>
      </c>
      <c r="G99" s="34" t="s">
        <v>35</v>
      </c>
      <c r="H99" s="34">
        <v>113.581</v>
      </c>
      <c r="I99" s="34"/>
      <c r="J99" s="34">
        <v>34.1</v>
      </c>
      <c r="K99" s="35">
        <f>IF(F99="","",C99*0.03)</f>
        <v>62168.429798719655</v>
      </c>
      <c r="L99" s="35"/>
      <c r="M99" s="37">
        <f>IF(J99="","",(K99/J99)/1000)</f>
        <v>1.8231211084668522</v>
      </c>
      <c r="N99" s="34" t="s">
        <v>132</v>
      </c>
      <c r="O99" s="36" t="s">
        <v>131</v>
      </c>
      <c r="P99" s="34">
        <v>114.882</v>
      </c>
      <c r="Q99" s="34"/>
      <c r="R99" s="38">
        <f>IF(O99="","",(IF(G99="売",H99-P99,P99-H99))*M99*100000)</f>
        <v>237188.05621153783</v>
      </c>
      <c r="S99" s="38"/>
      <c r="T99" s="39">
        <f>IF(O99="","",IF(R99&lt;0,J99*(-1),IF(G99="買",(P99-H99)*100,(H99-P99)*100)))</f>
        <v>130.1000000000002</v>
      </c>
      <c r="U99" s="39"/>
    </row>
    <row r="100" spans="2:21" ht="12.75">
      <c r="B100" s="34">
        <v>92</v>
      </c>
      <c r="C100" s="35">
        <f>IF(R99="","",C99+R99)</f>
        <v>2309469.049502193</v>
      </c>
      <c r="D100" s="35"/>
      <c r="E100" s="34" t="s">
        <v>132</v>
      </c>
      <c r="F100" s="36" t="s">
        <v>131</v>
      </c>
      <c r="G100" s="34" t="s">
        <v>35</v>
      </c>
      <c r="H100" s="34">
        <v>115.038</v>
      </c>
      <c r="I100" s="34"/>
      <c r="J100" s="34">
        <v>69.1</v>
      </c>
      <c r="K100" s="35">
        <f>IF(F100="","",C100*0.03)</f>
        <v>69284.07148506578</v>
      </c>
      <c r="L100" s="35"/>
      <c r="M100" s="37">
        <f>IF(J100="","",(K100/J100)/1000)</f>
        <v>1.002663842041473</v>
      </c>
      <c r="N100" s="34" t="s">
        <v>132</v>
      </c>
      <c r="O100" s="36" t="s">
        <v>103</v>
      </c>
      <c r="P100" s="34">
        <v>115.038</v>
      </c>
      <c r="Q100" s="34"/>
      <c r="R100" s="38">
        <f>IF(O100="","",(IF(G100="売",H100-P100,P100-H100))*M100*100000)</f>
        <v>0</v>
      </c>
      <c r="S100" s="38"/>
      <c r="T100" s="39">
        <f>IF(O100="","",IF(R100&lt;0,J100*(-1),IF(G100="買",(P100-H100)*100,(H100-P100)*100)))</f>
        <v>0</v>
      </c>
      <c r="U100" s="39"/>
    </row>
    <row r="101" spans="2:21" ht="12.75">
      <c r="B101" s="34">
        <v>93</v>
      </c>
      <c r="C101" s="35">
        <f>IF(R100="","",C100+R100)</f>
        <v>2309469.049502193</v>
      </c>
      <c r="D101" s="35"/>
      <c r="E101" s="34" t="s">
        <v>132</v>
      </c>
      <c r="F101" s="36" t="s">
        <v>239</v>
      </c>
      <c r="G101" s="34" t="s">
        <v>35</v>
      </c>
      <c r="H101" s="34">
        <v>115.908</v>
      </c>
      <c r="I101" s="34"/>
      <c r="J101" s="34">
        <v>93.5</v>
      </c>
      <c r="K101" s="35">
        <f>IF(F101="","",C101*0.03)</f>
        <v>69284.07148506578</v>
      </c>
      <c r="L101" s="35"/>
      <c r="M101" s="37">
        <f>IF(J101="","",(K101/J101)/1000)</f>
        <v>0.7410061121397409</v>
      </c>
      <c r="N101" s="34" t="s">
        <v>132</v>
      </c>
      <c r="O101" s="36" t="s">
        <v>239</v>
      </c>
      <c r="P101" s="34">
        <v>114.973</v>
      </c>
      <c r="Q101" s="34"/>
      <c r="R101" s="38">
        <f>IF(O101="","",(IF(G101="売",H101-P101,P101-H101))*M101*100000)</f>
        <v>-69284.07148506594</v>
      </c>
      <c r="S101" s="38"/>
      <c r="T101" s="39">
        <f>IF(O101="","",IF(R101&lt;0,J101*(-1),IF(G101="買",(P101-H101)*100,(H101-P101)*100)))</f>
        <v>-93.5</v>
      </c>
      <c r="U101" s="39"/>
    </row>
    <row r="102" spans="2:21" ht="12.75">
      <c r="B102" s="34">
        <v>94</v>
      </c>
      <c r="C102" s="35">
        <f>IF(R101="","",C101+R101)</f>
        <v>2240184.978017127</v>
      </c>
      <c r="D102" s="35"/>
      <c r="E102" s="34" t="s">
        <v>132</v>
      </c>
      <c r="F102" s="36" t="s">
        <v>240</v>
      </c>
      <c r="G102" s="34" t="s">
        <v>35</v>
      </c>
      <c r="H102" s="34">
        <v>115.929</v>
      </c>
      <c r="I102" s="34"/>
      <c r="J102" s="34">
        <v>43.5</v>
      </c>
      <c r="K102" s="35">
        <f>IF(F102="","",C102*0.03)</f>
        <v>67205.54934051381</v>
      </c>
      <c r="L102" s="35"/>
      <c r="M102" s="37">
        <f>IF(J102="","",(K102/J102)/1000)</f>
        <v>1.5449551572531912</v>
      </c>
      <c r="N102" s="34" t="s">
        <v>132</v>
      </c>
      <c r="O102" s="36" t="s">
        <v>241</v>
      </c>
      <c r="P102" s="34">
        <v>115.929</v>
      </c>
      <c r="Q102" s="34"/>
      <c r="R102" s="38">
        <f>IF(O102="","",(IF(G102="売",H102-P102,P102-H102))*M102*100000)</f>
        <v>0</v>
      </c>
      <c r="S102" s="38"/>
      <c r="T102" s="39">
        <f>IF(O102="","",IF(R102&lt;0,J102*(-1),IF(G102="買",(P102-H102)*100,(H102-P102)*100)))</f>
        <v>0</v>
      </c>
      <c r="U102" s="39"/>
    </row>
    <row r="103" spans="2:21" ht="12.75">
      <c r="B103" s="34">
        <v>95</v>
      </c>
      <c r="C103" s="35">
        <f>IF(R102="","",C102+R102)</f>
        <v>2240184.978017127</v>
      </c>
      <c r="D103" s="35"/>
      <c r="E103" s="34" t="s">
        <v>132</v>
      </c>
      <c r="F103" s="36" t="s">
        <v>56</v>
      </c>
      <c r="G103" s="34" t="s">
        <v>35</v>
      </c>
      <c r="H103" s="34">
        <v>118.307</v>
      </c>
      <c r="I103" s="34"/>
      <c r="J103" s="34">
        <v>54.9</v>
      </c>
      <c r="K103" s="35">
        <f>IF(F103="","",C103*0.03)</f>
        <v>67205.54934051381</v>
      </c>
      <c r="L103" s="35"/>
      <c r="M103" s="37">
        <f>IF(J103="","",(K103/J103)/1000)</f>
        <v>1.2241447967306707</v>
      </c>
      <c r="N103" s="34" t="s">
        <v>132</v>
      </c>
      <c r="O103" s="36" t="s">
        <v>56</v>
      </c>
      <c r="P103" s="34">
        <v>117.758</v>
      </c>
      <c r="Q103" s="34"/>
      <c r="R103" s="38">
        <f>IF(O103="","",(IF(G103="売",H103-P103,P103-H103))*M103*100000)</f>
        <v>-67205.54934051463</v>
      </c>
      <c r="S103" s="38"/>
      <c r="T103" s="39">
        <f>IF(O103="","",IF(R103&lt;0,J103*(-1),IF(G103="買",(P103-H103)*100,(H103-P103)*100)))</f>
        <v>-54.9</v>
      </c>
      <c r="U103" s="39"/>
    </row>
    <row r="104" spans="2:21" ht="12.75">
      <c r="B104" s="34">
        <v>96</v>
      </c>
      <c r="C104" s="35">
        <f>IF(R103="","",C103+R103)</f>
        <v>2172979.4286766127</v>
      </c>
      <c r="D104" s="35"/>
      <c r="E104" s="34" t="s">
        <v>132</v>
      </c>
      <c r="F104" s="36" t="s">
        <v>242</v>
      </c>
      <c r="G104" s="34" t="s">
        <v>35</v>
      </c>
      <c r="H104" s="34">
        <v>118.536</v>
      </c>
      <c r="I104" s="34"/>
      <c r="J104" s="34">
        <v>37.6</v>
      </c>
      <c r="K104" s="35">
        <f>IF(F104="","",C104*0.03)</f>
        <v>65189.38286029838</v>
      </c>
      <c r="L104" s="35"/>
      <c r="M104" s="37">
        <f>IF(J104="","",(K104/J104)/1000)</f>
        <v>1.733760182454744</v>
      </c>
      <c r="N104" s="34" t="s">
        <v>132</v>
      </c>
      <c r="O104" s="36" t="s">
        <v>57</v>
      </c>
      <c r="P104" s="34">
        <v>120.003</v>
      </c>
      <c r="Q104" s="34"/>
      <c r="R104" s="38">
        <f>IF(O104="","",(IF(G104="売",H104-P104,P104-H104))*M104*100000)</f>
        <v>254342.61876611074</v>
      </c>
      <c r="S104" s="38"/>
      <c r="T104" s="39">
        <f>IF(O104="","",IF(R104&lt;0,J104*(-1),IF(G104="買",(P104-H104)*100,(H104-P104)*100)))</f>
        <v>146.69999999999987</v>
      </c>
      <c r="U104" s="39"/>
    </row>
    <row r="105" spans="2:21" ht="12.75">
      <c r="B105" s="34">
        <v>97</v>
      </c>
      <c r="C105" s="35">
        <f>IF(R104="","",C104+R104)</f>
        <v>2427322.0474427235</v>
      </c>
      <c r="D105" s="35"/>
      <c r="E105" s="34" t="s">
        <v>132</v>
      </c>
      <c r="F105" s="36" t="s">
        <v>243</v>
      </c>
      <c r="G105" s="34" t="s">
        <v>52</v>
      </c>
      <c r="H105" s="34">
        <v>118.143</v>
      </c>
      <c r="I105" s="34"/>
      <c r="J105" s="34">
        <v>100.7</v>
      </c>
      <c r="K105" s="35">
        <f>IF(F105="","",C105*0.03)</f>
        <v>72819.66142328171</v>
      </c>
      <c r="L105" s="35"/>
      <c r="M105" s="37">
        <f>IF(J105="","",(K105/J105)/1000)</f>
        <v>0.7231346715320924</v>
      </c>
      <c r="N105" s="34" t="s">
        <v>132</v>
      </c>
      <c r="O105" s="36" t="s">
        <v>185</v>
      </c>
      <c r="P105" s="34">
        <v>117.055</v>
      </c>
      <c r="Q105" s="34"/>
      <c r="R105" s="38">
        <f>IF(O105="","",(IF(G105="売",H105-P105,P105-H105))*M105*100000)</f>
        <v>78677.05226269121</v>
      </c>
      <c r="S105" s="38"/>
      <c r="T105" s="39">
        <f>IF(O105="","",IF(R105&lt;0,J105*(-1),IF(G105="買",(P105-H105)*100,(H105-P105)*100)))</f>
        <v>108.79999999999939</v>
      </c>
      <c r="U105" s="39"/>
    </row>
    <row r="106" spans="2:21" ht="12.75">
      <c r="B106" s="34">
        <v>98</v>
      </c>
      <c r="C106" s="35">
        <f>IF(R105="","",C105+R105)</f>
        <v>2505999.099705415</v>
      </c>
      <c r="D106" s="35"/>
      <c r="E106" s="34" t="s">
        <v>132</v>
      </c>
      <c r="F106" s="36" t="s">
        <v>185</v>
      </c>
      <c r="G106" s="34" t="s">
        <v>52</v>
      </c>
      <c r="H106" s="34">
        <v>116.892</v>
      </c>
      <c r="I106" s="34"/>
      <c r="J106" s="34">
        <v>48.9</v>
      </c>
      <c r="K106" s="35">
        <f>IF(F106="","",C106*0.03)</f>
        <v>75179.97299116245</v>
      </c>
      <c r="L106" s="35"/>
      <c r="M106" s="37">
        <f>IF(J106="","",(K106/J106)/1000)</f>
        <v>1.5374227605554693</v>
      </c>
      <c r="N106" s="34" t="s">
        <v>132</v>
      </c>
      <c r="O106" s="36" t="s">
        <v>185</v>
      </c>
      <c r="P106" s="34">
        <v>117.381</v>
      </c>
      <c r="Q106" s="34"/>
      <c r="R106" s="38">
        <f>IF(O106="","",(IF(G106="売",H106-P106,P106-H106))*M106*100000)</f>
        <v>-75179.97299116311</v>
      </c>
      <c r="S106" s="38"/>
      <c r="T106" s="39">
        <f>IF(O106="","",IF(R106&lt;0,J106*(-1),IF(G106="買",(P106-H106)*100,(H106-P106)*100)))</f>
        <v>-48.9</v>
      </c>
      <c r="U106" s="39"/>
    </row>
    <row r="107" spans="2:21" ht="12.75">
      <c r="B107" s="34">
        <v>99</v>
      </c>
      <c r="C107" s="35">
        <f>IF(R106="","",C106+R106)</f>
        <v>2430819.126714252</v>
      </c>
      <c r="D107" s="35"/>
      <c r="E107" s="34"/>
      <c r="F107" s="36"/>
      <c r="G107" s="34" t="s">
        <v>35</v>
      </c>
      <c r="H107" s="34"/>
      <c r="I107" s="34"/>
      <c r="J107" s="34"/>
      <c r="K107" s="35">
        <f>IF(F107="","",C107*0.03)</f>
      </c>
      <c r="L107" s="35"/>
      <c r="M107" s="37">
        <f>IF(J107="","",(K107/J107)/1000)</f>
      </c>
      <c r="N107" s="34"/>
      <c r="O107" s="36"/>
      <c r="P107" s="34"/>
      <c r="Q107" s="34"/>
      <c r="R107" s="38">
        <f>IF(O107="","",(IF(G107="売",H107-P107,P107-H107))*M107*100000)</f>
      </c>
      <c r="S107" s="38"/>
      <c r="T107" s="39">
        <f>IF(O107="","",IF(R107&lt;0,J107*(-1),IF(G107="買",(P107-H107)*100,(H107-P107)*100)))</f>
      </c>
      <c r="U107" s="39"/>
    </row>
    <row r="108" spans="2:21" ht="12.75">
      <c r="B108" s="34">
        <v>100</v>
      </c>
      <c r="C108" s="35">
        <f>IF(R107="","",C107+R107)</f>
      </c>
      <c r="D108" s="35"/>
      <c r="E108" s="34"/>
      <c r="F108" s="36"/>
      <c r="G108" s="34" t="s">
        <v>52</v>
      </c>
      <c r="H108" s="34"/>
      <c r="I108" s="34"/>
      <c r="J108" s="34"/>
      <c r="K108" s="35">
        <f>IF(F108="","",C108*0.03)</f>
      </c>
      <c r="L108" s="35"/>
      <c r="M108" s="37">
        <f>IF(J108="","",(K108/J108)/1000)</f>
      </c>
      <c r="N108" s="34"/>
      <c r="O108" s="36"/>
      <c r="P108" s="34"/>
      <c r="Q108" s="34"/>
      <c r="R108" s="38">
        <f>IF(O108="","",(IF(G108="売",H108-P108,P108-H108))*M108*100000)</f>
      </c>
      <c r="S108" s="38"/>
      <c r="T108" s="39">
        <f>IF(O108="","",IF(R108&lt;0,J108*(-1),IF(G108="買",(P108-H108)*100,(H108-P108)*100)))</f>
      </c>
      <c r="U108" s="39"/>
    </row>
    <row r="109" spans="2:18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</sheetData>
  <sheetProtection selectLockedCells="1" selectUnlockedCells="1"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5 G47:G108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G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G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allowBlank="1" showErrorMessage="1" sqref="G9:G108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41"/>
  <sheetViews>
    <sheetView workbookViewId="0" topLeftCell="A109">
      <selection activeCell="S156" sqref="S156"/>
    </sheetView>
  </sheetViews>
  <sheetFormatPr defaultColWidth="9.00390625" defaultRowHeight="13.5"/>
  <cols>
    <col min="1" max="1" width="7.50390625" style="41" customWidth="1"/>
    <col min="2" max="2" width="8.125" style="0" customWidth="1"/>
  </cols>
  <sheetData>
    <row r="1" ht="12.75">
      <c r="A1" s="41" t="s">
        <v>244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2.75">
      <c r="A36" s="41" t="s">
        <v>245</v>
      </c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2.75">
      <c r="A71" s="41" t="s">
        <v>246</v>
      </c>
    </row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2.75">
      <c r="A106" s="41" t="s">
        <v>247</v>
      </c>
    </row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2.75">
      <c r="A141" s="41" t="s">
        <v>248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J61"/>
  <sheetViews>
    <sheetView tabSelected="1" zoomScaleSheetLayoutView="100" workbookViewId="0" topLeftCell="A1">
      <selection activeCell="A1" sqref="A1"/>
    </sheetView>
  </sheetViews>
  <sheetFormatPr defaultColWidth="9.00390625" defaultRowHeight="13.5"/>
  <sheetData>
    <row r="1" ht="12.75">
      <c r="A1" t="s">
        <v>249</v>
      </c>
    </row>
    <row r="2" spans="1:10" ht="12.75">
      <c r="A2" s="42" t="s">
        <v>250</v>
      </c>
      <c r="B2" s="43"/>
      <c r="C2" s="43"/>
      <c r="D2" s="43"/>
      <c r="E2" s="43"/>
      <c r="F2" s="43"/>
      <c r="G2" s="43"/>
      <c r="H2" s="43"/>
      <c r="I2" s="43"/>
      <c r="J2" s="43"/>
    </row>
    <row r="3" ht="12.75">
      <c r="A3" t="s">
        <v>251</v>
      </c>
    </row>
    <row r="4" spans="1:10" ht="12.75">
      <c r="A4" s="42" t="s">
        <v>252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2" t="s">
        <v>253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42" t="s">
        <v>254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2.75">
      <c r="A7" s="42" t="s">
        <v>255</v>
      </c>
      <c r="B7" s="43"/>
      <c r="C7" s="43"/>
      <c r="D7" s="43"/>
      <c r="E7" s="43"/>
      <c r="F7" s="43"/>
      <c r="G7" s="43"/>
      <c r="H7" s="43"/>
      <c r="I7" s="43"/>
      <c r="J7" s="43"/>
    </row>
    <row r="8" s="44" customFormat="1" ht="12.75">
      <c r="A8" s="44" t="s">
        <v>256</v>
      </c>
    </row>
    <row r="9" s="44" customFormat="1" ht="12.75">
      <c r="A9" s="44" t="s">
        <v>257</v>
      </c>
    </row>
    <row r="10" s="44" customFormat="1" ht="12.75">
      <c r="A10" s="44" t="s">
        <v>258</v>
      </c>
    </row>
    <row r="11" s="44" customFormat="1" ht="12.75">
      <c r="A11" s="44" t="s">
        <v>259</v>
      </c>
    </row>
    <row r="14" ht="12.75">
      <c r="A14" t="s">
        <v>260</v>
      </c>
    </row>
    <row r="15" spans="1:10" ht="12.75" customHeight="1">
      <c r="A15" s="45" t="s">
        <v>250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2.75">
      <c r="A16" s="46" t="s">
        <v>261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12.75">
      <c r="A17" s="46" t="s">
        <v>262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2.75">
      <c r="A18" s="46" t="s">
        <v>263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2.75">
      <c r="A19" s="46" t="s">
        <v>264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2.75">
      <c r="A20" s="46" t="s">
        <v>265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2.75">
      <c r="A21" s="46" t="s">
        <v>266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2.75">
      <c r="A22" s="46" t="s">
        <v>267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2.75">
      <c r="A23" s="46" t="s">
        <v>268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s="44" customFormat="1" ht="12.75">
      <c r="A24" s="47" t="s">
        <v>256</v>
      </c>
      <c r="B24" s="48"/>
      <c r="C24" s="48"/>
      <c r="D24" s="48"/>
      <c r="E24" s="48"/>
      <c r="F24" s="48"/>
      <c r="G24" s="48"/>
      <c r="H24" s="48"/>
      <c r="I24" s="48"/>
      <c r="J24" s="48"/>
    </row>
    <row r="25" spans="1:10" s="44" customFormat="1" ht="12.75">
      <c r="A25" s="47" t="s">
        <v>269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0" s="44" customFormat="1" ht="12.75">
      <c r="A26" s="47" t="s">
        <v>270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0" s="44" customFormat="1" ht="12.75">
      <c r="A27" s="47" t="s">
        <v>271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s="44" customFormat="1" ht="12.75">
      <c r="A28" s="47" t="s">
        <v>272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2.75">
      <c r="A29" s="46"/>
      <c r="B29" s="45"/>
      <c r="C29" s="45"/>
      <c r="D29" s="45"/>
      <c r="E29" s="45"/>
      <c r="F29" s="45"/>
      <c r="G29" s="45"/>
      <c r="H29" s="45"/>
      <c r="I29" s="45"/>
      <c r="J29" s="45"/>
    </row>
    <row r="31" ht="12.75">
      <c r="A31" t="s">
        <v>273</v>
      </c>
    </row>
    <row r="32" ht="12.75">
      <c r="A32" t="s">
        <v>250</v>
      </c>
    </row>
    <row r="33" spans="1:10" ht="12.75">
      <c r="A33" s="46" t="s">
        <v>274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0" s="51" customFormat="1" ht="12.75">
      <c r="A34" s="49" t="s">
        <v>275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s="51" customFormat="1" ht="12.75">
      <c r="A35" s="49"/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2.75" customHeight="1">
      <c r="A36" s="46" t="s">
        <v>276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2.75" customHeight="1">
      <c r="A37" s="46" t="s">
        <v>277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12.75">
      <c r="A38" s="46" t="s">
        <v>278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0" ht="12.75">
      <c r="A39" s="46" t="s">
        <v>279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12.75">
      <c r="A40" s="46" t="s">
        <v>280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0" s="51" customFormat="1" ht="12.75">
      <c r="A41" s="49" t="s">
        <v>281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.75">
      <c r="A42" s="46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2.75">
      <c r="A43" s="46"/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2.75">
      <c r="A44" s="46"/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12.75">
      <c r="A45" s="46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2.75">
      <c r="A46" s="46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2.75">
      <c r="A47" s="46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2.75">
      <c r="A48" s="46"/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2.75">
      <c r="A49" s="46"/>
      <c r="B49" s="45"/>
      <c r="C49" s="45"/>
      <c r="D49" s="45"/>
      <c r="E49" s="45"/>
      <c r="F49" s="45"/>
      <c r="G49" s="45"/>
      <c r="H49" s="45"/>
      <c r="I49" s="45"/>
      <c r="J49" s="45"/>
    </row>
    <row r="50" spans="1:10" ht="12.75">
      <c r="A50" s="46"/>
      <c r="B50" s="45"/>
      <c r="C50" s="45"/>
      <c r="D50" s="45"/>
      <c r="E50" s="45"/>
      <c r="F50" s="45"/>
      <c r="G50" s="45"/>
      <c r="H50" s="45"/>
      <c r="I50" s="45"/>
      <c r="J50" s="45"/>
    </row>
    <row r="51" spans="1:10" ht="12.75">
      <c r="A51" s="46"/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12.75">
      <c r="A52" s="46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2.75">
      <c r="A53" s="46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2.75">
      <c r="A54" s="46"/>
      <c r="B54" s="45"/>
      <c r="C54" s="45"/>
      <c r="D54" s="45"/>
      <c r="E54" s="45"/>
      <c r="F54" s="45"/>
      <c r="G54" s="45"/>
      <c r="H54" s="45"/>
      <c r="I54" s="45"/>
      <c r="J54" s="45"/>
    </row>
    <row r="55" spans="1:10" s="52" customFormat="1" ht="12.75">
      <c r="A55" s="42" t="s">
        <v>282</v>
      </c>
      <c r="B55" s="43"/>
      <c r="C55" s="43"/>
      <c r="D55" s="43"/>
      <c r="E55" s="43"/>
      <c r="F55" s="43"/>
      <c r="G55" s="43"/>
      <c r="H55" s="43"/>
      <c r="I55" s="43"/>
      <c r="J55" s="43"/>
    </row>
    <row r="56" spans="1:10" s="55" customFormat="1" ht="12.75">
      <c r="A56" s="53" t="s">
        <v>283</v>
      </c>
      <c r="B56" s="54"/>
      <c r="C56" s="54"/>
      <c r="D56" s="54"/>
      <c r="E56" s="54"/>
      <c r="F56" s="54"/>
      <c r="G56" s="54"/>
      <c r="H56" s="54"/>
      <c r="I56" s="54"/>
      <c r="J56" s="54"/>
    </row>
    <row r="57" spans="1:10" s="55" customFormat="1" ht="12.75">
      <c r="A57" s="53"/>
      <c r="B57" s="54"/>
      <c r="C57" s="54"/>
      <c r="D57" s="54"/>
      <c r="E57" s="54"/>
      <c r="F57" s="54"/>
      <c r="G57" s="54"/>
      <c r="H57" s="54"/>
      <c r="I57" s="54"/>
      <c r="J57" s="54"/>
    </row>
    <row r="58" spans="1:10" s="52" customFormat="1" ht="12.75">
      <c r="A58" s="42" t="s">
        <v>284</v>
      </c>
      <c r="B58" s="43"/>
      <c r="C58" s="43"/>
      <c r="D58" s="43"/>
      <c r="E58" s="43"/>
      <c r="F58" s="43"/>
      <c r="G58" s="43"/>
      <c r="H58" s="43"/>
      <c r="I58" s="43"/>
      <c r="J58" s="43"/>
    </row>
    <row r="59" s="52" customFormat="1" ht="12.75"/>
    <row r="60" spans="1:10" s="52" customFormat="1" ht="12.7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2.75">
      <c r="A61" s="45"/>
      <c r="B61" s="45"/>
      <c r="C61" s="45"/>
      <c r="D61" s="45"/>
      <c r="E61" s="45"/>
      <c r="F61" s="45"/>
      <c r="G61" s="45"/>
      <c r="H61" s="45"/>
      <c r="I61" s="45"/>
      <c r="J61" s="4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workbookViewId="0" topLeftCell="A1">
      <selection activeCell="H5" sqref="H5"/>
    </sheetView>
  </sheetViews>
  <sheetFormatPr defaultColWidth="9.00390625" defaultRowHeight="13.5"/>
  <cols>
    <col min="1" max="1" width="3.125" style="56" customWidth="1"/>
    <col min="2" max="2" width="13.25390625" style="57" customWidth="1"/>
    <col min="3" max="3" width="15.75390625" style="58" customWidth="1"/>
    <col min="4" max="4" width="13.00390625" style="58" customWidth="1"/>
    <col min="5" max="5" width="15.875" style="59" customWidth="1"/>
    <col min="6" max="6" width="15.875" style="58" customWidth="1"/>
    <col min="7" max="7" width="15.875" style="59" customWidth="1"/>
    <col min="8" max="8" width="15.875" style="58" customWidth="1"/>
    <col min="9" max="9" width="15.875" style="59" customWidth="1"/>
    <col min="10" max="16384" width="8.875" style="56" customWidth="1"/>
  </cols>
  <sheetData>
    <row r="2" spans="2:3" ht="12.75">
      <c r="B2" s="60" t="s">
        <v>285</v>
      </c>
      <c r="C2" s="56"/>
    </row>
    <row r="4" spans="2:9" ht="12.75">
      <c r="B4" s="61" t="s">
        <v>286</v>
      </c>
      <c r="C4" s="61" t="s">
        <v>0</v>
      </c>
      <c r="D4" s="61" t="s">
        <v>3</v>
      </c>
      <c r="E4" s="62" t="s">
        <v>287</v>
      </c>
      <c r="F4" s="61" t="s">
        <v>288</v>
      </c>
      <c r="G4" s="62" t="s">
        <v>287</v>
      </c>
      <c r="H4" s="61" t="s">
        <v>289</v>
      </c>
      <c r="I4" s="62" t="s">
        <v>287</v>
      </c>
    </row>
    <row r="5" spans="2:9" ht="12.75">
      <c r="B5" s="63" t="s">
        <v>290</v>
      </c>
      <c r="C5" s="64" t="s">
        <v>291</v>
      </c>
      <c r="D5" s="64">
        <v>56</v>
      </c>
      <c r="E5" s="65">
        <v>42430</v>
      </c>
      <c r="F5" s="64" t="s">
        <v>150</v>
      </c>
      <c r="G5" s="65">
        <v>42437</v>
      </c>
      <c r="H5" s="64"/>
      <c r="I5" s="65"/>
    </row>
    <row r="6" spans="2:9" ht="12.75">
      <c r="B6" s="63" t="s">
        <v>290</v>
      </c>
      <c r="C6" s="64"/>
      <c r="D6" s="64"/>
      <c r="E6" s="65"/>
      <c r="F6" s="64"/>
      <c r="G6" s="66"/>
      <c r="H6" s="64"/>
      <c r="I6" s="66"/>
    </row>
    <row r="7" spans="2:9" ht="12.75">
      <c r="B7" s="63" t="s">
        <v>290</v>
      </c>
      <c r="C7" s="64"/>
      <c r="D7" s="64"/>
      <c r="E7" s="66"/>
      <c r="F7" s="64"/>
      <c r="G7" s="66"/>
      <c r="H7" s="64"/>
      <c r="I7" s="66"/>
    </row>
    <row r="8" spans="2:9" ht="12.75">
      <c r="B8" s="63" t="s">
        <v>290</v>
      </c>
      <c r="C8" s="64"/>
      <c r="D8" s="64"/>
      <c r="E8" s="66"/>
      <c r="F8" s="64"/>
      <c r="G8" s="66"/>
      <c r="H8" s="64"/>
      <c r="I8" s="66"/>
    </row>
    <row r="9" spans="2:9" ht="12.75">
      <c r="B9" s="63" t="s">
        <v>290</v>
      </c>
      <c r="C9" s="64"/>
      <c r="D9" s="64"/>
      <c r="E9" s="66"/>
      <c r="F9" s="64"/>
      <c r="G9" s="66"/>
      <c r="H9" s="64"/>
      <c r="I9" s="66"/>
    </row>
    <row r="10" spans="2:9" ht="12.75">
      <c r="B10" s="63" t="s">
        <v>290</v>
      </c>
      <c r="C10" s="64"/>
      <c r="D10" s="64"/>
      <c r="E10" s="66"/>
      <c r="F10" s="64"/>
      <c r="G10" s="66"/>
      <c r="H10" s="64"/>
      <c r="I10" s="66"/>
    </row>
    <row r="11" spans="2:9" ht="12.75">
      <c r="B11" s="63" t="s">
        <v>290</v>
      </c>
      <c r="C11" s="64"/>
      <c r="D11" s="64"/>
      <c r="E11" s="66"/>
      <c r="F11" s="64"/>
      <c r="G11" s="66"/>
      <c r="H11" s="64"/>
      <c r="I11" s="66"/>
    </row>
    <row r="12" spans="2:9" ht="12.75">
      <c r="B12" s="63" t="s">
        <v>290</v>
      </c>
      <c r="C12" s="64"/>
      <c r="D12" s="64"/>
      <c r="E12" s="66"/>
      <c r="F12" s="64"/>
      <c r="G12" s="66"/>
      <c r="H12" s="64"/>
      <c r="I12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U109"/>
  <sheetViews>
    <sheetView workbookViewId="0" topLeftCell="A1">
      <pane ySplit="8" topLeftCell="A9" activePane="bottomLeft" state="frozen"/>
      <selection pane="topLeft" activeCell="A1" sqref="A1"/>
      <selection pane="bottomLeft" activeCell="R19" sqref="R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1" customWidth="1"/>
  </cols>
  <sheetData>
    <row r="2" spans="2:20" ht="12.75">
      <c r="B2" s="2" t="s">
        <v>0</v>
      </c>
      <c r="C2" s="2"/>
      <c r="D2" s="3"/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>
        <f>C108+R108</f>
        <v>0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292</v>
      </c>
      <c r="E3" s="6"/>
      <c r="F3" s="6"/>
      <c r="G3" s="6"/>
      <c r="H3" s="6"/>
      <c r="I3" s="6"/>
      <c r="J3" s="2" t="s">
        <v>8</v>
      </c>
      <c r="K3" s="2"/>
      <c r="L3" s="6" t="s">
        <v>293</v>
      </c>
      <c r="M3" s="6"/>
      <c r="N3" s="6"/>
      <c r="O3" s="6"/>
      <c r="P3" s="6"/>
      <c r="Q3" s="6"/>
      <c r="R3" s="5"/>
      <c r="S3" s="5"/>
    </row>
    <row r="4" spans="2:20" ht="12.75">
      <c r="B4" s="2" t="s">
        <v>10</v>
      </c>
      <c r="C4" s="2"/>
      <c r="D4" s="7">
        <f>SUM($R$9:$S$993)</f>
        <v>153684.21052631587</v>
      </c>
      <c r="E4" s="7"/>
      <c r="F4" s="2" t="s">
        <v>11</v>
      </c>
      <c r="G4" s="2"/>
      <c r="H4" s="8">
        <f>SUM($T$9:$U$108)</f>
        <v>292.00000000000017</v>
      </c>
      <c r="I4" s="8"/>
      <c r="J4" s="9" t="s">
        <v>12</v>
      </c>
      <c r="K4" s="9"/>
      <c r="L4" s="4">
        <f>MAX($C$9:$D$990)-C9</f>
        <v>153684.21052631596</v>
      </c>
      <c r="M4" s="4"/>
      <c r="N4" s="9" t="s">
        <v>13</v>
      </c>
      <c r="O4" s="9"/>
      <c r="P4" s="7">
        <f>MIN($C$9:$D$990)-C9</f>
        <v>0</v>
      </c>
      <c r="Q4" s="7"/>
      <c r="R4" s="5"/>
      <c r="S4" s="5"/>
      <c r="T4" s="5"/>
    </row>
    <row r="5" spans="2:20" ht="12.75">
      <c r="B5" s="10" t="s">
        <v>14</v>
      </c>
      <c r="C5" s="11">
        <f>COUNTIF($R$9:$R$990,"&gt;0")</f>
        <v>1</v>
      </c>
      <c r="D5" s="2" t="s">
        <v>15</v>
      </c>
      <c r="E5" s="12">
        <f>COUNTIF($R$9:$R$990,"&lt;0")</f>
        <v>0</v>
      </c>
      <c r="F5" s="2" t="s">
        <v>16</v>
      </c>
      <c r="G5" s="11">
        <f>COUNTIF($R$9:$R$990,"=0")</f>
        <v>0</v>
      </c>
      <c r="H5" s="2" t="s">
        <v>17</v>
      </c>
      <c r="I5" s="13">
        <f>C5/SUM(C5,E5,G5)</f>
        <v>1</v>
      </c>
      <c r="J5" s="10" t="s">
        <v>18</v>
      </c>
      <c r="K5" s="10"/>
      <c r="L5" s="3"/>
      <c r="M5" s="3"/>
      <c r="N5" s="14" t="s">
        <v>19</v>
      </c>
      <c r="O5" s="15"/>
      <c r="P5" s="3"/>
      <c r="Q5" s="3"/>
      <c r="R5" s="5"/>
      <c r="S5" s="5"/>
      <c r="T5" s="5"/>
    </row>
    <row r="6" spans="2:20" ht="12.75">
      <c r="B6" s="16"/>
      <c r="C6" s="17"/>
      <c r="D6" s="18"/>
      <c r="E6" s="19"/>
      <c r="F6" s="16"/>
      <c r="G6" s="19"/>
      <c r="H6" s="16"/>
      <c r="I6" s="20"/>
      <c r="J6" s="16"/>
      <c r="K6" s="16"/>
      <c r="L6" s="19"/>
      <c r="M6" s="19"/>
      <c r="N6" s="21"/>
      <c r="O6" s="21"/>
      <c r="P6" s="22"/>
      <c r="Q6" s="23"/>
      <c r="R6" s="5"/>
      <c r="S6" s="5"/>
      <c r="T6" s="5"/>
    </row>
    <row r="7" spans="2:21" ht="12.75">
      <c r="B7" s="24" t="s">
        <v>20</v>
      </c>
      <c r="C7" s="25" t="s">
        <v>21</v>
      </c>
      <c r="D7" s="25"/>
      <c r="E7" s="26" t="s">
        <v>22</v>
      </c>
      <c r="F7" s="26"/>
      <c r="G7" s="26"/>
      <c r="H7" s="26"/>
      <c r="I7" s="26"/>
      <c r="J7" s="27" t="s">
        <v>23</v>
      </c>
      <c r="K7" s="27"/>
      <c r="L7" s="27"/>
      <c r="M7" s="28" t="s">
        <v>24</v>
      </c>
      <c r="N7" s="29" t="s">
        <v>25</v>
      </c>
      <c r="O7" s="29"/>
      <c r="P7" s="29"/>
      <c r="Q7" s="29"/>
      <c r="R7" s="30" t="s">
        <v>26</v>
      </c>
      <c r="S7" s="30"/>
      <c r="T7" s="30"/>
      <c r="U7" s="30"/>
    </row>
    <row r="8" spans="2:21" ht="12.75">
      <c r="B8" s="24"/>
      <c r="C8" s="25"/>
      <c r="D8" s="25"/>
      <c r="E8" s="31" t="s">
        <v>27</v>
      </c>
      <c r="F8" s="31" t="s">
        <v>28</v>
      </c>
      <c r="G8" s="31" t="s">
        <v>29</v>
      </c>
      <c r="H8" s="31" t="s">
        <v>30</v>
      </c>
      <c r="I8" s="31"/>
      <c r="J8" s="32" t="s">
        <v>31</v>
      </c>
      <c r="K8" s="32" t="s">
        <v>32</v>
      </c>
      <c r="L8" s="32"/>
      <c r="M8" s="28"/>
      <c r="N8" s="33" t="s">
        <v>27</v>
      </c>
      <c r="O8" s="33" t="s">
        <v>28</v>
      </c>
      <c r="P8" s="33" t="s">
        <v>30</v>
      </c>
      <c r="Q8" s="33"/>
      <c r="R8" s="30" t="s">
        <v>33</v>
      </c>
      <c r="S8" s="30"/>
      <c r="T8" s="30" t="s">
        <v>31</v>
      </c>
      <c r="U8" s="30"/>
    </row>
    <row r="9" spans="2:21" ht="12.75">
      <c r="B9" s="34">
        <v>1</v>
      </c>
      <c r="C9" s="35">
        <v>1000000</v>
      </c>
      <c r="D9" s="35"/>
      <c r="E9" s="34">
        <v>2001</v>
      </c>
      <c r="F9" s="36">
        <v>42111</v>
      </c>
      <c r="G9" s="34" t="s">
        <v>35</v>
      </c>
      <c r="H9" s="34">
        <v>105.33</v>
      </c>
      <c r="I9" s="34"/>
      <c r="J9" s="34">
        <v>57</v>
      </c>
      <c r="K9" s="35">
        <f>IF(F9="","",C9*0.03)</f>
        <v>30000</v>
      </c>
      <c r="L9" s="35"/>
      <c r="M9" s="37">
        <f>IF(J9="","",(K9/J9)/1000)</f>
        <v>0.5263157894736842</v>
      </c>
      <c r="N9" s="34">
        <v>2001</v>
      </c>
      <c r="O9" s="36">
        <v>42111</v>
      </c>
      <c r="P9" s="34">
        <v>108.25</v>
      </c>
      <c r="Q9" s="34"/>
      <c r="R9" s="38">
        <f>IF(O9="","",(IF(G9="売",H9-P9,P9-H9))*M9*100000)</f>
        <v>153684.21052631587</v>
      </c>
      <c r="S9" s="38"/>
      <c r="T9" s="39">
        <f>IF(O9="","",IF(R9&lt;0,J9*(-1),IF(G9="買",(P9-H9)*100,(H9-P9)*100)))</f>
        <v>292.00000000000017</v>
      </c>
      <c r="U9" s="39"/>
    </row>
    <row r="10" spans="2:21" ht="12.75">
      <c r="B10" s="34">
        <v>2</v>
      </c>
      <c r="C10" s="35">
        <f>IF(R9="","",C9+R9)</f>
        <v>1153684.210526316</v>
      </c>
      <c r="D10" s="35"/>
      <c r="E10" s="34"/>
      <c r="F10" s="36"/>
      <c r="G10" s="34" t="s">
        <v>35</v>
      </c>
      <c r="H10" s="34"/>
      <c r="I10" s="34"/>
      <c r="J10" s="34"/>
      <c r="K10" s="35">
        <f>IF(F10="","",C10*0.03)</f>
      </c>
      <c r="L10" s="35"/>
      <c r="M10" s="37">
        <f>IF(J10="","",(K10/J10)/1000)</f>
      </c>
      <c r="N10" s="34"/>
      <c r="O10" s="36"/>
      <c r="P10" s="34"/>
      <c r="Q10" s="34"/>
      <c r="R10" s="38">
        <f>IF(O10="","",(IF(G10="売",H10-P10,P10-H10))*M10*100000)</f>
      </c>
      <c r="S10" s="38"/>
      <c r="T10" s="39">
        <f>IF(O10="","",IF(R10&lt;0,J10*(-1),IF(G10="買",(P10-H10)*100,(H10-P10)*100)))</f>
      </c>
      <c r="U10" s="39"/>
    </row>
    <row r="11" spans="2:21" ht="12.75">
      <c r="B11" s="34">
        <v>3</v>
      </c>
      <c r="C11" s="35">
        <f>IF(R10="","",C10+R10)</f>
      </c>
      <c r="D11" s="35"/>
      <c r="E11" s="34"/>
      <c r="F11" s="36"/>
      <c r="G11" s="34" t="s">
        <v>35</v>
      </c>
      <c r="H11" s="34"/>
      <c r="I11" s="34"/>
      <c r="J11" s="34"/>
      <c r="K11" s="35">
        <f>IF(F11="","",C11*0.03)</f>
      </c>
      <c r="L11" s="35"/>
      <c r="M11" s="37">
        <f>IF(J11="","",(K11/J11)/1000)</f>
      </c>
      <c r="N11" s="34"/>
      <c r="O11" s="36"/>
      <c r="P11" s="34"/>
      <c r="Q11" s="34"/>
      <c r="R11" s="38">
        <f>IF(O11="","",(IF(G11="売",H11-P11,P11-H11))*M11*100000)</f>
      </c>
      <c r="S11" s="38"/>
      <c r="T11" s="39">
        <f>IF(O11="","",IF(R11&lt;0,J11*(-1),IF(G11="買",(P11-H11)*100,(H11-P11)*100)))</f>
      </c>
      <c r="U11" s="39"/>
    </row>
    <row r="12" spans="2:21" ht="12.75">
      <c r="B12" s="34">
        <v>4</v>
      </c>
      <c r="C12" s="35">
        <f>IF(R11="","",C11+R11)</f>
      </c>
      <c r="D12" s="35"/>
      <c r="E12" s="34"/>
      <c r="F12" s="36"/>
      <c r="G12" s="34" t="s">
        <v>52</v>
      </c>
      <c r="H12" s="34"/>
      <c r="I12" s="34"/>
      <c r="J12" s="34"/>
      <c r="K12" s="35">
        <f>IF(F12="","",C12*0.03)</f>
      </c>
      <c r="L12" s="35"/>
      <c r="M12" s="37">
        <f>IF(J12="","",(K12/J12)/1000)</f>
      </c>
      <c r="N12" s="34"/>
      <c r="O12" s="36"/>
      <c r="P12" s="34"/>
      <c r="Q12" s="34"/>
      <c r="R12" s="38">
        <f>IF(O12="","",(IF(G12="売",H12-P12,P12-H12))*M12*100000)</f>
      </c>
      <c r="S12" s="38"/>
      <c r="T12" s="39">
        <f>IF(O12="","",IF(R12&lt;0,J12*(-1),IF(G12="買",(P12-H12)*100,(H12-P12)*100)))</f>
      </c>
      <c r="U12" s="39"/>
    </row>
    <row r="13" spans="2:21" ht="12.75">
      <c r="B13" s="34">
        <v>5</v>
      </c>
      <c r="C13" s="35">
        <f>IF(R12="","",C12+R12)</f>
      </c>
      <c r="D13" s="35"/>
      <c r="E13" s="34"/>
      <c r="F13" s="36"/>
      <c r="G13" s="34" t="s">
        <v>52</v>
      </c>
      <c r="H13" s="34"/>
      <c r="I13" s="34"/>
      <c r="J13" s="34"/>
      <c r="K13" s="35">
        <f>IF(F13="","",C13*0.03)</f>
      </c>
      <c r="L13" s="35"/>
      <c r="M13" s="37">
        <f>IF(J13="","",(K13/J13)/1000)</f>
      </c>
      <c r="N13" s="34"/>
      <c r="O13" s="36"/>
      <c r="P13" s="34"/>
      <c r="Q13" s="34"/>
      <c r="R13" s="38">
        <f>IF(O13="","",(IF(G13="売",H13-P13,P13-H13))*M13*100000)</f>
      </c>
      <c r="S13" s="38"/>
      <c r="T13" s="39">
        <f>IF(O13="","",IF(R13&lt;0,J13*(-1),IF(G13="買",(P13-H13)*100,(H13-P13)*100)))</f>
      </c>
      <c r="U13" s="39"/>
    </row>
    <row r="14" spans="2:21" ht="12.75">
      <c r="B14" s="34">
        <v>6</v>
      </c>
      <c r="C14" s="35">
        <f>IF(R13="","",C13+R13)</f>
      </c>
      <c r="D14" s="35"/>
      <c r="E14" s="34"/>
      <c r="F14" s="36"/>
      <c r="G14" s="34" t="s">
        <v>35</v>
      </c>
      <c r="H14" s="34"/>
      <c r="I14" s="34"/>
      <c r="J14" s="34"/>
      <c r="K14" s="35">
        <f>IF(F14="","",C14*0.03)</f>
      </c>
      <c r="L14" s="35"/>
      <c r="M14" s="37">
        <f>IF(J14="","",(K14/J14)/1000)</f>
      </c>
      <c r="N14" s="34"/>
      <c r="O14" s="36"/>
      <c r="P14" s="34"/>
      <c r="Q14" s="34"/>
      <c r="R14" s="38">
        <f>IF(O14="","",(IF(G14="売",H14-P14,P14-H14))*M14*100000)</f>
      </c>
      <c r="S14" s="38"/>
      <c r="T14" s="39">
        <f>IF(O14="","",IF(R14&lt;0,J14*(-1),IF(G14="買",(P14-H14)*100,(H14-P14)*100)))</f>
      </c>
      <c r="U14" s="39"/>
    </row>
    <row r="15" spans="2:21" ht="12.75">
      <c r="B15" s="34">
        <v>7</v>
      </c>
      <c r="C15" s="35">
        <f>IF(R14="","",C14+R14)</f>
      </c>
      <c r="D15" s="35"/>
      <c r="E15" s="34"/>
      <c r="F15" s="36"/>
      <c r="G15" s="34" t="s">
        <v>35</v>
      </c>
      <c r="H15" s="34"/>
      <c r="I15" s="34"/>
      <c r="J15" s="34"/>
      <c r="K15" s="35">
        <f>IF(F15="","",C15*0.03)</f>
      </c>
      <c r="L15" s="35"/>
      <c r="M15" s="37">
        <f>IF(J15="","",(K15/J15)/1000)</f>
      </c>
      <c r="N15" s="34"/>
      <c r="O15" s="36"/>
      <c r="P15" s="34"/>
      <c r="Q15" s="34"/>
      <c r="R15" s="38">
        <f>IF(O15="","",(IF(G15="売",H15-P15,P15-H15))*M15*100000)</f>
      </c>
      <c r="S15" s="38"/>
      <c r="T15" s="39">
        <f>IF(O15="","",IF(R15&lt;0,J15*(-1),IF(G15="買",(P15-H15)*100,(H15-P15)*100)))</f>
      </c>
      <c r="U15" s="39"/>
    </row>
    <row r="16" spans="2:21" ht="12.75">
      <c r="B16" s="34">
        <v>8</v>
      </c>
      <c r="C16" s="35">
        <f>IF(R15="","",C15+R15)</f>
      </c>
      <c r="D16" s="35"/>
      <c r="E16" s="34"/>
      <c r="F16" s="36"/>
      <c r="G16" s="34" t="s">
        <v>35</v>
      </c>
      <c r="H16" s="34"/>
      <c r="I16" s="34"/>
      <c r="J16" s="34"/>
      <c r="K16" s="35">
        <f>IF(F16="","",C16*0.03)</f>
      </c>
      <c r="L16" s="35"/>
      <c r="M16" s="37">
        <f>IF(J16="","",(K16/J16)/1000)</f>
      </c>
      <c r="N16" s="34"/>
      <c r="O16" s="36"/>
      <c r="P16" s="34"/>
      <c r="Q16" s="34"/>
      <c r="R16" s="38">
        <f>IF(O16="","",(IF(G16="売",H16-P16,P16-H16))*M16*100000)</f>
      </c>
      <c r="S16" s="38"/>
      <c r="T16" s="39">
        <f>IF(O16="","",IF(R16&lt;0,J16*(-1),IF(G16="買",(P16-H16)*100,(H16-P16)*100)))</f>
      </c>
      <c r="U16" s="39"/>
    </row>
    <row r="17" spans="2:21" ht="12.75">
      <c r="B17" s="34">
        <v>9</v>
      </c>
      <c r="C17" s="35">
        <f>IF(R16="","",C16+R16)</f>
      </c>
      <c r="D17" s="35"/>
      <c r="E17" s="34"/>
      <c r="F17" s="36"/>
      <c r="G17" s="34" t="s">
        <v>35</v>
      </c>
      <c r="H17" s="34"/>
      <c r="I17" s="34"/>
      <c r="J17" s="34"/>
      <c r="K17" s="35">
        <f>IF(F17="","",C17*0.03)</f>
      </c>
      <c r="L17" s="35"/>
      <c r="M17" s="37">
        <f>IF(J17="","",(K17/J17)/1000)</f>
      </c>
      <c r="N17" s="34"/>
      <c r="O17" s="36"/>
      <c r="P17" s="34"/>
      <c r="Q17" s="34"/>
      <c r="R17" s="38">
        <f>IF(O17="","",(IF(G17="売",H17-P17,P17-H17))*M17*100000)</f>
      </c>
      <c r="S17" s="38"/>
      <c r="T17" s="39">
        <f>IF(O17="","",IF(R17&lt;0,J17*(-1),IF(G17="買",(P17-H17)*100,(H17-P17)*100)))</f>
      </c>
      <c r="U17" s="39"/>
    </row>
    <row r="18" spans="2:21" ht="12.75">
      <c r="B18" s="34">
        <v>10</v>
      </c>
      <c r="C18" s="35">
        <f>IF(R17="","",C17+R17)</f>
      </c>
      <c r="D18" s="35"/>
      <c r="E18" s="34"/>
      <c r="F18" s="36"/>
      <c r="G18" s="34" t="s">
        <v>35</v>
      </c>
      <c r="H18" s="34"/>
      <c r="I18" s="34"/>
      <c r="J18" s="34"/>
      <c r="K18" s="35">
        <f>IF(F18="","",C18*0.03)</f>
      </c>
      <c r="L18" s="35"/>
      <c r="M18" s="37">
        <f>IF(J18="","",(K18/J18)/1000)</f>
      </c>
      <c r="N18" s="34"/>
      <c r="O18" s="36"/>
      <c r="P18" s="34"/>
      <c r="Q18" s="34"/>
      <c r="R18" s="38">
        <f>IF(O18="","",(IF(G18="売",H18-P18,P18-H18))*M18*100000)</f>
      </c>
      <c r="S18" s="38"/>
      <c r="T18" s="39">
        <f>IF(O18="","",IF(R18&lt;0,J18*(-1),IF(G18="買",(P18-H18)*100,(H18-P18)*100)))</f>
      </c>
      <c r="U18" s="39"/>
    </row>
    <row r="19" spans="2:21" ht="12.75">
      <c r="B19" s="34">
        <v>11</v>
      </c>
      <c r="C19" s="35">
        <f>IF(R18="","",C18+R18)</f>
      </c>
      <c r="D19" s="35"/>
      <c r="E19" s="34"/>
      <c r="F19" s="36"/>
      <c r="G19" s="34" t="s">
        <v>35</v>
      </c>
      <c r="H19" s="34"/>
      <c r="I19" s="34"/>
      <c r="J19" s="34"/>
      <c r="K19" s="35">
        <f>IF(F19="","",C19*0.03)</f>
      </c>
      <c r="L19" s="35"/>
      <c r="M19" s="37">
        <f>IF(J19="","",(K19/J19)/1000)</f>
      </c>
      <c r="N19" s="34"/>
      <c r="O19" s="36"/>
      <c r="P19" s="34"/>
      <c r="Q19" s="34"/>
      <c r="R19" s="38">
        <f>IF(O19="","",(IF(G19="売",H19-P19,P19-H19))*M19*100000)</f>
      </c>
      <c r="S19" s="38"/>
      <c r="T19" s="39">
        <f>IF(O19="","",IF(R19&lt;0,J19*(-1),IF(G19="買",(P19-H19)*100,(H19-P19)*100)))</f>
      </c>
      <c r="U19" s="39"/>
    </row>
    <row r="20" spans="2:21" ht="12.75">
      <c r="B20" s="34">
        <v>12</v>
      </c>
      <c r="C20" s="35">
        <f>IF(R19="","",C19+R19)</f>
      </c>
      <c r="D20" s="35"/>
      <c r="E20" s="34"/>
      <c r="F20" s="36"/>
      <c r="G20" s="34" t="s">
        <v>35</v>
      </c>
      <c r="H20" s="34"/>
      <c r="I20" s="34"/>
      <c r="J20" s="34"/>
      <c r="K20" s="35">
        <f>IF(F20="","",C20*0.03)</f>
      </c>
      <c r="L20" s="35"/>
      <c r="M20" s="37">
        <f>IF(J20="","",(K20/J20)/1000)</f>
      </c>
      <c r="N20" s="34"/>
      <c r="O20" s="36"/>
      <c r="P20" s="34"/>
      <c r="Q20" s="34"/>
      <c r="R20" s="38">
        <f>IF(O20="","",(IF(G20="売",H20-P20,P20-H20))*M20*100000)</f>
      </c>
      <c r="S20" s="38"/>
      <c r="T20" s="39">
        <f>IF(O20="","",IF(R20&lt;0,J20*(-1),IF(G20="買",(P20-H20)*100,(H20-P20)*100)))</f>
      </c>
      <c r="U20" s="39"/>
    </row>
    <row r="21" spans="2:21" ht="12.75">
      <c r="B21" s="34">
        <v>13</v>
      </c>
      <c r="C21" s="35">
        <f>IF(R20="","",C20+R20)</f>
      </c>
      <c r="D21" s="35"/>
      <c r="E21" s="34"/>
      <c r="F21" s="36"/>
      <c r="G21" s="34" t="s">
        <v>35</v>
      </c>
      <c r="H21" s="34"/>
      <c r="I21" s="34"/>
      <c r="J21" s="34"/>
      <c r="K21" s="35">
        <f>IF(F21="","",C21*0.03)</f>
      </c>
      <c r="L21" s="35"/>
      <c r="M21" s="37">
        <f>IF(J21="","",(K21/J21)/1000)</f>
      </c>
      <c r="N21" s="34"/>
      <c r="O21" s="36"/>
      <c r="P21" s="34"/>
      <c r="Q21" s="34"/>
      <c r="R21" s="38">
        <f>IF(O21="","",(IF(G21="売",H21-P21,P21-H21))*M21*100000)</f>
      </c>
      <c r="S21" s="38"/>
      <c r="T21" s="39">
        <f>IF(O21="","",IF(R21&lt;0,J21*(-1),IF(G21="買",(P21-H21)*100,(H21-P21)*100)))</f>
      </c>
      <c r="U21" s="39"/>
    </row>
    <row r="22" spans="2:21" ht="12.75">
      <c r="B22" s="34">
        <v>14</v>
      </c>
      <c r="C22" s="35">
        <f>IF(R21="","",C21+R21)</f>
      </c>
      <c r="D22" s="35"/>
      <c r="E22" s="34"/>
      <c r="F22" s="36"/>
      <c r="G22" s="34" t="s">
        <v>52</v>
      </c>
      <c r="H22" s="34"/>
      <c r="I22" s="34"/>
      <c r="J22" s="34"/>
      <c r="K22" s="35">
        <f>IF(F22="","",C22*0.03)</f>
      </c>
      <c r="L22" s="35"/>
      <c r="M22" s="37">
        <f>IF(J22="","",(K22/J22)/1000)</f>
      </c>
      <c r="N22" s="34"/>
      <c r="O22" s="36"/>
      <c r="P22" s="34"/>
      <c r="Q22" s="34"/>
      <c r="R22" s="38">
        <f>IF(O22="","",(IF(G22="売",H22-P22,P22-H22))*M22*100000)</f>
      </c>
      <c r="S22" s="38"/>
      <c r="T22" s="39">
        <f>IF(O22="","",IF(R22&lt;0,J22*(-1),IF(G22="買",(P22-H22)*100,(H22-P22)*100)))</f>
      </c>
      <c r="U22" s="39"/>
    </row>
    <row r="23" spans="2:21" ht="12.75">
      <c r="B23" s="34">
        <v>15</v>
      </c>
      <c r="C23" s="35">
        <f>IF(R22="","",C22+R22)</f>
      </c>
      <c r="D23" s="35"/>
      <c r="E23" s="34"/>
      <c r="F23" s="36"/>
      <c r="G23" s="34" t="s">
        <v>35</v>
      </c>
      <c r="H23" s="34"/>
      <c r="I23" s="34"/>
      <c r="J23" s="34"/>
      <c r="K23" s="35">
        <f>IF(F23="","",C23*0.03)</f>
      </c>
      <c r="L23" s="35"/>
      <c r="M23" s="37">
        <f>IF(J23="","",(K23/J23)/1000)</f>
      </c>
      <c r="N23" s="34"/>
      <c r="O23" s="36"/>
      <c r="P23" s="34"/>
      <c r="Q23" s="34"/>
      <c r="R23" s="38">
        <f>IF(O23="","",(IF(G23="売",H23-P23,P23-H23))*M23*100000)</f>
      </c>
      <c r="S23" s="38"/>
      <c r="T23" s="39">
        <f>IF(O23="","",IF(R23&lt;0,J23*(-1),IF(G23="買",(P23-H23)*100,(H23-P23)*100)))</f>
      </c>
      <c r="U23" s="39"/>
    </row>
    <row r="24" spans="2:21" ht="12.75">
      <c r="B24" s="34">
        <v>16</v>
      </c>
      <c r="C24" s="35">
        <f>IF(R23="","",C23+R23)</f>
      </c>
      <c r="D24" s="35"/>
      <c r="E24" s="34"/>
      <c r="F24" s="36"/>
      <c r="G24" s="34" t="s">
        <v>35</v>
      </c>
      <c r="H24" s="34"/>
      <c r="I24" s="34"/>
      <c r="J24" s="34"/>
      <c r="K24" s="35">
        <f>IF(F24="","",C24*0.03)</f>
      </c>
      <c r="L24" s="35"/>
      <c r="M24" s="37">
        <f>IF(J24="","",(K24/J24)/1000)</f>
      </c>
      <c r="N24" s="34"/>
      <c r="O24" s="36"/>
      <c r="P24" s="34"/>
      <c r="Q24" s="34"/>
      <c r="R24" s="38">
        <f>IF(O24="","",(IF(G24="売",H24-P24,P24-H24))*M24*100000)</f>
      </c>
      <c r="S24" s="38"/>
      <c r="T24" s="39">
        <f>IF(O24="","",IF(R24&lt;0,J24*(-1),IF(G24="買",(P24-H24)*100,(H24-P24)*100)))</f>
      </c>
      <c r="U24" s="39"/>
    </row>
    <row r="25" spans="2:21" ht="12.75">
      <c r="B25" s="34">
        <v>17</v>
      </c>
      <c r="C25" s="35">
        <f>IF(R24="","",C24+R24)</f>
      </c>
      <c r="D25" s="35"/>
      <c r="E25" s="34"/>
      <c r="F25" s="36"/>
      <c r="G25" s="34" t="s">
        <v>35</v>
      </c>
      <c r="H25" s="34"/>
      <c r="I25" s="34"/>
      <c r="J25" s="34"/>
      <c r="K25" s="35">
        <f>IF(F25="","",C25*0.03)</f>
      </c>
      <c r="L25" s="35"/>
      <c r="M25" s="37">
        <f>IF(J25="","",(K25/J25)/1000)</f>
      </c>
      <c r="N25" s="34"/>
      <c r="O25" s="36"/>
      <c r="P25" s="34"/>
      <c r="Q25" s="34"/>
      <c r="R25" s="38">
        <f>IF(O25="","",(IF(G25="売",H25-P25,P25-H25))*M25*100000)</f>
      </c>
      <c r="S25" s="38"/>
      <c r="T25" s="39">
        <f>IF(O25="","",IF(R25&lt;0,J25*(-1),IF(G25="買",(P25-H25)*100,(H25-P25)*100)))</f>
      </c>
      <c r="U25" s="39"/>
    </row>
    <row r="26" spans="2:21" ht="12.75">
      <c r="B26" s="34">
        <v>18</v>
      </c>
      <c r="C26" s="35">
        <f>IF(R25="","",C25+R25)</f>
      </c>
      <c r="D26" s="35"/>
      <c r="E26" s="34"/>
      <c r="F26" s="36"/>
      <c r="G26" s="34" t="s">
        <v>35</v>
      </c>
      <c r="H26" s="34"/>
      <c r="I26" s="34"/>
      <c r="J26" s="34"/>
      <c r="K26" s="35">
        <f>IF(F26="","",C26*0.03)</f>
      </c>
      <c r="L26" s="35"/>
      <c r="M26" s="37">
        <f>IF(J26="","",(K26/J26)/1000)</f>
      </c>
      <c r="N26" s="34"/>
      <c r="O26" s="36"/>
      <c r="P26" s="34"/>
      <c r="Q26" s="34"/>
      <c r="R26" s="38">
        <f>IF(O26="","",(IF(G26="売",H26-P26,P26-H26))*M26*100000)</f>
      </c>
      <c r="S26" s="38"/>
      <c r="T26" s="39">
        <f>IF(O26="","",IF(R26&lt;0,J26*(-1),IF(G26="買",(P26-H26)*100,(H26-P26)*100)))</f>
      </c>
      <c r="U26" s="39"/>
    </row>
    <row r="27" spans="2:21" ht="12.75">
      <c r="B27" s="34">
        <v>19</v>
      </c>
      <c r="C27" s="35">
        <f>IF(R26="","",C26+R26)</f>
      </c>
      <c r="D27" s="35"/>
      <c r="E27" s="34"/>
      <c r="F27" s="36"/>
      <c r="G27" s="34" t="s">
        <v>52</v>
      </c>
      <c r="H27" s="34"/>
      <c r="I27" s="34"/>
      <c r="J27" s="34"/>
      <c r="K27" s="35">
        <f>IF(F27="","",C27*0.03)</f>
      </c>
      <c r="L27" s="35"/>
      <c r="M27" s="37">
        <f>IF(J27="","",(K27/J27)/1000)</f>
      </c>
      <c r="N27" s="34"/>
      <c r="O27" s="36"/>
      <c r="P27" s="34"/>
      <c r="Q27" s="34"/>
      <c r="R27" s="38">
        <f>IF(O27="","",(IF(G27="売",H27-P27,P27-H27))*M27*100000)</f>
      </c>
      <c r="S27" s="38"/>
      <c r="T27" s="39">
        <f>IF(O27="","",IF(R27&lt;0,J27*(-1),IF(G27="買",(P27-H27)*100,(H27-P27)*100)))</f>
      </c>
      <c r="U27" s="39"/>
    </row>
    <row r="28" spans="2:21" ht="12.75">
      <c r="B28" s="34">
        <v>20</v>
      </c>
      <c r="C28" s="35">
        <f>IF(R27="","",C27+R27)</f>
      </c>
      <c r="D28" s="35"/>
      <c r="E28" s="34"/>
      <c r="F28" s="36"/>
      <c r="G28" s="34" t="s">
        <v>35</v>
      </c>
      <c r="H28" s="34"/>
      <c r="I28" s="34"/>
      <c r="J28" s="34"/>
      <c r="K28" s="35">
        <f>IF(F28="","",C28*0.03)</f>
      </c>
      <c r="L28" s="35"/>
      <c r="M28" s="37">
        <f>IF(J28="","",(K28/J28)/1000)</f>
      </c>
      <c r="N28" s="34"/>
      <c r="O28" s="36"/>
      <c r="P28" s="34"/>
      <c r="Q28" s="34"/>
      <c r="R28" s="38">
        <f>IF(O28="","",(IF(G28="売",H28-P28,P28-H28))*M28*100000)</f>
      </c>
      <c r="S28" s="38"/>
      <c r="T28" s="39">
        <f>IF(O28="","",IF(R28&lt;0,J28*(-1),IF(G28="買",(P28-H28)*100,(H28-P28)*100)))</f>
      </c>
      <c r="U28" s="39"/>
    </row>
    <row r="29" spans="2:21" ht="12.75">
      <c r="B29" s="34">
        <v>21</v>
      </c>
      <c r="C29" s="35">
        <f>IF(R28="","",C28+R28)</f>
      </c>
      <c r="D29" s="35"/>
      <c r="E29" s="34"/>
      <c r="F29" s="36"/>
      <c r="G29" s="34" t="s">
        <v>52</v>
      </c>
      <c r="H29" s="34"/>
      <c r="I29" s="34"/>
      <c r="J29" s="34"/>
      <c r="K29" s="35">
        <f>IF(F29="","",C29*0.03)</f>
      </c>
      <c r="L29" s="35"/>
      <c r="M29" s="37">
        <f>IF(J29="","",(K29/J29)/1000)</f>
      </c>
      <c r="N29" s="34"/>
      <c r="O29" s="36"/>
      <c r="P29" s="34"/>
      <c r="Q29" s="34"/>
      <c r="R29" s="38">
        <f>IF(O29="","",(IF(G29="売",H29-P29,P29-H29))*M29*100000)</f>
      </c>
      <c r="S29" s="38"/>
      <c r="T29" s="39">
        <f>IF(O29="","",IF(R29&lt;0,J29*(-1),IF(G29="買",(P29-H29)*100,(H29-P29)*100)))</f>
      </c>
      <c r="U29" s="39"/>
    </row>
    <row r="30" spans="2:21" ht="12.75">
      <c r="B30" s="34">
        <v>22</v>
      </c>
      <c r="C30" s="35">
        <f>IF(R29="","",C29+R29)</f>
      </c>
      <c r="D30" s="35"/>
      <c r="E30" s="34"/>
      <c r="F30" s="36"/>
      <c r="G30" s="34" t="s">
        <v>52</v>
      </c>
      <c r="H30" s="34"/>
      <c r="I30" s="34"/>
      <c r="J30" s="34"/>
      <c r="K30" s="35">
        <f>IF(F30="","",C30*0.03)</f>
      </c>
      <c r="L30" s="35"/>
      <c r="M30" s="37">
        <f>IF(J30="","",(K30/J30)/1000)</f>
      </c>
      <c r="N30" s="34"/>
      <c r="O30" s="36"/>
      <c r="P30" s="34"/>
      <c r="Q30" s="34"/>
      <c r="R30" s="38">
        <f>IF(O30="","",(IF(G30="売",H30-P30,P30-H30))*M30*100000)</f>
      </c>
      <c r="S30" s="38"/>
      <c r="T30" s="39">
        <f>IF(O30="","",IF(R30&lt;0,J30*(-1),IF(G30="買",(P30-H30)*100,(H30-P30)*100)))</f>
      </c>
      <c r="U30" s="39"/>
    </row>
    <row r="31" spans="2:21" ht="12.75">
      <c r="B31" s="34">
        <v>23</v>
      </c>
      <c r="C31" s="35">
        <f>IF(R30="","",C30+R30)</f>
      </c>
      <c r="D31" s="35"/>
      <c r="E31" s="34"/>
      <c r="F31" s="36"/>
      <c r="G31" s="34" t="s">
        <v>52</v>
      </c>
      <c r="H31" s="34"/>
      <c r="I31" s="34"/>
      <c r="J31" s="34"/>
      <c r="K31" s="35">
        <f>IF(F31="","",C31*0.03)</f>
      </c>
      <c r="L31" s="35"/>
      <c r="M31" s="37">
        <f>IF(J31="","",(K31/J31)/1000)</f>
      </c>
      <c r="N31" s="34"/>
      <c r="O31" s="36"/>
      <c r="P31" s="34"/>
      <c r="Q31" s="34"/>
      <c r="R31" s="38">
        <f>IF(O31="","",(IF(G31="売",H31-P31,P31-H31))*M31*100000)</f>
      </c>
      <c r="S31" s="38"/>
      <c r="T31" s="39">
        <f>IF(O31="","",IF(R31&lt;0,J31*(-1),IF(G31="買",(P31-H31)*100,(H31-P31)*100)))</f>
      </c>
      <c r="U31" s="39"/>
    </row>
    <row r="32" spans="2:21" ht="12.75">
      <c r="B32" s="34">
        <v>24</v>
      </c>
      <c r="C32" s="35">
        <f>IF(R31="","",C31+R31)</f>
      </c>
      <c r="D32" s="35"/>
      <c r="E32" s="34"/>
      <c r="F32" s="36"/>
      <c r="G32" s="34" t="s">
        <v>52</v>
      </c>
      <c r="H32" s="34"/>
      <c r="I32" s="34"/>
      <c r="J32" s="34"/>
      <c r="K32" s="35">
        <f>IF(F32="","",C32*0.03)</f>
      </c>
      <c r="L32" s="35"/>
      <c r="M32" s="37">
        <f>IF(J32="","",(K32/J32)/1000)</f>
      </c>
      <c r="N32" s="34"/>
      <c r="O32" s="36"/>
      <c r="P32" s="34"/>
      <c r="Q32" s="34"/>
      <c r="R32" s="38">
        <f>IF(O32="","",(IF(G32="売",H32-P32,P32-H32))*M32*100000)</f>
      </c>
      <c r="S32" s="38"/>
      <c r="T32" s="39">
        <f>IF(O32="","",IF(R32&lt;0,J32*(-1),IF(G32="買",(P32-H32)*100,(H32-P32)*100)))</f>
      </c>
      <c r="U32" s="39"/>
    </row>
    <row r="33" spans="2:21" ht="12.75">
      <c r="B33" s="34">
        <v>25</v>
      </c>
      <c r="C33" s="35">
        <f>IF(R32="","",C32+R32)</f>
      </c>
      <c r="D33" s="35"/>
      <c r="E33" s="34"/>
      <c r="F33" s="36"/>
      <c r="G33" s="34" t="s">
        <v>35</v>
      </c>
      <c r="H33" s="34"/>
      <c r="I33" s="34"/>
      <c r="J33" s="34"/>
      <c r="K33" s="35">
        <f>IF(F33="","",C33*0.03)</f>
      </c>
      <c r="L33" s="35"/>
      <c r="M33" s="37">
        <f>IF(J33="","",(K33/J33)/1000)</f>
      </c>
      <c r="N33" s="34"/>
      <c r="O33" s="36"/>
      <c r="P33" s="34"/>
      <c r="Q33" s="34"/>
      <c r="R33" s="38">
        <f>IF(O33="","",(IF(G33="売",H33-P33,P33-H33))*M33*100000)</f>
      </c>
      <c r="S33" s="38"/>
      <c r="T33" s="39">
        <f>IF(O33="","",IF(R33&lt;0,J33*(-1),IF(G33="買",(P33-H33)*100,(H33-P33)*100)))</f>
      </c>
      <c r="U33" s="39"/>
    </row>
    <row r="34" spans="2:21" ht="12.75">
      <c r="B34" s="34">
        <v>26</v>
      </c>
      <c r="C34" s="35">
        <f>IF(R33="","",C33+R33)</f>
      </c>
      <c r="D34" s="35"/>
      <c r="E34" s="34"/>
      <c r="F34" s="36"/>
      <c r="G34" s="34" t="s">
        <v>52</v>
      </c>
      <c r="H34" s="34"/>
      <c r="I34" s="34"/>
      <c r="J34" s="34"/>
      <c r="K34" s="35">
        <f>IF(F34="","",C34*0.03)</f>
      </c>
      <c r="L34" s="35"/>
      <c r="M34" s="37">
        <f>IF(J34="","",(K34/J34)/1000)</f>
      </c>
      <c r="N34" s="34"/>
      <c r="O34" s="36"/>
      <c r="P34" s="34"/>
      <c r="Q34" s="34"/>
      <c r="R34" s="38">
        <f>IF(O34="","",(IF(G34="売",H34-P34,P34-H34))*M34*100000)</f>
      </c>
      <c r="S34" s="38"/>
      <c r="T34" s="39">
        <f>IF(O34="","",IF(R34&lt;0,J34*(-1),IF(G34="買",(P34-H34)*100,(H34-P34)*100)))</f>
      </c>
      <c r="U34" s="39"/>
    </row>
    <row r="35" spans="2:21" ht="12.75">
      <c r="B35" s="34">
        <v>27</v>
      </c>
      <c r="C35" s="35">
        <f>IF(R34="","",C34+R34)</f>
      </c>
      <c r="D35" s="35"/>
      <c r="E35" s="34"/>
      <c r="F35" s="36"/>
      <c r="G35" s="34" t="s">
        <v>52</v>
      </c>
      <c r="H35" s="34"/>
      <c r="I35" s="34"/>
      <c r="J35" s="34"/>
      <c r="K35" s="35">
        <f>IF(F35="","",C35*0.03)</f>
      </c>
      <c r="L35" s="35"/>
      <c r="M35" s="37">
        <f>IF(J35="","",(K35/J35)/1000)</f>
      </c>
      <c r="N35" s="34"/>
      <c r="O35" s="36"/>
      <c r="P35" s="34"/>
      <c r="Q35" s="34"/>
      <c r="R35" s="38">
        <f>IF(O35="","",(IF(G35="売",H35-P35,P35-H35))*M35*100000)</f>
      </c>
      <c r="S35" s="38"/>
      <c r="T35" s="39">
        <f>IF(O35="","",IF(R35&lt;0,J35*(-1),IF(G35="買",(P35-H35)*100,(H35-P35)*100)))</f>
      </c>
      <c r="U35" s="39"/>
    </row>
    <row r="36" spans="2:21" ht="12.75">
      <c r="B36" s="34">
        <v>28</v>
      </c>
      <c r="C36" s="35">
        <f>IF(R35="","",C35+R35)</f>
      </c>
      <c r="D36" s="35"/>
      <c r="E36" s="34"/>
      <c r="F36" s="36"/>
      <c r="G36" s="34" t="s">
        <v>52</v>
      </c>
      <c r="H36" s="34"/>
      <c r="I36" s="34"/>
      <c r="J36" s="34"/>
      <c r="K36" s="35">
        <f>IF(F36="","",C36*0.03)</f>
      </c>
      <c r="L36" s="35"/>
      <c r="M36" s="37">
        <f>IF(J36="","",(K36/J36)/1000)</f>
      </c>
      <c r="N36" s="34"/>
      <c r="O36" s="36"/>
      <c r="P36" s="34"/>
      <c r="Q36" s="34"/>
      <c r="R36" s="38">
        <f>IF(O36="","",(IF(G36="売",H36-P36,P36-H36))*M36*100000)</f>
      </c>
      <c r="S36" s="38"/>
      <c r="T36" s="39">
        <f>IF(O36="","",IF(R36&lt;0,J36*(-1),IF(G36="買",(P36-H36)*100,(H36-P36)*100)))</f>
      </c>
      <c r="U36" s="39"/>
    </row>
    <row r="37" spans="2:21" ht="12.75">
      <c r="B37" s="34">
        <v>29</v>
      </c>
      <c r="C37" s="35">
        <f>IF(R36="","",C36+R36)</f>
      </c>
      <c r="D37" s="35"/>
      <c r="E37" s="34"/>
      <c r="F37" s="36"/>
      <c r="G37" s="34" t="s">
        <v>52</v>
      </c>
      <c r="H37" s="34"/>
      <c r="I37" s="34"/>
      <c r="J37" s="34"/>
      <c r="K37" s="35">
        <f>IF(F37="","",C37*0.03)</f>
      </c>
      <c r="L37" s="35"/>
      <c r="M37" s="37">
        <f>IF(J37="","",(K37/J37)/1000)</f>
      </c>
      <c r="N37" s="34"/>
      <c r="O37" s="36"/>
      <c r="P37" s="34"/>
      <c r="Q37" s="34"/>
      <c r="R37" s="38">
        <f>IF(O37="","",(IF(G37="売",H37-P37,P37-H37))*M37*100000)</f>
      </c>
      <c r="S37" s="38"/>
      <c r="T37" s="39">
        <f>IF(O37="","",IF(R37&lt;0,J37*(-1),IF(G37="買",(P37-H37)*100,(H37-P37)*100)))</f>
      </c>
      <c r="U37" s="39"/>
    </row>
    <row r="38" spans="2:21" ht="12.75">
      <c r="B38" s="34">
        <v>30</v>
      </c>
      <c r="C38" s="35">
        <f>IF(R37="","",C37+R37)</f>
      </c>
      <c r="D38" s="35"/>
      <c r="E38" s="34"/>
      <c r="F38" s="36"/>
      <c r="G38" s="34" t="s">
        <v>35</v>
      </c>
      <c r="H38" s="34"/>
      <c r="I38" s="34"/>
      <c r="J38" s="34"/>
      <c r="K38" s="35">
        <f>IF(F38="","",C38*0.03)</f>
      </c>
      <c r="L38" s="35"/>
      <c r="M38" s="37">
        <f>IF(J38="","",(K38/J38)/1000)</f>
      </c>
      <c r="N38" s="34"/>
      <c r="O38" s="36"/>
      <c r="P38" s="34"/>
      <c r="Q38" s="34"/>
      <c r="R38" s="38">
        <f>IF(O38="","",(IF(G38="売",H38-P38,P38-H38))*M38*100000)</f>
      </c>
      <c r="S38" s="38"/>
      <c r="T38" s="39">
        <f>IF(O38="","",IF(R38&lt;0,J38*(-1),IF(G38="買",(P38-H38)*100,(H38-P38)*100)))</f>
      </c>
      <c r="U38" s="39"/>
    </row>
    <row r="39" spans="2:21" ht="12.75">
      <c r="B39" s="34">
        <v>31</v>
      </c>
      <c r="C39" s="35">
        <f>IF(R38="","",C38+R38)</f>
      </c>
      <c r="D39" s="35"/>
      <c r="E39" s="34"/>
      <c r="F39" s="36"/>
      <c r="G39" s="34" t="s">
        <v>35</v>
      </c>
      <c r="H39" s="34"/>
      <c r="I39" s="34"/>
      <c r="J39" s="34"/>
      <c r="K39" s="35">
        <f>IF(F39="","",C39*0.03)</f>
      </c>
      <c r="L39" s="35"/>
      <c r="M39" s="37">
        <f>IF(J39="","",(K39/J39)/1000)</f>
      </c>
      <c r="N39" s="34"/>
      <c r="O39" s="36"/>
      <c r="P39" s="34"/>
      <c r="Q39" s="34"/>
      <c r="R39" s="38">
        <f>IF(O39="","",(IF(G39="売",H39-P39,P39-H39))*M39*100000)</f>
      </c>
      <c r="S39" s="38"/>
      <c r="T39" s="39">
        <f>IF(O39="","",IF(R39&lt;0,J39*(-1),IF(G39="買",(P39-H39)*100,(H39-P39)*100)))</f>
      </c>
      <c r="U39" s="39"/>
    </row>
    <row r="40" spans="2:21" ht="12.75">
      <c r="B40" s="34">
        <v>32</v>
      </c>
      <c r="C40" s="35">
        <f>IF(R39="","",C39+R39)</f>
      </c>
      <c r="D40" s="35"/>
      <c r="E40" s="34"/>
      <c r="F40" s="36"/>
      <c r="G40" s="34" t="s">
        <v>35</v>
      </c>
      <c r="H40" s="34"/>
      <c r="I40" s="34"/>
      <c r="J40" s="34"/>
      <c r="K40" s="35">
        <f>IF(F40="","",C40*0.03)</f>
      </c>
      <c r="L40" s="35"/>
      <c r="M40" s="37">
        <f>IF(J40="","",(K40/J40)/1000)</f>
      </c>
      <c r="N40" s="34"/>
      <c r="O40" s="36"/>
      <c r="P40" s="34"/>
      <c r="Q40" s="34"/>
      <c r="R40" s="38">
        <f>IF(O40="","",(IF(G40="売",H40-P40,P40-H40))*M40*100000)</f>
      </c>
      <c r="S40" s="38"/>
      <c r="T40" s="39">
        <f>IF(O40="","",IF(R40&lt;0,J40*(-1),IF(G40="買",(P40-H40)*100,(H40-P40)*100)))</f>
      </c>
      <c r="U40" s="39"/>
    </row>
    <row r="41" spans="2:21" ht="12.75">
      <c r="B41" s="34">
        <v>33</v>
      </c>
      <c r="C41" s="35">
        <f>IF(R40="","",C40+R40)</f>
      </c>
      <c r="D41" s="35"/>
      <c r="E41" s="34"/>
      <c r="F41" s="36"/>
      <c r="G41" s="34" t="s">
        <v>52</v>
      </c>
      <c r="H41" s="34"/>
      <c r="I41" s="34"/>
      <c r="J41" s="34"/>
      <c r="K41" s="35">
        <f>IF(F41="","",C41*0.03)</f>
      </c>
      <c r="L41" s="35"/>
      <c r="M41" s="37">
        <f>IF(J41="","",(K41/J41)/1000)</f>
      </c>
      <c r="N41" s="34"/>
      <c r="O41" s="36"/>
      <c r="P41" s="34"/>
      <c r="Q41" s="34"/>
      <c r="R41" s="38">
        <f>IF(O41="","",(IF(G41="売",H41-P41,P41-H41))*M41*100000)</f>
      </c>
      <c r="S41" s="38"/>
      <c r="T41" s="39">
        <f>IF(O41="","",IF(R41&lt;0,J41*(-1),IF(G41="買",(P41-H41)*100,(H41-P41)*100)))</f>
      </c>
      <c r="U41" s="39"/>
    </row>
    <row r="42" spans="2:21" ht="12.75">
      <c r="B42" s="34">
        <v>34</v>
      </c>
      <c r="C42" s="35">
        <f>IF(R41="","",C41+R41)</f>
      </c>
      <c r="D42" s="35"/>
      <c r="E42" s="34"/>
      <c r="F42" s="36"/>
      <c r="G42" s="34" t="s">
        <v>35</v>
      </c>
      <c r="H42" s="34"/>
      <c r="I42" s="34"/>
      <c r="J42" s="34"/>
      <c r="K42" s="35">
        <f>IF(F42="","",C42*0.03)</f>
      </c>
      <c r="L42" s="35"/>
      <c r="M42" s="37">
        <f>IF(J42="","",(K42/J42)/1000)</f>
      </c>
      <c r="N42" s="34"/>
      <c r="O42" s="36"/>
      <c r="P42" s="34"/>
      <c r="Q42" s="34"/>
      <c r="R42" s="38">
        <f>IF(O42="","",(IF(G42="売",H42-P42,P42-H42))*M42*100000)</f>
      </c>
      <c r="S42" s="38"/>
      <c r="T42" s="39">
        <f>IF(O42="","",IF(R42&lt;0,J42*(-1),IF(G42="買",(P42-H42)*100,(H42-P42)*100)))</f>
      </c>
      <c r="U42" s="39"/>
    </row>
    <row r="43" spans="2:21" ht="12.75">
      <c r="B43" s="34">
        <v>35</v>
      </c>
      <c r="C43" s="35">
        <f>IF(R42="","",C42+R42)</f>
      </c>
      <c r="D43" s="35"/>
      <c r="E43" s="34"/>
      <c r="F43" s="36"/>
      <c r="G43" s="34" t="s">
        <v>52</v>
      </c>
      <c r="H43" s="34"/>
      <c r="I43" s="34"/>
      <c r="J43" s="34"/>
      <c r="K43" s="35">
        <f>IF(F43="","",C43*0.03)</f>
      </c>
      <c r="L43" s="35"/>
      <c r="M43" s="37">
        <f>IF(J43="","",(K43/J43)/1000)</f>
      </c>
      <c r="N43" s="34"/>
      <c r="O43" s="36"/>
      <c r="P43" s="34"/>
      <c r="Q43" s="34"/>
      <c r="R43" s="38">
        <f>IF(O43="","",(IF(G43="売",H43-P43,P43-H43))*M43*100000)</f>
      </c>
      <c r="S43" s="38"/>
      <c r="T43" s="39">
        <f>IF(O43="","",IF(R43&lt;0,J43*(-1),IF(G43="買",(P43-H43)*100,(H43-P43)*100)))</f>
      </c>
      <c r="U43" s="39"/>
    </row>
    <row r="44" spans="2:21" ht="12.75">
      <c r="B44" s="34">
        <v>36</v>
      </c>
      <c r="C44" s="35">
        <f>IF(R43="","",C43+R43)</f>
      </c>
      <c r="D44" s="35"/>
      <c r="E44" s="34"/>
      <c r="F44" s="36"/>
      <c r="G44" s="34" t="s">
        <v>35</v>
      </c>
      <c r="H44" s="34"/>
      <c r="I44" s="34"/>
      <c r="J44" s="34"/>
      <c r="K44" s="35">
        <f>IF(F44="","",C44*0.03)</f>
      </c>
      <c r="L44" s="35"/>
      <c r="M44" s="37">
        <f>IF(J44="","",(K44/J44)/1000)</f>
      </c>
      <c r="N44" s="34"/>
      <c r="O44" s="36"/>
      <c r="P44" s="34"/>
      <c r="Q44" s="34"/>
      <c r="R44" s="38">
        <f>IF(O44="","",(IF(G44="売",H44-P44,P44-H44))*M44*100000)</f>
      </c>
      <c r="S44" s="38"/>
      <c r="T44" s="39">
        <f>IF(O44="","",IF(R44&lt;0,J44*(-1),IF(G44="買",(P44-H44)*100,(H44-P44)*100)))</f>
      </c>
      <c r="U44" s="39"/>
    </row>
    <row r="45" spans="2:21" ht="12.75">
      <c r="B45" s="34">
        <v>37</v>
      </c>
      <c r="C45" s="35">
        <f>IF(R44="","",C44+R44)</f>
      </c>
      <c r="D45" s="35"/>
      <c r="E45" s="34"/>
      <c r="F45" s="36"/>
      <c r="G45" s="34" t="s">
        <v>52</v>
      </c>
      <c r="H45" s="34"/>
      <c r="I45" s="34"/>
      <c r="J45" s="34"/>
      <c r="K45" s="35">
        <f>IF(F45="","",C45*0.03)</f>
      </c>
      <c r="L45" s="35"/>
      <c r="M45" s="37">
        <f>IF(J45="","",(K45/J45)/1000)</f>
      </c>
      <c r="N45" s="34"/>
      <c r="O45" s="36"/>
      <c r="P45" s="34"/>
      <c r="Q45" s="34"/>
      <c r="R45" s="38">
        <f>IF(O45="","",(IF(G45="売",H45-P45,P45-H45))*M45*100000)</f>
      </c>
      <c r="S45" s="38"/>
      <c r="T45" s="39">
        <f>IF(O45="","",IF(R45&lt;0,J45*(-1),IF(G45="買",(P45-H45)*100,(H45-P45)*100)))</f>
      </c>
      <c r="U45" s="39"/>
    </row>
    <row r="46" spans="2:21" ht="12.75">
      <c r="B46" s="34">
        <v>38</v>
      </c>
      <c r="C46" s="35">
        <f>IF(R45="","",C45+R45)</f>
      </c>
      <c r="D46" s="35"/>
      <c r="E46" s="34"/>
      <c r="F46" s="36"/>
      <c r="G46" s="34" t="s">
        <v>35</v>
      </c>
      <c r="H46" s="34"/>
      <c r="I46" s="34"/>
      <c r="J46" s="34"/>
      <c r="K46" s="35">
        <f>IF(F46="","",C46*0.03)</f>
      </c>
      <c r="L46" s="35"/>
      <c r="M46" s="37">
        <f>IF(J46="","",(K46/J46)/1000)</f>
      </c>
      <c r="N46" s="34"/>
      <c r="O46" s="36"/>
      <c r="P46" s="34"/>
      <c r="Q46" s="34"/>
      <c r="R46" s="38">
        <f>IF(O46="","",(IF(G46="売",H46-P46,P46-H46))*M46*100000)</f>
      </c>
      <c r="S46" s="38"/>
      <c r="T46" s="39">
        <f>IF(O46="","",IF(R46&lt;0,J46*(-1),IF(G46="買",(P46-H46)*100,(H46-P46)*100)))</f>
      </c>
      <c r="U46" s="39"/>
    </row>
    <row r="47" spans="2:21" ht="12.75">
      <c r="B47" s="34">
        <v>39</v>
      </c>
      <c r="C47" s="35">
        <f>IF(R46="","",C46+R46)</f>
      </c>
      <c r="D47" s="35"/>
      <c r="E47" s="34"/>
      <c r="F47" s="36"/>
      <c r="G47" s="34" t="s">
        <v>35</v>
      </c>
      <c r="H47" s="34"/>
      <c r="I47" s="34"/>
      <c r="J47" s="34"/>
      <c r="K47" s="35">
        <f>IF(F47="","",C47*0.03)</f>
      </c>
      <c r="L47" s="35"/>
      <c r="M47" s="37">
        <f>IF(J47="","",(K47/J47)/1000)</f>
      </c>
      <c r="N47" s="34"/>
      <c r="O47" s="36"/>
      <c r="P47" s="34"/>
      <c r="Q47" s="34"/>
      <c r="R47" s="38">
        <f>IF(O47="","",(IF(G47="売",H47-P47,P47-H47))*M47*100000)</f>
      </c>
      <c r="S47" s="38"/>
      <c r="T47" s="39">
        <f>IF(O47="","",IF(R47&lt;0,J47*(-1),IF(G47="買",(P47-H47)*100,(H47-P47)*100)))</f>
      </c>
      <c r="U47" s="39"/>
    </row>
    <row r="48" spans="2:21" ht="12.75">
      <c r="B48" s="34">
        <v>40</v>
      </c>
      <c r="C48" s="35">
        <f>IF(R47="","",C47+R47)</f>
      </c>
      <c r="D48" s="35"/>
      <c r="E48" s="34"/>
      <c r="F48" s="36"/>
      <c r="G48" s="34" t="s">
        <v>52</v>
      </c>
      <c r="H48" s="34"/>
      <c r="I48" s="34"/>
      <c r="J48" s="34"/>
      <c r="K48" s="35">
        <f>IF(F48="","",C48*0.03)</f>
      </c>
      <c r="L48" s="35"/>
      <c r="M48" s="37">
        <f>IF(J48="","",(K48/J48)/1000)</f>
      </c>
      <c r="N48" s="34"/>
      <c r="O48" s="36"/>
      <c r="P48" s="34"/>
      <c r="Q48" s="34"/>
      <c r="R48" s="38">
        <f>IF(O48="","",(IF(G48="売",H48-P48,P48-H48))*M48*100000)</f>
      </c>
      <c r="S48" s="38"/>
      <c r="T48" s="39">
        <f>IF(O48="","",IF(R48&lt;0,J48*(-1),IF(G48="買",(P48-H48)*100,(H48-P48)*100)))</f>
      </c>
      <c r="U48" s="39"/>
    </row>
    <row r="49" spans="2:21" ht="12.75">
      <c r="B49" s="34">
        <v>41</v>
      </c>
      <c r="C49" s="35">
        <f>IF(R48="","",C48+R48)</f>
      </c>
      <c r="D49" s="35"/>
      <c r="E49" s="34"/>
      <c r="F49" s="36"/>
      <c r="G49" s="34" t="s">
        <v>35</v>
      </c>
      <c r="H49" s="34"/>
      <c r="I49" s="34"/>
      <c r="J49" s="34"/>
      <c r="K49" s="35">
        <f>IF(F49="","",C49*0.03)</f>
      </c>
      <c r="L49" s="35"/>
      <c r="M49" s="37">
        <f>IF(J49="","",(K49/J49)/1000)</f>
      </c>
      <c r="N49" s="34"/>
      <c r="O49" s="36"/>
      <c r="P49" s="34"/>
      <c r="Q49" s="34"/>
      <c r="R49" s="38">
        <f>IF(O49="","",(IF(G49="売",H49-P49,P49-H49))*M49*100000)</f>
      </c>
      <c r="S49" s="38"/>
      <c r="T49" s="39">
        <f>IF(O49="","",IF(R49&lt;0,J49*(-1),IF(G49="買",(P49-H49)*100,(H49-P49)*100)))</f>
      </c>
      <c r="U49" s="39"/>
    </row>
    <row r="50" spans="2:21" ht="12.75">
      <c r="B50" s="34">
        <v>42</v>
      </c>
      <c r="C50" s="35">
        <f>IF(R49="","",C49+R49)</f>
      </c>
      <c r="D50" s="35"/>
      <c r="E50" s="34"/>
      <c r="F50" s="36"/>
      <c r="G50" s="34" t="s">
        <v>35</v>
      </c>
      <c r="H50" s="34"/>
      <c r="I50" s="34"/>
      <c r="J50" s="34"/>
      <c r="K50" s="35">
        <f>IF(F50="","",C50*0.03)</f>
      </c>
      <c r="L50" s="35"/>
      <c r="M50" s="37">
        <f>IF(J50="","",(K50/J50)/1000)</f>
      </c>
      <c r="N50" s="34"/>
      <c r="O50" s="36"/>
      <c r="P50" s="34"/>
      <c r="Q50" s="34"/>
      <c r="R50" s="38">
        <f>IF(O50="","",(IF(G50="売",H50-P50,P50-H50))*M50*100000)</f>
      </c>
      <c r="S50" s="38"/>
      <c r="T50" s="39">
        <f>IF(O50="","",IF(R50&lt;0,J50*(-1),IF(G50="買",(P50-H50)*100,(H50-P50)*100)))</f>
      </c>
      <c r="U50" s="39"/>
    </row>
    <row r="51" spans="2:21" ht="12.75">
      <c r="B51" s="34">
        <v>43</v>
      </c>
      <c r="C51" s="35">
        <f>IF(R50="","",C50+R50)</f>
      </c>
      <c r="D51" s="35"/>
      <c r="E51" s="34"/>
      <c r="F51" s="36"/>
      <c r="G51" s="34" t="s">
        <v>52</v>
      </c>
      <c r="H51" s="34"/>
      <c r="I51" s="34"/>
      <c r="J51" s="34"/>
      <c r="K51" s="35">
        <f>IF(F51="","",C51*0.03)</f>
      </c>
      <c r="L51" s="35"/>
      <c r="M51" s="37">
        <f>IF(J51="","",(K51/J51)/1000)</f>
      </c>
      <c r="N51" s="34"/>
      <c r="O51" s="36"/>
      <c r="P51" s="34"/>
      <c r="Q51" s="34"/>
      <c r="R51" s="38">
        <f>IF(O51="","",(IF(G51="売",H51-P51,P51-H51))*M51*100000)</f>
      </c>
      <c r="S51" s="38"/>
      <c r="T51" s="39">
        <f>IF(O51="","",IF(R51&lt;0,J51*(-1),IF(G51="買",(P51-H51)*100,(H51-P51)*100)))</f>
      </c>
      <c r="U51" s="39"/>
    </row>
    <row r="52" spans="2:21" ht="12.75">
      <c r="B52" s="34">
        <v>44</v>
      </c>
      <c r="C52" s="35">
        <f>IF(R51="","",C51+R51)</f>
      </c>
      <c r="D52" s="35"/>
      <c r="E52" s="34"/>
      <c r="F52" s="36"/>
      <c r="G52" s="34" t="s">
        <v>52</v>
      </c>
      <c r="H52" s="34"/>
      <c r="I52" s="34"/>
      <c r="J52" s="34"/>
      <c r="K52" s="35">
        <f>IF(F52="","",C52*0.03)</f>
      </c>
      <c r="L52" s="35"/>
      <c r="M52" s="37">
        <f>IF(J52="","",(K52/J52)/1000)</f>
      </c>
      <c r="N52" s="34"/>
      <c r="O52" s="36"/>
      <c r="P52" s="34"/>
      <c r="Q52" s="34"/>
      <c r="R52" s="38">
        <f>IF(O52="","",(IF(G52="売",H52-P52,P52-H52))*M52*100000)</f>
      </c>
      <c r="S52" s="38"/>
      <c r="T52" s="39">
        <f>IF(O52="","",IF(R52&lt;0,J52*(-1),IF(G52="買",(P52-H52)*100,(H52-P52)*100)))</f>
      </c>
      <c r="U52" s="39"/>
    </row>
    <row r="53" spans="2:21" ht="12.75">
      <c r="B53" s="34">
        <v>45</v>
      </c>
      <c r="C53" s="35">
        <f>IF(R52="","",C52+R52)</f>
      </c>
      <c r="D53" s="35"/>
      <c r="E53" s="34"/>
      <c r="F53" s="36"/>
      <c r="G53" s="34" t="s">
        <v>35</v>
      </c>
      <c r="H53" s="34"/>
      <c r="I53" s="34"/>
      <c r="J53" s="34"/>
      <c r="K53" s="35">
        <f>IF(F53="","",C53*0.03)</f>
      </c>
      <c r="L53" s="35"/>
      <c r="M53" s="37">
        <f>IF(J53="","",(K53/J53)/1000)</f>
      </c>
      <c r="N53" s="34"/>
      <c r="O53" s="36"/>
      <c r="P53" s="34"/>
      <c r="Q53" s="34"/>
      <c r="R53" s="38">
        <f>IF(O53="","",(IF(G53="売",H53-P53,P53-H53))*M53*100000)</f>
      </c>
      <c r="S53" s="38"/>
      <c r="T53" s="39">
        <f>IF(O53="","",IF(R53&lt;0,J53*(-1),IF(G53="買",(P53-H53)*100,(H53-P53)*100)))</f>
      </c>
      <c r="U53" s="39"/>
    </row>
    <row r="54" spans="2:21" ht="12.75">
      <c r="B54" s="34">
        <v>46</v>
      </c>
      <c r="C54" s="35">
        <f>IF(R53="","",C53+R53)</f>
      </c>
      <c r="D54" s="35"/>
      <c r="E54" s="34"/>
      <c r="F54" s="36"/>
      <c r="G54" s="34" t="s">
        <v>35</v>
      </c>
      <c r="H54" s="34"/>
      <c r="I54" s="34"/>
      <c r="J54" s="34"/>
      <c r="K54" s="35">
        <f>IF(F54="","",C54*0.03)</f>
      </c>
      <c r="L54" s="35"/>
      <c r="M54" s="37">
        <f>IF(J54="","",(K54/J54)/1000)</f>
      </c>
      <c r="N54" s="34"/>
      <c r="O54" s="36"/>
      <c r="P54" s="34"/>
      <c r="Q54" s="34"/>
      <c r="R54" s="38">
        <f>IF(O54="","",(IF(G54="売",H54-P54,P54-H54))*M54*100000)</f>
      </c>
      <c r="S54" s="38"/>
      <c r="T54" s="39">
        <f>IF(O54="","",IF(R54&lt;0,J54*(-1),IF(G54="買",(P54-H54)*100,(H54-P54)*100)))</f>
      </c>
      <c r="U54" s="39"/>
    </row>
    <row r="55" spans="2:21" ht="12.75">
      <c r="B55" s="34">
        <v>47</v>
      </c>
      <c r="C55" s="35">
        <f>IF(R54="","",C54+R54)</f>
      </c>
      <c r="D55" s="35"/>
      <c r="E55" s="34"/>
      <c r="F55" s="36"/>
      <c r="G55" s="34" t="s">
        <v>52</v>
      </c>
      <c r="H55" s="34"/>
      <c r="I55" s="34"/>
      <c r="J55" s="34"/>
      <c r="K55" s="35">
        <f>IF(F55="","",C55*0.03)</f>
      </c>
      <c r="L55" s="35"/>
      <c r="M55" s="37">
        <f>IF(J55="","",(K55/J55)/1000)</f>
      </c>
      <c r="N55" s="34"/>
      <c r="O55" s="36"/>
      <c r="P55" s="34"/>
      <c r="Q55" s="34"/>
      <c r="R55" s="38">
        <f>IF(O55="","",(IF(G55="売",H55-P55,P55-H55))*M55*100000)</f>
      </c>
      <c r="S55" s="38"/>
      <c r="T55" s="39">
        <f>IF(O55="","",IF(R55&lt;0,J55*(-1),IF(G55="買",(P55-H55)*100,(H55-P55)*100)))</f>
      </c>
      <c r="U55" s="39"/>
    </row>
    <row r="56" spans="2:21" ht="12.75">
      <c r="B56" s="34">
        <v>48</v>
      </c>
      <c r="C56" s="35">
        <f>IF(R55="","",C55+R55)</f>
      </c>
      <c r="D56" s="35"/>
      <c r="E56" s="34"/>
      <c r="F56" s="36"/>
      <c r="G56" s="34" t="s">
        <v>52</v>
      </c>
      <c r="H56" s="34"/>
      <c r="I56" s="34"/>
      <c r="J56" s="34"/>
      <c r="K56" s="35">
        <f>IF(F56="","",C56*0.03)</f>
      </c>
      <c r="L56" s="35"/>
      <c r="M56" s="37">
        <f>IF(J56="","",(K56/J56)/1000)</f>
      </c>
      <c r="N56" s="34"/>
      <c r="O56" s="36"/>
      <c r="P56" s="34"/>
      <c r="Q56" s="34"/>
      <c r="R56" s="38">
        <f>IF(O56="","",(IF(G56="売",H56-P56,P56-H56))*M56*100000)</f>
      </c>
      <c r="S56" s="38"/>
      <c r="T56" s="39">
        <f>IF(O56="","",IF(R56&lt;0,J56*(-1),IF(G56="買",(P56-H56)*100,(H56-P56)*100)))</f>
      </c>
      <c r="U56" s="39"/>
    </row>
    <row r="57" spans="2:21" ht="12.75">
      <c r="B57" s="34">
        <v>49</v>
      </c>
      <c r="C57" s="35">
        <f>IF(R56="","",C56+R56)</f>
      </c>
      <c r="D57" s="35"/>
      <c r="E57" s="34"/>
      <c r="F57" s="36"/>
      <c r="G57" s="34" t="s">
        <v>52</v>
      </c>
      <c r="H57" s="34"/>
      <c r="I57" s="34"/>
      <c r="J57" s="34"/>
      <c r="K57" s="35">
        <f>IF(F57="","",C57*0.03)</f>
      </c>
      <c r="L57" s="35"/>
      <c r="M57" s="37">
        <f>IF(J57="","",(K57/J57)/1000)</f>
      </c>
      <c r="N57" s="34"/>
      <c r="O57" s="36"/>
      <c r="P57" s="34"/>
      <c r="Q57" s="34"/>
      <c r="R57" s="38">
        <f>IF(O57="","",(IF(G57="売",H57-P57,P57-H57))*M57*100000)</f>
      </c>
      <c r="S57" s="38"/>
      <c r="T57" s="39">
        <f>IF(O57="","",IF(R57&lt;0,J57*(-1),IF(G57="買",(P57-H57)*100,(H57-P57)*100)))</f>
      </c>
      <c r="U57" s="39"/>
    </row>
    <row r="58" spans="2:21" ht="12.75">
      <c r="B58" s="34">
        <v>50</v>
      </c>
      <c r="C58" s="35">
        <f>IF(R57="","",C57+R57)</f>
      </c>
      <c r="D58" s="35"/>
      <c r="E58" s="34"/>
      <c r="F58" s="36"/>
      <c r="G58" s="34" t="s">
        <v>52</v>
      </c>
      <c r="H58" s="34"/>
      <c r="I58" s="34"/>
      <c r="J58" s="34"/>
      <c r="K58" s="35">
        <f>IF(F58="","",C58*0.03)</f>
      </c>
      <c r="L58" s="35"/>
      <c r="M58" s="37">
        <f>IF(J58="","",(K58/J58)/1000)</f>
      </c>
      <c r="N58" s="34"/>
      <c r="O58" s="36"/>
      <c r="P58" s="34"/>
      <c r="Q58" s="34"/>
      <c r="R58" s="38">
        <f>IF(O58="","",(IF(G58="売",H58-P58,P58-H58))*M58*100000)</f>
      </c>
      <c r="S58" s="38"/>
      <c r="T58" s="39">
        <f>IF(O58="","",IF(R58&lt;0,J58*(-1),IF(G58="買",(P58-H58)*100,(H58-P58)*100)))</f>
      </c>
      <c r="U58" s="39"/>
    </row>
    <row r="59" spans="2:21" ht="12.75">
      <c r="B59" s="34">
        <v>51</v>
      </c>
      <c r="C59" s="35">
        <f>IF(R58="","",C58+R58)</f>
      </c>
      <c r="D59" s="35"/>
      <c r="E59" s="34"/>
      <c r="F59" s="36"/>
      <c r="G59" s="34" t="s">
        <v>52</v>
      </c>
      <c r="H59" s="34"/>
      <c r="I59" s="34"/>
      <c r="J59" s="34"/>
      <c r="K59" s="35">
        <f>IF(F59="","",C59*0.03)</f>
      </c>
      <c r="L59" s="35"/>
      <c r="M59" s="37">
        <f>IF(J59="","",(K59/J59)/1000)</f>
      </c>
      <c r="N59" s="34"/>
      <c r="O59" s="36"/>
      <c r="P59" s="34"/>
      <c r="Q59" s="34"/>
      <c r="R59" s="38">
        <f>IF(O59="","",(IF(G59="売",H59-P59,P59-H59))*M59*100000)</f>
      </c>
      <c r="S59" s="38"/>
      <c r="T59" s="39">
        <f>IF(O59="","",IF(R59&lt;0,J59*(-1),IF(G59="買",(P59-H59)*100,(H59-P59)*100)))</f>
      </c>
      <c r="U59" s="39"/>
    </row>
    <row r="60" spans="2:21" ht="12.75">
      <c r="B60" s="34">
        <v>52</v>
      </c>
      <c r="C60" s="35">
        <f>IF(R59="","",C59+R59)</f>
      </c>
      <c r="D60" s="35"/>
      <c r="E60" s="34"/>
      <c r="F60" s="36"/>
      <c r="G60" s="34" t="s">
        <v>52</v>
      </c>
      <c r="H60" s="34"/>
      <c r="I60" s="34"/>
      <c r="J60" s="34"/>
      <c r="K60" s="35">
        <f>IF(F60="","",C60*0.03)</f>
      </c>
      <c r="L60" s="35"/>
      <c r="M60" s="37">
        <f>IF(J60="","",(K60/J60)/1000)</f>
      </c>
      <c r="N60" s="34"/>
      <c r="O60" s="36"/>
      <c r="P60" s="34"/>
      <c r="Q60" s="34"/>
      <c r="R60" s="38">
        <f>IF(O60="","",(IF(G60="売",H60-P60,P60-H60))*M60*100000)</f>
      </c>
      <c r="S60" s="38"/>
      <c r="T60" s="39">
        <f>IF(O60="","",IF(R60&lt;0,J60*(-1),IF(G60="買",(P60-H60)*100,(H60-P60)*100)))</f>
      </c>
      <c r="U60" s="39"/>
    </row>
    <row r="61" spans="2:21" ht="12.75">
      <c r="B61" s="34">
        <v>53</v>
      </c>
      <c r="C61" s="35">
        <f>IF(R60="","",C60+R60)</f>
      </c>
      <c r="D61" s="35"/>
      <c r="E61" s="34"/>
      <c r="F61" s="36"/>
      <c r="G61" s="34" t="s">
        <v>52</v>
      </c>
      <c r="H61" s="34"/>
      <c r="I61" s="34"/>
      <c r="J61" s="34"/>
      <c r="K61" s="35">
        <f>IF(F61="","",C61*0.03)</f>
      </c>
      <c r="L61" s="35"/>
      <c r="M61" s="37">
        <f>IF(J61="","",(K61/J61)/1000)</f>
      </c>
      <c r="N61" s="34"/>
      <c r="O61" s="36"/>
      <c r="P61" s="34"/>
      <c r="Q61" s="34"/>
      <c r="R61" s="38">
        <f>IF(O61="","",(IF(G61="売",H61-P61,P61-H61))*M61*100000)</f>
      </c>
      <c r="S61" s="38"/>
      <c r="T61" s="39">
        <f>IF(O61="","",IF(R61&lt;0,J61*(-1),IF(G61="買",(P61-H61)*100,(H61-P61)*100)))</f>
      </c>
      <c r="U61" s="39"/>
    </row>
    <row r="62" spans="2:21" ht="12.75">
      <c r="B62" s="34">
        <v>54</v>
      </c>
      <c r="C62" s="35">
        <f>IF(R61="","",C61+R61)</f>
      </c>
      <c r="D62" s="35"/>
      <c r="E62" s="34"/>
      <c r="F62" s="36"/>
      <c r="G62" s="34" t="s">
        <v>52</v>
      </c>
      <c r="H62" s="34"/>
      <c r="I62" s="34"/>
      <c r="J62" s="34"/>
      <c r="K62" s="35">
        <f>IF(F62="","",C62*0.03)</f>
      </c>
      <c r="L62" s="35"/>
      <c r="M62" s="37">
        <f>IF(J62="","",(K62/J62)/1000)</f>
      </c>
      <c r="N62" s="34"/>
      <c r="O62" s="36"/>
      <c r="P62" s="34"/>
      <c r="Q62" s="34"/>
      <c r="R62" s="38">
        <f>IF(O62="","",(IF(G62="売",H62-P62,P62-H62))*M62*100000)</f>
      </c>
      <c r="S62" s="38"/>
      <c r="T62" s="39">
        <f>IF(O62="","",IF(R62&lt;0,J62*(-1),IF(G62="買",(P62-H62)*100,(H62-P62)*100)))</f>
      </c>
      <c r="U62" s="39"/>
    </row>
    <row r="63" spans="2:21" ht="12.75">
      <c r="B63" s="34">
        <v>55</v>
      </c>
      <c r="C63" s="35">
        <f>IF(R62="","",C62+R62)</f>
      </c>
      <c r="D63" s="35"/>
      <c r="E63" s="34"/>
      <c r="F63" s="36"/>
      <c r="G63" s="34" t="s">
        <v>35</v>
      </c>
      <c r="H63" s="34"/>
      <c r="I63" s="34"/>
      <c r="J63" s="34"/>
      <c r="K63" s="35">
        <f>IF(F63="","",C63*0.03)</f>
      </c>
      <c r="L63" s="35"/>
      <c r="M63" s="37">
        <f>IF(J63="","",(K63/J63)/1000)</f>
      </c>
      <c r="N63" s="34"/>
      <c r="O63" s="36"/>
      <c r="P63" s="34"/>
      <c r="Q63" s="34"/>
      <c r="R63" s="38">
        <f>IF(O63="","",(IF(G63="売",H63-P63,P63-H63))*M63*100000)</f>
      </c>
      <c r="S63" s="38"/>
      <c r="T63" s="39">
        <f>IF(O63="","",IF(R63&lt;0,J63*(-1),IF(G63="買",(P63-H63)*100,(H63-P63)*100)))</f>
      </c>
      <c r="U63" s="39"/>
    </row>
    <row r="64" spans="2:21" ht="12.75">
      <c r="B64" s="34">
        <v>56</v>
      </c>
      <c r="C64" s="35">
        <f>IF(R63="","",C63+R63)</f>
      </c>
      <c r="D64" s="35"/>
      <c r="E64" s="34"/>
      <c r="F64" s="36"/>
      <c r="G64" s="34" t="s">
        <v>52</v>
      </c>
      <c r="H64" s="34"/>
      <c r="I64" s="34"/>
      <c r="J64" s="34"/>
      <c r="K64" s="35">
        <f>IF(F64="","",C64*0.03)</f>
      </c>
      <c r="L64" s="35"/>
      <c r="M64" s="37">
        <f>IF(J64="","",(K64/J64)/1000)</f>
      </c>
      <c r="N64" s="34"/>
      <c r="O64" s="36"/>
      <c r="P64" s="34"/>
      <c r="Q64" s="34"/>
      <c r="R64" s="38">
        <f>IF(O64="","",(IF(G64="売",H64-P64,P64-H64))*M64*100000)</f>
      </c>
      <c r="S64" s="38"/>
      <c r="T64" s="39">
        <f>IF(O64="","",IF(R64&lt;0,J64*(-1),IF(G64="買",(P64-H64)*100,(H64-P64)*100)))</f>
      </c>
      <c r="U64" s="39"/>
    </row>
    <row r="65" spans="2:21" ht="12.75">
      <c r="B65" s="34">
        <v>57</v>
      </c>
      <c r="C65" s="35">
        <f>IF(R64="","",C64+R64)</f>
      </c>
      <c r="D65" s="35"/>
      <c r="E65" s="34"/>
      <c r="F65" s="36"/>
      <c r="G65" s="34" t="s">
        <v>52</v>
      </c>
      <c r="H65" s="34"/>
      <c r="I65" s="34"/>
      <c r="J65" s="34"/>
      <c r="K65" s="35">
        <f>IF(F65="","",C65*0.03)</f>
      </c>
      <c r="L65" s="35"/>
      <c r="M65" s="37">
        <f>IF(J65="","",(K65/J65)/1000)</f>
      </c>
      <c r="N65" s="34"/>
      <c r="O65" s="36"/>
      <c r="P65" s="34"/>
      <c r="Q65" s="34"/>
      <c r="R65" s="38">
        <f>IF(O65="","",(IF(G65="売",H65-P65,P65-H65))*M65*100000)</f>
      </c>
      <c r="S65" s="38"/>
      <c r="T65" s="39">
        <f>IF(O65="","",IF(R65&lt;0,J65*(-1),IF(G65="買",(P65-H65)*100,(H65-P65)*100)))</f>
      </c>
      <c r="U65" s="39"/>
    </row>
    <row r="66" spans="2:21" ht="12.75">
      <c r="B66" s="34">
        <v>58</v>
      </c>
      <c r="C66" s="35">
        <f>IF(R65="","",C65+R65)</f>
      </c>
      <c r="D66" s="35"/>
      <c r="E66" s="34"/>
      <c r="F66" s="36"/>
      <c r="G66" s="34" t="s">
        <v>52</v>
      </c>
      <c r="H66" s="34"/>
      <c r="I66" s="34"/>
      <c r="J66" s="34"/>
      <c r="K66" s="35">
        <f>IF(F66="","",C66*0.03)</f>
      </c>
      <c r="L66" s="35"/>
      <c r="M66" s="37">
        <f>IF(J66="","",(K66/J66)/1000)</f>
      </c>
      <c r="N66" s="34"/>
      <c r="O66" s="36"/>
      <c r="P66" s="34"/>
      <c r="Q66" s="34"/>
      <c r="R66" s="38">
        <f>IF(O66="","",(IF(G66="売",H66-P66,P66-H66))*M66*100000)</f>
      </c>
      <c r="S66" s="38"/>
      <c r="T66" s="39">
        <f>IF(O66="","",IF(R66&lt;0,J66*(-1),IF(G66="買",(P66-H66)*100,(H66-P66)*100)))</f>
      </c>
      <c r="U66" s="39"/>
    </row>
    <row r="67" spans="2:21" ht="12.75">
      <c r="B67" s="34">
        <v>59</v>
      </c>
      <c r="C67" s="35">
        <f>IF(R66="","",C66+R66)</f>
      </c>
      <c r="D67" s="35"/>
      <c r="E67" s="34"/>
      <c r="F67" s="36"/>
      <c r="G67" s="34" t="s">
        <v>52</v>
      </c>
      <c r="H67" s="34"/>
      <c r="I67" s="34"/>
      <c r="J67" s="34"/>
      <c r="K67" s="35">
        <f>IF(F67="","",C67*0.03)</f>
      </c>
      <c r="L67" s="35"/>
      <c r="M67" s="37">
        <f>IF(J67="","",(K67/J67)/1000)</f>
      </c>
      <c r="N67" s="34"/>
      <c r="O67" s="36"/>
      <c r="P67" s="34"/>
      <c r="Q67" s="34"/>
      <c r="R67" s="38">
        <f>IF(O67="","",(IF(G67="売",H67-P67,P67-H67))*M67*100000)</f>
      </c>
      <c r="S67" s="38"/>
      <c r="T67" s="39">
        <f>IF(O67="","",IF(R67&lt;0,J67*(-1),IF(G67="買",(P67-H67)*100,(H67-P67)*100)))</f>
      </c>
      <c r="U67" s="39"/>
    </row>
    <row r="68" spans="2:21" ht="12.75">
      <c r="B68" s="34">
        <v>60</v>
      </c>
      <c r="C68" s="35">
        <f>IF(R67="","",C67+R67)</f>
      </c>
      <c r="D68" s="35"/>
      <c r="E68" s="34"/>
      <c r="F68" s="36"/>
      <c r="G68" s="34" t="s">
        <v>35</v>
      </c>
      <c r="H68" s="34"/>
      <c r="I68" s="34"/>
      <c r="J68" s="34"/>
      <c r="K68" s="35">
        <f>IF(F68="","",C68*0.03)</f>
      </c>
      <c r="L68" s="35"/>
      <c r="M68" s="37">
        <f>IF(J68="","",(K68/J68)/1000)</f>
      </c>
      <c r="N68" s="34"/>
      <c r="O68" s="36"/>
      <c r="P68" s="34"/>
      <c r="Q68" s="34"/>
      <c r="R68" s="38">
        <f>IF(O68="","",(IF(G68="売",H68-P68,P68-H68))*M68*100000)</f>
      </c>
      <c r="S68" s="38"/>
      <c r="T68" s="39">
        <f>IF(O68="","",IF(R68&lt;0,J68*(-1),IF(G68="買",(P68-H68)*100,(H68-P68)*100)))</f>
      </c>
      <c r="U68" s="39"/>
    </row>
    <row r="69" spans="2:21" ht="12.75">
      <c r="B69" s="34">
        <v>61</v>
      </c>
      <c r="C69" s="35">
        <f>IF(R68="","",C68+R68)</f>
      </c>
      <c r="D69" s="35"/>
      <c r="E69" s="34"/>
      <c r="F69" s="36"/>
      <c r="G69" s="34" t="s">
        <v>35</v>
      </c>
      <c r="H69" s="34"/>
      <c r="I69" s="34"/>
      <c r="J69" s="34"/>
      <c r="K69" s="35">
        <f>IF(F69="","",C69*0.03)</f>
      </c>
      <c r="L69" s="35"/>
      <c r="M69" s="37">
        <f>IF(J69="","",(K69/J69)/1000)</f>
      </c>
      <c r="N69" s="34"/>
      <c r="O69" s="36"/>
      <c r="P69" s="34"/>
      <c r="Q69" s="34"/>
      <c r="R69" s="38">
        <f>IF(O69="","",(IF(G69="売",H69-P69,P69-H69))*M69*100000)</f>
      </c>
      <c r="S69" s="38"/>
      <c r="T69" s="39">
        <f>IF(O69="","",IF(R69&lt;0,J69*(-1),IF(G69="買",(P69-H69)*100,(H69-P69)*100)))</f>
      </c>
      <c r="U69" s="39"/>
    </row>
    <row r="70" spans="2:21" ht="12.75">
      <c r="B70" s="34">
        <v>62</v>
      </c>
      <c r="C70" s="35">
        <f>IF(R69="","",C69+R69)</f>
      </c>
      <c r="D70" s="35"/>
      <c r="E70" s="34"/>
      <c r="F70" s="36"/>
      <c r="G70" s="34" t="s">
        <v>52</v>
      </c>
      <c r="H70" s="34"/>
      <c r="I70" s="34"/>
      <c r="J70" s="34"/>
      <c r="K70" s="35">
        <f>IF(F70="","",C70*0.03)</f>
      </c>
      <c r="L70" s="35"/>
      <c r="M70" s="37">
        <f>IF(J70="","",(K70/J70)/1000)</f>
      </c>
      <c r="N70" s="34"/>
      <c r="O70" s="36"/>
      <c r="P70" s="34"/>
      <c r="Q70" s="34"/>
      <c r="R70" s="38">
        <f>IF(O70="","",(IF(G70="売",H70-P70,P70-H70))*M70*100000)</f>
      </c>
      <c r="S70" s="38"/>
      <c r="T70" s="39">
        <f>IF(O70="","",IF(R70&lt;0,J70*(-1),IF(G70="買",(P70-H70)*100,(H70-P70)*100)))</f>
      </c>
      <c r="U70" s="39"/>
    </row>
    <row r="71" spans="2:21" ht="12.75">
      <c r="B71" s="34">
        <v>63</v>
      </c>
      <c r="C71" s="35">
        <f>IF(R70="","",C70+R70)</f>
      </c>
      <c r="D71" s="35"/>
      <c r="E71" s="34"/>
      <c r="F71" s="36"/>
      <c r="G71" s="34" t="s">
        <v>35</v>
      </c>
      <c r="H71" s="34"/>
      <c r="I71" s="34"/>
      <c r="J71" s="34"/>
      <c r="K71" s="35">
        <f>IF(F71="","",C71*0.03)</f>
      </c>
      <c r="L71" s="35"/>
      <c r="M71" s="37">
        <f>IF(J71="","",(K71/J71)/1000)</f>
      </c>
      <c r="N71" s="34"/>
      <c r="O71" s="36"/>
      <c r="P71" s="34"/>
      <c r="Q71" s="34"/>
      <c r="R71" s="38">
        <f>IF(O71="","",(IF(G71="売",H71-P71,P71-H71))*M71*100000)</f>
      </c>
      <c r="S71" s="38"/>
      <c r="T71" s="39">
        <f>IF(O71="","",IF(R71&lt;0,J71*(-1),IF(G71="買",(P71-H71)*100,(H71-P71)*100)))</f>
      </c>
      <c r="U71" s="39"/>
    </row>
    <row r="72" spans="2:21" ht="12.75">
      <c r="B72" s="34">
        <v>64</v>
      </c>
      <c r="C72" s="35">
        <f>IF(R71="","",C71+R71)</f>
      </c>
      <c r="D72" s="35"/>
      <c r="E72" s="34"/>
      <c r="F72" s="36"/>
      <c r="G72" s="34" t="s">
        <v>52</v>
      </c>
      <c r="H72" s="34"/>
      <c r="I72" s="34"/>
      <c r="J72" s="34"/>
      <c r="K72" s="35">
        <f>IF(F72="","",C72*0.03)</f>
      </c>
      <c r="L72" s="35"/>
      <c r="M72" s="37">
        <f>IF(J72="","",(K72/J72)/1000)</f>
      </c>
      <c r="N72" s="34"/>
      <c r="O72" s="36"/>
      <c r="P72" s="34"/>
      <c r="Q72" s="34"/>
      <c r="R72" s="38">
        <f>IF(O72="","",(IF(G72="売",H72-P72,P72-H72))*M72*100000)</f>
      </c>
      <c r="S72" s="38"/>
      <c r="T72" s="39">
        <f>IF(O72="","",IF(R72&lt;0,J72*(-1),IF(G72="買",(P72-H72)*100,(H72-P72)*100)))</f>
      </c>
      <c r="U72" s="39"/>
    </row>
    <row r="73" spans="2:21" ht="12.75">
      <c r="B73" s="34">
        <v>65</v>
      </c>
      <c r="C73" s="35">
        <f>IF(R72="","",C72+R72)</f>
      </c>
      <c r="D73" s="35"/>
      <c r="E73" s="34"/>
      <c r="F73" s="36"/>
      <c r="G73" s="34" t="s">
        <v>35</v>
      </c>
      <c r="H73" s="34"/>
      <c r="I73" s="34"/>
      <c r="J73" s="34"/>
      <c r="K73" s="35">
        <f>IF(F73="","",C73*0.03)</f>
      </c>
      <c r="L73" s="35"/>
      <c r="M73" s="37">
        <f>IF(J73="","",(K73/J73)/1000)</f>
      </c>
      <c r="N73" s="34"/>
      <c r="O73" s="36"/>
      <c r="P73" s="34"/>
      <c r="Q73" s="34"/>
      <c r="R73" s="38">
        <f>IF(O73="","",(IF(G73="売",H73-P73,P73-H73))*M73*100000)</f>
      </c>
      <c r="S73" s="38"/>
      <c r="T73" s="39">
        <f>IF(O73="","",IF(R73&lt;0,J73*(-1),IF(G73="買",(P73-H73)*100,(H73-P73)*100)))</f>
      </c>
      <c r="U73" s="39"/>
    </row>
    <row r="74" spans="2:21" ht="12.75">
      <c r="B74" s="34">
        <v>66</v>
      </c>
      <c r="C74" s="35">
        <f>IF(R73="","",C73+R73)</f>
      </c>
      <c r="D74" s="35"/>
      <c r="E74" s="34"/>
      <c r="F74" s="36"/>
      <c r="G74" s="34" t="s">
        <v>35</v>
      </c>
      <c r="H74" s="34"/>
      <c r="I74" s="34"/>
      <c r="J74" s="34"/>
      <c r="K74" s="35">
        <f>IF(F74="","",C74*0.03)</f>
      </c>
      <c r="L74" s="35"/>
      <c r="M74" s="37">
        <f>IF(J74="","",(K74/J74)/1000)</f>
      </c>
      <c r="N74" s="34"/>
      <c r="O74" s="36"/>
      <c r="P74" s="34"/>
      <c r="Q74" s="34"/>
      <c r="R74" s="38">
        <f>IF(O74="","",(IF(G74="売",H74-P74,P74-H74))*M74*100000)</f>
      </c>
      <c r="S74" s="38"/>
      <c r="T74" s="39">
        <f>IF(O74="","",IF(R74&lt;0,J74*(-1),IF(G74="買",(P74-H74)*100,(H74-P74)*100)))</f>
      </c>
      <c r="U74" s="39"/>
    </row>
    <row r="75" spans="2:21" ht="12.75">
      <c r="B75" s="34">
        <v>67</v>
      </c>
      <c r="C75" s="35">
        <f>IF(R74="","",C74+R74)</f>
      </c>
      <c r="D75" s="35"/>
      <c r="E75" s="34"/>
      <c r="F75" s="36"/>
      <c r="G75" s="34" t="s">
        <v>52</v>
      </c>
      <c r="H75" s="34"/>
      <c r="I75" s="34"/>
      <c r="J75" s="34"/>
      <c r="K75" s="35">
        <f>IF(F75="","",C75*0.03)</f>
      </c>
      <c r="L75" s="35"/>
      <c r="M75" s="37">
        <f>IF(J75="","",(K75/J75)/1000)</f>
      </c>
      <c r="N75" s="34"/>
      <c r="O75" s="36"/>
      <c r="P75" s="34"/>
      <c r="Q75" s="34"/>
      <c r="R75" s="38">
        <f>IF(O75="","",(IF(G75="売",H75-P75,P75-H75))*M75*100000)</f>
      </c>
      <c r="S75" s="38"/>
      <c r="T75" s="39">
        <f>IF(O75="","",IF(R75&lt;0,J75*(-1),IF(G75="買",(P75-H75)*100,(H75-P75)*100)))</f>
      </c>
      <c r="U75" s="39"/>
    </row>
    <row r="76" spans="2:21" ht="12.75">
      <c r="B76" s="34">
        <v>68</v>
      </c>
      <c r="C76" s="35">
        <f>IF(R75="","",C75+R75)</f>
      </c>
      <c r="D76" s="35"/>
      <c r="E76" s="34"/>
      <c r="F76" s="36"/>
      <c r="G76" s="34" t="s">
        <v>52</v>
      </c>
      <c r="H76" s="34"/>
      <c r="I76" s="34"/>
      <c r="J76" s="34"/>
      <c r="K76" s="35">
        <f>IF(F76="","",C76*0.03)</f>
      </c>
      <c r="L76" s="35"/>
      <c r="M76" s="37">
        <f>IF(J76="","",(K76/J76)/1000)</f>
      </c>
      <c r="N76" s="34"/>
      <c r="O76" s="36"/>
      <c r="P76" s="34"/>
      <c r="Q76" s="34"/>
      <c r="R76" s="38">
        <f>IF(O76="","",(IF(G76="売",H76-P76,P76-H76))*M76*100000)</f>
      </c>
      <c r="S76" s="38"/>
      <c r="T76" s="39">
        <f>IF(O76="","",IF(R76&lt;0,J76*(-1),IF(G76="買",(P76-H76)*100,(H76-P76)*100)))</f>
      </c>
      <c r="U76" s="39"/>
    </row>
    <row r="77" spans="2:21" ht="12.75">
      <c r="B77" s="34">
        <v>69</v>
      </c>
      <c r="C77" s="35">
        <f>IF(R76="","",C76+R76)</f>
      </c>
      <c r="D77" s="35"/>
      <c r="E77" s="34"/>
      <c r="F77" s="36"/>
      <c r="G77" s="34" t="s">
        <v>52</v>
      </c>
      <c r="H77" s="34"/>
      <c r="I77" s="34"/>
      <c r="J77" s="34"/>
      <c r="K77" s="35">
        <f>IF(F77="","",C77*0.03)</f>
      </c>
      <c r="L77" s="35"/>
      <c r="M77" s="37">
        <f>IF(J77="","",(K77/J77)/1000)</f>
      </c>
      <c r="N77" s="34"/>
      <c r="O77" s="36"/>
      <c r="P77" s="34"/>
      <c r="Q77" s="34"/>
      <c r="R77" s="38">
        <f>IF(O77="","",(IF(G77="売",H77-P77,P77-H77))*M77*100000)</f>
      </c>
      <c r="S77" s="38"/>
      <c r="T77" s="39">
        <f>IF(O77="","",IF(R77&lt;0,J77*(-1),IF(G77="買",(P77-H77)*100,(H77-P77)*100)))</f>
      </c>
      <c r="U77" s="39"/>
    </row>
    <row r="78" spans="2:21" ht="12.75">
      <c r="B78" s="34">
        <v>70</v>
      </c>
      <c r="C78" s="35">
        <f>IF(R77="","",C77+R77)</f>
      </c>
      <c r="D78" s="35"/>
      <c r="E78" s="34"/>
      <c r="F78" s="36"/>
      <c r="G78" s="34" t="s">
        <v>35</v>
      </c>
      <c r="H78" s="34"/>
      <c r="I78" s="34"/>
      <c r="J78" s="34"/>
      <c r="K78" s="35">
        <f>IF(F78="","",C78*0.03)</f>
      </c>
      <c r="L78" s="35"/>
      <c r="M78" s="37">
        <f>IF(J78="","",(K78/J78)/1000)</f>
      </c>
      <c r="N78" s="34"/>
      <c r="O78" s="36"/>
      <c r="P78" s="34"/>
      <c r="Q78" s="34"/>
      <c r="R78" s="38">
        <f>IF(O78="","",(IF(G78="売",H78-P78,P78-H78))*M78*100000)</f>
      </c>
      <c r="S78" s="38"/>
      <c r="T78" s="39">
        <f>IF(O78="","",IF(R78&lt;0,J78*(-1),IF(G78="買",(P78-H78)*100,(H78-P78)*100)))</f>
      </c>
      <c r="U78" s="39"/>
    </row>
    <row r="79" spans="2:21" ht="12.75">
      <c r="B79" s="34">
        <v>71</v>
      </c>
      <c r="C79" s="35">
        <f>IF(R78="","",C78+R78)</f>
      </c>
      <c r="D79" s="35"/>
      <c r="E79" s="34"/>
      <c r="F79" s="36"/>
      <c r="G79" s="34" t="s">
        <v>52</v>
      </c>
      <c r="H79" s="34"/>
      <c r="I79" s="34"/>
      <c r="J79" s="34"/>
      <c r="K79" s="35">
        <f>IF(F79="","",C79*0.03)</f>
      </c>
      <c r="L79" s="35"/>
      <c r="M79" s="37">
        <f>IF(J79="","",(K79/J79)/1000)</f>
      </c>
      <c r="N79" s="34"/>
      <c r="O79" s="36"/>
      <c r="P79" s="34"/>
      <c r="Q79" s="34"/>
      <c r="R79" s="38">
        <f>IF(O79="","",(IF(G79="売",H79-P79,P79-H79))*M79*100000)</f>
      </c>
      <c r="S79" s="38"/>
      <c r="T79" s="39">
        <f>IF(O79="","",IF(R79&lt;0,J79*(-1),IF(G79="買",(P79-H79)*100,(H79-P79)*100)))</f>
      </c>
      <c r="U79" s="39"/>
    </row>
    <row r="80" spans="2:21" ht="12.75">
      <c r="B80" s="34">
        <v>72</v>
      </c>
      <c r="C80" s="35">
        <f>IF(R79="","",C79+R79)</f>
      </c>
      <c r="D80" s="35"/>
      <c r="E80" s="34"/>
      <c r="F80" s="36"/>
      <c r="G80" s="34" t="s">
        <v>35</v>
      </c>
      <c r="H80" s="34"/>
      <c r="I80" s="34"/>
      <c r="J80" s="34"/>
      <c r="K80" s="35">
        <f>IF(F80="","",C80*0.03)</f>
      </c>
      <c r="L80" s="35"/>
      <c r="M80" s="37">
        <f>IF(J80="","",(K80/J80)/1000)</f>
      </c>
      <c r="N80" s="34"/>
      <c r="O80" s="36"/>
      <c r="P80" s="34"/>
      <c r="Q80" s="34"/>
      <c r="R80" s="38">
        <f>IF(O80="","",(IF(G80="売",H80-P80,P80-H80))*M80*100000)</f>
      </c>
      <c r="S80" s="38"/>
      <c r="T80" s="39">
        <f>IF(O80="","",IF(R80&lt;0,J80*(-1),IF(G80="買",(P80-H80)*100,(H80-P80)*100)))</f>
      </c>
      <c r="U80" s="39"/>
    </row>
    <row r="81" spans="2:21" ht="12.75">
      <c r="B81" s="34">
        <v>73</v>
      </c>
      <c r="C81" s="35">
        <f>IF(R80="","",C80+R80)</f>
      </c>
      <c r="D81" s="35"/>
      <c r="E81" s="34"/>
      <c r="F81" s="36"/>
      <c r="G81" s="34" t="s">
        <v>52</v>
      </c>
      <c r="H81" s="34"/>
      <c r="I81" s="34"/>
      <c r="J81" s="34"/>
      <c r="K81" s="35">
        <f>IF(F81="","",C81*0.03)</f>
      </c>
      <c r="L81" s="35"/>
      <c r="M81" s="37">
        <f>IF(J81="","",(K81/J81)/1000)</f>
      </c>
      <c r="N81" s="34"/>
      <c r="O81" s="36"/>
      <c r="P81" s="34"/>
      <c r="Q81" s="34"/>
      <c r="R81" s="38">
        <f>IF(O81="","",(IF(G81="売",H81-P81,P81-H81))*M81*100000)</f>
      </c>
      <c r="S81" s="38"/>
      <c r="T81" s="39">
        <f>IF(O81="","",IF(R81&lt;0,J81*(-1),IF(G81="買",(P81-H81)*100,(H81-P81)*100)))</f>
      </c>
      <c r="U81" s="39"/>
    </row>
    <row r="82" spans="2:21" ht="12.75">
      <c r="B82" s="34">
        <v>74</v>
      </c>
      <c r="C82" s="35">
        <f>IF(R81="","",C81+R81)</f>
      </c>
      <c r="D82" s="35"/>
      <c r="E82" s="34"/>
      <c r="F82" s="36"/>
      <c r="G82" s="34" t="s">
        <v>52</v>
      </c>
      <c r="H82" s="34"/>
      <c r="I82" s="34"/>
      <c r="J82" s="34"/>
      <c r="K82" s="35">
        <f>IF(F82="","",C82*0.03)</f>
      </c>
      <c r="L82" s="35"/>
      <c r="M82" s="37">
        <f>IF(J82="","",(K82/J82)/1000)</f>
      </c>
      <c r="N82" s="34"/>
      <c r="O82" s="36"/>
      <c r="P82" s="34"/>
      <c r="Q82" s="34"/>
      <c r="R82" s="38">
        <f>IF(O82="","",(IF(G82="売",H82-P82,P82-H82))*M82*100000)</f>
      </c>
      <c r="S82" s="38"/>
      <c r="T82" s="39">
        <f>IF(O82="","",IF(R82&lt;0,J82*(-1),IF(G82="買",(P82-H82)*100,(H82-P82)*100)))</f>
      </c>
      <c r="U82" s="39"/>
    </row>
    <row r="83" spans="2:21" ht="12.75">
      <c r="B83" s="34">
        <v>75</v>
      </c>
      <c r="C83" s="35">
        <f>IF(R82="","",C82+R82)</f>
      </c>
      <c r="D83" s="35"/>
      <c r="E83" s="34"/>
      <c r="F83" s="36"/>
      <c r="G83" s="34" t="s">
        <v>52</v>
      </c>
      <c r="H83" s="34"/>
      <c r="I83" s="34"/>
      <c r="J83" s="34"/>
      <c r="K83" s="35">
        <f>IF(F83="","",C83*0.03)</f>
      </c>
      <c r="L83" s="35"/>
      <c r="M83" s="37">
        <f>IF(J83="","",(K83/J83)/1000)</f>
      </c>
      <c r="N83" s="34"/>
      <c r="O83" s="36"/>
      <c r="P83" s="34"/>
      <c r="Q83" s="34"/>
      <c r="R83" s="38">
        <f>IF(O83="","",(IF(G83="売",H83-P83,P83-H83))*M83*100000)</f>
      </c>
      <c r="S83" s="38"/>
      <c r="T83" s="39">
        <f>IF(O83="","",IF(R83&lt;0,J83*(-1),IF(G83="買",(P83-H83)*100,(H83-P83)*100)))</f>
      </c>
      <c r="U83" s="39"/>
    </row>
    <row r="84" spans="2:21" ht="12.75">
      <c r="B84" s="34">
        <v>76</v>
      </c>
      <c r="C84" s="35">
        <f>IF(R83="","",C83+R83)</f>
      </c>
      <c r="D84" s="35"/>
      <c r="E84" s="34"/>
      <c r="F84" s="36"/>
      <c r="G84" s="34" t="s">
        <v>52</v>
      </c>
      <c r="H84" s="34"/>
      <c r="I84" s="34"/>
      <c r="J84" s="34"/>
      <c r="K84" s="35">
        <f>IF(F84="","",C84*0.03)</f>
      </c>
      <c r="L84" s="35"/>
      <c r="M84" s="37">
        <f>IF(J84="","",(K84/J84)/1000)</f>
      </c>
      <c r="N84" s="34"/>
      <c r="O84" s="36"/>
      <c r="P84" s="34"/>
      <c r="Q84" s="34"/>
      <c r="R84" s="38">
        <f>IF(O84="","",(IF(G84="売",H84-P84,P84-H84))*M84*100000)</f>
      </c>
      <c r="S84" s="38"/>
      <c r="T84" s="39">
        <f>IF(O84="","",IF(R84&lt;0,J84*(-1),IF(G84="買",(P84-H84)*100,(H84-P84)*100)))</f>
      </c>
      <c r="U84" s="39"/>
    </row>
    <row r="85" spans="2:21" ht="12.75">
      <c r="B85" s="34">
        <v>77</v>
      </c>
      <c r="C85" s="35">
        <f>IF(R84="","",C84+R84)</f>
      </c>
      <c r="D85" s="35"/>
      <c r="E85" s="34"/>
      <c r="F85" s="36"/>
      <c r="G85" s="34" t="s">
        <v>35</v>
      </c>
      <c r="H85" s="34"/>
      <c r="I85" s="34"/>
      <c r="J85" s="34"/>
      <c r="K85" s="35">
        <f>IF(F85="","",C85*0.03)</f>
      </c>
      <c r="L85" s="35"/>
      <c r="M85" s="37">
        <f>IF(J85="","",(K85/J85)/1000)</f>
      </c>
      <c r="N85" s="34"/>
      <c r="O85" s="36"/>
      <c r="P85" s="34"/>
      <c r="Q85" s="34"/>
      <c r="R85" s="38">
        <f>IF(O85="","",(IF(G85="売",H85-P85,P85-H85))*M85*100000)</f>
      </c>
      <c r="S85" s="38"/>
      <c r="T85" s="39">
        <f>IF(O85="","",IF(R85&lt;0,J85*(-1),IF(G85="買",(P85-H85)*100,(H85-P85)*100)))</f>
      </c>
      <c r="U85" s="39"/>
    </row>
    <row r="86" spans="2:21" ht="12.75">
      <c r="B86" s="34">
        <v>78</v>
      </c>
      <c r="C86" s="35">
        <f>IF(R85="","",C85+R85)</f>
      </c>
      <c r="D86" s="35"/>
      <c r="E86" s="34"/>
      <c r="F86" s="36"/>
      <c r="G86" s="34" t="s">
        <v>52</v>
      </c>
      <c r="H86" s="34"/>
      <c r="I86" s="34"/>
      <c r="J86" s="34"/>
      <c r="K86" s="35">
        <f>IF(F86="","",C86*0.03)</f>
      </c>
      <c r="L86" s="35"/>
      <c r="M86" s="37">
        <f>IF(J86="","",(K86/J86)/1000)</f>
      </c>
      <c r="N86" s="34"/>
      <c r="O86" s="36"/>
      <c r="P86" s="34"/>
      <c r="Q86" s="34"/>
      <c r="R86" s="38">
        <f>IF(O86="","",(IF(G86="売",H86-P86,P86-H86))*M86*100000)</f>
      </c>
      <c r="S86" s="38"/>
      <c r="T86" s="39">
        <f>IF(O86="","",IF(R86&lt;0,J86*(-1),IF(G86="買",(P86-H86)*100,(H86-P86)*100)))</f>
      </c>
      <c r="U86" s="39"/>
    </row>
    <row r="87" spans="2:21" ht="12.75">
      <c r="B87" s="34">
        <v>79</v>
      </c>
      <c r="C87" s="35">
        <f>IF(R86="","",C86+R86)</f>
      </c>
      <c r="D87" s="35"/>
      <c r="E87" s="34"/>
      <c r="F87" s="36"/>
      <c r="G87" s="34" t="s">
        <v>35</v>
      </c>
      <c r="H87" s="34"/>
      <c r="I87" s="34"/>
      <c r="J87" s="34"/>
      <c r="K87" s="35">
        <f>IF(F87="","",C87*0.03)</f>
      </c>
      <c r="L87" s="35"/>
      <c r="M87" s="37">
        <f>IF(J87="","",(K87/J87)/1000)</f>
      </c>
      <c r="N87" s="34"/>
      <c r="O87" s="36"/>
      <c r="P87" s="34"/>
      <c r="Q87" s="34"/>
      <c r="R87" s="38">
        <f>IF(O87="","",(IF(G87="売",H87-P87,P87-H87))*M87*100000)</f>
      </c>
      <c r="S87" s="38"/>
      <c r="T87" s="39">
        <f>IF(O87="","",IF(R87&lt;0,J87*(-1),IF(G87="買",(P87-H87)*100,(H87-P87)*100)))</f>
      </c>
      <c r="U87" s="39"/>
    </row>
    <row r="88" spans="2:21" ht="12.75">
      <c r="B88" s="34">
        <v>80</v>
      </c>
      <c r="C88" s="35">
        <f>IF(R87="","",C87+R87)</f>
      </c>
      <c r="D88" s="35"/>
      <c r="E88" s="34"/>
      <c r="F88" s="36"/>
      <c r="G88" s="34" t="s">
        <v>35</v>
      </c>
      <c r="H88" s="34"/>
      <c r="I88" s="34"/>
      <c r="J88" s="34"/>
      <c r="K88" s="35">
        <f>IF(F88="","",C88*0.03)</f>
      </c>
      <c r="L88" s="35"/>
      <c r="M88" s="37">
        <f>IF(J88="","",(K88/J88)/1000)</f>
      </c>
      <c r="N88" s="34"/>
      <c r="O88" s="36"/>
      <c r="P88" s="34"/>
      <c r="Q88" s="34"/>
      <c r="R88" s="38">
        <f>IF(O88="","",(IF(G88="売",H88-P88,P88-H88))*M88*100000)</f>
      </c>
      <c r="S88" s="38"/>
      <c r="T88" s="39">
        <f>IF(O88="","",IF(R88&lt;0,J88*(-1),IF(G88="買",(P88-H88)*100,(H88-P88)*100)))</f>
      </c>
      <c r="U88" s="39"/>
    </row>
    <row r="89" spans="2:21" ht="12.75">
      <c r="B89" s="34">
        <v>81</v>
      </c>
      <c r="C89" s="35">
        <f>IF(R88="","",C88+R88)</f>
      </c>
      <c r="D89" s="35"/>
      <c r="E89" s="34"/>
      <c r="F89" s="36"/>
      <c r="G89" s="34" t="s">
        <v>35</v>
      </c>
      <c r="H89" s="34"/>
      <c r="I89" s="34"/>
      <c r="J89" s="34"/>
      <c r="K89" s="35">
        <f>IF(F89="","",C89*0.03)</f>
      </c>
      <c r="L89" s="35"/>
      <c r="M89" s="37">
        <f>IF(J89="","",(K89/J89)/1000)</f>
      </c>
      <c r="N89" s="34"/>
      <c r="O89" s="36"/>
      <c r="P89" s="34"/>
      <c r="Q89" s="34"/>
      <c r="R89" s="38">
        <f>IF(O89="","",(IF(G89="売",H89-P89,P89-H89))*M89*100000)</f>
      </c>
      <c r="S89" s="38"/>
      <c r="T89" s="39">
        <f>IF(O89="","",IF(R89&lt;0,J89*(-1),IF(G89="買",(P89-H89)*100,(H89-P89)*100)))</f>
      </c>
      <c r="U89" s="39"/>
    </row>
    <row r="90" spans="2:21" ht="12.75">
      <c r="B90" s="34">
        <v>82</v>
      </c>
      <c r="C90" s="35">
        <f>IF(R89="","",C89+R89)</f>
      </c>
      <c r="D90" s="35"/>
      <c r="E90" s="34"/>
      <c r="F90" s="36"/>
      <c r="G90" s="34" t="s">
        <v>35</v>
      </c>
      <c r="H90" s="34"/>
      <c r="I90" s="34"/>
      <c r="J90" s="34"/>
      <c r="K90" s="35">
        <f>IF(F90="","",C90*0.03)</f>
      </c>
      <c r="L90" s="35"/>
      <c r="M90" s="37">
        <f>IF(J90="","",(K90/J90)/1000)</f>
      </c>
      <c r="N90" s="34"/>
      <c r="O90" s="36"/>
      <c r="P90" s="34"/>
      <c r="Q90" s="34"/>
      <c r="R90" s="38">
        <f>IF(O90="","",(IF(G90="売",H90-P90,P90-H90))*M90*100000)</f>
      </c>
      <c r="S90" s="38"/>
      <c r="T90" s="39">
        <f>IF(O90="","",IF(R90&lt;0,J90*(-1),IF(G90="買",(P90-H90)*100,(H90-P90)*100)))</f>
      </c>
      <c r="U90" s="39"/>
    </row>
    <row r="91" spans="2:21" ht="12.75">
      <c r="B91" s="34">
        <v>83</v>
      </c>
      <c r="C91" s="35">
        <f>IF(R90="","",C90+R90)</f>
      </c>
      <c r="D91" s="35"/>
      <c r="E91" s="34"/>
      <c r="F91" s="36"/>
      <c r="G91" s="34" t="s">
        <v>35</v>
      </c>
      <c r="H91" s="34"/>
      <c r="I91" s="34"/>
      <c r="J91" s="34"/>
      <c r="K91" s="35">
        <f>IF(F91="","",C91*0.03)</f>
      </c>
      <c r="L91" s="35"/>
      <c r="M91" s="37">
        <f>IF(J91="","",(K91/J91)/1000)</f>
      </c>
      <c r="N91" s="34"/>
      <c r="O91" s="36"/>
      <c r="P91" s="34"/>
      <c r="Q91" s="34"/>
      <c r="R91" s="38">
        <f>IF(O91="","",(IF(G91="売",H91-P91,P91-H91))*M91*100000)</f>
      </c>
      <c r="S91" s="38"/>
      <c r="T91" s="39">
        <f>IF(O91="","",IF(R91&lt;0,J91*(-1),IF(G91="買",(P91-H91)*100,(H91-P91)*100)))</f>
      </c>
      <c r="U91" s="39"/>
    </row>
    <row r="92" spans="2:21" ht="12.75">
      <c r="B92" s="34">
        <v>84</v>
      </c>
      <c r="C92" s="35">
        <f>IF(R91="","",C91+R91)</f>
      </c>
      <c r="D92" s="35"/>
      <c r="E92" s="34"/>
      <c r="F92" s="36"/>
      <c r="G92" s="34" t="s">
        <v>52</v>
      </c>
      <c r="H92" s="34"/>
      <c r="I92" s="34"/>
      <c r="J92" s="34"/>
      <c r="K92" s="35">
        <f>IF(F92="","",C92*0.03)</f>
      </c>
      <c r="L92" s="35"/>
      <c r="M92" s="37">
        <f>IF(J92="","",(K92/J92)/1000)</f>
      </c>
      <c r="N92" s="34"/>
      <c r="O92" s="36"/>
      <c r="P92" s="34"/>
      <c r="Q92" s="34"/>
      <c r="R92" s="38">
        <f>IF(O92="","",(IF(G92="売",H92-P92,P92-H92))*M92*100000)</f>
      </c>
      <c r="S92" s="38"/>
      <c r="T92" s="39">
        <f>IF(O92="","",IF(R92&lt;0,J92*(-1),IF(G92="買",(P92-H92)*100,(H92-P92)*100)))</f>
      </c>
      <c r="U92" s="39"/>
    </row>
    <row r="93" spans="2:21" ht="12.75">
      <c r="B93" s="34">
        <v>85</v>
      </c>
      <c r="C93" s="35">
        <f>IF(R92="","",C92+R92)</f>
      </c>
      <c r="D93" s="35"/>
      <c r="E93" s="34"/>
      <c r="F93" s="36"/>
      <c r="G93" s="34" t="s">
        <v>35</v>
      </c>
      <c r="H93" s="34"/>
      <c r="I93" s="34"/>
      <c r="J93" s="34"/>
      <c r="K93" s="35">
        <f>IF(F93="","",C93*0.03)</f>
      </c>
      <c r="L93" s="35"/>
      <c r="M93" s="37">
        <f>IF(J93="","",(K93/J93)/1000)</f>
      </c>
      <c r="N93" s="34"/>
      <c r="O93" s="36"/>
      <c r="P93" s="34"/>
      <c r="Q93" s="34"/>
      <c r="R93" s="38">
        <f>IF(O93="","",(IF(G93="売",H93-P93,P93-H93))*M93*100000)</f>
      </c>
      <c r="S93" s="38"/>
      <c r="T93" s="39">
        <f>IF(O93="","",IF(R93&lt;0,J93*(-1),IF(G93="買",(P93-H93)*100,(H93-P93)*100)))</f>
      </c>
      <c r="U93" s="39"/>
    </row>
    <row r="94" spans="2:21" ht="12.75">
      <c r="B94" s="34">
        <v>86</v>
      </c>
      <c r="C94" s="35">
        <f>IF(R93="","",C93+R93)</f>
      </c>
      <c r="D94" s="35"/>
      <c r="E94" s="34"/>
      <c r="F94" s="36"/>
      <c r="G94" s="34" t="s">
        <v>52</v>
      </c>
      <c r="H94" s="34"/>
      <c r="I94" s="34"/>
      <c r="J94" s="34"/>
      <c r="K94" s="35">
        <f>IF(F94="","",C94*0.03)</f>
      </c>
      <c r="L94" s="35"/>
      <c r="M94" s="37">
        <f>IF(J94="","",(K94/J94)/1000)</f>
      </c>
      <c r="N94" s="34"/>
      <c r="O94" s="36"/>
      <c r="P94" s="34"/>
      <c r="Q94" s="34"/>
      <c r="R94" s="38">
        <f>IF(O94="","",(IF(G94="売",H94-P94,P94-H94))*M94*100000)</f>
      </c>
      <c r="S94" s="38"/>
      <c r="T94" s="39">
        <f>IF(O94="","",IF(R94&lt;0,J94*(-1),IF(G94="買",(P94-H94)*100,(H94-P94)*100)))</f>
      </c>
      <c r="U94" s="39"/>
    </row>
    <row r="95" spans="2:21" ht="12.75">
      <c r="B95" s="34">
        <v>87</v>
      </c>
      <c r="C95" s="35">
        <f>IF(R94="","",C94+R94)</f>
      </c>
      <c r="D95" s="35"/>
      <c r="E95" s="34"/>
      <c r="F95" s="36"/>
      <c r="G95" s="34" t="s">
        <v>35</v>
      </c>
      <c r="H95" s="34"/>
      <c r="I95" s="34"/>
      <c r="J95" s="34"/>
      <c r="K95" s="35">
        <f>IF(F95="","",C95*0.03)</f>
      </c>
      <c r="L95" s="35"/>
      <c r="M95" s="37">
        <f>IF(J95="","",(K95/J95)/1000)</f>
      </c>
      <c r="N95" s="34"/>
      <c r="O95" s="36"/>
      <c r="P95" s="34"/>
      <c r="Q95" s="34"/>
      <c r="R95" s="38">
        <f>IF(O95="","",(IF(G95="売",H95-P95,P95-H95))*M95*100000)</f>
      </c>
      <c r="S95" s="38"/>
      <c r="T95" s="39">
        <f>IF(O95="","",IF(R95&lt;0,J95*(-1),IF(G95="買",(P95-H95)*100,(H95-P95)*100)))</f>
      </c>
      <c r="U95" s="39"/>
    </row>
    <row r="96" spans="2:21" ht="12.75">
      <c r="B96" s="34">
        <v>88</v>
      </c>
      <c r="C96" s="35">
        <f>IF(R95="","",C95+R95)</f>
      </c>
      <c r="D96" s="35"/>
      <c r="E96" s="34"/>
      <c r="F96" s="36"/>
      <c r="G96" s="34" t="s">
        <v>52</v>
      </c>
      <c r="H96" s="34"/>
      <c r="I96" s="34"/>
      <c r="J96" s="34"/>
      <c r="K96" s="35">
        <f>IF(F96="","",C96*0.03)</f>
      </c>
      <c r="L96" s="35"/>
      <c r="M96" s="37">
        <f>IF(J96="","",(K96/J96)/1000)</f>
      </c>
      <c r="N96" s="34"/>
      <c r="O96" s="36"/>
      <c r="P96" s="34"/>
      <c r="Q96" s="34"/>
      <c r="R96" s="38">
        <f>IF(O96="","",(IF(G96="売",H96-P96,P96-H96))*M96*100000)</f>
      </c>
      <c r="S96" s="38"/>
      <c r="T96" s="39">
        <f>IF(O96="","",IF(R96&lt;0,J96*(-1),IF(G96="買",(P96-H96)*100,(H96-P96)*100)))</f>
      </c>
      <c r="U96" s="39"/>
    </row>
    <row r="97" spans="2:21" ht="12.75">
      <c r="B97" s="34">
        <v>89</v>
      </c>
      <c r="C97" s="35">
        <f>IF(R96="","",C96+R96)</f>
      </c>
      <c r="D97" s="35"/>
      <c r="E97" s="34"/>
      <c r="F97" s="36"/>
      <c r="G97" s="34" t="s">
        <v>35</v>
      </c>
      <c r="H97" s="34"/>
      <c r="I97" s="34"/>
      <c r="J97" s="34"/>
      <c r="K97" s="35">
        <f>IF(F97="","",C97*0.03)</f>
      </c>
      <c r="L97" s="35"/>
      <c r="M97" s="37">
        <f>IF(J97="","",(K97/J97)/1000)</f>
      </c>
      <c r="N97" s="34"/>
      <c r="O97" s="36"/>
      <c r="P97" s="34"/>
      <c r="Q97" s="34"/>
      <c r="R97" s="38">
        <f>IF(O97="","",(IF(G97="売",H97-P97,P97-H97))*M97*100000)</f>
      </c>
      <c r="S97" s="38"/>
      <c r="T97" s="39">
        <f>IF(O97="","",IF(R97&lt;0,J97*(-1),IF(G97="買",(P97-H97)*100,(H97-P97)*100)))</f>
      </c>
      <c r="U97" s="39"/>
    </row>
    <row r="98" spans="2:21" ht="12.75">
      <c r="B98" s="34">
        <v>90</v>
      </c>
      <c r="C98" s="35">
        <f>IF(R97="","",C97+R97)</f>
      </c>
      <c r="D98" s="35"/>
      <c r="E98" s="34"/>
      <c r="F98" s="36"/>
      <c r="G98" s="34" t="s">
        <v>52</v>
      </c>
      <c r="H98" s="34"/>
      <c r="I98" s="34"/>
      <c r="J98" s="34"/>
      <c r="K98" s="35">
        <f>IF(F98="","",C98*0.03)</f>
      </c>
      <c r="L98" s="35"/>
      <c r="M98" s="37">
        <f>IF(J98="","",(K98/J98)/1000)</f>
      </c>
      <c r="N98" s="34"/>
      <c r="O98" s="36"/>
      <c r="P98" s="34"/>
      <c r="Q98" s="34"/>
      <c r="R98" s="38">
        <f>IF(O98="","",(IF(G98="売",H98-P98,P98-H98))*M98*100000)</f>
      </c>
      <c r="S98" s="38"/>
      <c r="T98" s="39">
        <f>IF(O98="","",IF(R98&lt;0,J98*(-1),IF(G98="買",(P98-H98)*100,(H98-P98)*100)))</f>
      </c>
      <c r="U98" s="39"/>
    </row>
    <row r="99" spans="2:21" ht="12.75">
      <c r="B99" s="34">
        <v>91</v>
      </c>
      <c r="C99" s="35">
        <f>IF(R98="","",C98+R98)</f>
      </c>
      <c r="D99" s="35"/>
      <c r="E99" s="34"/>
      <c r="F99" s="36"/>
      <c r="G99" s="34" t="s">
        <v>35</v>
      </c>
      <c r="H99" s="34"/>
      <c r="I99" s="34"/>
      <c r="J99" s="34"/>
      <c r="K99" s="35">
        <f>IF(F99="","",C99*0.03)</f>
      </c>
      <c r="L99" s="35"/>
      <c r="M99" s="37">
        <f>IF(J99="","",(K99/J99)/1000)</f>
      </c>
      <c r="N99" s="34"/>
      <c r="O99" s="36"/>
      <c r="P99" s="34"/>
      <c r="Q99" s="34"/>
      <c r="R99" s="38">
        <f>IF(O99="","",(IF(G99="売",H99-P99,P99-H99))*M99*100000)</f>
      </c>
      <c r="S99" s="38"/>
      <c r="T99" s="39">
        <f>IF(O99="","",IF(R99&lt;0,J99*(-1),IF(G99="買",(P99-H99)*100,(H99-P99)*100)))</f>
      </c>
      <c r="U99" s="39"/>
    </row>
    <row r="100" spans="2:21" ht="12.75">
      <c r="B100" s="34">
        <v>92</v>
      </c>
      <c r="C100" s="35">
        <f>IF(R99="","",C99+R99)</f>
      </c>
      <c r="D100" s="35"/>
      <c r="E100" s="34"/>
      <c r="F100" s="36"/>
      <c r="G100" s="34" t="s">
        <v>35</v>
      </c>
      <c r="H100" s="34"/>
      <c r="I100" s="34"/>
      <c r="J100" s="34"/>
      <c r="K100" s="35">
        <f>IF(F100="","",C100*0.03)</f>
      </c>
      <c r="L100" s="35"/>
      <c r="M100" s="37">
        <f>IF(J100="","",(K100/J100)/1000)</f>
      </c>
      <c r="N100" s="34"/>
      <c r="O100" s="36"/>
      <c r="P100" s="34"/>
      <c r="Q100" s="34"/>
      <c r="R100" s="38">
        <f>IF(O100="","",(IF(G100="売",H100-P100,P100-H100))*M100*100000)</f>
      </c>
      <c r="S100" s="38"/>
      <c r="T100" s="39">
        <f>IF(O100="","",IF(R100&lt;0,J100*(-1),IF(G100="買",(P100-H100)*100,(H100-P100)*100)))</f>
      </c>
      <c r="U100" s="39"/>
    </row>
    <row r="101" spans="2:21" ht="12.75">
      <c r="B101" s="34">
        <v>93</v>
      </c>
      <c r="C101" s="35">
        <f>IF(R100="","",C100+R100)</f>
      </c>
      <c r="D101" s="35"/>
      <c r="E101" s="34"/>
      <c r="F101" s="36"/>
      <c r="G101" s="34" t="s">
        <v>52</v>
      </c>
      <c r="H101" s="34"/>
      <c r="I101" s="34"/>
      <c r="J101" s="34"/>
      <c r="K101" s="35">
        <f>IF(F101="","",C101*0.03)</f>
      </c>
      <c r="L101" s="35"/>
      <c r="M101" s="37">
        <f>IF(J101="","",(K101/J101)/1000)</f>
      </c>
      <c r="N101" s="34"/>
      <c r="O101" s="36"/>
      <c r="P101" s="34"/>
      <c r="Q101" s="34"/>
      <c r="R101" s="38">
        <f>IF(O101="","",(IF(G101="売",H101-P101,P101-H101))*M101*100000)</f>
      </c>
      <c r="S101" s="38"/>
      <c r="T101" s="39">
        <f>IF(O101="","",IF(R101&lt;0,J101*(-1),IF(G101="買",(P101-H101)*100,(H101-P101)*100)))</f>
      </c>
      <c r="U101" s="39"/>
    </row>
    <row r="102" spans="2:21" ht="12.75">
      <c r="B102" s="34">
        <v>94</v>
      </c>
      <c r="C102" s="35">
        <f>IF(R101="","",C101+R101)</f>
      </c>
      <c r="D102" s="35"/>
      <c r="E102" s="34"/>
      <c r="F102" s="36"/>
      <c r="G102" s="34" t="s">
        <v>52</v>
      </c>
      <c r="H102" s="34"/>
      <c r="I102" s="34"/>
      <c r="J102" s="34"/>
      <c r="K102" s="35">
        <f>IF(F102="","",C102*0.03)</f>
      </c>
      <c r="L102" s="35"/>
      <c r="M102" s="37">
        <f>IF(J102="","",(K102/J102)/1000)</f>
      </c>
      <c r="N102" s="34"/>
      <c r="O102" s="36"/>
      <c r="P102" s="34"/>
      <c r="Q102" s="34"/>
      <c r="R102" s="38">
        <f>IF(O102="","",(IF(G102="売",H102-P102,P102-H102))*M102*100000)</f>
      </c>
      <c r="S102" s="38"/>
      <c r="T102" s="39">
        <f>IF(O102="","",IF(R102&lt;0,J102*(-1),IF(G102="買",(P102-H102)*100,(H102-P102)*100)))</f>
      </c>
      <c r="U102" s="39"/>
    </row>
    <row r="103" spans="2:21" ht="12.75">
      <c r="B103" s="34">
        <v>95</v>
      </c>
      <c r="C103" s="35">
        <f>IF(R102="","",C102+R102)</f>
      </c>
      <c r="D103" s="35"/>
      <c r="E103" s="34"/>
      <c r="F103" s="36"/>
      <c r="G103" s="34" t="s">
        <v>52</v>
      </c>
      <c r="H103" s="34"/>
      <c r="I103" s="34"/>
      <c r="J103" s="34"/>
      <c r="K103" s="35">
        <f>IF(F103="","",C103*0.03)</f>
      </c>
      <c r="L103" s="35"/>
      <c r="M103" s="37">
        <f>IF(J103="","",(K103/J103)/1000)</f>
      </c>
      <c r="N103" s="34"/>
      <c r="O103" s="36"/>
      <c r="P103" s="34"/>
      <c r="Q103" s="34"/>
      <c r="R103" s="38">
        <f>IF(O103="","",(IF(G103="売",H103-P103,P103-H103))*M103*100000)</f>
      </c>
      <c r="S103" s="38"/>
      <c r="T103" s="39">
        <f>IF(O103="","",IF(R103&lt;0,J103*(-1),IF(G103="買",(P103-H103)*100,(H103-P103)*100)))</f>
      </c>
      <c r="U103" s="39"/>
    </row>
    <row r="104" spans="2:21" ht="12.75">
      <c r="B104" s="34">
        <v>96</v>
      </c>
      <c r="C104" s="35">
        <f>IF(R103="","",C103+R103)</f>
      </c>
      <c r="D104" s="35"/>
      <c r="E104" s="34"/>
      <c r="F104" s="36"/>
      <c r="G104" s="34" t="s">
        <v>35</v>
      </c>
      <c r="H104" s="34"/>
      <c r="I104" s="34"/>
      <c r="J104" s="34"/>
      <c r="K104" s="35">
        <f>IF(F104="","",C104*0.03)</f>
      </c>
      <c r="L104" s="35"/>
      <c r="M104" s="37">
        <f>IF(J104="","",(K104/J104)/1000)</f>
      </c>
      <c r="N104" s="34"/>
      <c r="O104" s="36"/>
      <c r="P104" s="34"/>
      <c r="Q104" s="34"/>
      <c r="R104" s="38">
        <f>IF(O104="","",(IF(G104="売",H104-P104,P104-H104))*M104*100000)</f>
      </c>
      <c r="S104" s="38"/>
      <c r="T104" s="39">
        <f>IF(O104="","",IF(R104&lt;0,J104*(-1),IF(G104="買",(P104-H104)*100,(H104-P104)*100)))</f>
      </c>
      <c r="U104" s="39"/>
    </row>
    <row r="105" spans="2:21" ht="12.75">
      <c r="B105" s="34">
        <v>97</v>
      </c>
      <c r="C105" s="35">
        <f>IF(R104="","",C104+R104)</f>
      </c>
      <c r="D105" s="35"/>
      <c r="E105" s="34"/>
      <c r="F105" s="36"/>
      <c r="G105" s="34" t="s">
        <v>52</v>
      </c>
      <c r="H105" s="34"/>
      <c r="I105" s="34"/>
      <c r="J105" s="34"/>
      <c r="K105" s="35">
        <f>IF(F105="","",C105*0.03)</f>
      </c>
      <c r="L105" s="35"/>
      <c r="M105" s="37">
        <f>IF(J105="","",(K105/J105)/1000)</f>
      </c>
      <c r="N105" s="34"/>
      <c r="O105" s="36"/>
      <c r="P105" s="34"/>
      <c r="Q105" s="34"/>
      <c r="R105" s="38">
        <f>IF(O105="","",(IF(G105="売",H105-P105,P105-H105))*M105*100000)</f>
      </c>
      <c r="S105" s="38"/>
      <c r="T105" s="39">
        <f>IF(O105="","",IF(R105&lt;0,J105*(-1),IF(G105="買",(P105-H105)*100,(H105-P105)*100)))</f>
      </c>
      <c r="U105" s="39"/>
    </row>
    <row r="106" spans="2:21" ht="12.75">
      <c r="B106" s="34">
        <v>98</v>
      </c>
      <c r="C106" s="35">
        <f>IF(R105="","",C105+R105)</f>
      </c>
      <c r="D106" s="35"/>
      <c r="E106" s="34"/>
      <c r="F106" s="36"/>
      <c r="G106" s="34" t="s">
        <v>35</v>
      </c>
      <c r="H106" s="34"/>
      <c r="I106" s="34"/>
      <c r="J106" s="34"/>
      <c r="K106" s="35">
        <f>IF(F106="","",C106*0.03)</f>
      </c>
      <c r="L106" s="35"/>
      <c r="M106" s="37">
        <f>IF(J106="","",(K106/J106)/1000)</f>
      </c>
      <c r="N106" s="34"/>
      <c r="O106" s="36"/>
      <c r="P106" s="34"/>
      <c r="Q106" s="34"/>
      <c r="R106" s="38">
        <f>IF(O106="","",(IF(G106="売",H106-P106,P106-H106))*M106*100000)</f>
      </c>
      <c r="S106" s="38"/>
      <c r="T106" s="39">
        <f>IF(O106="","",IF(R106&lt;0,J106*(-1),IF(G106="買",(P106-H106)*100,(H106-P106)*100)))</f>
      </c>
      <c r="U106" s="39"/>
    </row>
    <row r="107" spans="2:21" ht="12.75">
      <c r="B107" s="34">
        <v>99</v>
      </c>
      <c r="C107" s="35">
        <f>IF(R106="","",C106+R106)</f>
      </c>
      <c r="D107" s="35"/>
      <c r="E107" s="34"/>
      <c r="F107" s="36"/>
      <c r="G107" s="34" t="s">
        <v>35</v>
      </c>
      <c r="H107" s="34"/>
      <c r="I107" s="34"/>
      <c r="J107" s="34"/>
      <c r="K107" s="35">
        <f>IF(F107="","",C107*0.03)</f>
      </c>
      <c r="L107" s="35"/>
      <c r="M107" s="37">
        <f>IF(J107="","",(K107/J107)/1000)</f>
      </c>
      <c r="N107" s="34"/>
      <c r="O107" s="36"/>
      <c r="P107" s="34"/>
      <c r="Q107" s="34"/>
      <c r="R107" s="38">
        <f>IF(O107="","",(IF(G107="売",H107-P107,P107-H107))*M107*100000)</f>
      </c>
      <c r="S107" s="38"/>
      <c r="T107" s="39">
        <f>IF(O107="","",IF(R107&lt;0,J107*(-1),IF(G107="買",(P107-H107)*100,(H107-P107)*100)))</f>
      </c>
      <c r="U107" s="39"/>
    </row>
    <row r="108" spans="2:21" ht="12.75">
      <c r="B108" s="34">
        <v>100</v>
      </c>
      <c r="C108" s="35">
        <f>IF(R107="","",C107+R107)</f>
      </c>
      <c r="D108" s="35"/>
      <c r="E108" s="34"/>
      <c r="F108" s="36"/>
      <c r="G108" s="34" t="s">
        <v>52</v>
      </c>
      <c r="H108" s="34"/>
      <c r="I108" s="34"/>
      <c r="J108" s="34"/>
      <c r="K108" s="35">
        <f>IF(F108="","",C108*0.03)</f>
      </c>
      <c r="L108" s="35"/>
      <c r="M108" s="37">
        <f>IF(J108="","",(K108/J108)/1000)</f>
      </c>
      <c r="N108" s="34"/>
      <c r="O108" s="36"/>
      <c r="P108" s="34"/>
      <c r="Q108" s="34"/>
      <c r="R108" s="38">
        <f>IF(O108="","",(IF(G108="売",H108-P108,P108-H108))*M108*100000)</f>
      </c>
      <c r="S108" s="38"/>
      <c r="T108" s="39">
        <f>IF(O108="","",IF(R108&lt;0,J108*(-1),IF(G108="買",(P108-H108)*100,(H108-P108)*100)))</f>
      </c>
      <c r="U108" s="39"/>
    </row>
    <row r="109" spans="2:18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</sheetData>
  <sheetProtection selectLockedCells="1" selectUnlockedCells="1"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5 G47:G108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G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G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allowBlank="1" showErrorMessage="1" sqref="G9:G108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SUGAYA HRONOBU</cp:lastModifiedBy>
  <cp:lastPrinted>2015-07-15T10:17:15Z</cp:lastPrinted>
  <dcterms:created xsi:type="dcterms:W3CDTF">2013-10-09T23:04:08Z</dcterms:created>
  <dcterms:modified xsi:type="dcterms:W3CDTF">2016-03-08T13:16:52Z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