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02" activeTab="3"/>
  </bookViews>
  <sheets>
    <sheet name="検証（USDJPY４H）" sheetId="1" r:id="rId1"/>
    <sheet name="検証（USDJPY1D）" sheetId="2" r:id="rId2"/>
    <sheet name="画像" sheetId="3" r:id="rId3"/>
    <sheet name="気づき（１D＆４H）" sheetId="4" r:id="rId4"/>
    <sheet name="検証終了通貨" sheetId="5" r:id="rId5"/>
    <sheet name="テンプレ" sheetId="6" r:id="rId6"/>
  </sheets>
  <definedNames>
    <definedName name="_xlnm._FilterDatabase" localSheetId="1" hidden="1">'検証（USDJPY1D）'!$R$7:$R$108</definedName>
    <definedName name="__Anonymous_Sheet_DB__1">'検証（USDJPY1D）'!$R$7:$R$108</definedName>
  </definedNames>
  <calcPr fullCalcOnLoad="1"/>
</workbook>
</file>

<file path=xl/sharedStrings.xml><?xml version="1.0" encoding="utf-8"?>
<sst xmlns="http://schemas.openxmlformats.org/spreadsheetml/2006/main" count="635" uniqueCount="143">
  <si>
    <t>通貨ペア</t>
  </si>
  <si>
    <t>時間足</t>
  </si>
  <si>
    <t>日足</t>
  </si>
  <si>
    <t>当初資金</t>
  </si>
  <si>
    <t>最終資金</t>
  </si>
  <si>
    <t>エントリー理由</t>
  </si>
  <si>
    <t>キャンドル実体＞10MA＞20MAの順で買い方向、逆なら売り方向。MAに触れてPB出現でエントリー待ち、PB高値or安値ブレイクでエントリー。</t>
  </si>
  <si>
    <t>決済理由</t>
  </si>
  <si>
    <t>・直近高値からの押目or直近安値からの戻りに対し、フィボナッチ161.8％で利益確定</t>
  </si>
  <si>
    <t>損益金額</t>
  </si>
  <si>
    <t>損益pips</t>
  </si>
  <si>
    <t>最大ドローアップ</t>
  </si>
  <si>
    <t>最大ドローダウン</t>
  </si>
  <si>
    <t>勝数</t>
  </si>
  <si>
    <t>負数</t>
  </si>
  <si>
    <t>引分</t>
  </si>
  <si>
    <t>勝率</t>
  </si>
  <si>
    <t>最大連勝</t>
  </si>
  <si>
    <t>最大連敗</t>
  </si>
  <si>
    <t>No.</t>
  </si>
  <si>
    <t>資金</t>
  </si>
  <si>
    <t>エントリー</t>
  </si>
  <si>
    <t>リスク（3%）</t>
  </si>
  <si>
    <t>ロット</t>
  </si>
  <si>
    <t>決済</t>
  </si>
  <si>
    <t>損益</t>
  </si>
  <si>
    <t>西暦</t>
  </si>
  <si>
    <t>日付</t>
  </si>
  <si>
    <t>売買</t>
  </si>
  <si>
    <t>レート</t>
  </si>
  <si>
    <t>pips</t>
  </si>
  <si>
    <t>損失上限</t>
  </si>
  <si>
    <t>金額</t>
  </si>
  <si>
    <t>売</t>
  </si>
  <si>
    <t>買</t>
  </si>
  <si>
    <t>total</t>
  </si>
  <si>
    <t>USDPY</t>
  </si>
  <si>
    <t>・直近の押目or戻りに対し、フィボナッチ161.8％で利益確定</t>
  </si>
  <si>
    <t>2005</t>
  </si>
  <si>
    <t>05/25</t>
  </si>
  <si>
    <t>06/03</t>
  </si>
  <si>
    <t>06/24</t>
  </si>
  <si>
    <t>11/25</t>
  </si>
  <si>
    <t>2006</t>
  </si>
  <si>
    <t>02/21</t>
  </si>
  <si>
    <t>06/22</t>
  </si>
  <si>
    <t>07/14</t>
  </si>
  <si>
    <t>08/22</t>
  </si>
  <si>
    <t>2007</t>
  </si>
  <si>
    <t>01/26</t>
  </si>
  <si>
    <t>04/16</t>
  </si>
  <si>
    <t>04/18</t>
  </si>
  <si>
    <t>05/01</t>
  </si>
  <si>
    <t>05/10</t>
  </si>
  <si>
    <t>05/11</t>
  </si>
  <si>
    <t>05/31</t>
  </si>
  <si>
    <t>2008</t>
  </si>
  <si>
    <t>02/06</t>
  </si>
  <si>
    <t>04/11</t>
  </si>
  <si>
    <t>06/05</t>
  </si>
  <si>
    <t>08/04</t>
  </si>
  <si>
    <t>10/15</t>
  </si>
  <si>
    <t>11/07</t>
  </si>
  <si>
    <t>11/19</t>
  </si>
  <si>
    <t>12/09</t>
  </si>
  <si>
    <t>2009</t>
  </si>
  <si>
    <t>03/09</t>
  </si>
  <si>
    <t>08/06</t>
  </si>
  <si>
    <t>08/25</t>
  </si>
  <si>
    <t>2010</t>
  </si>
  <si>
    <t>04/13</t>
  </si>
  <si>
    <t>04/09</t>
  </si>
  <si>
    <t>09/10</t>
  </si>
  <si>
    <t>09/06</t>
  </si>
  <si>
    <t>09/28</t>
  </si>
  <si>
    <t>10/06</t>
  </si>
  <si>
    <t>11/15</t>
  </si>
  <si>
    <t>2011</t>
  </si>
  <si>
    <t>02/04</t>
  </si>
  <si>
    <t>04/26</t>
  </si>
  <si>
    <t>07/05</t>
  </si>
  <si>
    <t>08/03</t>
  </si>
  <si>
    <t>08/23</t>
  </si>
  <si>
    <t>09/19</t>
  </si>
  <si>
    <t>10/12</t>
  </si>
  <si>
    <t>12/14</t>
  </si>
  <si>
    <t>2012</t>
  </si>
  <si>
    <t>01/12</t>
  </si>
  <si>
    <t>02/29</t>
  </si>
  <si>
    <t>05/04</t>
  </si>
  <si>
    <t>2013</t>
  </si>
  <si>
    <t>5/16</t>
  </si>
  <si>
    <t>11/30</t>
  </si>
  <si>
    <t>04/19</t>
  </si>
  <si>
    <t>04/24</t>
  </si>
  <si>
    <t>05/09</t>
  </si>
  <si>
    <t>08/20</t>
  </si>
  <si>
    <t>11/06</t>
  </si>
  <si>
    <t>2014</t>
  </si>
  <si>
    <t>01/06</t>
  </si>
  <si>
    <t>05/05</t>
  </si>
  <si>
    <t>06/25</t>
  </si>
  <si>
    <t>07/10</t>
  </si>
  <si>
    <t>11/28</t>
  </si>
  <si>
    <t>2015</t>
  </si>
  <si>
    <t>04/29</t>
  </si>
  <si>
    <t>10/01</t>
  </si>
  <si>
    <t>10/30</t>
  </si>
  <si>
    <t>2016</t>
  </si>
  <si>
    <t>＜日足＞</t>
  </si>
  <si>
    <t>売り</t>
  </si>
  <si>
    <t>買い</t>
  </si>
  <si>
    <t>＜4時間足＞</t>
  </si>
  <si>
    <t>質問</t>
  </si>
  <si>
    <t>１か月目カリキュラムの「検証の仕方とシステム説明」の動画で紹介されていたＴＳさんの検証結果とは、著しく乖離しています。</t>
  </si>
  <si>
    <t>参考までに実践記を拝見しましたが、詳細資料は削除されており、比較できません。</t>
  </si>
  <si>
    <t>通貨ペアや検証期間など細かな違いはあるでしょうが、ここまで違うと言葉がございません。</t>
  </si>
  <si>
    <t>私の検証方法の間違いをご指摘ください。</t>
  </si>
  <si>
    <t>気付き</t>
  </si>
  <si>
    <t>・まずは、T/S決済より勝率は良いが、リスク・リウォード比は小さい</t>
  </si>
  <si>
    <t>・日足、4時間足（+17pisでｓｌ建値ルールとの比較）ともに収益増となっている</t>
  </si>
  <si>
    <t>・PLをオーダー出来るので、エントリー後チャートをケアしなくてもよい</t>
  </si>
  <si>
    <t>・レンジ/天底でのエントリーでは、T/S決済同様負ける</t>
  </si>
  <si>
    <t>感想</t>
  </si>
  <si>
    <t>・この勝率＆ドローダウンなら精神的に楽である</t>
  </si>
  <si>
    <t>・兼業トレーダーに向いている。エントリーに掛かったあと、SLを引き上げる手間がない。</t>
  </si>
  <si>
    <t>・トレンドが伸びたとき、乗りなおす機会がなくとも割り切りが必要</t>
  </si>
  <si>
    <t>・押し／戻しが大きいときは、エントリー見送りのルールが必要か</t>
  </si>
  <si>
    <t>・レンジ回避のフィルターは、この決済ルールでも必要（下図・上昇トレンドの場合。下降トレンドは逆）</t>
  </si>
  <si>
    <t>今後</t>
  </si>
  <si>
    <t>他通貨ペアの検証作業を行う</t>
  </si>
  <si>
    <t>ドル円同様にまずはT/S決済→ｆｉｂ決済</t>
  </si>
  <si>
    <t>fib決済なら、オーダーに掛かったあとのケアが不要であれば、１時間足でのトレードも可能か。要検討。</t>
  </si>
  <si>
    <t>検証終了通貨</t>
  </si>
  <si>
    <t>ルール</t>
  </si>
  <si>
    <t>終了日</t>
  </si>
  <si>
    <t>4Ｈ足</t>
  </si>
  <si>
    <t>１Ｈ足</t>
  </si>
  <si>
    <t>PB</t>
  </si>
  <si>
    <t>USD/JPY</t>
  </si>
  <si>
    <t>ｆｉｂ決済</t>
  </si>
  <si>
    <t>10MA・20MAの両方の上側にキャンドルがあれば買い方向、下側なら売り方向。MAに触れてPB出現でエントリー待ち、PB高値or安値ブレイクでエントリー。</t>
  </si>
  <si>
    <t>・トレーリングストップ（ダウ理論）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</si>
</sst>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#,##0_ "/>
    <numFmt numFmtId="166" formatCode="#,##0_ ;[RED]\-#,##0\ "/>
    <numFmt numFmtId="167" formatCode="0.0_ ;[RED]\-0.0\ "/>
    <numFmt numFmtId="168" formatCode="0%"/>
    <numFmt numFmtId="169" formatCode="0.0%"/>
    <numFmt numFmtId="170" formatCode="M/D;@"/>
    <numFmt numFmtId="171" formatCode="0.00_ "/>
    <numFmt numFmtId="172" formatCode="@"/>
    <numFmt numFmtId="173" formatCode="YYYY/M/D"/>
  </numFmts>
  <fonts count="8">
    <font>
      <sz val="11"/>
      <color indexed="8"/>
      <name val="ＭＳ Ｐゴシック"/>
      <family val="3"/>
    </font>
    <font>
      <sz val="10"/>
      <name val="Arial"/>
      <family val="0"/>
    </font>
    <font>
      <b/>
      <sz val="11"/>
      <color indexed="8"/>
      <name val="ＭＳ Ｐゴシック"/>
      <family val="3"/>
    </font>
    <font>
      <sz val="11"/>
      <name val="ＭＳ Ｐゴシック"/>
      <family val="3"/>
    </font>
    <font>
      <b/>
      <i/>
      <sz val="11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4"/>
      <color indexed="10"/>
      <name val="ＭＳ Ｐゴシック"/>
      <family val="3"/>
    </font>
  </fonts>
  <fills count="1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164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8" fontId="0" fillId="0" borderId="0" applyFill="0" applyBorder="0" applyProtection="0">
      <alignment vertical="center"/>
    </xf>
    <xf numFmtId="164" fontId="0" fillId="0" borderId="0">
      <alignment vertical="center"/>
      <protection/>
    </xf>
    <xf numFmtId="164" fontId="0" fillId="0" borderId="0">
      <alignment vertical="center"/>
      <protection/>
    </xf>
  </cellStyleXfs>
  <cellXfs count="65">
    <xf numFmtId="164" fontId="0" fillId="0" borderId="0" xfId="0" applyAlignment="1">
      <alignment vertical="center"/>
    </xf>
    <xf numFmtId="164" fontId="2" fillId="0" borderId="0" xfId="0" applyFont="1" applyAlignment="1">
      <alignment horizontal="center" vertical="center"/>
    </xf>
    <xf numFmtId="164" fontId="2" fillId="2" borderId="1" xfId="0" applyFont="1" applyFill="1" applyBorder="1" applyAlignment="1">
      <alignment horizontal="center" vertical="center"/>
    </xf>
    <xf numFmtId="164" fontId="0" fillId="0" borderId="1" xfId="0" applyFon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4" fontId="0" fillId="0" borderId="0" xfId="0" applyAlignment="1">
      <alignment horizontal="center" vertical="center"/>
    </xf>
    <xf numFmtId="164" fontId="0" fillId="0" borderId="1" xfId="0" applyFont="1" applyBorder="1" applyAlignment="1">
      <alignment vertical="center" wrapText="1"/>
    </xf>
    <xf numFmtId="166" fontId="0" fillId="0" borderId="1" xfId="0" applyNumberFormat="1" applyBorder="1" applyAlignment="1">
      <alignment horizontal="center" vertical="center"/>
    </xf>
    <xf numFmtId="167" fontId="0" fillId="0" borderId="1" xfId="0" applyNumberFormat="1" applyBorder="1" applyAlignment="1">
      <alignment horizontal="center" vertical="center"/>
    </xf>
    <xf numFmtId="164" fontId="2" fillId="2" borderId="1" xfId="0" applyFont="1" applyFill="1" applyBorder="1" applyAlignment="1">
      <alignment horizontal="center" vertical="center" shrinkToFit="1"/>
    </xf>
    <xf numFmtId="164" fontId="2" fillId="2" borderId="2" xfId="0" applyFont="1" applyFill="1" applyBorder="1" applyAlignment="1">
      <alignment horizontal="center" vertical="center"/>
    </xf>
    <xf numFmtId="164" fontId="0" fillId="0" borderId="1" xfId="0" applyBorder="1" applyAlignment="1">
      <alignment horizontal="center" vertical="center"/>
    </xf>
    <xf numFmtId="164" fontId="0" fillId="0" borderId="2" xfId="0" applyBorder="1" applyAlignment="1">
      <alignment horizontal="center" vertical="center"/>
    </xf>
    <xf numFmtId="169" fontId="0" fillId="0" borderId="1" xfId="19" applyNumberFormat="1" applyFont="1" applyFill="1" applyBorder="1" applyAlignment="1" applyProtection="1">
      <alignment horizontal="center" vertical="center"/>
      <protection/>
    </xf>
    <xf numFmtId="164" fontId="2" fillId="2" borderId="3" xfId="0" applyFont="1" applyFill="1" applyBorder="1" applyAlignment="1">
      <alignment vertical="center"/>
    </xf>
    <xf numFmtId="164" fontId="2" fillId="2" borderId="4" xfId="0" applyFont="1" applyFill="1" applyBorder="1" applyAlignment="1">
      <alignment vertical="center"/>
    </xf>
    <xf numFmtId="164" fontId="2" fillId="0" borderId="5" xfId="0" applyFont="1" applyFill="1" applyBorder="1" applyAlignment="1">
      <alignment horizontal="center" vertical="center"/>
    </xf>
    <xf numFmtId="164" fontId="0" fillId="0" borderId="6" xfId="0" applyFill="1" applyBorder="1" applyAlignment="1">
      <alignment horizontal="center" vertical="center"/>
    </xf>
    <xf numFmtId="164" fontId="2" fillId="0" borderId="6" xfId="0" applyFont="1" applyFill="1" applyBorder="1" applyAlignment="1">
      <alignment horizontal="center" vertical="center"/>
    </xf>
    <xf numFmtId="164" fontId="0" fillId="0" borderId="5" xfId="0" applyFill="1" applyBorder="1" applyAlignment="1">
      <alignment horizontal="center" vertical="center"/>
    </xf>
    <xf numFmtId="169" fontId="0" fillId="0" borderId="5" xfId="19" applyNumberFormat="1" applyFont="1" applyFill="1" applyBorder="1" applyAlignment="1" applyProtection="1">
      <alignment horizontal="center" vertical="center"/>
      <protection/>
    </xf>
    <xf numFmtId="164" fontId="2" fillId="0" borderId="5" xfId="0" applyFont="1" applyFill="1" applyBorder="1" applyAlignment="1">
      <alignment vertical="center"/>
    </xf>
    <xf numFmtId="164" fontId="0" fillId="0" borderId="5" xfId="0" applyBorder="1" applyAlignment="1">
      <alignment horizontal="center" vertical="center"/>
    </xf>
    <xf numFmtId="164" fontId="0" fillId="0" borderId="4" xfId="0" applyBorder="1" applyAlignment="1">
      <alignment horizontal="center" vertical="center"/>
    </xf>
    <xf numFmtId="164" fontId="2" fillId="2" borderId="7" xfId="0" applyFont="1" applyFill="1" applyBorder="1" applyAlignment="1">
      <alignment horizontal="center" vertical="center" shrinkToFit="1"/>
    </xf>
    <xf numFmtId="164" fontId="2" fillId="3" borderId="1" xfId="0" applyFont="1" applyFill="1" applyBorder="1" applyAlignment="1">
      <alignment horizontal="center" vertical="center" shrinkToFit="1"/>
    </xf>
    <xf numFmtId="164" fontId="2" fillId="4" borderId="7" xfId="0" applyFont="1" applyFill="1" applyBorder="1" applyAlignment="1">
      <alignment horizontal="center" vertical="center" shrinkToFit="1"/>
    </xf>
    <xf numFmtId="164" fontId="2" fillId="5" borderId="7" xfId="0" applyFont="1" applyFill="1" applyBorder="1" applyAlignment="1">
      <alignment horizontal="center" vertical="center" shrinkToFit="1"/>
    </xf>
    <xf numFmtId="164" fontId="2" fillId="6" borderId="1" xfId="0" applyFont="1" applyFill="1" applyBorder="1" applyAlignment="1">
      <alignment horizontal="center" vertical="center" shrinkToFit="1"/>
    </xf>
    <xf numFmtId="164" fontId="2" fillId="7" borderId="7" xfId="0" applyFont="1" applyFill="1" applyBorder="1" applyAlignment="1">
      <alignment horizontal="center" vertical="center" shrinkToFit="1"/>
    </xf>
    <xf numFmtId="164" fontId="2" fillId="8" borderId="1" xfId="0" applyFont="1" applyFill="1" applyBorder="1" applyAlignment="1">
      <alignment horizontal="center" vertical="center" shrinkToFit="1"/>
    </xf>
    <xf numFmtId="164" fontId="2" fillId="4" borderId="1" xfId="0" applyFont="1" applyFill="1" applyBorder="1" applyAlignment="1">
      <alignment horizontal="center" vertical="center" shrinkToFit="1"/>
    </xf>
    <xf numFmtId="164" fontId="2" fillId="5" borderId="1" xfId="0" applyFont="1" applyFill="1" applyBorder="1" applyAlignment="1">
      <alignment horizontal="center" vertical="center" shrinkToFit="1"/>
    </xf>
    <xf numFmtId="164" fontId="2" fillId="7" borderId="1" xfId="0" applyFont="1" applyFill="1" applyBorder="1" applyAlignment="1">
      <alignment horizontal="center" vertical="center" shrinkToFit="1"/>
    </xf>
    <xf numFmtId="164" fontId="3" fillId="0" borderId="1" xfId="0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170" fontId="3" fillId="0" borderId="1" xfId="0" applyNumberFormat="1" applyFont="1" applyFill="1" applyBorder="1" applyAlignment="1">
      <alignment horizontal="center" vertical="center"/>
    </xf>
    <xf numFmtId="171" fontId="3" fillId="0" borderId="1" xfId="0" applyNumberFormat="1" applyFont="1" applyFill="1" applyBorder="1" applyAlignment="1">
      <alignment horizontal="center" vertical="center"/>
    </xf>
    <xf numFmtId="166" fontId="3" fillId="0" borderId="1" xfId="0" applyNumberFormat="1" applyFont="1" applyFill="1" applyBorder="1" applyAlignment="1">
      <alignment horizontal="center" vertical="center"/>
    </xf>
    <xf numFmtId="167" fontId="3" fillId="0" borderId="1" xfId="0" applyNumberFormat="1" applyFont="1" applyFill="1" applyBorder="1" applyAlignment="1">
      <alignment horizontal="center" vertical="center"/>
    </xf>
    <xf numFmtId="164" fontId="0" fillId="0" borderId="0" xfId="0" applyFill="1" applyAlignment="1">
      <alignment vertical="center"/>
    </xf>
    <xf numFmtId="164" fontId="2" fillId="0" borderId="0" xfId="0" applyFont="1" applyFill="1" applyAlignment="1">
      <alignment horizontal="center" vertical="center"/>
    </xf>
    <xf numFmtId="172" fontId="3" fillId="0" borderId="1" xfId="0" applyNumberFormat="1" applyFont="1" applyFill="1" applyBorder="1" applyAlignment="1">
      <alignment horizontal="center" vertical="center"/>
    </xf>
    <xf numFmtId="164" fontId="4" fillId="0" borderId="0" xfId="0" applyFont="1" applyBorder="1" applyAlignment="1">
      <alignment horizontal="left" vertical="top"/>
    </xf>
    <xf numFmtId="164" fontId="0" fillId="0" borderId="0" xfId="0" applyFont="1" applyBorder="1" applyAlignment="1">
      <alignment horizontal="left" vertical="top" wrapText="1"/>
    </xf>
    <xf numFmtId="164" fontId="0" fillId="0" borderId="0" xfId="0" applyFont="1" applyBorder="1" applyAlignment="1">
      <alignment horizontal="left" vertical="top"/>
    </xf>
    <xf numFmtId="164" fontId="4" fillId="0" borderId="0" xfId="0" applyFont="1" applyAlignment="1">
      <alignment vertical="center"/>
    </xf>
    <xf numFmtId="164" fontId="0" fillId="0" borderId="0" xfId="0" applyFont="1" applyBorder="1" applyAlignment="1">
      <alignment vertical="top" wrapText="1"/>
    </xf>
    <xf numFmtId="164" fontId="0" fillId="0" borderId="0" xfId="0" applyFont="1" applyBorder="1" applyAlignment="1">
      <alignment vertical="top"/>
    </xf>
    <xf numFmtId="164" fontId="4" fillId="0" borderId="0" xfId="0" applyFont="1" applyBorder="1" applyAlignment="1">
      <alignment vertical="top" wrapText="1"/>
    </xf>
    <xf numFmtId="164" fontId="4" fillId="0" borderId="0" xfId="0" applyFont="1" applyBorder="1" applyAlignment="1">
      <alignment vertical="top"/>
    </xf>
    <xf numFmtId="164" fontId="0" fillId="0" borderId="0" xfId="0" applyFont="1" applyAlignment="1">
      <alignment horizontal="left" vertical="center"/>
    </xf>
    <xf numFmtId="164" fontId="4" fillId="0" borderId="0" xfId="0" applyFont="1" applyBorder="1" applyAlignment="1">
      <alignment horizontal="left" vertical="top" wrapText="1"/>
    </xf>
    <xf numFmtId="164" fontId="4" fillId="0" borderId="0" xfId="0" applyFont="1" applyAlignment="1">
      <alignment horizontal="left" vertical="center"/>
    </xf>
    <xf numFmtId="164" fontId="5" fillId="0" borderId="0" xfId="0" applyFont="1" applyAlignment="1">
      <alignment vertical="center"/>
    </xf>
    <xf numFmtId="164" fontId="6" fillId="0" borderId="0" xfId="0" applyFont="1" applyAlignment="1">
      <alignment horizontal="center" vertical="center"/>
    </xf>
    <xf numFmtId="164" fontId="5" fillId="0" borderId="0" xfId="0" applyFont="1" applyAlignment="1">
      <alignment horizontal="center" vertical="center"/>
    </xf>
    <xf numFmtId="164" fontId="7" fillId="0" borderId="0" xfId="0" applyFont="1" applyAlignment="1">
      <alignment horizontal="center" vertical="center"/>
    </xf>
    <xf numFmtId="164" fontId="6" fillId="0" borderId="0" xfId="0" applyFont="1" applyAlignment="1">
      <alignment horizontal="left" vertical="center"/>
    </xf>
    <xf numFmtId="164" fontId="6" fillId="9" borderId="1" xfId="0" applyFont="1" applyFill="1" applyBorder="1" applyAlignment="1">
      <alignment horizontal="center" vertical="center"/>
    </xf>
    <xf numFmtId="164" fontId="7" fillId="9" borderId="1" xfId="0" applyFont="1" applyFill="1" applyBorder="1" applyAlignment="1">
      <alignment horizontal="center" vertical="center"/>
    </xf>
    <xf numFmtId="164" fontId="6" fillId="0" borderId="1" xfId="0" applyFont="1" applyBorder="1" applyAlignment="1">
      <alignment horizontal="center" vertical="center"/>
    </xf>
    <xf numFmtId="164" fontId="5" fillId="0" borderId="1" xfId="0" applyFont="1" applyBorder="1" applyAlignment="1">
      <alignment horizontal="center" vertical="center"/>
    </xf>
    <xf numFmtId="173" fontId="7" fillId="0" borderId="1" xfId="0" applyNumberFormat="1" applyFont="1" applyBorder="1" applyAlignment="1">
      <alignment horizontal="center" vertical="center"/>
    </xf>
    <xf numFmtId="164" fontId="7" fillId="0" borderId="1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標準 2" xfId="20"/>
    <cellStyle name="標準 3" xfId="21"/>
  </cellStyles>
  <dxfs count="2">
    <dxf>
      <font>
        <b/>
        <i val="0"/>
        <sz val="11"/>
        <color rgb="FFFF0000"/>
      </font>
      <border/>
    </dxf>
    <dxf>
      <font>
        <b/>
        <i val="0"/>
        <sz val="11"/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171450</xdr:rowOff>
    </xdr:from>
    <xdr:to>
      <xdr:col>11</xdr:col>
      <xdr:colOff>66675</xdr:colOff>
      <xdr:row>33</xdr:row>
      <xdr:rowOff>38100</xdr:rowOff>
    </xdr:to>
    <xdr:grpSp>
      <xdr:nvGrpSpPr>
        <xdr:cNvPr id="1" name="Group 1"/>
        <xdr:cNvGrpSpPr>
          <a:grpSpLocks/>
        </xdr:cNvGrpSpPr>
      </xdr:nvGrpSpPr>
      <xdr:grpSpPr>
        <a:xfrm>
          <a:off x="0" y="171450"/>
          <a:ext cx="9810750" cy="5524500"/>
          <a:chOff x="1" y="279"/>
          <a:chExt cx="14173" cy="8248"/>
        </a:xfrm>
        <a:solidFill>
          <a:srgbClr val="FFFFFF"/>
        </a:solidFill>
      </xdr:grpSpPr>
      <xdr:pic>
        <xdr:nvPicPr>
          <xdr:cNvPr id="2" name="図 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" y="279"/>
            <a:ext cx="14173" cy="8248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sp>
        <xdr:nvSpPr>
          <xdr:cNvPr id="3" name="Line 3"/>
          <xdr:cNvSpPr>
            <a:spLocks/>
          </xdr:cNvSpPr>
        </xdr:nvSpPr>
        <xdr:spPr>
          <a:xfrm>
            <a:off x="2283" y="1687"/>
            <a:ext cx="188" cy="0"/>
          </a:xfrm>
          <a:prstGeom prst="line">
            <a:avLst/>
          </a:prstGeom>
          <a:noFill/>
          <a:ln w="36000" cmpd="sng">
            <a:solidFill>
              <a:srgbClr val="FF3333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2315" y="3644"/>
            <a:ext cx="305" cy="0"/>
          </a:xfrm>
          <a:prstGeom prst="line">
            <a:avLst/>
          </a:prstGeom>
          <a:noFill/>
          <a:ln w="36000" cmpd="sng">
            <a:solidFill>
              <a:srgbClr val="FF3333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3739" y="5090"/>
            <a:ext cx="216" cy="14"/>
          </a:xfrm>
          <a:prstGeom prst="line">
            <a:avLst/>
          </a:prstGeom>
          <a:noFill/>
          <a:ln w="36000" cmpd="sng">
            <a:solidFill>
              <a:srgbClr val="FF3333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>
            <a:off x="8437" y="3465"/>
            <a:ext cx="131" cy="0"/>
          </a:xfrm>
          <a:prstGeom prst="line">
            <a:avLst/>
          </a:prstGeom>
          <a:noFill/>
          <a:ln w="36000" cmpd="sng">
            <a:solidFill>
              <a:srgbClr val="FF3333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 flipV="1">
            <a:off x="8466" y="4277"/>
            <a:ext cx="319" cy="14"/>
          </a:xfrm>
          <a:prstGeom prst="line">
            <a:avLst/>
          </a:prstGeom>
          <a:noFill/>
          <a:ln w="36000" cmpd="sng">
            <a:solidFill>
              <a:srgbClr val="FF3333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 flipV="1">
            <a:off x="8817" y="5001"/>
            <a:ext cx="376" cy="29"/>
          </a:xfrm>
          <a:prstGeom prst="line">
            <a:avLst/>
          </a:prstGeom>
          <a:noFill/>
          <a:ln w="36000" cmpd="sng">
            <a:solidFill>
              <a:srgbClr val="FF3333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Line 9"/>
          <xdr:cNvSpPr>
            <a:spLocks/>
          </xdr:cNvSpPr>
        </xdr:nvSpPr>
        <xdr:spPr>
          <a:xfrm>
            <a:off x="10284" y="4141"/>
            <a:ext cx="2066" cy="14"/>
          </a:xfrm>
          <a:prstGeom prst="line">
            <a:avLst/>
          </a:prstGeom>
          <a:noFill/>
          <a:ln w="36000" cmpd="sng">
            <a:solidFill>
              <a:srgbClr val="FF3333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" name="Line 10"/>
          <xdr:cNvSpPr>
            <a:spLocks/>
          </xdr:cNvSpPr>
        </xdr:nvSpPr>
        <xdr:spPr>
          <a:xfrm>
            <a:off x="8466" y="4292"/>
            <a:ext cx="347" cy="707"/>
          </a:xfrm>
          <a:prstGeom prst="line">
            <a:avLst/>
          </a:prstGeom>
          <a:noFill/>
          <a:ln w="36000" cmpd="sng">
            <a:solidFill>
              <a:srgbClr val="FF3333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" name="Line 11"/>
          <xdr:cNvSpPr>
            <a:spLocks/>
          </xdr:cNvSpPr>
        </xdr:nvSpPr>
        <xdr:spPr>
          <a:xfrm flipV="1">
            <a:off x="10489" y="4292"/>
            <a:ext cx="1701" cy="903"/>
          </a:xfrm>
          <a:prstGeom prst="line">
            <a:avLst/>
          </a:prstGeom>
          <a:noFill/>
          <a:ln w="36000" cmpd="sng">
            <a:solidFill>
              <a:srgbClr val="FF3333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Line 12"/>
          <xdr:cNvSpPr>
            <a:spLocks/>
          </xdr:cNvSpPr>
        </xdr:nvSpPr>
        <xdr:spPr>
          <a:xfrm>
            <a:off x="11913" y="4292"/>
            <a:ext cx="230" cy="14"/>
          </a:xfrm>
          <a:prstGeom prst="line">
            <a:avLst/>
          </a:prstGeom>
          <a:noFill/>
          <a:ln w="36000" cmpd="sng">
            <a:solidFill>
              <a:srgbClr val="FF3333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 flipV="1">
            <a:off x="12016" y="4277"/>
            <a:ext cx="159" cy="285"/>
          </a:xfrm>
          <a:prstGeom prst="line">
            <a:avLst/>
          </a:prstGeom>
          <a:noFill/>
          <a:ln w="36000" cmpd="sng">
            <a:solidFill>
              <a:srgbClr val="FF3333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" name="Oval 14"/>
          <xdr:cNvSpPr>
            <a:spLocks/>
          </xdr:cNvSpPr>
        </xdr:nvSpPr>
        <xdr:spPr>
          <a:xfrm>
            <a:off x="4933" y="4760"/>
            <a:ext cx="581" cy="466"/>
          </a:xfrm>
          <a:prstGeom prst="ellipse">
            <a:avLst/>
          </a:prstGeom>
          <a:noFill/>
          <a:ln w="36000" cmpd="sng">
            <a:solidFill>
              <a:srgbClr val="FF3333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Oval 15"/>
          <xdr:cNvSpPr>
            <a:spLocks/>
          </xdr:cNvSpPr>
        </xdr:nvSpPr>
        <xdr:spPr>
          <a:xfrm>
            <a:off x="9384" y="4760"/>
            <a:ext cx="422" cy="361"/>
          </a:xfrm>
          <a:prstGeom prst="ellipse">
            <a:avLst/>
          </a:prstGeom>
          <a:noFill/>
          <a:ln w="36000" cmpd="sng">
            <a:solidFill>
              <a:srgbClr val="FF3333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8611" y="4956"/>
            <a:ext cx="202" cy="14"/>
          </a:xfrm>
          <a:prstGeom prst="line">
            <a:avLst/>
          </a:prstGeom>
          <a:noFill/>
          <a:ln w="36000" cmpd="sng">
            <a:solidFill>
              <a:srgbClr val="FF3333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" name="Line 17"/>
          <xdr:cNvSpPr>
            <a:spLocks/>
          </xdr:cNvSpPr>
        </xdr:nvSpPr>
        <xdr:spPr>
          <a:xfrm>
            <a:off x="8817" y="4700"/>
            <a:ext cx="28" cy="285"/>
          </a:xfrm>
          <a:prstGeom prst="line">
            <a:avLst/>
          </a:prstGeom>
          <a:noFill/>
          <a:ln w="36000" cmpd="sng">
            <a:solidFill>
              <a:srgbClr val="FF3333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" name="Line 18"/>
          <xdr:cNvSpPr>
            <a:spLocks/>
          </xdr:cNvSpPr>
        </xdr:nvSpPr>
        <xdr:spPr>
          <a:xfrm>
            <a:off x="2386" y="3735"/>
            <a:ext cx="1279" cy="1295"/>
          </a:xfrm>
          <a:prstGeom prst="line">
            <a:avLst/>
          </a:prstGeom>
          <a:noFill/>
          <a:ln w="36000" cmpd="sng">
            <a:solidFill>
              <a:srgbClr val="FF3333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" name="Line 19"/>
          <xdr:cNvSpPr>
            <a:spLocks/>
          </xdr:cNvSpPr>
        </xdr:nvSpPr>
        <xdr:spPr>
          <a:xfrm>
            <a:off x="3420" y="5015"/>
            <a:ext cx="216" cy="0"/>
          </a:xfrm>
          <a:prstGeom prst="line">
            <a:avLst/>
          </a:prstGeom>
          <a:noFill/>
          <a:ln w="36000" cmpd="sng">
            <a:solidFill>
              <a:srgbClr val="FF3333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" name="Line 20"/>
          <xdr:cNvSpPr>
            <a:spLocks/>
          </xdr:cNvSpPr>
        </xdr:nvSpPr>
        <xdr:spPr>
          <a:xfrm>
            <a:off x="3594" y="4760"/>
            <a:ext cx="71" cy="285"/>
          </a:xfrm>
          <a:prstGeom prst="line">
            <a:avLst/>
          </a:prstGeom>
          <a:noFill/>
          <a:ln w="36000" cmpd="sng">
            <a:solidFill>
              <a:srgbClr val="FF3333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 flipV="1">
            <a:off x="10284" y="5090"/>
            <a:ext cx="333" cy="14"/>
          </a:xfrm>
          <a:prstGeom prst="line">
            <a:avLst/>
          </a:prstGeom>
          <a:noFill/>
          <a:ln w="36000" cmpd="sng">
            <a:solidFill>
              <a:srgbClr val="FF3333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35</xdr:row>
      <xdr:rowOff>0</xdr:rowOff>
    </xdr:from>
    <xdr:to>
      <xdr:col>11</xdr:col>
      <xdr:colOff>66675</xdr:colOff>
      <xdr:row>67</xdr:row>
      <xdr:rowOff>47625</xdr:rowOff>
    </xdr:to>
    <xdr:grpSp>
      <xdr:nvGrpSpPr>
        <xdr:cNvPr id="22" name="Group 22"/>
        <xdr:cNvGrpSpPr>
          <a:grpSpLocks/>
        </xdr:cNvGrpSpPr>
      </xdr:nvGrpSpPr>
      <xdr:grpSpPr>
        <a:xfrm>
          <a:off x="0" y="5991225"/>
          <a:ext cx="9810750" cy="5534025"/>
          <a:chOff x="1" y="9009"/>
          <a:chExt cx="14173" cy="8265"/>
        </a:xfrm>
        <a:solidFill>
          <a:srgbClr val="FFFFFF"/>
        </a:solidFill>
      </xdr:grpSpPr>
      <xdr:pic>
        <xdr:nvPicPr>
          <xdr:cNvPr id="23" name="図 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" y="9009"/>
            <a:ext cx="14173" cy="8265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sp>
        <xdr:nvSpPr>
          <xdr:cNvPr id="24" name="Line 24"/>
          <xdr:cNvSpPr>
            <a:spLocks/>
          </xdr:cNvSpPr>
        </xdr:nvSpPr>
        <xdr:spPr>
          <a:xfrm flipV="1">
            <a:off x="2953" y="15055"/>
            <a:ext cx="553" cy="14"/>
          </a:xfrm>
          <a:prstGeom prst="line">
            <a:avLst/>
          </a:prstGeom>
          <a:noFill/>
          <a:ln w="36000" cmpd="sng">
            <a:solidFill>
              <a:srgbClr val="FF3333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" name="Line 25"/>
          <xdr:cNvSpPr>
            <a:spLocks/>
          </xdr:cNvSpPr>
        </xdr:nvSpPr>
        <xdr:spPr>
          <a:xfrm>
            <a:off x="4643" y="13639"/>
            <a:ext cx="478" cy="0"/>
          </a:xfrm>
          <a:prstGeom prst="line">
            <a:avLst/>
          </a:prstGeom>
          <a:noFill/>
          <a:ln w="36000" cmpd="sng">
            <a:solidFill>
              <a:srgbClr val="FF3333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6" name="Line 26"/>
          <xdr:cNvSpPr>
            <a:spLocks/>
          </xdr:cNvSpPr>
        </xdr:nvSpPr>
        <xdr:spPr>
          <a:xfrm>
            <a:off x="4628" y="14181"/>
            <a:ext cx="145" cy="0"/>
          </a:xfrm>
          <a:prstGeom prst="line">
            <a:avLst/>
          </a:prstGeom>
          <a:noFill/>
          <a:ln w="36000" cmpd="sng">
            <a:solidFill>
              <a:srgbClr val="FF3333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" name="Line 27"/>
          <xdr:cNvSpPr>
            <a:spLocks/>
          </xdr:cNvSpPr>
        </xdr:nvSpPr>
        <xdr:spPr>
          <a:xfrm>
            <a:off x="4901" y="13232"/>
            <a:ext cx="291" cy="0"/>
          </a:xfrm>
          <a:prstGeom prst="line">
            <a:avLst/>
          </a:prstGeom>
          <a:noFill/>
          <a:ln w="36000" cmpd="sng">
            <a:solidFill>
              <a:srgbClr val="FF3333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" name="Line 28"/>
          <xdr:cNvSpPr>
            <a:spLocks/>
          </xdr:cNvSpPr>
        </xdr:nvSpPr>
        <xdr:spPr>
          <a:xfrm>
            <a:off x="10418" y="10974"/>
            <a:ext cx="422" cy="14"/>
          </a:xfrm>
          <a:prstGeom prst="line">
            <a:avLst/>
          </a:prstGeom>
          <a:noFill/>
          <a:ln w="36000" cmpd="sng">
            <a:solidFill>
              <a:srgbClr val="FF3333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" name="Line 29"/>
          <xdr:cNvSpPr>
            <a:spLocks/>
          </xdr:cNvSpPr>
        </xdr:nvSpPr>
        <xdr:spPr>
          <a:xfrm>
            <a:off x="10447" y="10627"/>
            <a:ext cx="347" cy="0"/>
          </a:xfrm>
          <a:prstGeom prst="line">
            <a:avLst/>
          </a:prstGeom>
          <a:noFill/>
          <a:ln w="36000" cmpd="sng">
            <a:solidFill>
              <a:srgbClr val="FF3333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0" name="Line 30"/>
          <xdr:cNvSpPr>
            <a:spLocks/>
          </xdr:cNvSpPr>
        </xdr:nvSpPr>
        <xdr:spPr>
          <a:xfrm>
            <a:off x="2999" y="14619"/>
            <a:ext cx="464" cy="0"/>
          </a:xfrm>
          <a:prstGeom prst="line">
            <a:avLst/>
          </a:prstGeom>
          <a:noFill/>
          <a:ln w="36000" cmpd="sng">
            <a:solidFill>
              <a:srgbClr val="FF3333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" name="Line 31"/>
          <xdr:cNvSpPr>
            <a:spLocks/>
          </xdr:cNvSpPr>
        </xdr:nvSpPr>
        <xdr:spPr>
          <a:xfrm flipH="1">
            <a:off x="3360" y="14662"/>
            <a:ext cx="14" cy="285"/>
          </a:xfrm>
          <a:prstGeom prst="line">
            <a:avLst/>
          </a:prstGeom>
          <a:noFill/>
          <a:ln w="36000" cmpd="sng">
            <a:solidFill>
              <a:srgbClr val="FF3333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2" name="Line 32"/>
          <xdr:cNvSpPr>
            <a:spLocks/>
          </xdr:cNvSpPr>
        </xdr:nvSpPr>
        <xdr:spPr>
          <a:xfrm>
            <a:off x="3257" y="14859"/>
            <a:ext cx="85" cy="120"/>
          </a:xfrm>
          <a:prstGeom prst="line">
            <a:avLst/>
          </a:prstGeom>
          <a:noFill/>
          <a:ln w="36000" cmpd="sng">
            <a:solidFill>
              <a:srgbClr val="FF3333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" name="Line 33"/>
          <xdr:cNvSpPr>
            <a:spLocks/>
          </xdr:cNvSpPr>
        </xdr:nvSpPr>
        <xdr:spPr>
          <a:xfrm flipH="1">
            <a:off x="3374" y="14859"/>
            <a:ext cx="113" cy="103"/>
          </a:xfrm>
          <a:prstGeom prst="line">
            <a:avLst/>
          </a:prstGeom>
          <a:noFill/>
          <a:ln w="36000" cmpd="sng">
            <a:solidFill>
              <a:srgbClr val="FF3333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4" name="Line 34"/>
          <xdr:cNvSpPr>
            <a:spLocks/>
          </xdr:cNvSpPr>
        </xdr:nvSpPr>
        <xdr:spPr>
          <a:xfrm>
            <a:off x="10663" y="10672"/>
            <a:ext cx="14" cy="254"/>
          </a:xfrm>
          <a:prstGeom prst="line">
            <a:avLst/>
          </a:prstGeom>
          <a:noFill/>
          <a:ln w="36000" cmpd="sng">
            <a:solidFill>
              <a:srgbClr val="FF3333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5" name="Line 35"/>
          <xdr:cNvSpPr>
            <a:spLocks/>
          </xdr:cNvSpPr>
        </xdr:nvSpPr>
        <xdr:spPr>
          <a:xfrm>
            <a:off x="10549" y="10792"/>
            <a:ext cx="131" cy="165"/>
          </a:xfrm>
          <a:prstGeom prst="line">
            <a:avLst/>
          </a:prstGeom>
          <a:noFill/>
          <a:ln w="36000" cmpd="sng">
            <a:solidFill>
              <a:srgbClr val="FF3333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6" name="Line 36"/>
          <xdr:cNvSpPr>
            <a:spLocks/>
          </xdr:cNvSpPr>
        </xdr:nvSpPr>
        <xdr:spPr>
          <a:xfrm flipH="1">
            <a:off x="10709" y="10823"/>
            <a:ext cx="145" cy="89"/>
          </a:xfrm>
          <a:prstGeom prst="line">
            <a:avLst/>
          </a:prstGeom>
          <a:noFill/>
          <a:ln w="36000" cmpd="sng">
            <a:solidFill>
              <a:srgbClr val="FF3333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" name="Line 37"/>
          <xdr:cNvSpPr>
            <a:spLocks/>
          </xdr:cNvSpPr>
        </xdr:nvSpPr>
        <xdr:spPr>
          <a:xfrm>
            <a:off x="9763" y="10718"/>
            <a:ext cx="291" cy="14"/>
          </a:xfrm>
          <a:prstGeom prst="line">
            <a:avLst/>
          </a:prstGeom>
          <a:noFill/>
          <a:ln w="36000" cmpd="sng">
            <a:solidFill>
              <a:srgbClr val="FF3333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8" name="Line 38"/>
          <xdr:cNvSpPr>
            <a:spLocks/>
          </xdr:cNvSpPr>
        </xdr:nvSpPr>
        <xdr:spPr>
          <a:xfrm>
            <a:off x="9777" y="11336"/>
            <a:ext cx="291" cy="0"/>
          </a:xfrm>
          <a:prstGeom prst="line">
            <a:avLst/>
          </a:prstGeom>
          <a:noFill/>
          <a:ln w="36000" cmpd="sng">
            <a:solidFill>
              <a:srgbClr val="FF3333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9" name="Line 39"/>
          <xdr:cNvSpPr>
            <a:spLocks/>
          </xdr:cNvSpPr>
        </xdr:nvSpPr>
        <xdr:spPr>
          <a:xfrm flipH="1">
            <a:off x="10011" y="10778"/>
            <a:ext cx="14" cy="481"/>
          </a:xfrm>
          <a:prstGeom prst="line">
            <a:avLst/>
          </a:prstGeom>
          <a:noFill/>
          <a:ln w="36000" cmpd="sng">
            <a:solidFill>
              <a:srgbClr val="FF3333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0" name="Line 40"/>
          <xdr:cNvSpPr>
            <a:spLocks/>
          </xdr:cNvSpPr>
        </xdr:nvSpPr>
        <xdr:spPr>
          <a:xfrm>
            <a:off x="9880" y="11108"/>
            <a:ext cx="117" cy="165"/>
          </a:xfrm>
          <a:prstGeom prst="line">
            <a:avLst/>
          </a:prstGeom>
          <a:noFill/>
          <a:ln w="36000" cmpd="sng">
            <a:solidFill>
              <a:srgbClr val="FF3333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1" name="Line 41"/>
          <xdr:cNvSpPr>
            <a:spLocks/>
          </xdr:cNvSpPr>
        </xdr:nvSpPr>
        <xdr:spPr>
          <a:xfrm flipH="1">
            <a:off x="10039" y="11139"/>
            <a:ext cx="113" cy="120"/>
          </a:xfrm>
          <a:prstGeom prst="line">
            <a:avLst/>
          </a:prstGeom>
          <a:noFill/>
          <a:ln w="36000" cmpd="sng">
            <a:solidFill>
              <a:srgbClr val="FF3333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2" name="Line 42"/>
          <xdr:cNvSpPr>
            <a:spLocks/>
          </xdr:cNvSpPr>
        </xdr:nvSpPr>
        <xdr:spPr>
          <a:xfrm>
            <a:off x="5018" y="13323"/>
            <a:ext cx="0" cy="285"/>
          </a:xfrm>
          <a:prstGeom prst="line">
            <a:avLst/>
          </a:prstGeom>
          <a:noFill/>
          <a:ln w="36000" cmpd="sng">
            <a:solidFill>
              <a:srgbClr val="FF3333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3" name="Line 43"/>
          <xdr:cNvSpPr>
            <a:spLocks/>
          </xdr:cNvSpPr>
        </xdr:nvSpPr>
        <xdr:spPr>
          <a:xfrm flipH="1" flipV="1">
            <a:off x="5004" y="13352"/>
            <a:ext cx="174" cy="103"/>
          </a:xfrm>
          <a:prstGeom prst="line">
            <a:avLst/>
          </a:prstGeom>
          <a:noFill/>
          <a:ln w="36000" cmpd="sng">
            <a:solidFill>
              <a:srgbClr val="FF3333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4" name="Line 44"/>
          <xdr:cNvSpPr>
            <a:spLocks/>
          </xdr:cNvSpPr>
        </xdr:nvSpPr>
        <xdr:spPr>
          <a:xfrm flipV="1">
            <a:off x="4845" y="13352"/>
            <a:ext cx="174" cy="74"/>
          </a:xfrm>
          <a:prstGeom prst="line">
            <a:avLst/>
          </a:prstGeom>
          <a:noFill/>
          <a:ln w="36000" cmpd="sng">
            <a:solidFill>
              <a:srgbClr val="FF3333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5" name="Oval 45"/>
          <xdr:cNvSpPr>
            <a:spLocks/>
          </xdr:cNvSpPr>
        </xdr:nvSpPr>
        <xdr:spPr>
          <a:xfrm>
            <a:off x="4203" y="14166"/>
            <a:ext cx="407" cy="240"/>
          </a:xfrm>
          <a:prstGeom prst="ellipse">
            <a:avLst/>
          </a:prstGeom>
          <a:noFill/>
          <a:ln w="36000" cmpd="sng">
            <a:solidFill>
              <a:srgbClr val="FF3333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6" name="Oval 46"/>
          <xdr:cNvSpPr>
            <a:spLocks/>
          </xdr:cNvSpPr>
        </xdr:nvSpPr>
        <xdr:spPr>
          <a:xfrm>
            <a:off x="7375" y="13082"/>
            <a:ext cx="376" cy="211"/>
          </a:xfrm>
          <a:prstGeom prst="ellipse">
            <a:avLst/>
          </a:prstGeom>
          <a:noFill/>
          <a:ln w="36000" cmpd="sng">
            <a:solidFill>
              <a:srgbClr val="FF3333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70</xdr:row>
      <xdr:rowOff>0</xdr:rowOff>
    </xdr:from>
    <xdr:to>
      <xdr:col>11</xdr:col>
      <xdr:colOff>66675</xdr:colOff>
      <xdr:row>102</xdr:row>
      <xdr:rowOff>38100</xdr:rowOff>
    </xdr:to>
    <xdr:grpSp>
      <xdr:nvGrpSpPr>
        <xdr:cNvPr id="47" name="Group 47"/>
        <xdr:cNvGrpSpPr>
          <a:grpSpLocks/>
        </xdr:cNvGrpSpPr>
      </xdr:nvGrpSpPr>
      <xdr:grpSpPr>
        <a:xfrm>
          <a:off x="0" y="11982450"/>
          <a:ext cx="9810750" cy="5524500"/>
          <a:chOff x="1" y="18042"/>
          <a:chExt cx="14173" cy="8254"/>
        </a:xfrm>
        <a:solidFill>
          <a:srgbClr val="FFFFFF"/>
        </a:solidFill>
      </xdr:grpSpPr>
      <xdr:pic>
        <xdr:nvPicPr>
          <xdr:cNvPr id="48" name="図 3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" y="18042"/>
            <a:ext cx="14173" cy="8254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sp>
        <xdr:nvSpPr>
          <xdr:cNvPr id="49" name="Line 49"/>
          <xdr:cNvSpPr>
            <a:spLocks/>
          </xdr:cNvSpPr>
        </xdr:nvSpPr>
        <xdr:spPr>
          <a:xfrm>
            <a:off x="1964" y="24152"/>
            <a:ext cx="797" cy="0"/>
          </a:xfrm>
          <a:prstGeom prst="line">
            <a:avLst/>
          </a:prstGeom>
          <a:noFill/>
          <a:ln w="36000" cmpd="sng">
            <a:solidFill>
              <a:srgbClr val="FF3333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0" name="Line 50"/>
          <xdr:cNvSpPr>
            <a:spLocks/>
          </xdr:cNvSpPr>
        </xdr:nvSpPr>
        <xdr:spPr>
          <a:xfrm>
            <a:off x="1964" y="23351"/>
            <a:ext cx="1860" cy="0"/>
          </a:xfrm>
          <a:prstGeom prst="line">
            <a:avLst/>
          </a:prstGeom>
          <a:noFill/>
          <a:ln w="36000" cmpd="sng">
            <a:solidFill>
              <a:srgbClr val="FF3333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1" name="Line 51"/>
          <xdr:cNvSpPr>
            <a:spLocks/>
          </xdr:cNvSpPr>
        </xdr:nvSpPr>
        <xdr:spPr>
          <a:xfrm flipV="1">
            <a:off x="2779" y="23473"/>
            <a:ext cx="741" cy="557"/>
          </a:xfrm>
          <a:prstGeom prst="line">
            <a:avLst/>
          </a:prstGeom>
          <a:noFill/>
          <a:ln w="36000" cmpd="sng">
            <a:solidFill>
              <a:srgbClr val="FF3333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2" name="Line 52"/>
          <xdr:cNvSpPr>
            <a:spLocks/>
          </xdr:cNvSpPr>
        </xdr:nvSpPr>
        <xdr:spPr>
          <a:xfrm>
            <a:off x="3289" y="23473"/>
            <a:ext cx="216" cy="14"/>
          </a:xfrm>
          <a:prstGeom prst="line">
            <a:avLst/>
          </a:prstGeom>
          <a:noFill/>
          <a:ln w="36000" cmpd="sng">
            <a:solidFill>
              <a:srgbClr val="FF3333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3" name="Line 53"/>
          <xdr:cNvSpPr>
            <a:spLocks/>
          </xdr:cNvSpPr>
        </xdr:nvSpPr>
        <xdr:spPr>
          <a:xfrm flipV="1">
            <a:off x="3463" y="23502"/>
            <a:ext cx="57" cy="239"/>
          </a:xfrm>
          <a:prstGeom prst="line">
            <a:avLst/>
          </a:prstGeom>
          <a:noFill/>
          <a:ln w="36000" cmpd="sng">
            <a:solidFill>
              <a:srgbClr val="FF3333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4" name="Line 54"/>
          <xdr:cNvSpPr>
            <a:spLocks/>
          </xdr:cNvSpPr>
        </xdr:nvSpPr>
        <xdr:spPr>
          <a:xfrm>
            <a:off x="4947" y="23715"/>
            <a:ext cx="216" cy="0"/>
          </a:xfrm>
          <a:prstGeom prst="line">
            <a:avLst/>
          </a:prstGeom>
          <a:noFill/>
          <a:ln w="36000" cmpd="sng">
            <a:solidFill>
              <a:srgbClr val="FF3333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5" name="Line 55"/>
          <xdr:cNvSpPr>
            <a:spLocks/>
          </xdr:cNvSpPr>
        </xdr:nvSpPr>
        <xdr:spPr>
          <a:xfrm>
            <a:off x="4962" y="23322"/>
            <a:ext cx="422" cy="0"/>
          </a:xfrm>
          <a:prstGeom prst="line">
            <a:avLst/>
          </a:prstGeom>
          <a:noFill/>
          <a:ln w="36000" cmpd="sng">
            <a:solidFill>
              <a:srgbClr val="FF3333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6" name="Line 56"/>
          <xdr:cNvSpPr>
            <a:spLocks/>
          </xdr:cNvSpPr>
        </xdr:nvSpPr>
        <xdr:spPr>
          <a:xfrm>
            <a:off x="5266" y="22524"/>
            <a:ext cx="244" cy="0"/>
          </a:xfrm>
          <a:prstGeom prst="line">
            <a:avLst/>
          </a:prstGeom>
          <a:noFill/>
          <a:ln w="36000" cmpd="sng">
            <a:solidFill>
              <a:srgbClr val="FF3333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7" name="Line 57"/>
          <xdr:cNvSpPr>
            <a:spLocks/>
          </xdr:cNvSpPr>
        </xdr:nvSpPr>
        <xdr:spPr>
          <a:xfrm flipV="1">
            <a:off x="5295" y="22644"/>
            <a:ext cx="103" cy="555"/>
          </a:xfrm>
          <a:prstGeom prst="line">
            <a:avLst/>
          </a:prstGeom>
          <a:noFill/>
          <a:ln w="36000" cmpd="sng">
            <a:solidFill>
              <a:srgbClr val="FF3333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8" name="Line 58"/>
          <xdr:cNvSpPr>
            <a:spLocks/>
          </xdr:cNvSpPr>
        </xdr:nvSpPr>
        <xdr:spPr>
          <a:xfrm flipV="1">
            <a:off x="5295" y="22675"/>
            <a:ext cx="131" cy="89"/>
          </a:xfrm>
          <a:prstGeom prst="line">
            <a:avLst/>
          </a:prstGeom>
          <a:noFill/>
          <a:ln w="36000" cmpd="sng">
            <a:solidFill>
              <a:srgbClr val="FF3333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9" name="Line 59"/>
          <xdr:cNvSpPr>
            <a:spLocks/>
          </xdr:cNvSpPr>
        </xdr:nvSpPr>
        <xdr:spPr>
          <a:xfrm flipH="1" flipV="1">
            <a:off x="5412" y="22675"/>
            <a:ext cx="85" cy="151"/>
          </a:xfrm>
          <a:prstGeom prst="line">
            <a:avLst/>
          </a:prstGeom>
          <a:noFill/>
          <a:ln w="36000" cmpd="sng">
            <a:solidFill>
              <a:srgbClr val="FF3333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0" name="Line 60"/>
          <xdr:cNvSpPr>
            <a:spLocks/>
          </xdr:cNvSpPr>
        </xdr:nvSpPr>
        <xdr:spPr>
          <a:xfrm>
            <a:off x="11768" y="21348"/>
            <a:ext cx="145" cy="0"/>
          </a:xfrm>
          <a:prstGeom prst="line">
            <a:avLst/>
          </a:prstGeom>
          <a:noFill/>
          <a:ln w="36000" cmpd="sng">
            <a:solidFill>
              <a:srgbClr val="FF3333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1" name="Line 61"/>
          <xdr:cNvSpPr>
            <a:spLocks/>
          </xdr:cNvSpPr>
        </xdr:nvSpPr>
        <xdr:spPr>
          <a:xfrm flipV="1">
            <a:off x="11655" y="20850"/>
            <a:ext cx="638" cy="14"/>
          </a:xfrm>
          <a:prstGeom prst="line">
            <a:avLst/>
          </a:prstGeom>
          <a:noFill/>
          <a:ln w="36000" cmpd="sng">
            <a:solidFill>
              <a:srgbClr val="FF3333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2" name="Line 62"/>
          <xdr:cNvSpPr>
            <a:spLocks/>
          </xdr:cNvSpPr>
        </xdr:nvSpPr>
        <xdr:spPr>
          <a:xfrm>
            <a:off x="12045" y="20609"/>
            <a:ext cx="216" cy="0"/>
          </a:xfrm>
          <a:prstGeom prst="line">
            <a:avLst/>
          </a:prstGeom>
          <a:noFill/>
          <a:ln w="36000" cmpd="sng">
            <a:solidFill>
              <a:srgbClr val="FF3333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3" name="Line 63"/>
          <xdr:cNvSpPr>
            <a:spLocks/>
          </xdr:cNvSpPr>
        </xdr:nvSpPr>
        <xdr:spPr>
          <a:xfrm flipV="1">
            <a:off x="12105" y="20671"/>
            <a:ext cx="71" cy="151"/>
          </a:xfrm>
          <a:prstGeom prst="line">
            <a:avLst/>
          </a:prstGeom>
          <a:noFill/>
          <a:ln w="36000" cmpd="sng">
            <a:solidFill>
              <a:srgbClr val="FF3333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4" name="Line 64"/>
          <xdr:cNvSpPr>
            <a:spLocks/>
          </xdr:cNvSpPr>
        </xdr:nvSpPr>
        <xdr:spPr>
          <a:xfrm>
            <a:off x="12045" y="20685"/>
            <a:ext cx="131" cy="0"/>
          </a:xfrm>
          <a:prstGeom prst="line">
            <a:avLst/>
          </a:prstGeom>
          <a:noFill/>
          <a:ln w="36000" cmpd="sng">
            <a:solidFill>
              <a:srgbClr val="FF3333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5" name="Line 65"/>
          <xdr:cNvSpPr>
            <a:spLocks/>
          </xdr:cNvSpPr>
        </xdr:nvSpPr>
        <xdr:spPr>
          <a:xfrm flipH="1" flipV="1">
            <a:off x="12176" y="20685"/>
            <a:ext cx="71" cy="91"/>
          </a:xfrm>
          <a:prstGeom prst="line">
            <a:avLst/>
          </a:prstGeom>
          <a:noFill/>
          <a:ln w="36000" cmpd="sng">
            <a:solidFill>
              <a:srgbClr val="FF3333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6" name="Oval 66"/>
          <xdr:cNvSpPr>
            <a:spLocks/>
          </xdr:cNvSpPr>
        </xdr:nvSpPr>
        <xdr:spPr>
          <a:xfrm>
            <a:off x="7346" y="22373"/>
            <a:ext cx="436" cy="225"/>
          </a:xfrm>
          <a:prstGeom prst="ellipse">
            <a:avLst/>
          </a:prstGeom>
          <a:noFill/>
          <a:ln w="36000" cmpd="sng">
            <a:solidFill>
              <a:srgbClr val="FF3333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7" name="Oval 67"/>
          <xdr:cNvSpPr>
            <a:spLocks/>
          </xdr:cNvSpPr>
        </xdr:nvSpPr>
        <xdr:spPr>
          <a:xfrm>
            <a:off x="12976" y="20399"/>
            <a:ext cx="436" cy="347"/>
          </a:xfrm>
          <a:prstGeom prst="ellipse">
            <a:avLst/>
          </a:prstGeom>
          <a:noFill/>
          <a:ln w="36000" cmpd="sng">
            <a:solidFill>
              <a:srgbClr val="FF3333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104</xdr:row>
      <xdr:rowOff>0</xdr:rowOff>
    </xdr:from>
    <xdr:to>
      <xdr:col>11</xdr:col>
      <xdr:colOff>66675</xdr:colOff>
      <xdr:row>136</xdr:row>
      <xdr:rowOff>38100</xdr:rowOff>
    </xdr:to>
    <xdr:grpSp>
      <xdr:nvGrpSpPr>
        <xdr:cNvPr id="68" name="Group 68"/>
        <xdr:cNvGrpSpPr>
          <a:grpSpLocks/>
        </xdr:cNvGrpSpPr>
      </xdr:nvGrpSpPr>
      <xdr:grpSpPr>
        <a:xfrm>
          <a:off x="0" y="17802225"/>
          <a:ext cx="9810750" cy="5524500"/>
          <a:chOff x="1" y="26772"/>
          <a:chExt cx="14173" cy="8254"/>
        </a:xfrm>
        <a:solidFill>
          <a:srgbClr val="FFFFFF"/>
        </a:solidFill>
      </xdr:grpSpPr>
      <xdr:pic>
        <xdr:nvPicPr>
          <xdr:cNvPr id="69" name="図 4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1" y="26772"/>
            <a:ext cx="14173" cy="8254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sp>
        <xdr:nvSpPr>
          <xdr:cNvPr id="70" name="Line 70"/>
          <xdr:cNvSpPr>
            <a:spLocks/>
          </xdr:cNvSpPr>
        </xdr:nvSpPr>
        <xdr:spPr>
          <a:xfrm>
            <a:off x="1471" y="29254"/>
            <a:ext cx="188" cy="0"/>
          </a:xfrm>
          <a:prstGeom prst="line">
            <a:avLst/>
          </a:prstGeom>
          <a:noFill/>
          <a:ln w="36000" cmpd="sng">
            <a:solidFill>
              <a:srgbClr val="FF3333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1" name="Line 71"/>
          <xdr:cNvSpPr>
            <a:spLocks/>
          </xdr:cNvSpPr>
        </xdr:nvSpPr>
        <xdr:spPr>
          <a:xfrm>
            <a:off x="1471" y="29735"/>
            <a:ext cx="361" cy="14"/>
          </a:xfrm>
          <a:prstGeom prst="line">
            <a:avLst/>
          </a:prstGeom>
          <a:noFill/>
          <a:ln w="36000" cmpd="sng">
            <a:solidFill>
              <a:srgbClr val="FF3333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2" name="Line 72"/>
          <xdr:cNvSpPr>
            <a:spLocks/>
          </xdr:cNvSpPr>
        </xdr:nvSpPr>
        <xdr:spPr>
          <a:xfrm flipV="1">
            <a:off x="1571" y="30218"/>
            <a:ext cx="291" cy="14"/>
          </a:xfrm>
          <a:prstGeom prst="line">
            <a:avLst/>
          </a:prstGeom>
          <a:noFill/>
          <a:ln w="36000" cmpd="sng">
            <a:solidFill>
              <a:srgbClr val="FF3333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3" name="Line 73"/>
          <xdr:cNvSpPr>
            <a:spLocks/>
          </xdr:cNvSpPr>
        </xdr:nvSpPr>
        <xdr:spPr>
          <a:xfrm>
            <a:off x="1702" y="29826"/>
            <a:ext cx="14" cy="285"/>
          </a:xfrm>
          <a:prstGeom prst="line">
            <a:avLst/>
          </a:prstGeom>
          <a:noFill/>
          <a:ln w="36000" cmpd="sng">
            <a:solidFill>
              <a:srgbClr val="FF3333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4" name="Line 74"/>
          <xdr:cNvSpPr>
            <a:spLocks/>
          </xdr:cNvSpPr>
        </xdr:nvSpPr>
        <xdr:spPr>
          <a:xfrm>
            <a:off x="1542" y="30008"/>
            <a:ext cx="145" cy="91"/>
          </a:xfrm>
          <a:prstGeom prst="line">
            <a:avLst/>
          </a:prstGeom>
          <a:noFill/>
          <a:ln w="36000" cmpd="sng">
            <a:solidFill>
              <a:srgbClr val="FF3333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5" name="Line 75"/>
          <xdr:cNvSpPr>
            <a:spLocks/>
          </xdr:cNvSpPr>
        </xdr:nvSpPr>
        <xdr:spPr>
          <a:xfrm flipH="1">
            <a:off x="1744" y="29991"/>
            <a:ext cx="159" cy="103"/>
          </a:xfrm>
          <a:prstGeom prst="line">
            <a:avLst/>
          </a:prstGeom>
          <a:noFill/>
          <a:ln w="36000" cmpd="sng">
            <a:solidFill>
              <a:srgbClr val="FF3333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6" name="Line 76"/>
          <xdr:cNvSpPr>
            <a:spLocks/>
          </xdr:cNvSpPr>
        </xdr:nvSpPr>
        <xdr:spPr>
          <a:xfrm flipV="1">
            <a:off x="6460" y="30309"/>
            <a:ext cx="376" cy="14"/>
          </a:xfrm>
          <a:prstGeom prst="line">
            <a:avLst/>
          </a:prstGeom>
          <a:noFill/>
          <a:ln w="36000" cmpd="sng">
            <a:solidFill>
              <a:srgbClr val="FF3333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7" name="Line 77"/>
          <xdr:cNvSpPr>
            <a:spLocks/>
          </xdr:cNvSpPr>
        </xdr:nvSpPr>
        <xdr:spPr>
          <a:xfrm>
            <a:off x="6460" y="29795"/>
            <a:ext cx="684" cy="14"/>
          </a:xfrm>
          <a:prstGeom prst="line">
            <a:avLst/>
          </a:prstGeom>
          <a:noFill/>
          <a:ln w="36000" cmpd="sng">
            <a:solidFill>
              <a:srgbClr val="FF3333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8" name="Line 78"/>
          <xdr:cNvSpPr>
            <a:spLocks/>
          </xdr:cNvSpPr>
        </xdr:nvSpPr>
        <xdr:spPr>
          <a:xfrm>
            <a:off x="6737" y="30414"/>
            <a:ext cx="159" cy="316"/>
          </a:xfrm>
          <a:prstGeom prst="line">
            <a:avLst/>
          </a:prstGeom>
          <a:noFill/>
          <a:ln w="36000" cmpd="sng">
            <a:solidFill>
              <a:srgbClr val="FF3333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9" name="Line 79"/>
          <xdr:cNvSpPr>
            <a:spLocks/>
          </xdr:cNvSpPr>
        </xdr:nvSpPr>
        <xdr:spPr>
          <a:xfrm flipH="1">
            <a:off x="6882" y="29948"/>
            <a:ext cx="131" cy="739"/>
          </a:xfrm>
          <a:prstGeom prst="line">
            <a:avLst/>
          </a:prstGeom>
          <a:noFill/>
          <a:ln w="36000" cmpd="sng">
            <a:solidFill>
              <a:srgbClr val="FF3333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0" name="Line 80"/>
          <xdr:cNvSpPr>
            <a:spLocks/>
          </xdr:cNvSpPr>
        </xdr:nvSpPr>
        <xdr:spPr>
          <a:xfrm flipV="1">
            <a:off x="6882" y="29991"/>
            <a:ext cx="131" cy="43"/>
          </a:xfrm>
          <a:prstGeom prst="line">
            <a:avLst/>
          </a:prstGeom>
          <a:noFill/>
          <a:ln w="36000" cmpd="sng">
            <a:solidFill>
              <a:srgbClr val="FF3333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1" name="Line 81"/>
          <xdr:cNvSpPr>
            <a:spLocks/>
          </xdr:cNvSpPr>
        </xdr:nvSpPr>
        <xdr:spPr>
          <a:xfrm flipH="1" flipV="1">
            <a:off x="7041" y="29991"/>
            <a:ext cx="57" cy="165"/>
          </a:xfrm>
          <a:prstGeom prst="line">
            <a:avLst/>
          </a:prstGeom>
          <a:noFill/>
          <a:ln w="36000" cmpd="sng">
            <a:solidFill>
              <a:srgbClr val="FF3333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2" name="Line 82"/>
          <xdr:cNvSpPr>
            <a:spLocks/>
          </xdr:cNvSpPr>
        </xdr:nvSpPr>
        <xdr:spPr>
          <a:xfrm>
            <a:off x="10418" y="30821"/>
            <a:ext cx="188" cy="0"/>
          </a:xfrm>
          <a:prstGeom prst="line">
            <a:avLst/>
          </a:prstGeom>
          <a:noFill/>
          <a:ln w="36000" cmpd="sng">
            <a:solidFill>
              <a:srgbClr val="FF3333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3" name="Line 83"/>
          <xdr:cNvSpPr>
            <a:spLocks/>
          </xdr:cNvSpPr>
        </xdr:nvSpPr>
        <xdr:spPr>
          <a:xfrm flipV="1">
            <a:off x="10475" y="31832"/>
            <a:ext cx="319" cy="14"/>
          </a:xfrm>
          <a:prstGeom prst="line">
            <a:avLst/>
          </a:prstGeom>
          <a:noFill/>
          <a:ln w="36000" cmpd="sng">
            <a:solidFill>
              <a:srgbClr val="FF3333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4" name="Line 84"/>
          <xdr:cNvSpPr>
            <a:spLocks/>
          </xdr:cNvSpPr>
        </xdr:nvSpPr>
        <xdr:spPr>
          <a:xfrm>
            <a:off x="11290" y="32884"/>
            <a:ext cx="131" cy="0"/>
          </a:xfrm>
          <a:prstGeom prst="line">
            <a:avLst/>
          </a:prstGeom>
          <a:noFill/>
          <a:ln w="36000" cmpd="sng">
            <a:solidFill>
              <a:srgbClr val="FF3333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5" name="Line 85"/>
          <xdr:cNvSpPr>
            <a:spLocks/>
          </xdr:cNvSpPr>
        </xdr:nvSpPr>
        <xdr:spPr>
          <a:xfrm>
            <a:off x="10709" y="31937"/>
            <a:ext cx="624" cy="904"/>
          </a:xfrm>
          <a:prstGeom prst="line">
            <a:avLst/>
          </a:prstGeom>
          <a:noFill/>
          <a:ln w="36000" cmpd="sng">
            <a:solidFill>
              <a:srgbClr val="FF3333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6" name="Line 86"/>
          <xdr:cNvSpPr>
            <a:spLocks/>
          </xdr:cNvSpPr>
        </xdr:nvSpPr>
        <xdr:spPr>
          <a:xfrm>
            <a:off x="11074" y="32750"/>
            <a:ext cx="244" cy="74"/>
          </a:xfrm>
          <a:prstGeom prst="line">
            <a:avLst/>
          </a:prstGeom>
          <a:noFill/>
          <a:ln w="36000" cmpd="sng">
            <a:solidFill>
              <a:srgbClr val="FF3333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7" name="Line 87"/>
          <xdr:cNvSpPr>
            <a:spLocks/>
          </xdr:cNvSpPr>
        </xdr:nvSpPr>
        <xdr:spPr>
          <a:xfrm flipH="1">
            <a:off x="11346" y="32523"/>
            <a:ext cx="28" cy="285"/>
          </a:xfrm>
          <a:prstGeom prst="line">
            <a:avLst/>
          </a:prstGeom>
          <a:noFill/>
          <a:ln w="36000" cmpd="sng">
            <a:solidFill>
              <a:srgbClr val="FF3333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8" name="Oval 88"/>
          <xdr:cNvSpPr>
            <a:spLocks/>
          </xdr:cNvSpPr>
        </xdr:nvSpPr>
        <xdr:spPr>
          <a:xfrm>
            <a:off x="4203" y="30113"/>
            <a:ext cx="361" cy="225"/>
          </a:xfrm>
          <a:prstGeom prst="ellipse">
            <a:avLst/>
          </a:prstGeom>
          <a:noFill/>
          <a:ln w="36000" cmpd="sng">
            <a:solidFill>
              <a:srgbClr val="FF3333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9" name="Oval 89"/>
          <xdr:cNvSpPr>
            <a:spLocks/>
          </xdr:cNvSpPr>
        </xdr:nvSpPr>
        <xdr:spPr>
          <a:xfrm>
            <a:off x="7683" y="31031"/>
            <a:ext cx="407" cy="225"/>
          </a:xfrm>
          <a:prstGeom prst="ellipse">
            <a:avLst/>
          </a:prstGeom>
          <a:noFill/>
          <a:ln w="36000" cmpd="sng">
            <a:solidFill>
              <a:srgbClr val="FF3333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0" name="Oval 90"/>
          <xdr:cNvSpPr>
            <a:spLocks/>
          </xdr:cNvSpPr>
        </xdr:nvSpPr>
        <xdr:spPr>
          <a:xfrm>
            <a:off x="11637" y="32733"/>
            <a:ext cx="464" cy="241"/>
          </a:xfrm>
          <a:prstGeom prst="ellipse">
            <a:avLst/>
          </a:prstGeom>
          <a:noFill/>
          <a:ln w="36000" cmpd="sng">
            <a:solidFill>
              <a:srgbClr val="FF3333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24</xdr:row>
      <xdr:rowOff>47625</xdr:rowOff>
    </xdr:from>
    <xdr:to>
      <xdr:col>7</xdr:col>
      <xdr:colOff>295275</xdr:colOff>
      <xdr:row>36</xdr:row>
      <xdr:rowOff>38100</xdr:rowOff>
    </xdr:to>
    <xdr:pic>
      <xdr:nvPicPr>
        <xdr:cNvPr id="1" name="図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3943350"/>
          <a:ext cx="4419600" cy="1943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109"/>
  <sheetViews>
    <sheetView workbookViewId="0" topLeftCell="A1">
      <pane ySplit="8" topLeftCell="A93" activePane="bottomLeft" state="frozen"/>
      <selection pane="topLeft" activeCell="A1" sqref="A1"/>
      <selection pane="bottomLeft" activeCell="S3" sqref="S3"/>
    </sheetView>
  </sheetViews>
  <sheetFormatPr defaultColWidth="9.00390625" defaultRowHeight="13.5"/>
  <cols>
    <col min="1" max="1" width="2.875" style="0" customWidth="1"/>
    <col min="2" max="18" width="6.625" style="0" customWidth="1"/>
    <col min="22" max="22" width="10.875" style="1" customWidth="1"/>
  </cols>
  <sheetData>
    <row r="2" spans="2:20" ht="12.75">
      <c r="B2" s="2" t="s">
        <v>0</v>
      </c>
      <c r="C2" s="2"/>
      <c r="D2" s="3"/>
      <c r="E2" s="3"/>
      <c r="F2" s="2" t="s">
        <v>1</v>
      </c>
      <c r="G2" s="2"/>
      <c r="H2" s="3" t="s">
        <v>2</v>
      </c>
      <c r="I2" s="3"/>
      <c r="J2" s="2" t="s">
        <v>3</v>
      </c>
      <c r="K2" s="2"/>
      <c r="L2" s="4">
        <f>C9</f>
        <v>1000000</v>
      </c>
      <c r="M2" s="4"/>
      <c r="N2" s="2" t="s">
        <v>4</v>
      </c>
      <c r="O2" s="2"/>
      <c r="P2" s="4">
        <f>C108+R108</f>
        <v>1703826.7031399831</v>
      </c>
      <c r="Q2" s="4"/>
      <c r="R2" s="5"/>
      <c r="S2" s="5"/>
      <c r="T2" s="5"/>
    </row>
    <row r="3" spans="2:19" ht="57" customHeight="1">
      <c r="B3" s="2" t="s">
        <v>5</v>
      </c>
      <c r="C3" s="2"/>
      <c r="D3" s="6" t="s">
        <v>6</v>
      </c>
      <c r="E3" s="6"/>
      <c r="F3" s="6"/>
      <c r="G3" s="6"/>
      <c r="H3" s="6"/>
      <c r="I3" s="6"/>
      <c r="J3" s="2" t="s">
        <v>7</v>
      </c>
      <c r="K3" s="2"/>
      <c r="L3" s="6" t="s">
        <v>8</v>
      </c>
      <c r="M3" s="6"/>
      <c r="N3" s="6"/>
      <c r="O3" s="6"/>
      <c r="P3" s="6"/>
      <c r="Q3" s="6"/>
      <c r="R3" s="5"/>
      <c r="S3" s="5"/>
    </row>
    <row r="4" spans="2:20" ht="12.75">
      <c r="B4" s="2" t="s">
        <v>9</v>
      </c>
      <c r="C4" s="2"/>
      <c r="D4" s="7">
        <f>SUM($R$9:$S$993)</f>
        <v>804718.2215300954</v>
      </c>
      <c r="E4" s="7"/>
      <c r="F4" s="2" t="s">
        <v>10</v>
      </c>
      <c r="G4" s="2"/>
      <c r="H4" s="8">
        <f>SUM($T$9:$U$108)</f>
        <v>-12.19999999999908</v>
      </c>
      <c r="I4" s="8"/>
      <c r="J4" s="9" t="s">
        <v>11</v>
      </c>
      <c r="K4" s="9"/>
      <c r="L4" s="4">
        <f>MAX($C$9:$D$990)-C9</f>
        <v>879733.2923285931</v>
      </c>
      <c r="M4" s="4"/>
      <c r="N4" s="9" t="s">
        <v>12</v>
      </c>
      <c r="O4" s="9"/>
      <c r="P4" s="7">
        <f>MIN($C$9:$D$990)-C9</f>
        <v>-101314.526574102</v>
      </c>
      <c r="Q4" s="7"/>
      <c r="R4" s="5"/>
      <c r="S4" s="5"/>
      <c r="T4" s="5"/>
    </row>
    <row r="5" spans="2:20" ht="12.75">
      <c r="B5" s="10" t="s">
        <v>13</v>
      </c>
      <c r="C5" s="11">
        <f>COUNTIF($R$9:$R$990,"&gt;0")</f>
        <v>44</v>
      </c>
      <c r="D5" s="2" t="s">
        <v>14</v>
      </c>
      <c r="E5" s="12">
        <f>COUNTIF($R$9:$R$990,"&lt;0")</f>
        <v>56</v>
      </c>
      <c r="F5" s="2" t="s">
        <v>15</v>
      </c>
      <c r="G5" s="11">
        <f>COUNTIF($R$9:$R$990,"=0")</f>
        <v>0</v>
      </c>
      <c r="H5" s="2" t="s">
        <v>16</v>
      </c>
      <c r="I5" s="13">
        <f>C5/SUM(C5,E5,G5)</f>
        <v>0.44</v>
      </c>
      <c r="J5" s="10" t="s">
        <v>17</v>
      </c>
      <c r="K5" s="10"/>
      <c r="L5" s="3"/>
      <c r="M5" s="3"/>
      <c r="N5" s="14" t="s">
        <v>18</v>
      </c>
      <c r="O5" s="15"/>
      <c r="P5" s="3"/>
      <c r="Q5" s="3"/>
      <c r="R5" s="5"/>
      <c r="S5" s="5"/>
      <c r="T5" s="5"/>
    </row>
    <row r="6" spans="2:20" ht="12.75">
      <c r="B6" s="16"/>
      <c r="C6" s="17"/>
      <c r="D6" s="18"/>
      <c r="E6" s="19"/>
      <c r="F6" s="16"/>
      <c r="G6" s="19"/>
      <c r="H6" s="16"/>
      <c r="I6" s="20"/>
      <c r="J6" s="16"/>
      <c r="K6" s="16"/>
      <c r="L6" s="19"/>
      <c r="M6" s="19"/>
      <c r="N6" s="21"/>
      <c r="O6" s="21"/>
      <c r="P6" s="22"/>
      <c r="Q6" s="23"/>
      <c r="R6" s="5"/>
      <c r="S6" s="5"/>
      <c r="T6" s="5"/>
    </row>
    <row r="7" spans="2:21" ht="12.75">
      <c r="B7" s="24" t="s">
        <v>19</v>
      </c>
      <c r="C7" s="25" t="s">
        <v>20</v>
      </c>
      <c r="D7" s="25"/>
      <c r="E7" s="26" t="s">
        <v>21</v>
      </c>
      <c r="F7" s="26"/>
      <c r="G7" s="26"/>
      <c r="H7" s="26"/>
      <c r="I7" s="26"/>
      <c r="J7" s="27" t="s">
        <v>22</v>
      </c>
      <c r="K7" s="27"/>
      <c r="L7" s="27"/>
      <c r="M7" s="28" t="s">
        <v>23</v>
      </c>
      <c r="N7" s="29" t="s">
        <v>24</v>
      </c>
      <c r="O7" s="29"/>
      <c r="P7" s="29"/>
      <c r="Q7" s="29"/>
      <c r="R7" s="30" t="s">
        <v>25</v>
      </c>
      <c r="S7" s="30"/>
      <c r="T7" s="30"/>
      <c r="U7" s="30"/>
    </row>
    <row r="8" spans="2:21" ht="12.75">
      <c r="B8" s="24"/>
      <c r="C8" s="25"/>
      <c r="D8" s="25"/>
      <c r="E8" s="31" t="s">
        <v>26</v>
      </c>
      <c r="F8" s="31" t="s">
        <v>27</v>
      </c>
      <c r="G8" s="31" t="s">
        <v>28</v>
      </c>
      <c r="H8" s="31" t="s">
        <v>29</v>
      </c>
      <c r="I8" s="31"/>
      <c r="J8" s="32" t="s">
        <v>30</v>
      </c>
      <c r="K8" s="32" t="s">
        <v>31</v>
      </c>
      <c r="L8" s="32"/>
      <c r="M8" s="28"/>
      <c r="N8" s="33" t="s">
        <v>26</v>
      </c>
      <c r="O8" s="33" t="s">
        <v>27</v>
      </c>
      <c r="P8" s="33" t="s">
        <v>29</v>
      </c>
      <c r="Q8" s="33"/>
      <c r="R8" s="30" t="s">
        <v>32</v>
      </c>
      <c r="S8" s="30"/>
      <c r="T8" s="30" t="s">
        <v>30</v>
      </c>
      <c r="U8" s="30"/>
    </row>
    <row r="9" spans="2:21" ht="12.75">
      <c r="B9" s="34">
        <v>1</v>
      </c>
      <c r="C9" s="35">
        <v>1000000</v>
      </c>
      <c r="D9" s="35"/>
      <c r="E9" s="34">
        <v>2012</v>
      </c>
      <c r="F9" s="36">
        <v>42386</v>
      </c>
      <c r="G9" s="34" t="s">
        <v>33</v>
      </c>
      <c r="H9" s="34">
        <v>76.753</v>
      </c>
      <c r="I9" s="34"/>
      <c r="J9" s="34">
        <v>12</v>
      </c>
      <c r="K9" s="35">
        <f>IF(F9="","",C9*0.03)</f>
        <v>30000</v>
      </c>
      <c r="L9" s="35"/>
      <c r="M9" s="37">
        <f>IF(J9="","",(K9/J9)/1000)</f>
        <v>2.5</v>
      </c>
      <c r="N9" s="34">
        <v>2012</v>
      </c>
      <c r="O9" s="36">
        <v>42386</v>
      </c>
      <c r="P9" s="34">
        <v>76.588</v>
      </c>
      <c r="Q9" s="34"/>
      <c r="R9" s="38">
        <f>IF(O9="","",(IF(G9="売",H9-P9,P9-H9))*M9*100000)</f>
        <v>41250.000000001564</v>
      </c>
      <c r="S9" s="38"/>
      <c r="T9" s="39">
        <f>IF(O9="","",IF(R9&lt;0,J9*(-1),IF(G9="買",(P9-H9)*100,(H9-P9)*100)))</f>
        <v>16.500000000000625</v>
      </c>
      <c r="U9" s="39"/>
    </row>
    <row r="10" spans="2:21" ht="12.75">
      <c r="B10" s="34">
        <v>2</v>
      </c>
      <c r="C10" s="35">
        <f>IF(R9="","",C9+R9)</f>
        <v>1041250.0000000015</v>
      </c>
      <c r="D10" s="35"/>
      <c r="E10" s="34">
        <v>2012</v>
      </c>
      <c r="F10" s="36">
        <v>42393</v>
      </c>
      <c r="G10" s="34" t="s">
        <v>34</v>
      </c>
      <c r="H10" s="34">
        <v>77.04</v>
      </c>
      <c r="I10" s="34"/>
      <c r="J10" s="34">
        <v>6</v>
      </c>
      <c r="K10" s="35">
        <f>IF(F10="","",C10*0.03)</f>
        <v>31237.500000000044</v>
      </c>
      <c r="L10" s="35"/>
      <c r="M10" s="37">
        <f>IF(J10="","",(K10/J10)/1000)</f>
        <v>5.206250000000007</v>
      </c>
      <c r="N10" s="34">
        <v>2012</v>
      </c>
      <c r="O10" s="36">
        <v>42393</v>
      </c>
      <c r="P10" s="34">
        <v>77.215</v>
      </c>
      <c r="Q10" s="34"/>
      <c r="R10" s="38">
        <f>IF(O10="","",(IF(G10="売",H10-P10,P10-H10))*M10*100000)</f>
        <v>91109.37499999863</v>
      </c>
      <c r="S10" s="38"/>
      <c r="T10" s="39">
        <f>IF(O10="","",IF(R10&lt;0,J10*(-1),IF(G10="買",(P10-H10)*100,(H10-P10)*100)))</f>
        <v>17.499999999999716</v>
      </c>
      <c r="U10" s="39"/>
    </row>
    <row r="11" spans="2:21" ht="12.75">
      <c r="B11" s="34">
        <v>3</v>
      </c>
      <c r="C11" s="35">
        <f>IF(R10="","",C10+R10)</f>
        <v>1132359.3750000002</v>
      </c>
      <c r="D11" s="35"/>
      <c r="E11" s="34">
        <f>E10</f>
        <v>2012</v>
      </c>
      <c r="F11" s="36">
        <v>42413</v>
      </c>
      <c r="G11" s="34" t="s">
        <v>34</v>
      </c>
      <c r="H11" s="34">
        <v>77.66</v>
      </c>
      <c r="I11" s="34"/>
      <c r="J11" s="34">
        <v>10</v>
      </c>
      <c r="K11" s="35">
        <f>IF(F11="","",C11*0.03)</f>
        <v>33970.78125000001</v>
      </c>
      <c r="L11" s="35"/>
      <c r="M11" s="37">
        <f>IF(J11="","",(K11/J11)/1000)</f>
        <v>3.397078125000001</v>
      </c>
      <c r="N11" s="34">
        <f>N10</f>
        <v>2012</v>
      </c>
      <c r="O11" s="36">
        <v>42413</v>
      </c>
      <c r="P11" s="34">
        <v>77.56</v>
      </c>
      <c r="Q11" s="34"/>
      <c r="R11" s="38">
        <f>IF(O11="","",(IF(G11="売",H11-P11,P11-H11))*M11*100000)</f>
        <v>-33970.78124999808</v>
      </c>
      <c r="S11" s="38"/>
      <c r="T11" s="39">
        <f>IF(O11="","",IF(R11&lt;0,J11*(-1),IF(G11="買",(P11-H11)*100,(H11-P11)*100)))</f>
        <v>-10</v>
      </c>
      <c r="U11" s="39"/>
    </row>
    <row r="12" spans="2:21" ht="12.75">
      <c r="B12" s="34">
        <v>4</v>
      </c>
      <c r="C12" s="35">
        <f>IF(R11="","",C11+R11)</f>
        <v>1098388.593750002</v>
      </c>
      <c r="D12" s="35"/>
      <c r="E12" s="34">
        <f>E11</f>
        <v>2012</v>
      </c>
      <c r="F12" s="36">
        <v>42421</v>
      </c>
      <c r="G12" s="34" t="s">
        <v>34</v>
      </c>
      <c r="H12" s="34">
        <v>79.8</v>
      </c>
      <c r="I12" s="34"/>
      <c r="J12" s="34">
        <v>46</v>
      </c>
      <c r="K12" s="35">
        <f>IF(F12="","",C12*0.03)</f>
        <v>32951.65781250006</v>
      </c>
      <c r="L12" s="35"/>
      <c r="M12" s="37">
        <f>IF(J12="","",(K12/J12)/1000)</f>
        <v>0.7163403872282622</v>
      </c>
      <c r="N12" s="34">
        <f>N11</f>
        <v>2012</v>
      </c>
      <c r="O12" s="36">
        <v>42422</v>
      </c>
      <c r="P12" s="34">
        <v>80.22</v>
      </c>
      <c r="Q12" s="34"/>
      <c r="R12" s="38">
        <f>IF(O12="","",(IF(G12="売",H12-P12,P12-H12))*M12*100000)</f>
        <v>30086.296263587137</v>
      </c>
      <c r="S12" s="38"/>
      <c r="T12" s="39">
        <f>IF(O12="","",IF(R12&lt;0,J12*(-1),IF(G12="買",(P12-H12)*100,(H12-P12)*100)))</f>
        <v>42.00000000000017</v>
      </c>
      <c r="U12" s="39"/>
    </row>
    <row r="13" spans="2:21" ht="12.75">
      <c r="B13" s="34">
        <v>5</v>
      </c>
      <c r="C13" s="35">
        <f>IF(R12="","",C12+R12)</f>
        <v>1128474.8900135893</v>
      </c>
      <c r="D13" s="35"/>
      <c r="E13" s="34">
        <f>E12</f>
        <v>2012</v>
      </c>
      <c r="F13" s="36">
        <v>42438</v>
      </c>
      <c r="G13" s="34" t="s">
        <v>34</v>
      </c>
      <c r="H13" s="34">
        <v>81.813</v>
      </c>
      <c r="I13" s="34"/>
      <c r="J13" s="34">
        <v>35.1</v>
      </c>
      <c r="K13" s="35">
        <f>IF(F13="","",C13*0.03)</f>
        <v>33854.246700407675</v>
      </c>
      <c r="L13" s="35"/>
      <c r="M13" s="37">
        <f>IF(J13="","",(K13/J13)/1000)</f>
        <v>0.9645084530030676</v>
      </c>
      <c r="N13" s="34">
        <f>N12</f>
        <v>2012</v>
      </c>
      <c r="O13" s="36">
        <v>42438</v>
      </c>
      <c r="P13" s="34">
        <v>82.141</v>
      </c>
      <c r="Q13" s="34"/>
      <c r="R13" s="38">
        <f>IF(O13="","",(IF(G13="売",H13-P13,P13-H13))*M13*100000)</f>
        <v>31635.877258500906</v>
      </c>
      <c r="S13" s="38"/>
      <c r="T13" s="39">
        <f>IF(O13="","",IF(R13&lt;0,J13*(-1),IF(G13="買",(P13-H13)*100,(H13-P13)*100)))</f>
        <v>32.800000000000296</v>
      </c>
      <c r="U13" s="39"/>
    </row>
    <row r="14" spans="2:21" ht="12.75">
      <c r="B14" s="34">
        <v>6</v>
      </c>
      <c r="C14" s="35">
        <f>IF(R13="","",C13+R13)</f>
        <v>1160110.7672720903</v>
      </c>
      <c r="D14" s="35"/>
      <c r="E14" s="34">
        <f>E13</f>
        <v>2012</v>
      </c>
      <c r="F14" s="36">
        <v>42445</v>
      </c>
      <c r="G14" s="34" t="s">
        <v>34</v>
      </c>
      <c r="H14" s="34">
        <v>83.584</v>
      </c>
      <c r="I14" s="34"/>
      <c r="J14" s="34">
        <f>(H14-P14)*100</f>
        <v>31.799999999999784</v>
      </c>
      <c r="K14" s="35">
        <f>IF(F14="","",C14*0.03)</f>
        <v>34803.32301816271</v>
      </c>
      <c r="L14" s="35"/>
      <c r="M14" s="37">
        <f>IF(J14="","",(K14/J14)/1000)</f>
        <v>1.094444120068017</v>
      </c>
      <c r="N14" s="34">
        <f>N13</f>
        <v>2012</v>
      </c>
      <c r="O14" s="36">
        <v>42445</v>
      </c>
      <c r="P14" s="34">
        <v>83.266</v>
      </c>
      <c r="Q14" s="34"/>
      <c r="R14" s="38">
        <f>IF(O14="","",(IF(G14="売",H14-P14,P14-H14))*M14*100000)</f>
        <v>-34803.32301816271</v>
      </c>
      <c r="S14" s="38"/>
      <c r="T14" s="39">
        <f>IF(O14="","",IF(R14&lt;0,J14*(-1),IF(G14="買",(P14-H14)*100,(H14-P14)*100)))</f>
        <v>-31.799999999999784</v>
      </c>
      <c r="U14" s="39"/>
    </row>
    <row r="15" spans="2:21" ht="12.75">
      <c r="B15" s="34">
        <v>7</v>
      </c>
      <c r="C15" s="35">
        <f>IF(R14="","",C14+R14)</f>
        <v>1125307.4442539276</v>
      </c>
      <c r="D15" s="35"/>
      <c r="E15" s="34">
        <f>E14</f>
        <v>2012</v>
      </c>
      <c r="F15" s="36">
        <v>42448</v>
      </c>
      <c r="G15" s="34" t="s">
        <v>34</v>
      </c>
      <c r="H15" s="34">
        <v>83.43</v>
      </c>
      <c r="I15" s="34"/>
      <c r="J15" s="34">
        <v>14.1</v>
      </c>
      <c r="K15" s="35">
        <f>IF(F15="","",C15*0.03)</f>
        <v>33759.22332761782</v>
      </c>
      <c r="L15" s="35"/>
      <c r="M15" s="37">
        <f>IF(J15="","",(K15/J15)/1000)</f>
        <v>2.3942711579870797</v>
      </c>
      <c r="N15" s="34">
        <f>N14</f>
        <v>2012</v>
      </c>
      <c r="O15" s="36">
        <v>42450</v>
      </c>
      <c r="P15" s="34">
        <v>83.895</v>
      </c>
      <c r="Q15" s="34"/>
      <c r="R15" s="38">
        <f>IF(O15="","",(IF(G15="売",H15-P15,P15-H15))*M15*100000)</f>
        <v>111333.60884639663</v>
      </c>
      <c r="S15" s="38"/>
      <c r="T15" s="39">
        <f>IF(O15="","",IF(R15&lt;0,J15*(-1),IF(G15="買",(P15-H15)*100,(H15-P15)*100)))</f>
        <v>46.49999999999892</v>
      </c>
      <c r="U15" s="39"/>
    </row>
    <row r="16" spans="2:21" ht="12.75">
      <c r="B16" s="34">
        <v>8</v>
      </c>
      <c r="C16" s="35">
        <f>C15</f>
        <v>1125307.4442539276</v>
      </c>
      <c r="D16" s="35"/>
      <c r="E16" s="34">
        <f>E15</f>
        <v>2012</v>
      </c>
      <c r="F16" s="36">
        <v>42449</v>
      </c>
      <c r="G16" s="34" t="s">
        <v>34</v>
      </c>
      <c r="H16" s="34">
        <v>83.661</v>
      </c>
      <c r="I16" s="34"/>
      <c r="J16" s="34">
        <v>34.6</v>
      </c>
      <c r="K16" s="35">
        <f>IF(F16="","",C16*0.03)</f>
        <v>33759.22332761782</v>
      </c>
      <c r="L16" s="35"/>
      <c r="M16" s="37">
        <f>IF(J16="","",(K16/J16)/1000)</f>
        <v>0.9757000961739254</v>
      </c>
      <c r="N16" s="34">
        <f>N15</f>
        <v>2012</v>
      </c>
      <c r="O16" s="36">
        <v>42450</v>
      </c>
      <c r="P16" s="34">
        <v>83.315</v>
      </c>
      <c r="Q16" s="34"/>
      <c r="R16" s="38">
        <f>IF(O16="","",(IF(G16="売",H16-P16,P16-H16))*M16*100000)</f>
        <v>-33759.22332761817</v>
      </c>
      <c r="S16" s="38"/>
      <c r="T16" s="39">
        <f>IF(O16="","",IF(R16&lt;0,J16*(-1),IF(G16="買",(P16-H16)*100,(H16-P16)*100)))</f>
        <v>-34.6</v>
      </c>
      <c r="U16" s="39"/>
    </row>
    <row r="17" spans="2:21" ht="12.75">
      <c r="B17" s="34">
        <v>9</v>
      </c>
      <c r="C17" s="35">
        <f>C15+R15+R16</f>
        <v>1202881.8297727061</v>
      </c>
      <c r="D17" s="35"/>
      <c r="E17" s="34">
        <f>E16</f>
        <v>2012</v>
      </c>
      <c r="F17" s="36">
        <v>42472</v>
      </c>
      <c r="G17" s="34" t="s">
        <v>33</v>
      </c>
      <c r="H17" s="34">
        <v>80.738</v>
      </c>
      <c r="I17" s="34"/>
      <c r="J17" s="34">
        <v>25.5</v>
      </c>
      <c r="K17" s="35">
        <f>IF(F17="","",C17*0.03)</f>
        <v>36086.45489318118</v>
      </c>
      <c r="L17" s="35"/>
      <c r="M17" s="37">
        <f>IF(J17="","",(K17/J17)/1000)</f>
        <v>1.4151550938502424</v>
      </c>
      <c r="N17" s="34">
        <f>N16</f>
        <v>2012</v>
      </c>
      <c r="O17" s="36">
        <v>42472</v>
      </c>
      <c r="P17" s="34">
        <v>80.993</v>
      </c>
      <c r="Q17" s="34"/>
      <c r="R17" s="38">
        <f>IF(O17="","",(IF(G17="売",H17-P17,P17-H17))*M17*100000)</f>
        <v>-36086.45489318053</v>
      </c>
      <c r="S17" s="38"/>
      <c r="T17" s="39">
        <f>IF(O17="","",IF(R17&lt;0,J17*(-1),IF(G17="買",(P17-H17)*100,(H17-P17)*100)))</f>
        <v>-25.5</v>
      </c>
      <c r="U17" s="39"/>
    </row>
    <row r="18" spans="2:21" ht="12.75">
      <c r="B18" s="34">
        <v>10</v>
      </c>
      <c r="C18" s="35">
        <f>IF(R17="","",C17+R17)</f>
        <v>1166795.3748795255</v>
      </c>
      <c r="D18" s="35"/>
      <c r="E18" s="34">
        <f>E17</f>
        <v>2012</v>
      </c>
      <c r="F18" s="36">
        <v>42487</v>
      </c>
      <c r="G18" s="34" t="s">
        <v>33</v>
      </c>
      <c r="H18" s="34">
        <v>80.965</v>
      </c>
      <c r="I18" s="34"/>
      <c r="J18" s="34">
        <v>21.7</v>
      </c>
      <c r="K18" s="35">
        <f>IF(F18="","",C18*0.03)</f>
        <v>35003.861246385764</v>
      </c>
      <c r="L18" s="35"/>
      <c r="M18" s="37">
        <f>IF(J18="","",(K18/J18)/1000)</f>
        <v>1.6130811634279154</v>
      </c>
      <c r="N18" s="34">
        <f>N17</f>
        <v>2012</v>
      </c>
      <c r="O18" s="36">
        <v>42487</v>
      </c>
      <c r="P18" s="34">
        <v>80.329</v>
      </c>
      <c r="Q18" s="34"/>
      <c r="R18" s="38">
        <f>IF(O18="","",(IF(G18="売",H18-P18,P18-H18))*M18*100000)</f>
        <v>102591.96199401701</v>
      </c>
      <c r="S18" s="38"/>
      <c r="T18" s="39">
        <f>IF(O18="","",IF(R18&lt;0,J18*(-1),IF(G18="買",(P18-H18)*100,(H18-P18)*100)))</f>
        <v>63.60000000000099</v>
      </c>
      <c r="U18" s="39"/>
    </row>
    <row r="19" spans="2:21" ht="12.75">
      <c r="B19" s="34">
        <v>11</v>
      </c>
      <c r="C19" s="35">
        <f>IF(R18="","",C18+R18)</f>
        <v>1269387.3368735425</v>
      </c>
      <c r="D19" s="35"/>
      <c r="E19" s="34">
        <f>E18</f>
        <v>2012</v>
      </c>
      <c r="F19" s="36">
        <v>42494</v>
      </c>
      <c r="G19" s="34" t="s">
        <v>33</v>
      </c>
      <c r="H19" s="34">
        <v>80.125</v>
      </c>
      <c r="I19" s="34"/>
      <c r="J19" s="34">
        <v>14.5</v>
      </c>
      <c r="K19" s="35">
        <f>IF(F19="","",C19*0.03)</f>
        <v>38081.620106206276</v>
      </c>
      <c r="L19" s="35"/>
      <c r="M19" s="37">
        <f>IF(J19="","",(K19/J19)/1000)</f>
        <v>2.626318628014226</v>
      </c>
      <c r="N19" s="34">
        <f>N18</f>
        <v>2012</v>
      </c>
      <c r="O19" s="36">
        <v>42494</v>
      </c>
      <c r="P19" s="34">
        <v>80.27</v>
      </c>
      <c r="Q19" s="34"/>
      <c r="R19" s="38">
        <f>IF(O19="","",(IF(G19="売",H19-P19,P19-H19))*M19*100000)</f>
        <v>-38081.620106205235</v>
      </c>
      <c r="S19" s="38"/>
      <c r="T19" s="39">
        <f>IF(O19="","",IF(R19&lt;0,J19*(-1),IF(G19="買",(P19-H19)*100,(H19-P19)*100)))</f>
        <v>-14.5</v>
      </c>
      <c r="U19" s="39"/>
    </row>
    <row r="20" spans="2:21" ht="12.75">
      <c r="B20" s="34">
        <v>12</v>
      </c>
      <c r="C20" s="35">
        <f>IF(R19="","",C19+R19)</f>
        <v>1231305.7167673372</v>
      </c>
      <c r="D20" s="35"/>
      <c r="E20" s="34">
        <f>E19</f>
        <v>2012</v>
      </c>
      <c r="F20" s="36">
        <v>42501</v>
      </c>
      <c r="G20" s="34" t="s">
        <v>34</v>
      </c>
      <c r="H20" s="34">
        <v>79.984</v>
      </c>
      <c r="I20" s="34"/>
      <c r="J20" s="34">
        <v>19.5</v>
      </c>
      <c r="K20" s="35">
        <f>IF(F20="","",C20*0.03)</f>
        <v>36939.171503020116</v>
      </c>
      <c r="L20" s="35"/>
      <c r="M20" s="37">
        <f>IF(J20="","",(K20/J20)/1000)</f>
        <v>1.894316487334365</v>
      </c>
      <c r="N20" s="34">
        <f>N19</f>
        <v>2012</v>
      </c>
      <c r="O20" s="36">
        <v>42504</v>
      </c>
      <c r="P20" s="34">
        <v>79.789</v>
      </c>
      <c r="Q20" s="34"/>
      <c r="R20" s="38">
        <f>IF(O20="","",(IF(G20="売",H20-P20,P20-H20))*M20*100000)</f>
        <v>-36939.17150301883</v>
      </c>
      <c r="S20" s="38"/>
      <c r="T20" s="39">
        <f>IF(O20="","",IF(R20&lt;0,J20*(-1),IF(G20="買",(P20-H20)*100,(H20-P20)*100)))</f>
        <v>-19.5</v>
      </c>
      <c r="U20" s="39"/>
    </row>
    <row r="21" spans="2:21" ht="12.75">
      <c r="B21" s="34">
        <v>13</v>
      </c>
      <c r="C21" s="35">
        <f>IF(R20="","",C20+R20)</f>
        <v>1194366.5452643184</v>
      </c>
      <c r="D21" s="35"/>
      <c r="E21" s="34">
        <f>E20</f>
        <v>2012</v>
      </c>
      <c r="F21" s="36">
        <v>42506</v>
      </c>
      <c r="G21" s="34" t="s">
        <v>34</v>
      </c>
      <c r="H21" s="34">
        <v>80.344</v>
      </c>
      <c r="I21" s="34"/>
      <c r="J21" s="34">
        <v>15.7</v>
      </c>
      <c r="K21" s="35">
        <f>IF(F21="","",C21*0.03)</f>
        <v>35830.99635792955</v>
      </c>
      <c r="L21" s="35"/>
      <c r="M21" s="37">
        <f>IF(J21="","",(K21/J21)/1000)</f>
        <v>2.282229067384048</v>
      </c>
      <c r="N21" s="34">
        <f>N20</f>
        <v>2012</v>
      </c>
      <c r="O21" s="36">
        <v>42507</v>
      </c>
      <c r="P21" s="34">
        <v>80.187</v>
      </c>
      <c r="Q21" s="34"/>
      <c r="R21" s="38">
        <f>IF(O21="","",(IF(G21="売",H21-P21,P21-H21))*M21*100000)</f>
        <v>-35830.99635792875</v>
      </c>
      <c r="S21" s="38"/>
      <c r="T21" s="39">
        <f>IF(O21="","",IF(R21&lt;0,J21*(-1),IF(G21="買",(P21-H21)*100,(H21-P21)*100)))</f>
        <v>-15.7</v>
      </c>
      <c r="U21" s="39"/>
    </row>
    <row r="22" spans="2:21" ht="12.75">
      <c r="B22" s="34">
        <v>14</v>
      </c>
      <c r="C22" s="35">
        <f>IF(R21="","",C21+R21)</f>
        <v>1158535.5489063896</v>
      </c>
      <c r="D22" s="35"/>
      <c r="E22" s="34">
        <f>E21</f>
        <v>2012</v>
      </c>
      <c r="F22" s="36">
        <v>42507</v>
      </c>
      <c r="G22" s="34" t="s">
        <v>34</v>
      </c>
      <c r="H22" s="34">
        <v>80.33</v>
      </c>
      <c r="I22" s="34"/>
      <c r="J22" s="34">
        <v>9</v>
      </c>
      <c r="K22" s="35">
        <f>IF(F22="","",C22*0.03)</f>
        <v>34756.06646719169</v>
      </c>
      <c r="L22" s="35"/>
      <c r="M22" s="37">
        <f>IF(J22="","",(K22/J22)/1000)</f>
        <v>3.861785163021299</v>
      </c>
      <c r="N22" s="34">
        <f>N21</f>
        <v>2012</v>
      </c>
      <c r="O22" s="36">
        <v>42507</v>
      </c>
      <c r="P22" s="34">
        <v>80.24</v>
      </c>
      <c r="Q22" s="34"/>
      <c r="R22" s="38">
        <f>IF(O22="","",(IF(G22="売",H22-P22,P22-H22))*M22*100000)</f>
        <v>-34756.066467193006</v>
      </c>
      <c r="S22" s="38"/>
      <c r="T22" s="39">
        <f>IF(O22="","",IF(R22&lt;0,J22*(-1),IF(G22="買",(P22-H22)*100,(H22-P22)*100)))</f>
        <v>-9</v>
      </c>
      <c r="U22" s="39"/>
    </row>
    <row r="23" spans="2:21" ht="12.75">
      <c r="B23" s="34">
        <v>15</v>
      </c>
      <c r="C23" s="35">
        <f>IF(R22="","",C22+R22)</f>
        <v>1123779.4824391967</v>
      </c>
      <c r="D23" s="35"/>
      <c r="E23" s="34">
        <f>E22</f>
        <v>2012</v>
      </c>
      <c r="F23" s="36">
        <v>42515</v>
      </c>
      <c r="G23" s="34" t="s">
        <v>34</v>
      </c>
      <c r="H23" s="34">
        <v>79.672</v>
      </c>
      <c r="I23" s="34"/>
      <c r="J23" s="34">
        <v>10.6</v>
      </c>
      <c r="K23" s="35">
        <f>IF(F23="","",C23*0.03)</f>
        <v>33713.3844731759</v>
      </c>
      <c r="L23" s="35"/>
      <c r="M23" s="37">
        <f>IF(J23="","",(K23/J23)/1000)</f>
        <v>3.1805079691675378</v>
      </c>
      <c r="N23" s="34">
        <f>N22</f>
        <v>2012</v>
      </c>
      <c r="O23" s="36">
        <v>42508</v>
      </c>
      <c r="P23" s="34">
        <v>79.566</v>
      </c>
      <c r="Q23" s="34"/>
      <c r="R23" s="38">
        <f>IF(O23="","",(IF(G23="売",H23-P23,P23-H23))*M23*100000)</f>
        <v>-33713.38447317416</v>
      </c>
      <c r="S23" s="38"/>
      <c r="T23" s="39">
        <f>IF(O23="","",IF(R23&lt;0,J23*(-1),IF(G23="買",(P23-H23)*100,(H23-P23)*100)))</f>
        <v>-10.6</v>
      </c>
      <c r="U23" s="39"/>
    </row>
    <row r="24" spans="2:21" ht="12.75">
      <c r="B24" s="34">
        <v>16</v>
      </c>
      <c r="C24" s="35">
        <f>IF(R23="","",C23+R23)</f>
        <v>1090066.0979660226</v>
      </c>
      <c r="D24" s="35"/>
      <c r="E24" s="34">
        <f>E23</f>
        <v>2012</v>
      </c>
      <c r="F24" s="36">
        <v>42525</v>
      </c>
      <c r="G24" s="34" t="s">
        <v>33</v>
      </c>
      <c r="H24" s="34">
        <v>78.033</v>
      </c>
      <c r="I24" s="34"/>
      <c r="J24" s="34">
        <v>40.7</v>
      </c>
      <c r="K24" s="35">
        <f>IF(F24="","",C24*0.03)</f>
        <v>32701.982938980676</v>
      </c>
      <c r="L24" s="35"/>
      <c r="M24" s="37">
        <f>IF(J24="","",(K24/J24)/1000)</f>
        <v>0.8034885242992794</v>
      </c>
      <c r="N24" s="34">
        <f>N23</f>
        <v>2012</v>
      </c>
      <c r="O24" s="36">
        <v>42526</v>
      </c>
      <c r="P24" s="34">
        <v>78.44</v>
      </c>
      <c r="Q24" s="34"/>
      <c r="R24" s="38">
        <f>IF(O24="","",(IF(G24="売",H24-P24,P24-H24))*M24*100000)</f>
        <v>-32701.98293898039</v>
      </c>
      <c r="S24" s="38"/>
      <c r="T24" s="39">
        <f>IF(O24="","",IF(R24&lt;0,J24*(-1),IF(G24="買",(P24-H24)*100,(H24-P24)*100)))</f>
        <v>-40.7</v>
      </c>
      <c r="U24" s="39"/>
    </row>
    <row r="25" spans="2:21" ht="12.75">
      <c r="B25" s="34">
        <v>17</v>
      </c>
      <c r="C25" s="35">
        <f>IF(R24="","",C24+R24)</f>
        <v>1057364.115027042</v>
      </c>
      <c r="D25" s="35"/>
      <c r="E25" s="34">
        <f>E24</f>
        <v>2012</v>
      </c>
      <c r="F25" s="36">
        <v>42529</v>
      </c>
      <c r="G25" s="34" t="s">
        <v>34</v>
      </c>
      <c r="H25" s="34">
        <v>79.5</v>
      </c>
      <c r="I25" s="34"/>
      <c r="J25" s="34">
        <v>21</v>
      </c>
      <c r="K25" s="35">
        <f>IF(F25="","",C25*0.03)</f>
        <v>31720.92345081126</v>
      </c>
      <c r="L25" s="35"/>
      <c r="M25" s="37">
        <f>IF(J25="","",(K25/J25)/1000)</f>
        <v>1.5105201643243458</v>
      </c>
      <c r="N25" s="34">
        <f>N24</f>
        <v>2012</v>
      </c>
      <c r="O25" s="36">
        <v>42533</v>
      </c>
      <c r="P25" s="34">
        <v>79.29</v>
      </c>
      <c r="Q25" s="34"/>
      <c r="R25" s="38">
        <f>IF(O25="","",(IF(G25="売",H25-P25,P25-H25))*M25*100000)</f>
        <v>-31720.923450810318</v>
      </c>
      <c r="S25" s="38"/>
      <c r="T25" s="39">
        <f>IF(O25="","",IF(R25&lt;0,J25*(-1),IF(G25="買",(P25-H25)*100,(H25-P25)*100)))</f>
        <v>-21</v>
      </c>
      <c r="U25" s="39"/>
    </row>
    <row r="26" spans="2:21" ht="12.75">
      <c r="B26" s="34">
        <v>18</v>
      </c>
      <c r="C26" s="35">
        <f>IF(R25="","",C25+R25)</f>
        <v>1025643.1915762317</v>
      </c>
      <c r="D26" s="35"/>
      <c r="E26" s="34">
        <f>E25</f>
        <v>2012</v>
      </c>
      <c r="F26" s="36">
        <v>42534</v>
      </c>
      <c r="G26" s="34" t="s">
        <v>34</v>
      </c>
      <c r="H26" s="34">
        <v>79.677</v>
      </c>
      <c r="I26" s="34"/>
      <c r="J26" s="34">
        <v>15.8</v>
      </c>
      <c r="K26" s="35">
        <f>IF(F26="","",C26*0.03)</f>
        <v>30769.29574728695</v>
      </c>
      <c r="L26" s="35"/>
      <c r="M26" s="37">
        <f>IF(J26="","",(K26/J26)/1000)</f>
        <v>1.9474237814738573</v>
      </c>
      <c r="N26" s="34">
        <f>N25</f>
        <v>2012</v>
      </c>
      <c r="O26" s="36">
        <v>42534</v>
      </c>
      <c r="P26" s="34">
        <v>79.519</v>
      </c>
      <c r="Q26" s="34"/>
      <c r="R26" s="38">
        <f>IF(O26="","",(IF(G26="売",H26-P26,P26-H26))*M26*100000)</f>
        <v>-30769.29574728719</v>
      </c>
      <c r="S26" s="38"/>
      <c r="T26" s="39">
        <f>IF(O26="","",IF(R26&lt;0,J26*(-1),IF(G26="買",(P26-H26)*100,(H26-P26)*100)))</f>
        <v>-15.8</v>
      </c>
      <c r="U26" s="39"/>
    </row>
    <row r="27" spans="2:21" ht="12.75">
      <c r="B27" s="34">
        <v>19</v>
      </c>
      <c r="C27" s="35">
        <f>IF(R26="","",C26+R26)</f>
        <v>994873.8958289445</v>
      </c>
      <c r="D27" s="35"/>
      <c r="E27" s="34">
        <f>E26</f>
        <v>2012</v>
      </c>
      <c r="F27" s="36">
        <v>42555</v>
      </c>
      <c r="G27" s="34" t="s">
        <v>34</v>
      </c>
      <c r="H27" s="34">
        <v>79.82</v>
      </c>
      <c r="I27" s="34"/>
      <c r="J27" s="34">
        <v>13.5</v>
      </c>
      <c r="K27" s="35">
        <f>IF(F27="","",C27*0.03)</f>
        <v>29846.216874868333</v>
      </c>
      <c r="L27" s="35"/>
      <c r="M27" s="37">
        <f>IF(J27="","",(K27/J27)/1000)</f>
        <v>2.2108308796198766</v>
      </c>
      <c r="N27" s="34">
        <f>N26</f>
        <v>2012</v>
      </c>
      <c r="O27" s="36">
        <v>42556</v>
      </c>
      <c r="P27" s="34">
        <v>79.685</v>
      </c>
      <c r="Q27" s="34"/>
      <c r="R27" s="38">
        <f>IF(O27="","",(IF(G27="売",H27-P27,P27-H27))*M27*100000)</f>
        <v>-29846.21687486632</v>
      </c>
      <c r="S27" s="38"/>
      <c r="T27" s="39">
        <f>IF(O27="","",IF(R27&lt;0,J27*(-1),IF(G27="買",(P27-H27)*100,(H27-P27)*100)))</f>
        <v>-13.5</v>
      </c>
      <c r="U27" s="39"/>
    </row>
    <row r="28" spans="2:21" ht="12.75">
      <c r="B28" s="34">
        <v>20</v>
      </c>
      <c r="C28" s="35">
        <f>IF(R27="","",C27+R27)</f>
        <v>965027.6789540782</v>
      </c>
      <c r="D28" s="35"/>
      <c r="E28" s="34">
        <f>E27</f>
        <v>2012</v>
      </c>
      <c r="F28" s="36">
        <v>42556</v>
      </c>
      <c r="G28" s="34" t="s">
        <v>34</v>
      </c>
      <c r="H28" s="34">
        <v>79.927</v>
      </c>
      <c r="I28" s="34"/>
      <c r="J28" s="34">
        <v>8.3</v>
      </c>
      <c r="K28" s="35">
        <f>IF(F28="","",C28*0.03)</f>
        <v>28950.830368622344</v>
      </c>
      <c r="L28" s="35"/>
      <c r="M28" s="37">
        <f>IF(J28="","",(K28/J28)/1000)</f>
        <v>3.4880518516412464</v>
      </c>
      <c r="N28" s="34">
        <f>N27</f>
        <v>2012</v>
      </c>
      <c r="O28" s="36">
        <v>42557</v>
      </c>
      <c r="P28" s="34">
        <v>79.844</v>
      </c>
      <c r="Q28" s="34"/>
      <c r="R28" s="38">
        <f>IF(O28="","",(IF(G28="売",H28-P28,P28-H28))*M28*100000)</f>
        <v>-28950.830368626746</v>
      </c>
      <c r="S28" s="38"/>
      <c r="T28" s="39">
        <f>IF(O28="","",IF(R28&lt;0,J28*(-1),IF(G28="買",(P28-H28)*100,(H28-P28)*100)))</f>
        <v>-8.3</v>
      </c>
      <c r="U28" s="39"/>
    </row>
    <row r="29" spans="2:21" ht="12.75">
      <c r="B29" s="34">
        <v>21</v>
      </c>
      <c r="C29" s="35">
        <f>IF(R28="","",C28+R28)</f>
        <v>936076.8485854515</v>
      </c>
      <c r="D29" s="35"/>
      <c r="E29" s="34">
        <f>E28</f>
        <v>2012</v>
      </c>
      <c r="F29" s="36">
        <v>42560</v>
      </c>
      <c r="G29" s="34" t="s">
        <v>33</v>
      </c>
      <c r="H29" s="34">
        <v>79.578</v>
      </c>
      <c r="I29" s="34"/>
      <c r="J29" s="34">
        <v>12.4</v>
      </c>
      <c r="K29" s="35">
        <f>IF(F29="","",C29*0.03)</f>
        <v>28082.305457563543</v>
      </c>
      <c r="L29" s="35"/>
      <c r="M29" s="37">
        <f>IF(J29="","",(K29/J29)/1000)</f>
        <v>2.264702053029318</v>
      </c>
      <c r="N29" s="34">
        <f>N28</f>
        <v>2012</v>
      </c>
      <c r="O29" s="36">
        <v>42561</v>
      </c>
      <c r="P29" s="34">
        <v>79.38</v>
      </c>
      <c r="Q29" s="34"/>
      <c r="R29" s="38">
        <f>IF(O29="","",(IF(G29="売",H29-P29,P29-H29))*M29*100000)</f>
        <v>44841.100649982196</v>
      </c>
      <c r="S29" s="38"/>
      <c r="T29" s="39">
        <f>IF(O29="","",IF(R29&lt;0,J29*(-1),IF(G29="買",(P29-H29)*100,(H29-P29)*100)))</f>
        <v>19.80000000000075</v>
      </c>
      <c r="U29" s="39"/>
    </row>
    <row r="30" spans="2:21" ht="12.75">
      <c r="B30" s="34">
        <v>22</v>
      </c>
      <c r="C30" s="35">
        <f>IF(R29="","",C29+R29)</f>
        <v>980917.9492354337</v>
      </c>
      <c r="D30" s="35"/>
      <c r="E30" s="34">
        <f>E29</f>
        <v>2012</v>
      </c>
      <c r="F30" s="36">
        <v>42561</v>
      </c>
      <c r="G30" s="34" t="s">
        <v>33</v>
      </c>
      <c r="H30" s="34">
        <v>79.415</v>
      </c>
      <c r="I30" s="34"/>
      <c r="J30" s="34">
        <v>8.5</v>
      </c>
      <c r="K30" s="35">
        <f>IF(F30="","",C30*0.03)</f>
        <v>29427.53847706301</v>
      </c>
      <c r="L30" s="35"/>
      <c r="M30" s="37">
        <f>IF(J30="","",(K30/J30)/1000)</f>
        <v>3.4620633502427074</v>
      </c>
      <c r="N30" s="34">
        <f>N29</f>
        <v>2012</v>
      </c>
      <c r="O30" s="36">
        <v>42562</v>
      </c>
      <c r="P30" s="34">
        <v>79.5</v>
      </c>
      <c r="Q30" s="34"/>
      <c r="R30" s="38">
        <f>IF(O30="","",(IF(G30="売",H30-P30,P30-H30))*M30*100000)</f>
        <v>-29427.53847706085</v>
      </c>
      <c r="S30" s="38"/>
      <c r="T30" s="39">
        <f>IF(O30="","",IF(R30&lt;0,J30*(-1),IF(G30="買",(P30-H30)*100,(H30-P30)*100)))</f>
        <v>-8.5</v>
      </c>
      <c r="U30" s="39"/>
    </row>
    <row r="31" spans="2:21" ht="12.75">
      <c r="B31" s="34">
        <v>23</v>
      </c>
      <c r="C31" s="35">
        <f>IF(R30="","",C30+R30)</f>
        <v>951490.4107583729</v>
      </c>
      <c r="D31" s="35"/>
      <c r="E31" s="34">
        <f>E30</f>
        <v>2012</v>
      </c>
      <c r="F31" s="36">
        <v>42564</v>
      </c>
      <c r="G31" s="34" t="s">
        <v>33</v>
      </c>
      <c r="H31" s="34">
        <v>79.13</v>
      </c>
      <c r="I31" s="34"/>
      <c r="J31" s="34">
        <v>16</v>
      </c>
      <c r="K31" s="35">
        <f>IF(F31="","",C31*0.03)</f>
        <v>28544.712322751184</v>
      </c>
      <c r="L31" s="35"/>
      <c r="M31" s="37">
        <f>IF(J31="","",(K31/J31)/1000)</f>
        <v>1.784044520171949</v>
      </c>
      <c r="N31" s="34">
        <f>N30</f>
        <v>2012</v>
      </c>
      <c r="O31" s="36">
        <v>42567</v>
      </c>
      <c r="P31" s="34">
        <v>78.935</v>
      </c>
      <c r="Q31" s="34"/>
      <c r="R31" s="38">
        <f>IF(O31="","",(IF(G31="売",H31-P31,P31-H31))*M31*100000)</f>
        <v>34788.868143351785</v>
      </c>
      <c r="S31" s="38"/>
      <c r="T31" s="39">
        <f>IF(O31="","",IF(R31&lt;0,J31*(-1),IF(G31="買",(P31-H31)*100,(H31-P31)*100)))</f>
        <v>19.499999999999318</v>
      </c>
      <c r="U31" s="39"/>
    </row>
    <row r="32" spans="2:21" ht="12.75">
      <c r="B32" s="34">
        <v>24</v>
      </c>
      <c r="C32" s="35">
        <f>IF(R31="","",C31+R31)</f>
        <v>986279.2789017246</v>
      </c>
      <c r="D32" s="35"/>
      <c r="E32" s="34">
        <f>E31</f>
        <v>2012</v>
      </c>
      <c r="F32" s="36">
        <v>42575</v>
      </c>
      <c r="G32" s="34" t="s">
        <v>33</v>
      </c>
      <c r="H32" s="34">
        <v>78.11</v>
      </c>
      <c r="I32" s="34"/>
      <c r="J32" s="34">
        <v>13</v>
      </c>
      <c r="K32" s="35">
        <f>IF(F32="","",C32*0.03)</f>
        <v>29588.378367051737</v>
      </c>
      <c r="L32" s="35"/>
      <c r="M32" s="37">
        <f>IF(J32="","",(K32/J32)/1000)</f>
        <v>2.276029105157826</v>
      </c>
      <c r="N32" s="34">
        <f>N31</f>
        <v>2012</v>
      </c>
      <c r="O32" s="36">
        <v>42577</v>
      </c>
      <c r="P32" s="34">
        <v>78.24</v>
      </c>
      <c r="Q32" s="34"/>
      <c r="R32" s="38">
        <f>IF(O32="","",(IF(G32="売",H32-P32,P32-H32))*M32*100000)</f>
        <v>-29588.3783670507</v>
      </c>
      <c r="S32" s="38"/>
      <c r="T32" s="39">
        <f>IF(O32="","",IF(R32&lt;0,J32*(-1),IF(G32="買",(P32-H32)*100,(H32-P32)*100)))</f>
        <v>-13</v>
      </c>
      <c r="U32" s="39"/>
    </row>
    <row r="33" spans="2:21" ht="12.75">
      <c r="B33" s="34">
        <v>25</v>
      </c>
      <c r="C33" s="35">
        <f>IF(R32="","",C32+R32)</f>
        <v>956690.900534674</v>
      </c>
      <c r="D33" s="35"/>
      <c r="E33" s="34">
        <f>E32</f>
        <v>2012</v>
      </c>
      <c r="F33" s="36">
        <v>42591</v>
      </c>
      <c r="G33" s="34" t="s">
        <v>34</v>
      </c>
      <c r="H33" s="34">
        <v>78.53</v>
      </c>
      <c r="I33" s="34"/>
      <c r="J33" s="34">
        <v>25</v>
      </c>
      <c r="K33" s="35">
        <f>IF(F33="","",C33*0.03)</f>
        <v>28700.72701604022</v>
      </c>
      <c r="L33" s="35"/>
      <c r="M33" s="37">
        <f>IF(J33="","",(K33/J33)/1000)</f>
        <v>1.1480290806416087</v>
      </c>
      <c r="N33" s="34">
        <f>N32</f>
        <v>2012</v>
      </c>
      <c r="O33" s="36">
        <v>42591</v>
      </c>
      <c r="P33" s="34">
        <v>78.28</v>
      </c>
      <c r="Q33" s="34"/>
      <c r="R33" s="38">
        <f>IF(O33="","",(IF(G33="売",H33-P33,P33-H33))*M33*100000)</f>
        <v>-28700.72701604022</v>
      </c>
      <c r="S33" s="38"/>
      <c r="T33" s="39">
        <f>IF(O33="","",IF(R33&lt;0,J33*(-1),IF(G33="買",(P33-H33)*100,(H33-P33)*100)))</f>
        <v>-25</v>
      </c>
      <c r="U33" s="39"/>
    </row>
    <row r="34" spans="2:21" ht="12.75">
      <c r="B34" s="34">
        <v>26</v>
      </c>
      <c r="C34" s="35">
        <f>IF(R33="","",C33+R33)</f>
        <v>927990.1735186337</v>
      </c>
      <c r="D34" s="35"/>
      <c r="E34" s="34">
        <f>E33</f>
        <v>2012</v>
      </c>
      <c r="F34" s="36">
        <v>42595</v>
      </c>
      <c r="G34" s="34" t="s">
        <v>33</v>
      </c>
      <c r="H34" s="34">
        <v>78.23</v>
      </c>
      <c r="I34" s="34"/>
      <c r="J34" s="34">
        <v>13</v>
      </c>
      <c r="K34" s="35">
        <f>IF(F34="","",C34*0.03)</f>
        <v>27839.70520555901</v>
      </c>
      <c r="L34" s="35"/>
      <c r="M34" s="37">
        <f>IF(J34="","",(K34/J34)/1000)</f>
        <v>2.141515785043001</v>
      </c>
      <c r="N34" s="34">
        <f>N33</f>
        <v>2012</v>
      </c>
      <c r="O34" s="36">
        <v>42595</v>
      </c>
      <c r="P34" s="34">
        <v>78.36</v>
      </c>
      <c r="Q34" s="34"/>
      <c r="R34" s="38">
        <f>IF(O34="","",(IF(G34="売",H34-P34,P34-H34))*M34*100000)</f>
        <v>-27839.705205558035</v>
      </c>
      <c r="S34" s="38"/>
      <c r="T34" s="39">
        <f>IF(O34="","",IF(R34&lt;0,J34*(-1),IF(G34="買",(P34-H34)*100,(H34-P34)*100)))</f>
        <v>-13</v>
      </c>
      <c r="U34" s="39"/>
    </row>
    <row r="35" spans="2:21" ht="12.75">
      <c r="B35" s="34">
        <v>27</v>
      </c>
      <c r="C35" s="35">
        <f>IF(R34="","",C34+R34)</f>
        <v>900150.4683130757</v>
      </c>
      <c r="D35" s="35"/>
      <c r="E35" s="34">
        <f>E34</f>
        <v>2012</v>
      </c>
      <c r="F35" s="36">
        <v>42604</v>
      </c>
      <c r="G35" s="34" t="s">
        <v>33</v>
      </c>
      <c r="H35" s="34">
        <v>79.14</v>
      </c>
      <c r="I35" s="34"/>
      <c r="J35" s="34">
        <v>12</v>
      </c>
      <c r="K35" s="35">
        <f>IF(F35="","",C35*0.03)</f>
        <v>27004.51404939227</v>
      </c>
      <c r="L35" s="35"/>
      <c r="M35" s="37">
        <f>IF(J35="","",(K35/J35)/1000)</f>
        <v>2.2503761707826895</v>
      </c>
      <c r="N35" s="34">
        <f>N34</f>
        <v>2012</v>
      </c>
      <c r="O35" s="36">
        <v>42604</v>
      </c>
      <c r="P35" s="34">
        <v>79.023</v>
      </c>
      <c r="Q35" s="34"/>
      <c r="R35" s="38">
        <f>IF(O35="","",(IF(G35="売",H35-P35,P35-H35))*M35*100000)</f>
        <v>26329.401198158463</v>
      </c>
      <c r="S35" s="38"/>
      <c r="T35" s="39">
        <f>IF(O35="","",IF(R35&lt;0,J35*(-1),IF(G35="買",(P35-H35)*100,(H35-P35)*100)))</f>
        <v>11.700000000000443</v>
      </c>
      <c r="U35" s="39"/>
    </row>
    <row r="36" spans="2:21" ht="12.75">
      <c r="B36" s="34">
        <v>28</v>
      </c>
      <c r="C36" s="35">
        <f>IF(R35="","",C35+R35)</f>
        <v>926479.8695112342</v>
      </c>
      <c r="D36" s="35"/>
      <c r="E36" s="34">
        <f>E35</f>
        <v>2012</v>
      </c>
      <c r="F36" s="36">
        <v>42610</v>
      </c>
      <c r="G36" s="34" t="s">
        <v>33</v>
      </c>
      <c r="H36" s="34">
        <v>78.5</v>
      </c>
      <c r="I36" s="34"/>
      <c r="J36" s="34">
        <v>21</v>
      </c>
      <c r="K36" s="35">
        <f>IF(F36="","",C36*0.03)</f>
        <v>27794.396085337026</v>
      </c>
      <c r="L36" s="35"/>
      <c r="M36" s="37">
        <f>IF(J36="","",(K36/J36)/1000)</f>
        <v>1.3235426707303346</v>
      </c>
      <c r="N36" s="34">
        <f>N35</f>
        <v>2012</v>
      </c>
      <c r="O36" s="36">
        <v>42610</v>
      </c>
      <c r="P36" s="34">
        <v>78.71</v>
      </c>
      <c r="Q36" s="34"/>
      <c r="R36" s="38">
        <f>IF(O36="","",(IF(G36="売",H36-P36,P36-H36))*M36*100000)</f>
        <v>-27794.396085336197</v>
      </c>
      <c r="S36" s="38"/>
      <c r="T36" s="39">
        <f>IF(O36="","",IF(R36&lt;0,J36*(-1),IF(G36="買",(P36-H36)*100,(H36-P36)*100)))</f>
        <v>-21</v>
      </c>
      <c r="U36" s="39"/>
    </row>
    <row r="37" spans="2:21" ht="12.75">
      <c r="B37" s="34">
        <v>29</v>
      </c>
      <c r="C37" s="35">
        <f>IF(R36="","",C36+R36)</f>
        <v>898685.473425898</v>
      </c>
      <c r="D37" s="35"/>
      <c r="E37" s="34">
        <f>E36</f>
        <v>2012</v>
      </c>
      <c r="F37" s="36">
        <v>42638</v>
      </c>
      <c r="G37" s="34" t="s">
        <v>33</v>
      </c>
      <c r="H37" s="34">
        <v>77.81</v>
      </c>
      <c r="I37" s="34"/>
      <c r="J37" s="34">
        <v>12</v>
      </c>
      <c r="K37" s="35">
        <f>IF(F37="","",C37*0.03)</f>
        <v>26960.56420277694</v>
      </c>
      <c r="L37" s="35"/>
      <c r="M37" s="37">
        <f>IF(J37="","",(K37/J37)/1000)</f>
        <v>2.246713683564745</v>
      </c>
      <c r="N37" s="34">
        <f>N36</f>
        <v>2012</v>
      </c>
      <c r="O37" s="36">
        <v>42641</v>
      </c>
      <c r="P37" s="34">
        <v>77.477</v>
      </c>
      <c r="Q37" s="34"/>
      <c r="R37" s="38">
        <f>IF(O37="","",(IF(G37="売",H37-P37,P37-H37))*M37*100000)</f>
        <v>74815.56566270565</v>
      </c>
      <c r="S37" s="38"/>
      <c r="T37" s="39">
        <f>IF(O37="","",IF(R37&lt;0,J37*(-1),IF(G37="買",(P37-H37)*100,(H37-P37)*100)))</f>
        <v>33.29999999999984</v>
      </c>
      <c r="U37" s="39"/>
    </row>
    <row r="38" spans="2:21" ht="12.75">
      <c r="B38" s="34">
        <v>30</v>
      </c>
      <c r="C38" s="35">
        <f>C37</f>
        <v>898685.473425898</v>
      </c>
      <c r="D38" s="35"/>
      <c r="E38" s="34">
        <f>E37</f>
        <v>2012</v>
      </c>
      <c r="F38" s="36">
        <v>42640</v>
      </c>
      <c r="G38" s="34" t="s">
        <v>33</v>
      </c>
      <c r="H38" s="34">
        <v>77.61</v>
      </c>
      <c r="I38" s="34"/>
      <c r="J38" s="34">
        <v>9</v>
      </c>
      <c r="K38" s="35">
        <f>IF(F38="","",C38*0.03)</f>
        <v>26960.56420277694</v>
      </c>
      <c r="L38" s="35"/>
      <c r="M38" s="37">
        <f>IF(J38="","",(K38/J38)/1000)</f>
        <v>2.9956182447529933</v>
      </c>
      <c r="N38" s="34">
        <f>N37</f>
        <v>2012</v>
      </c>
      <c r="O38" s="36">
        <v>42641</v>
      </c>
      <c r="P38" s="34">
        <v>77.49</v>
      </c>
      <c r="Q38" s="34"/>
      <c r="R38" s="38">
        <f>IF(O38="","",(IF(G38="売",H38-P38,P38-H38))*M38*100000)</f>
        <v>35947.418937037284</v>
      </c>
      <c r="S38" s="38"/>
      <c r="T38" s="39">
        <f>IF(O38="","",IF(R38&lt;0,J38*(-1),IF(G38="買",(P38-H38)*100,(H38-P38)*100)))</f>
        <v>12.000000000000455</v>
      </c>
      <c r="U38" s="39"/>
    </row>
    <row r="39" spans="2:21" ht="12.75">
      <c r="B39" s="34">
        <v>31</v>
      </c>
      <c r="C39" s="35">
        <f>C37+R37+R38</f>
        <v>1009448.4580256409</v>
      </c>
      <c r="D39" s="35"/>
      <c r="E39" s="34">
        <f>E38</f>
        <v>2012</v>
      </c>
      <c r="F39" s="36">
        <v>42645</v>
      </c>
      <c r="G39" s="34" t="s">
        <v>34</v>
      </c>
      <c r="H39" s="34">
        <v>78.12</v>
      </c>
      <c r="I39" s="34"/>
      <c r="J39" s="34">
        <v>16</v>
      </c>
      <c r="K39" s="35">
        <f>IF(F39="","",C39*0.03)</f>
        <v>30283.453740769226</v>
      </c>
      <c r="L39" s="35"/>
      <c r="M39" s="37">
        <f>IF(J39="","",(K39/J39)/1000)</f>
        <v>1.8927158587980766</v>
      </c>
      <c r="N39" s="34">
        <f>N38</f>
        <v>2012</v>
      </c>
      <c r="O39" s="36">
        <v>42646</v>
      </c>
      <c r="P39" s="34">
        <v>78.378</v>
      </c>
      <c r="Q39" s="34"/>
      <c r="R39" s="38">
        <f>IF(O39="","",(IF(G39="売",H39-P39,P39-H39))*M39*100000)</f>
        <v>48832.069156989535</v>
      </c>
      <c r="S39" s="38"/>
      <c r="T39" s="39">
        <f>IF(O39="","",IF(R39&lt;0,J39*(-1),IF(G39="買",(P39-H39)*100,(H39-P39)*100)))</f>
        <v>25.799999999999557</v>
      </c>
      <c r="U39" s="39"/>
    </row>
    <row r="40" spans="2:21" ht="12.75">
      <c r="B40" s="34">
        <v>32</v>
      </c>
      <c r="C40" s="35">
        <f>IF(R39="","",C39+R39)</f>
        <v>1058280.5271826305</v>
      </c>
      <c r="D40" s="35"/>
      <c r="E40" s="34">
        <f>E39</f>
        <v>2012</v>
      </c>
      <c r="F40" s="36">
        <v>42653</v>
      </c>
      <c r="G40" s="34" t="s">
        <v>33</v>
      </c>
      <c r="H40" s="34">
        <v>78.11</v>
      </c>
      <c r="I40" s="34"/>
      <c r="J40" s="34">
        <v>14</v>
      </c>
      <c r="K40" s="35">
        <f>IF(F40="","",C40*0.03)</f>
        <v>31748.415815478915</v>
      </c>
      <c r="L40" s="35"/>
      <c r="M40" s="37">
        <f>IF(J40="","",(K40/J40)/1000)</f>
        <v>2.2677439868199225</v>
      </c>
      <c r="N40" s="34">
        <f>N39</f>
        <v>2012</v>
      </c>
      <c r="O40" s="36">
        <v>42654</v>
      </c>
      <c r="P40" s="34">
        <v>77.991</v>
      </c>
      <c r="Q40" s="34"/>
      <c r="R40" s="38">
        <f>IF(O40="","",(IF(G40="売",H40-P40,P40-H40))*M40*100000)</f>
        <v>26986.153443157025</v>
      </c>
      <c r="S40" s="38"/>
      <c r="T40" s="39">
        <f>IF(O40="","",IF(R40&lt;0,J40*(-1),IF(G40="買",(P40-H40)*100,(H40-P40)*100)))</f>
        <v>11.899999999999977</v>
      </c>
      <c r="U40" s="39"/>
    </row>
    <row r="41" spans="2:21" ht="12.75">
      <c r="B41" s="34">
        <v>33</v>
      </c>
      <c r="C41" s="35">
        <f>IF(R40="","",C40+R40)</f>
        <v>1085266.6806257875</v>
      </c>
      <c r="D41" s="35"/>
      <c r="E41" s="34">
        <f>E40</f>
        <v>2012</v>
      </c>
      <c r="F41" s="36">
        <v>42658</v>
      </c>
      <c r="G41" s="34" t="s">
        <v>34</v>
      </c>
      <c r="H41" s="34">
        <v>78.49</v>
      </c>
      <c r="I41" s="34"/>
      <c r="J41" s="34">
        <v>17</v>
      </c>
      <c r="K41" s="35">
        <f>IF(F41="","",C41*0.03)</f>
        <v>32558.000418773623</v>
      </c>
      <c r="L41" s="35"/>
      <c r="M41" s="37">
        <f>IF(J41="","",(K41/J41)/1000)</f>
        <v>1.9151764952219779</v>
      </c>
      <c r="N41" s="34">
        <f>N40</f>
        <v>2012</v>
      </c>
      <c r="O41" s="36">
        <v>42658</v>
      </c>
      <c r="P41" s="34">
        <v>78.78</v>
      </c>
      <c r="Q41" s="34"/>
      <c r="R41" s="38">
        <f>IF(O41="","",(IF(G41="売",H41-P41,P41-H41))*M41*100000)</f>
        <v>55540.11836143855</v>
      </c>
      <c r="S41" s="38"/>
      <c r="T41" s="39">
        <f>IF(O41="","",IF(R41&lt;0,J41*(-1),IF(G41="買",(P41-H41)*100,(H41-P41)*100)))</f>
        <v>29.000000000000625</v>
      </c>
      <c r="U41" s="39"/>
    </row>
    <row r="42" spans="2:21" ht="12.75">
      <c r="B42" s="34">
        <v>34</v>
      </c>
      <c r="C42" s="35">
        <f>IF(R41="","",C41+R41)</f>
        <v>1140806.798987226</v>
      </c>
      <c r="D42" s="35"/>
      <c r="E42" s="34">
        <f>E41</f>
        <v>2012</v>
      </c>
      <c r="F42" s="36">
        <v>42666</v>
      </c>
      <c r="G42" s="34" t="s">
        <v>34</v>
      </c>
      <c r="H42" s="34">
        <v>79.93</v>
      </c>
      <c r="I42" s="34"/>
      <c r="J42" s="34">
        <v>23</v>
      </c>
      <c r="K42" s="35">
        <f>IF(F42="","",C42*0.03)</f>
        <v>34224.203969616785</v>
      </c>
      <c r="L42" s="35"/>
      <c r="M42" s="37">
        <f>IF(J42="","",(K42/J42)/1000)</f>
        <v>1.488008868244208</v>
      </c>
      <c r="N42" s="34">
        <f>N41</f>
        <v>2012</v>
      </c>
      <c r="O42" s="36">
        <v>42666</v>
      </c>
      <c r="P42" s="34">
        <v>79.7</v>
      </c>
      <c r="Q42" s="34"/>
      <c r="R42" s="38">
        <f>IF(O42="","",(IF(G42="売",H42-P42,P42-H42))*M42*100000)</f>
        <v>-34224.20396961738</v>
      </c>
      <c r="S42" s="38"/>
      <c r="T42" s="39">
        <f>IF(O42="","",IF(R42&lt;0,J42*(-1),IF(G42="買",(P42-H42)*100,(H42-P42)*100)))</f>
        <v>-23</v>
      </c>
      <c r="U42" s="39"/>
    </row>
    <row r="43" spans="2:21" ht="12.75">
      <c r="B43" s="34">
        <v>35</v>
      </c>
      <c r="C43" s="35">
        <f>IF(R42="","",C42+R42)</f>
        <v>1106582.5950176087</v>
      </c>
      <c r="D43" s="35"/>
      <c r="E43" s="34">
        <f>E42</f>
        <v>2012</v>
      </c>
      <c r="F43" s="36">
        <v>42668</v>
      </c>
      <c r="G43" s="34" t="s">
        <v>34</v>
      </c>
      <c r="H43" s="34">
        <v>80.31</v>
      </c>
      <c r="I43" s="34"/>
      <c r="J43" s="34">
        <v>37</v>
      </c>
      <c r="K43" s="35">
        <f>IF(F43="","",C43*0.03)</f>
        <v>33197.47785052826</v>
      </c>
      <c r="L43" s="35"/>
      <c r="M43" s="37">
        <f>IF(J43="","",(K43/J43)/1000)</f>
        <v>0.8972291310953584</v>
      </c>
      <c r="N43" s="34">
        <f>N42</f>
        <v>2012</v>
      </c>
      <c r="O43" s="36">
        <v>42669</v>
      </c>
      <c r="P43" s="34">
        <v>79.94</v>
      </c>
      <c r="Q43" s="34"/>
      <c r="R43" s="38">
        <f>IF(O43="","",(IF(G43="売",H43-P43,P43-H43))*M43*100000)</f>
        <v>-33197.47785052867</v>
      </c>
      <c r="S43" s="38"/>
      <c r="T43" s="39">
        <f>IF(O43="","",IF(R43&lt;0,J43*(-1),IF(G43="買",(P43-H43)*100,(H43-P43)*100)))</f>
        <v>-37</v>
      </c>
      <c r="U43" s="39"/>
    </row>
    <row r="44" spans="2:21" ht="12.75">
      <c r="B44" s="34">
        <v>36</v>
      </c>
      <c r="C44" s="35">
        <f>IF(R43="","",C43+R43)</f>
        <v>1073385.11716708</v>
      </c>
      <c r="D44" s="35"/>
      <c r="E44" s="34">
        <f>E43</f>
        <v>2012</v>
      </c>
      <c r="F44" s="36">
        <v>42694</v>
      </c>
      <c r="G44" s="34" t="s">
        <v>34</v>
      </c>
      <c r="H44" s="34">
        <v>81.33</v>
      </c>
      <c r="I44" s="34"/>
      <c r="J44" s="34">
        <v>21</v>
      </c>
      <c r="K44" s="35">
        <f>IF(F44="","",C44*0.03)</f>
        <v>32201.5535150124</v>
      </c>
      <c r="L44" s="35"/>
      <c r="M44" s="37">
        <f>IF(J44="","",(K44/J44)/1000)</f>
        <v>1.5334073102386858</v>
      </c>
      <c r="N44" s="34">
        <f>N43</f>
        <v>2012</v>
      </c>
      <c r="O44" s="36">
        <v>42694</v>
      </c>
      <c r="P44" s="34">
        <v>81.638</v>
      </c>
      <c r="Q44" s="34"/>
      <c r="R44" s="38">
        <f>IF(O44="","",(IF(G44="売",H44-P44,P44-H44))*M44*100000)</f>
        <v>47228.94515535259</v>
      </c>
      <c r="S44" s="38"/>
      <c r="T44" s="39">
        <f>IF(O44="","",IF(R44&lt;0,J44*(-1),IF(G44="買",(P44-H44)*100,(H44-P44)*100)))</f>
        <v>30.800000000000693</v>
      </c>
      <c r="U44" s="39"/>
    </row>
    <row r="45" spans="2:21" ht="12.75">
      <c r="B45" s="34">
        <v>37</v>
      </c>
      <c r="C45" s="35">
        <f>IF(R44="","",C44+R44)</f>
        <v>1120614.0623224326</v>
      </c>
      <c r="D45" s="35"/>
      <c r="E45" s="34">
        <f>E44</f>
        <v>2012</v>
      </c>
      <c r="F45" s="36">
        <v>42710</v>
      </c>
      <c r="G45" s="34" t="s">
        <v>34</v>
      </c>
      <c r="H45" s="34">
        <v>82.44</v>
      </c>
      <c r="I45" s="34"/>
      <c r="J45" s="34">
        <v>25</v>
      </c>
      <c r="K45" s="35">
        <f>IF(F45="","",C45*0.03)</f>
        <v>33618.42186967298</v>
      </c>
      <c r="L45" s="35"/>
      <c r="M45" s="37">
        <f>IF(J45="","",(K45/J45)/1000)</f>
        <v>1.3447368747869193</v>
      </c>
      <c r="N45" s="34">
        <f>N44</f>
        <v>2012</v>
      </c>
      <c r="O45" s="36">
        <v>42714</v>
      </c>
      <c r="P45" s="34">
        <v>82.19</v>
      </c>
      <c r="Q45" s="34"/>
      <c r="R45" s="38">
        <f>IF(O45="","",(IF(G45="売",H45-P45,P45-H45))*M45*100000)</f>
        <v>-33618.42186967298</v>
      </c>
      <c r="S45" s="38"/>
      <c r="T45" s="39">
        <f>IF(O45="","",IF(R45&lt;0,J45*(-1),IF(G45="買",(P45-H45)*100,(H45-P45)*100)))</f>
        <v>-25</v>
      </c>
      <c r="U45" s="39"/>
    </row>
    <row r="46" spans="2:21" ht="12.75">
      <c r="B46" s="34">
        <v>38</v>
      </c>
      <c r="C46" s="35">
        <f>IF(R45="","",C45+R45)</f>
        <v>1086995.6404527596</v>
      </c>
      <c r="D46" s="35"/>
      <c r="E46" s="34">
        <f>E45</f>
        <v>2012</v>
      </c>
      <c r="F46" s="36">
        <v>42721</v>
      </c>
      <c r="G46" s="34" t="s">
        <v>34</v>
      </c>
      <c r="H46" s="34">
        <v>83.81</v>
      </c>
      <c r="I46" s="34"/>
      <c r="J46" s="34">
        <v>17</v>
      </c>
      <c r="K46" s="35">
        <f>IF(F46="","",C46*0.03)</f>
        <v>32609.869213582788</v>
      </c>
      <c r="L46" s="35"/>
      <c r="M46" s="37">
        <f>IF(J46="","",(K46/J46)/1000)</f>
        <v>1.9182276007989876</v>
      </c>
      <c r="N46" s="34">
        <f>N45</f>
        <v>2012</v>
      </c>
      <c r="O46" s="36">
        <v>42728</v>
      </c>
      <c r="P46" s="34">
        <v>84.78</v>
      </c>
      <c r="Q46" s="34"/>
      <c r="R46" s="38">
        <f>IF(O46="","",(IF(G46="売",H46-P46,P46-H46))*M46*100000)</f>
        <v>186068.07727750158</v>
      </c>
      <c r="S46" s="38"/>
      <c r="T46" s="39">
        <f>IF(O46="","",IF(R46&lt;0,J46*(-1),IF(G46="買",(P46-H46)*100,(H46-P46)*100)))</f>
        <v>96.99999999999989</v>
      </c>
      <c r="U46" s="39"/>
    </row>
    <row r="47" spans="2:21" ht="12.75">
      <c r="B47" s="34">
        <v>39</v>
      </c>
      <c r="C47" s="35">
        <f>IF(R46="","",C46+R46)</f>
        <v>1273063.7177302612</v>
      </c>
      <c r="D47" s="35"/>
      <c r="E47" s="34">
        <v>2013</v>
      </c>
      <c r="F47" s="36">
        <v>42379</v>
      </c>
      <c r="G47" s="34" t="s">
        <v>34</v>
      </c>
      <c r="H47" s="34">
        <v>88.282</v>
      </c>
      <c r="I47" s="34"/>
      <c r="J47" s="34">
        <f>8828.2-8798.6</f>
        <v>29.600000000000364</v>
      </c>
      <c r="K47" s="35">
        <f>IF(F47="","",C47*0.03)</f>
        <v>38191.911531907834</v>
      </c>
      <c r="L47" s="35"/>
      <c r="M47" s="37">
        <f>IF(J47="","",(K47/J47)/1000)</f>
        <v>1.2902672814833571</v>
      </c>
      <c r="N47" s="34">
        <v>2013</v>
      </c>
      <c r="O47" s="36">
        <v>42379</v>
      </c>
      <c r="P47" s="34">
        <v>88.538</v>
      </c>
      <c r="Q47" s="34"/>
      <c r="R47" s="38">
        <f>IF(O47="","",(IF(G47="売",H47-P47,P47-H47))*M47*100000)</f>
        <v>33030.84240597397</v>
      </c>
      <c r="S47" s="38"/>
      <c r="T47" s="39">
        <f>IF(O47="","",IF(R47&lt;0,J47*(-1),IF(G47="買",(P47-H47)*100,(H47-P47)*100)))</f>
        <v>25.600000000000023</v>
      </c>
      <c r="U47" s="39"/>
    </row>
    <row r="48" spans="2:21" ht="12.75">
      <c r="B48" s="34">
        <v>40</v>
      </c>
      <c r="C48" s="35">
        <f>IF(R47="","",C47+R47)</f>
        <v>1306094.560136235</v>
      </c>
      <c r="D48" s="35"/>
      <c r="E48" s="34">
        <f>E47</f>
        <v>2013</v>
      </c>
      <c r="F48" s="36">
        <v>42383</v>
      </c>
      <c r="G48" s="34" t="s">
        <v>34</v>
      </c>
      <c r="H48" s="34">
        <v>89.371</v>
      </c>
      <c r="I48" s="34"/>
      <c r="J48" s="34">
        <f>8937.1-8907.8</f>
        <v>29.30000000000109</v>
      </c>
      <c r="K48" s="35">
        <f>IF(F48="","",C48*0.03)</f>
        <v>39182.83680408705</v>
      </c>
      <c r="L48" s="35"/>
      <c r="M48" s="37">
        <f>IF(J48="","",(K48/J48)/1000)</f>
        <v>1.337298184439781</v>
      </c>
      <c r="N48" s="34">
        <f>N47</f>
        <v>2013</v>
      </c>
      <c r="O48" s="36">
        <v>42384</v>
      </c>
      <c r="P48" s="34">
        <v>89.078</v>
      </c>
      <c r="Q48" s="34"/>
      <c r="R48" s="38">
        <f>IF(O48="","",(IF(G48="売",H48-P48,P48-H48))*M48*100000)</f>
        <v>-39182.83680408454</v>
      </c>
      <c r="S48" s="38"/>
      <c r="T48" s="39">
        <f>IF(O48="","",IF(R48&lt;0,J48*(-1),IF(G48="買",(P48-H48)*100,(H48-P48)*100)))</f>
        <v>-29.30000000000109</v>
      </c>
      <c r="U48" s="39"/>
    </row>
    <row r="49" spans="2:21" ht="12.75">
      <c r="B49" s="34">
        <v>41</v>
      </c>
      <c r="C49" s="35">
        <f>IF(R48="","",C48+R48)</f>
        <v>1266911.7233321506</v>
      </c>
      <c r="D49" s="35"/>
      <c r="E49" s="34">
        <f>E48</f>
        <v>2013</v>
      </c>
      <c r="F49" s="36">
        <v>42414</v>
      </c>
      <c r="G49" s="34" t="s">
        <v>34</v>
      </c>
      <c r="H49" s="34">
        <v>93.611</v>
      </c>
      <c r="I49" s="34"/>
      <c r="J49" s="34">
        <f>(H49-P49)*100</f>
        <v>30.800000000000693</v>
      </c>
      <c r="K49" s="35">
        <f>IF(F49="","",C49*0.03)</f>
        <v>38007.351699964514</v>
      </c>
      <c r="L49" s="35"/>
      <c r="M49" s="37">
        <f>IF(J49="","",(K49/J49)/1000)</f>
        <v>1.2340049253234955</v>
      </c>
      <c r="N49" s="34">
        <f>N48</f>
        <v>2013</v>
      </c>
      <c r="O49" s="36">
        <v>42414</v>
      </c>
      <c r="P49" s="34">
        <v>93.303</v>
      </c>
      <c r="Q49" s="34"/>
      <c r="R49" s="38">
        <f>IF(O49="","",(IF(G49="売",H49-P49,P49-H49))*M49*100000)</f>
        <v>-38007.351699964514</v>
      </c>
      <c r="S49" s="38"/>
      <c r="T49" s="39">
        <f>IF(O49="","",IF(R49&lt;0,J49*(-1),IF(G49="買",(P49-H49)*100,(H49-P49)*100)))</f>
        <v>-30.800000000000693</v>
      </c>
      <c r="U49" s="39"/>
    </row>
    <row r="50" spans="2:21" ht="12.75">
      <c r="B50" s="34">
        <v>42</v>
      </c>
      <c r="C50" s="35">
        <f>IF(R49="","",C49+R49)</f>
        <v>1228904.371632186</v>
      </c>
      <c r="D50" s="35"/>
      <c r="E50" s="34">
        <f>E49</f>
        <v>2013</v>
      </c>
      <c r="F50" s="36">
        <v>42454</v>
      </c>
      <c r="G50" s="34" t="s">
        <v>33</v>
      </c>
      <c r="H50" s="34">
        <v>94.63</v>
      </c>
      <c r="I50" s="34"/>
      <c r="J50" s="34">
        <v>30</v>
      </c>
      <c r="K50" s="35">
        <f>IF(F50="","",C50*0.03)</f>
        <v>36867.13114896558</v>
      </c>
      <c r="L50" s="35"/>
      <c r="M50" s="37">
        <f>IF(J50="","",(K50/J50)/1000)</f>
        <v>1.228904371632186</v>
      </c>
      <c r="N50" s="34">
        <f>N49</f>
        <v>2013</v>
      </c>
      <c r="O50" s="36">
        <v>42456</v>
      </c>
      <c r="P50" s="34">
        <v>94.93</v>
      </c>
      <c r="Q50" s="34"/>
      <c r="R50" s="38">
        <f>IF(O50="","",(IF(G50="売",H50-P50,P50-H50))*M50*100000)</f>
        <v>-36867.131148966975</v>
      </c>
      <c r="S50" s="38"/>
      <c r="T50" s="39">
        <f>IF(O50="","",IF(R50&lt;0,J50*(-1),IF(G50="買",(P50-H50)*100,(H50-P50)*100)))</f>
        <v>-30</v>
      </c>
      <c r="U50" s="39"/>
    </row>
    <row r="51" spans="2:21" ht="12.75">
      <c r="B51" s="34">
        <v>43</v>
      </c>
      <c r="C51" s="35">
        <f>IF(R50="","",C50+R50)</f>
        <v>1192037.240483219</v>
      </c>
      <c r="D51" s="35"/>
      <c r="E51" s="34">
        <f>E50</f>
        <v>2013</v>
      </c>
      <c r="F51" s="36">
        <v>42470</v>
      </c>
      <c r="G51" s="34" t="s">
        <v>34</v>
      </c>
      <c r="H51" s="34">
        <v>99.159</v>
      </c>
      <c r="I51" s="34"/>
      <c r="J51" s="34">
        <v>25.1</v>
      </c>
      <c r="K51" s="35">
        <f>IF(F51="","",C51*0.03)</f>
        <v>35761.11721449657</v>
      </c>
      <c r="L51" s="35"/>
      <c r="M51" s="37">
        <f>IF(J51="","",(K51/J51)/1000)</f>
        <v>1.4247457057568353</v>
      </c>
      <c r="N51" s="34">
        <f>N50</f>
        <v>2013</v>
      </c>
      <c r="O51" s="36">
        <v>42470</v>
      </c>
      <c r="P51" s="34">
        <v>99.612</v>
      </c>
      <c r="Q51" s="34"/>
      <c r="R51" s="38">
        <f>IF(O51="","",(IF(G51="売",H51-P51,P51-H51))*M51*100000)</f>
        <v>64540.98047078304</v>
      </c>
      <c r="S51" s="38"/>
      <c r="T51" s="39">
        <f>IF(O51="","",IF(R51&lt;0,J51*(-1),IF(G51="買",(P51-H51)*100,(H51-P51)*100)))</f>
        <v>45.299999999998875</v>
      </c>
      <c r="U51" s="39"/>
    </row>
    <row r="52" spans="2:21" ht="12.75">
      <c r="B52" s="34">
        <v>44</v>
      </c>
      <c r="C52" s="35">
        <f>C51</f>
        <v>1192037.240483219</v>
      </c>
      <c r="D52" s="35"/>
      <c r="E52" s="34">
        <f>E51</f>
        <v>2013</v>
      </c>
      <c r="F52" s="36">
        <v>42470</v>
      </c>
      <c r="G52" s="34" t="s">
        <v>34</v>
      </c>
      <c r="H52" s="34">
        <v>99.583</v>
      </c>
      <c r="I52" s="34"/>
      <c r="J52" s="34">
        <f>(H52-P52)*100</f>
        <v>62.60000000000048</v>
      </c>
      <c r="K52" s="35">
        <f>IF(F52="","",C52*0.03)</f>
        <v>35761.11721449657</v>
      </c>
      <c r="L52" s="35"/>
      <c r="M52" s="37">
        <f>IF(J52="","",(K52/J52)/1000)</f>
        <v>0.571263853266714</v>
      </c>
      <c r="N52" s="34">
        <f>N51</f>
        <v>2013</v>
      </c>
      <c r="O52" s="36">
        <v>42472</v>
      </c>
      <c r="P52" s="34">
        <v>98.957</v>
      </c>
      <c r="Q52" s="34"/>
      <c r="R52" s="38">
        <f>IF(O52="","",(IF(G52="売",H52-P52,P52-H52))*M52*100000)</f>
        <v>-35761.11721449657</v>
      </c>
      <c r="S52" s="38"/>
      <c r="T52" s="39">
        <f>IF(O52="","",IF(R52&lt;0,J52*(-1),IF(G52="買",(P52-H52)*100,(H52-P52)*100)))</f>
        <v>-62.60000000000048</v>
      </c>
      <c r="U52" s="39"/>
    </row>
    <row r="53" spans="2:21" ht="12.75">
      <c r="B53" s="34">
        <v>45</v>
      </c>
      <c r="C53" s="35">
        <f>C52+R51+R52</f>
        <v>1220817.1037395056</v>
      </c>
      <c r="D53" s="35"/>
      <c r="E53" s="34">
        <f>E52</f>
        <v>2013</v>
      </c>
      <c r="F53" s="36">
        <v>42483</v>
      </c>
      <c r="G53" s="34" t="s">
        <v>34</v>
      </c>
      <c r="H53" s="34">
        <v>99.479</v>
      </c>
      <c r="I53" s="34"/>
      <c r="J53" s="34">
        <f>(H53-P53)*100</f>
        <v>89.00000000000006</v>
      </c>
      <c r="K53" s="35">
        <f>IF(F53="","",C53*0.03)</f>
        <v>36624.51311218517</v>
      </c>
      <c r="L53" s="35"/>
      <c r="M53" s="37">
        <f>IF(J53="","",(K53/J53)/1000)</f>
        <v>0.41151138328297915</v>
      </c>
      <c r="N53" s="34">
        <f>N52</f>
        <v>2013</v>
      </c>
      <c r="O53" s="36">
        <v>42486</v>
      </c>
      <c r="P53" s="34">
        <v>98.589</v>
      </c>
      <c r="Q53" s="34"/>
      <c r="R53" s="38">
        <f>IF(O53="","",(IF(G53="売",H53-P53,P53-H53))*M53*100000)</f>
        <v>-36624.51311218517</v>
      </c>
      <c r="S53" s="38"/>
      <c r="T53" s="39">
        <f>IF(O53="","",IF(R53&lt;0,J53*(-1),IF(G53="買",(P53-H53)*100,(H53-P53)*100)))</f>
        <v>-89.00000000000006</v>
      </c>
      <c r="U53" s="39"/>
    </row>
    <row r="54" spans="2:21" ht="12.75">
      <c r="B54" s="34">
        <v>46</v>
      </c>
      <c r="C54" s="35">
        <f>C53</f>
        <v>1220817.1037395056</v>
      </c>
      <c r="D54" s="35"/>
      <c r="E54" s="34">
        <f>E53</f>
        <v>2013</v>
      </c>
      <c r="F54" s="36">
        <v>42484</v>
      </c>
      <c r="G54" s="34" t="s">
        <v>34</v>
      </c>
      <c r="H54" s="34">
        <v>99.489</v>
      </c>
      <c r="I54" s="34"/>
      <c r="J54" s="34">
        <f>(H54-P54)*100</f>
        <v>24.500000000000455</v>
      </c>
      <c r="K54" s="35">
        <f>IF(F54="","",C54*0.03)</f>
        <v>36624.51311218517</v>
      </c>
      <c r="L54" s="35"/>
      <c r="M54" s="37">
        <f>IF(J54="","",(K54/J54)/1000)</f>
        <v>1.4948780862116116</v>
      </c>
      <c r="N54" s="34">
        <f>N53</f>
        <v>2013</v>
      </c>
      <c r="O54" s="36">
        <v>42485</v>
      </c>
      <c r="P54" s="34">
        <v>99.244</v>
      </c>
      <c r="Q54" s="34"/>
      <c r="R54" s="38">
        <f>IF(O54="","",(IF(G54="売",H54-P54,P54-H54))*M54*100000)</f>
        <v>-36624.51311218517</v>
      </c>
      <c r="S54" s="38"/>
      <c r="T54" s="39">
        <f>IF(O54="","",IF(R54&lt;0,J54*(-1),IF(G54="買",(P54-H54)*100,(H54-P54)*100)))</f>
        <v>-24.500000000000455</v>
      </c>
      <c r="U54" s="39"/>
    </row>
    <row r="55" spans="2:21" ht="12.75">
      <c r="B55" s="34">
        <v>47</v>
      </c>
      <c r="C55" s="35">
        <f>C53+R53+R54</f>
        <v>1147568.0775151355</v>
      </c>
      <c r="D55" s="35"/>
      <c r="E55" s="34">
        <f>E54</f>
        <v>2013</v>
      </c>
      <c r="F55" s="36">
        <v>42490</v>
      </c>
      <c r="G55" s="34" t="s">
        <v>33</v>
      </c>
      <c r="H55" s="34">
        <v>97.87</v>
      </c>
      <c r="I55" s="34"/>
      <c r="J55" s="34">
        <f>ABS(H55-P55)*100</f>
        <v>25.099999999999056</v>
      </c>
      <c r="K55" s="35">
        <f>IF(F55="","",C55*0.03)</f>
        <v>34427.042325454066</v>
      </c>
      <c r="L55" s="35"/>
      <c r="M55" s="37">
        <f>IF(J55="","",(K55/J55)/1000)</f>
        <v>1.37159531177113</v>
      </c>
      <c r="N55" s="34">
        <f>N54</f>
        <v>2013</v>
      </c>
      <c r="O55" s="36">
        <v>42492</v>
      </c>
      <c r="P55" s="34">
        <v>98.121</v>
      </c>
      <c r="Q55" s="34"/>
      <c r="R55" s="38">
        <f>IF(O55="","",(IF(G55="売",H55-P55,P55-H55))*M55*100000)</f>
        <v>-34427.042325454066</v>
      </c>
      <c r="S55" s="38"/>
      <c r="T55" s="39">
        <f>IF(O55="","",IF(R55&lt;0,J55*(-1),IF(G55="買",(P55-H55)*100,(H55-P55)*100)))</f>
        <v>-25.099999999999056</v>
      </c>
      <c r="U55" s="39"/>
    </row>
    <row r="56" spans="2:21" ht="12.75">
      <c r="B56" s="34">
        <v>48</v>
      </c>
      <c r="C56" s="35">
        <f>C55</f>
        <v>1147568.0775151355</v>
      </c>
      <c r="D56" s="35"/>
      <c r="E56" s="34">
        <f>E55</f>
        <v>2013</v>
      </c>
      <c r="F56" s="36">
        <v>42492</v>
      </c>
      <c r="G56" s="34" t="s">
        <v>33</v>
      </c>
      <c r="H56" s="34">
        <v>97.239</v>
      </c>
      <c r="I56" s="34"/>
      <c r="J56" s="34">
        <f>ABS(H56-P56)*100</f>
        <v>17.99999999999926</v>
      </c>
      <c r="K56" s="35">
        <f>IF(F56="","",C56*0.03)</f>
        <v>34427.042325454066</v>
      </c>
      <c r="L56" s="35"/>
      <c r="M56" s="37">
        <f>IF(J56="","",(K56/J56)/1000)</f>
        <v>1.9126134625253044</v>
      </c>
      <c r="N56" s="34">
        <f>N55</f>
        <v>2013</v>
      </c>
      <c r="O56" s="36">
        <v>42492</v>
      </c>
      <c r="P56" s="34">
        <v>97.419</v>
      </c>
      <c r="Q56" s="34"/>
      <c r="R56" s="38">
        <f>IF(O56="","",(IF(G56="売",H56-P56,P56-H56))*M56*100000)</f>
        <v>-34427.042325454066</v>
      </c>
      <c r="S56" s="38"/>
      <c r="T56" s="39">
        <f>IF(O56="","",IF(R56&lt;0,J56*(-1),IF(G56="買",(P56-H56)*100,(H56-P56)*100)))</f>
        <v>-17.99999999999926</v>
      </c>
      <c r="U56" s="39"/>
    </row>
    <row r="57" spans="2:21" ht="12.75">
      <c r="B57" s="34">
        <v>49</v>
      </c>
      <c r="C57" s="35">
        <f>C55+R55+R56</f>
        <v>1078713.9928642274</v>
      </c>
      <c r="D57" s="35"/>
      <c r="E57" s="34">
        <f>E56</f>
        <v>2013</v>
      </c>
      <c r="F57" s="36">
        <v>42497</v>
      </c>
      <c r="G57" s="34" t="s">
        <v>34</v>
      </c>
      <c r="H57" s="34">
        <v>99.207</v>
      </c>
      <c r="I57" s="34"/>
      <c r="J57" s="34">
        <f>ABS(H57-P57)*100</f>
        <v>31.299999999998818</v>
      </c>
      <c r="K57" s="35">
        <f>IF(F57="","",C57*0.03)</f>
        <v>32361.41978592682</v>
      </c>
      <c r="L57" s="35"/>
      <c r="M57" s="37">
        <f>IF(J57="","",(K57/J57)/1000)</f>
        <v>1.0339111752692665</v>
      </c>
      <c r="N57" s="34">
        <f>N56</f>
        <v>2013</v>
      </c>
      <c r="O57" s="36">
        <v>42497</v>
      </c>
      <c r="P57" s="34">
        <v>98.894</v>
      </c>
      <c r="Q57" s="34"/>
      <c r="R57" s="38">
        <f>IF(O57="","",(IF(G57="売",H57-P57,P57-H57))*M57*100000)</f>
        <v>-32361.41978592682</v>
      </c>
      <c r="S57" s="38"/>
      <c r="T57" s="39">
        <f>IF(O57="","",IF(R57&lt;0,J57*(-1),IF(G57="買",(P57-H57)*100,(H57-P57)*100)))</f>
        <v>-31.299999999998818</v>
      </c>
      <c r="U57" s="39"/>
    </row>
    <row r="58" spans="2:21" ht="12.75">
      <c r="B58" s="34">
        <v>50</v>
      </c>
      <c r="C58" s="35">
        <f>IF(R57="","",C57+R57)</f>
        <v>1046352.5730783006</v>
      </c>
      <c r="D58" s="35"/>
      <c r="E58" s="34">
        <f>E57</f>
        <v>2013</v>
      </c>
      <c r="F58" s="36">
        <v>42506</v>
      </c>
      <c r="G58" s="34" t="s">
        <v>34</v>
      </c>
      <c r="H58" s="34">
        <v>102.608</v>
      </c>
      <c r="I58" s="34"/>
      <c r="J58" s="34">
        <f>ABS(H58-P58)*100</f>
        <v>75.60000000000002</v>
      </c>
      <c r="K58" s="35">
        <f>IF(F58="","",C58*0.03)</f>
        <v>31390.577192349017</v>
      </c>
      <c r="L58" s="35"/>
      <c r="M58" s="37">
        <f>IF(J58="","",(K58/J58)/1000)</f>
        <v>0.4152192750310716</v>
      </c>
      <c r="N58" s="34">
        <f>N57</f>
        <v>2013</v>
      </c>
      <c r="O58" s="36">
        <v>42506</v>
      </c>
      <c r="P58" s="34">
        <v>101.852</v>
      </c>
      <c r="Q58" s="34"/>
      <c r="R58" s="38">
        <f>IF(O58="","",(IF(G58="売",H58-P58,P58-H58))*M58*100000)</f>
        <v>-31390.577192349025</v>
      </c>
      <c r="S58" s="38"/>
      <c r="T58" s="39">
        <f>IF(O58="","",IF(R58&lt;0,J58*(-1),IF(G58="買",(P58-H58)*100,(H58-P58)*100)))</f>
        <v>-75.60000000000002</v>
      </c>
      <c r="U58" s="39"/>
    </row>
    <row r="59" spans="2:21" ht="12.75">
      <c r="B59" s="34">
        <v>51</v>
      </c>
      <c r="C59" s="35">
        <f>IF(R58="","",C58+R58)</f>
        <v>1014961.9958859516</v>
      </c>
      <c r="D59" s="35"/>
      <c r="E59" s="34">
        <f>E58</f>
        <v>2013</v>
      </c>
      <c r="F59" s="36">
        <v>42512</v>
      </c>
      <c r="G59" s="34" t="s">
        <v>34</v>
      </c>
      <c r="H59" s="34">
        <v>102.938</v>
      </c>
      <c r="I59" s="34"/>
      <c r="J59" s="34">
        <f>ABS(H59-P59)*100</f>
        <v>94.80000000000075</v>
      </c>
      <c r="K59" s="35">
        <f>IF(F59="","",C59*0.03)</f>
        <v>30448.859876578546</v>
      </c>
      <c r="L59" s="35"/>
      <c r="M59" s="37">
        <f>IF(J59="","",(K59/J59)/1000)</f>
        <v>0.3211905050271973</v>
      </c>
      <c r="N59" s="34">
        <f>N58</f>
        <v>2013</v>
      </c>
      <c r="O59" s="36">
        <v>42513</v>
      </c>
      <c r="P59" s="34">
        <v>101.99</v>
      </c>
      <c r="Q59" s="34"/>
      <c r="R59" s="38">
        <f>IF(O59="","",(IF(G59="売",H59-P59,P59-H59))*M59*100000)</f>
        <v>-30448.85987657855</v>
      </c>
      <c r="S59" s="38"/>
      <c r="T59" s="39">
        <f>IF(O59="","",IF(R59&lt;0,J59*(-1),IF(G59="買",(P59-H59)*100,(H59-P59)*100)))</f>
        <v>-94.80000000000075</v>
      </c>
      <c r="U59" s="39"/>
    </row>
    <row r="60" spans="2:21" ht="12.75">
      <c r="B60" s="34">
        <v>52</v>
      </c>
      <c r="C60" s="35">
        <f>C59</f>
        <v>1014961.9958859516</v>
      </c>
      <c r="D60" s="35"/>
      <c r="E60" s="34">
        <f>E59</f>
        <v>2013</v>
      </c>
      <c r="F60" s="36">
        <v>42512</v>
      </c>
      <c r="G60" s="34" t="s">
        <v>34</v>
      </c>
      <c r="H60" s="34">
        <v>102.639</v>
      </c>
      <c r="I60" s="34"/>
      <c r="J60" s="34">
        <v>29.2</v>
      </c>
      <c r="K60" s="35">
        <f>IF(F60="","",C60*0.03)</f>
        <v>30448.859876578546</v>
      </c>
      <c r="L60" s="35"/>
      <c r="M60" s="37">
        <f>IF(J60="","",(K60/J60)/1000)</f>
        <v>1.0427691738554297</v>
      </c>
      <c r="N60" s="34">
        <f>N59</f>
        <v>2013</v>
      </c>
      <c r="O60" s="36">
        <v>42512</v>
      </c>
      <c r="P60" s="34">
        <v>103.239</v>
      </c>
      <c r="Q60" s="34"/>
      <c r="R60" s="38">
        <f>IF(O60="","",(IF(G60="売",H60-P60,P60-H60))*M60*100000)</f>
        <v>62566.15043132667</v>
      </c>
      <c r="S60" s="38"/>
      <c r="T60" s="39">
        <f>IF(O60="","",IF(R60&lt;0,J60*(-1),IF(G60="買",(P60-H60)*100,(H60-P60)*100)))</f>
        <v>60.00000000000085</v>
      </c>
      <c r="U60" s="39"/>
    </row>
    <row r="61" spans="2:21" ht="12.75">
      <c r="B61" s="34">
        <v>53</v>
      </c>
      <c r="C61" s="35">
        <f>C59+R59+R60</f>
        <v>1047079.2864406997</v>
      </c>
      <c r="D61" s="35"/>
      <c r="E61" s="34">
        <f>E60</f>
        <v>2013</v>
      </c>
      <c r="F61" s="36">
        <v>42524</v>
      </c>
      <c r="G61" s="34" t="s">
        <v>33</v>
      </c>
      <c r="H61" s="34">
        <v>100.457</v>
      </c>
      <c r="I61" s="34"/>
      <c r="J61" s="34">
        <v>26.4</v>
      </c>
      <c r="K61" s="35">
        <f>IF(F61="","",C61*0.03)</f>
        <v>31412.37859322099</v>
      </c>
      <c r="L61" s="35"/>
      <c r="M61" s="37">
        <f>IF(J61="","",(K61/J61)/1000)</f>
        <v>1.1898628255007953</v>
      </c>
      <c r="N61" s="34">
        <f>N60</f>
        <v>2013</v>
      </c>
      <c r="O61" s="36">
        <v>42524</v>
      </c>
      <c r="P61" s="34">
        <v>100.172</v>
      </c>
      <c r="Q61" s="34"/>
      <c r="R61" s="38">
        <f>IF(O61="","",(IF(G61="売",H61-P61,P61-H61))*M61*100000)</f>
        <v>33911.090526772256</v>
      </c>
      <c r="S61" s="38"/>
      <c r="T61" s="39">
        <f>IF(O61="","",IF(R61&lt;0,J61*(-1),IF(G61="買",(P61-H61)*100,(H61-P61)*100)))</f>
        <v>28.49999999999966</v>
      </c>
      <c r="U61" s="39"/>
    </row>
    <row r="62" spans="2:21" ht="12.75">
      <c r="B62" s="34">
        <v>54</v>
      </c>
      <c r="C62" s="35">
        <f>IF(R61="","",C61+R61)</f>
        <v>1080990.376967472</v>
      </c>
      <c r="D62" s="35"/>
      <c r="E62" s="34">
        <f>E61</f>
        <v>2013</v>
      </c>
      <c r="F62" s="36">
        <v>42527</v>
      </c>
      <c r="G62" s="34" t="s">
        <v>33</v>
      </c>
      <c r="H62" s="34">
        <v>99.035</v>
      </c>
      <c r="I62" s="34"/>
      <c r="J62" s="34">
        <v>43.1</v>
      </c>
      <c r="K62" s="35">
        <f>IF(F62="","",C62*0.03)</f>
        <v>32429.71130902416</v>
      </c>
      <c r="L62" s="35"/>
      <c r="M62" s="37">
        <f>IF(J62="","",(K62/J62)/1000)</f>
        <v>0.7524294967290988</v>
      </c>
      <c r="N62" s="34">
        <f>N61</f>
        <v>2013</v>
      </c>
      <c r="O62" s="36">
        <v>42527</v>
      </c>
      <c r="P62" s="34">
        <v>98.502</v>
      </c>
      <c r="Q62" s="34"/>
      <c r="R62" s="38">
        <f>IF(O62="","",(IF(G62="売",H62-P62,P62-H62))*M62*100000)</f>
        <v>40104.49217566106</v>
      </c>
      <c r="S62" s="38"/>
      <c r="T62" s="39">
        <f>IF(O62="","",IF(R62&lt;0,J62*(-1),IF(G62="買",(P62-H62)*100,(H62-P62)*100)))</f>
        <v>53.300000000000125</v>
      </c>
      <c r="U62" s="39"/>
    </row>
    <row r="63" spans="2:21" ht="12.75">
      <c r="B63" s="34">
        <v>55</v>
      </c>
      <c r="C63" s="35">
        <f>IF(R62="","",C62+R62)</f>
        <v>1121094.869143133</v>
      </c>
      <c r="D63" s="35"/>
      <c r="E63" s="34">
        <f>E62</f>
        <v>2013</v>
      </c>
      <c r="F63" s="36">
        <v>42533</v>
      </c>
      <c r="G63" s="34" t="s">
        <v>33</v>
      </c>
      <c r="H63" s="34">
        <v>96.386</v>
      </c>
      <c r="I63" s="34"/>
      <c r="J63" s="34">
        <f>9701.8-9638.6</f>
        <v>63.19999999999891</v>
      </c>
      <c r="K63" s="35">
        <f>IF(F63="","",C63*0.03)</f>
        <v>33632.84607429399</v>
      </c>
      <c r="L63" s="35"/>
      <c r="M63" s="37">
        <f>IF(J63="","",(K63/J63)/1000)</f>
        <v>0.5321652859856737</v>
      </c>
      <c r="N63" s="34">
        <f>N62</f>
        <v>2013</v>
      </c>
      <c r="O63" s="36">
        <v>42534</v>
      </c>
      <c r="P63" s="34">
        <v>94.721</v>
      </c>
      <c r="Q63" s="34"/>
      <c r="R63" s="38">
        <f>IF(O63="","",(IF(G63="売",H63-P63,P63-H63))*M63*100000)</f>
        <v>88605.52011661425</v>
      </c>
      <c r="S63" s="38"/>
      <c r="T63" s="39">
        <f>IF(O63="","",IF(R63&lt;0,J63*(-1),IF(G63="買",(P63-H63)*100,(H63-P63)*100)))</f>
        <v>166.4999999999992</v>
      </c>
      <c r="U63" s="39"/>
    </row>
    <row r="64" spans="2:21" ht="12.75">
      <c r="B64" s="34">
        <v>56</v>
      </c>
      <c r="C64" s="35">
        <f>IF(R63="","",C63+R63)</f>
        <v>1209700.3892597472</v>
      </c>
      <c r="D64" s="35"/>
      <c r="E64" s="34">
        <f>E63</f>
        <v>2013</v>
      </c>
      <c r="F64" s="36">
        <v>42542</v>
      </c>
      <c r="G64" s="34" t="s">
        <v>34</v>
      </c>
      <c r="H64" s="34">
        <v>97.857</v>
      </c>
      <c r="I64" s="34"/>
      <c r="J64" s="34">
        <f>9785.7-9726.5</f>
        <v>59.20000000000073</v>
      </c>
      <c r="K64" s="35">
        <f>IF(F64="","",C64*0.03)</f>
        <v>36291.01167779241</v>
      </c>
      <c r="L64" s="35"/>
      <c r="M64" s="37">
        <f>IF(J64="","",(K64/J64)/1000)</f>
        <v>0.6130238459086481</v>
      </c>
      <c r="N64" s="34">
        <f>N63</f>
        <v>2013</v>
      </c>
      <c r="O64" s="36">
        <v>42545</v>
      </c>
      <c r="P64" s="34">
        <v>98.669</v>
      </c>
      <c r="Q64" s="34"/>
      <c r="R64" s="38">
        <f>IF(O64="","",(IF(G64="売",H64-P64,P64-H64))*M64*100000)</f>
        <v>49777.53628778208</v>
      </c>
      <c r="S64" s="38"/>
      <c r="T64" s="39">
        <f>IF(O64="","",IF(R64&lt;0,J64*(-1),IF(G64="買",(P64-H64)*100,(H64-P64)*100)))</f>
        <v>81.19999999999976</v>
      </c>
      <c r="U64" s="39"/>
    </row>
    <row r="65" spans="2:21" ht="12.75">
      <c r="B65" s="34">
        <v>57</v>
      </c>
      <c r="C65" s="35">
        <f>IF(R64="","",C64+R64)</f>
        <v>1259477.9255475292</v>
      </c>
      <c r="D65" s="35"/>
      <c r="E65" s="34">
        <f>E64</f>
        <v>2013</v>
      </c>
      <c r="F65" s="36">
        <v>42556</v>
      </c>
      <c r="G65" s="34" t="s">
        <v>34</v>
      </c>
      <c r="H65" s="34">
        <v>100.112</v>
      </c>
      <c r="I65" s="34"/>
      <c r="J65" s="34">
        <f>10011.2-9988.1</f>
        <v>23.100000000000364</v>
      </c>
      <c r="K65" s="35">
        <f>IF(F65="","",C65*0.03)</f>
        <v>37784.33776642587</v>
      </c>
      <c r="L65" s="35"/>
      <c r="M65" s="37">
        <f>IF(J65="","",(K65/J65)/1000)</f>
        <v>1.635685617594168</v>
      </c>
      <c r="N65" s="34">
        <f>N64</f>
        <v>2013</v>
      </c>
      <c r="O65" s="36">
        <v>42556</v>
      </c>
      <c r="P65" s="34">
        <v>100.33</v>
      </c>
      <c r="Q65" s="34"/>
      <c r="R65" s="38">
        <f>IF(O65="","",(IF(G65="売",H65-P65,P65-H65))*M65*100000)</f>
        <v>35657.94646355344</v>
      </c>
      <c r="S65" s="38"/>
      <c r="T65" s="39">
        <f>IF(O65="","",IF(R65&lt;0,J65*(-1),IF(G65="買",(P65-H65)*100,(H65-P65)*100)))</f>
        <v>21.800000000000352</v>
      </c>
      <c r="U65" s="39"/>
    </row>
    <row r="66" spans="2:21" ht="12.75">
      <c r="B66" s="34">
        <v>58</v>
      </c>
      <c r="C66" s="35">
        <f>IF(R65="","",C65+R65)</f>
        <v>1295135.8720110827</v>
      </c>
      <c r="D66" s="35"/>
      <c r="E66" s="34">
        <f>E65</f>
        <v>2013</v>
      </c>
      <c r="F66" s="36">
        <v>42560</v>
      </c>
      <c r="G66" s="34" t="s">
        <v>34</v>
      </c>
      <c r="H66" s="34">
        <v>101.11</v>
      </c>
      <c r="I66" s="34"/>
      <c r="J66" s="34">
        <f>10111-10076.9</f>
        <v>34.100000000000364</v>
      </c>
      <c r="K66" s="35">
        <f>IF(F66="","",C66*0.03)</f>
        <v>38854.07616033248</v>
      </c>
      <c r="L66" s="35"/>
      <c r="M66" s="37">
        <f>IF(J66="","",(K66/J66)/1000)</f>
        <v>1.1394157231768933</v>
      </c>
      <c r="N66" s="34">
        <f>N65</f>
        <v>2013</v>
      </c>
      <c r="O66" s="36">
        <v>42561</v>
      </c>
      <c r="P66" s="34">
        <v>100.769</v>
      </c>
      <c r="Q66" s="34"/>
      <c r="R66" s="38">
        <f>IF(O66="","",(IF(G66="売",H66-P66,P66-H66))*M66*100000)</f>
        <v>-38854.07616033137</v>
      </c>
      <c r="S66" s="38"/>
      <c r="T66" s="39">
        <f>IF(O66="","",IF(R66&lt;0,J66*(-1),IF(G66="買",(P66-H66)*100,(H66-P66)*100)))</f>
        <v>-34.100000000000364</v>
      </c>
      <c r="U66" s="39"/>
    </row>
    <row r="67" spans="2:21" ht="12.75">
      <c r="B67" s="34">
        <v>59</v>
      </c>
      <c r="C67" s="35">
        <f>IF(R66="","",C66+R66)</f>
        <v>1256281.7958507515</v>
      </c>
      <c r="D67" s="35"/>
      <c r="E67" s="34">
        <f>E66</f>
        <v>2013</v>
      </c>
      <c r="F67" s="36">
        <v>42582</v>
      </c>
      <c r="G67" s="34" t="s">
        <v>33</v>
      </c>
      <c r="H67" s="34">
        <v>97.923</v>
      </c>
      <c r="I67" s="34"/>
      <c r="J67" s="34">
        <f>9833.7-9792.3</f>
        <v>41.400000000001455</v>
      </c>
      <c r="K67" s="35">
        <f>IF(F67="","",C67*0.03)</f>
        <v>37688.453875522544</v>
      </c>
      <c r="L67" s="35"/>
      <c r="M67" s="37">
        <f>IF(J67="","",(K67/J67)/1000)</f>
        <v>0.9103491274280487</v>
      </c>
      <c r="N67" s="34">
        <f>N66</f>
        <v>2013</v>
      </c>
      <c r="O67" s="36">
        <v>42582</v>
      </c>
      <c r="P67" s="34">
        <v>98.337</v>
      </c>
      <c r="Q67" s="34"/>
      <c r="R67" s="38">
        <f>IF(O67="","",(IF(G67="売",H67-P67,P67-H67))*M67*100000)</f>
        <v>-37688.45387552136</v>
      </c>
      <c r="S67" s="38"/>
      <c r="T67" s="39">
        <f>IF(O67="","",IF(R67&lt;0,J67*(-1),IF(G67="買",(P67-H67)*100,(H67-P67)*100)))</f>
        <v>-41.400000000001455</v>
      </c>
      <c r="U67" s="39"/>
    </row>
    <row r="68" spans="2:21" ht="12.75">
      <c r="B68" s="34">
        <v>60</v>
      </c>
      <c r="C68" s="35">
        <f>IF(R67="","",C67+R67)</f>
        <v>1218593.34197523</v>
      </c>
      <c r="D68" s="35"/>
      <c r="E68" s="34">
        <f>E67</f>
        <v>2013</v>
      </c>
      <c r="F68" s="36">
        <v>42601</v>
      </c>
      <c r="G68" s="34" t="s">
        <v>33</v>
      </c>
      <c r="H68" s="34">
        <v>97.497</v>
      </c>
      <c r="I68" s="34"/>
      <c r="J68" s="34">
        <f>ABS(H68-P68)*100</f>
        <v>35.5000000000004</v>
      </c>
      <c r="K68" s="35">
        <f>IF(F68="","",C68*0.03)</f>
        <v>36557.8002592569</v>
      </c>
      <c r="L68" s="35"/>
      <c r="M68" s="37">
        <f>IF(J68="","",(K68/J68)/1000)</f>
        <v>1.0297971904015912</v>
      </c>
      <c r="N68" s="34">
        <f>N67</f>
        <v>2013</v>
      </c>
      <c r="O68" s="36">
        <v>42601</v>
      </c>
      <c r="P68" s="34">
        <v>97.852</v>
      </c>
      <c r="Q68" s="34"/>
      <c r="R68" s="38">
        <f>IF(O68="","",(IF(G68="売",H68-P68,P68-H68))*M68*100000)</f>
        <v>-36557.8002592569</v>
      </c>
      <c r="S68" s="38"/>
      <c r="T68" s="39">
        <f>IF(O68="","",IF(R68&lt;0,J68*(-1),IF(G68="買",(P68-H68)*100,(H68-P68)*100)))</f>
        <v>-35.5000000000004</v>
      </c>
      <c r="U68" s="39"/>
    </row>
    <row r="69" spans="2:21" ht="12.75">
      <c r="B69" s="34">
        <v>61</v>
      </c>
      <c r="C69" s="35">
        <f>IF(R68="","",C68+R68)</f>
        <v>1182035.541715973</v>
      </c>
      <c r="D69" s="35"/>
      <c r="E69" s="34">
        <f>E68</f>
        <v>2013</v>
      </c>
      <c r="F69" s="36">
        <v>42615</v>
      </c>
      <c r="G69" s="34" t="s">
        <v>34</v>
      </c>
      <c r="H69" s="34">
        <v>98.41</v>
      </c>
      <c r="I69" s="34"/>
      <c r="J69" s="34">
        <f>9964-9931.9</f>
        <v>32.100000000000364</v>
      </c>
      <c r="K69" s="35">
        <f>IF(F69="","",C69*0.03)</f>
        <v>35461.06625147919</v>
      </c>
      <c r="L69" s="35"/>
      <c r="M69" s="37">
        <f>IF(J69="","",(K69/J69)/1000)</f>
        <v>1.1047061137532332</v>
      </c>
      <c r="N69" s="34">
        <f>N68</f>
        <v>2013</v>
      </c>
      <c r="O69" s="36">
        <v>42615</v>
      </c>
      <c r="P69" s="34">
        <v>98.908</v>
      </c>
      <c r="Q69" s="34"/>
      <c r="R69" s="38">
        <f>IF(O69="","",(IF(G69="売",H69-P69,P69-H69))*M69*100000)</f>
        <v>55014.36446491152</v>
      </c>
      <c r="S69" s="38"/>
      <c r="T69" s="39">
        <f>IF(O69="","",IF(R69&lt;0,J69*(-1),IF(G69="買",(P69-H69)*100,(H69-P69)*100)))</f>
        <v>49.800000000000466</v>
      </c>
      <c r="U69" s="39"/>
    </row>
    <row r="70" spans="2:21" ht="12.75">
      <c r="B70" s="34">
        <v>62</v>
      </c>
      <c r="C70" s="35">
        <f>IF(R69="","",C69+R69)</f>
        <v>1237049.9061808847</v>
      </c>
      <c r="D70" s="35"/>
      <c r="E70" s="34">
        <f>E69</f>
        <v>2013</v>
      </c>
      <c r="F70" s="36">
        <v>42618</v>
      </c>
      <c r="G70" s="34" t="s">
        <v>34</v>
      </c>
      <c r="H70" s="34">
        <v>100.119</v>
      </c>
      <c r="I70" s="34"/>
      <c r="J70" s="34">
        <f>(H70-P70)*100</f>
        <v>55.20000000000067</v>
      </c>
      <c r="K70" s="35">
        <f>IF(F70="","",C70*0.03)</f>
        <v>37111.49718542654</v>
      </c>
      <c r="L70" s="35"/>
      <c r="M70" s="37">
        <f>IF(J70="","",(K70/J70)/1000)</f>
        <v>0.6723097316200378</v>
      </c>
      <c r="N70" s="34">
        <f>N69</f>
        <v>2013</v>
      </c>
      <c r="O70" s="36">
        <v>42619</v>
      </c>
      <c r="P70" s="34">
        <v>99.567</v>
      </c>
      <c r="Q70" s="34"/>
      <c r="R70" s="38">
        <f>IF(O70="","",(IF(G70="売",H70-P70,P70-H70))*M70*100000)</f>
        <v>-37111.49718542654</v>
      </c>
      <c r="S70" s="38"/>
      <c r="T70" s="39">
        <f>IF(O70="","",IF(R70&lt;0,J70*(-1),IF(G70="買",(P70-H70)*100,(H70-P70)*100)))</f>
        <v>-55.20000000000067</v>
      </c>
      <c r="U70" s="39"/>
    </row>
    <row r="71" spans="2:21" ht="12.75">
      <c r="B71" s="34">
        <v>63</v>
      </c>
      <c r="C71" s="35">
        <f>IF(R70="","",C70+R70)</f>
        <v>1199938.4089954582</v>
      </c>
      <c r="D71" s="35"/>
      <c r="E71" s="34">
        <f>E70</f>
        <v>2013</v>
      </c>
      <c r="F71" s="36">
        <v>42623</v>
      </c>
      <c r="G71" s="34" t="s">
        <v>34</v>
      </c>
      <c r="H71" s="34">
        <v>99.675</v>
      </c>
      <c r="I71" s="34"/>
      <c r="J71" s="34">
        <f>9967.5-9947.8</f>
        <v>19.700000000000728</v>
      </c>
      <c r="K71" s="35">
        <f>IF(F71="","",C71*0.03)</f>
        <v>35998.15226986374</v>
      </c>
      <c r="L71" s="35"/>
      <c r="M71" s="37">
        <f>IF(J71="","",(K71/J71)/1000)</f>
        <v>1.827317374104691</v>
      </c>
      <c r="N71" s="34">
        <f>N70</f>
        <v>2013</v>
      </c>
      <c r="O71" s="36">
        <v>42623</v>
      </c>
      <c r="P71" s="34">
        <v>99.927</v>
      </c>
      <c r="Q71" s="34"/>
      <c r="R71" s="38">
        <f>IF(O71="","",(IF(G71="売",H71-P71,P71-H71))*M71*100000)</f>
        <v>46048.39782743996</v>
      </c>
      <c r="S71" s="38"/>
      <c r="T71" s="39">
        <f>IF(O71="","",IF(R71&lt;0,J71*(-1),IF(G71="買",(P71-H71)*100,(H71-P71)*100)))</f>
        <v>25.200000000000955</v>
      </c>
      <c r="U71" s="39"/>
    </row>
    <row r="72" spans="2:21" ht="12.75">
      <c r="B72" s="34">
        <v>64</v>
      </c>
      <c r="C72" s="35">
        <f>IF(R71="","",C71+R71)</f>
        <v>1245986.806822898</v>
      </c>
      <c r="D72" s="35"/>
      <c r="E72" s="34">
        <f>E71</f>
        <v>2013</v>
      </c>
      <c r="F72" s="36">
        <v>42631</v>
      </c>
      <c r="G72" s="34" t="s">
        <v>33</v>
      </c>
      <c r="H72" s="34">
        <v>98.974</v>
      </c>
      <c r="I72" s="34"/>
      <c r="J72" s="34">
        <f>ABS(9887.4-9910.2)</f>
        <v>22.80000000000109</v>
      </c>
      <c r="K72" s="35">
        <f>IF(F72="","",C72*0.03)</f>
        <v>37379.60420468694</v>
      </c>
      <c r="L72" s="35"/>
      <c r="M72" s="37">
        <f>IF(J72="","",(K72/J72)/1000)</f>
        <v>1.6394563247668925</v>
      </c>
      <c r="N72" s="34">
        <f>N71</f>
        <v>2013</v>
      </c>
      <c r="O72" s="36">
        <v>42631</v>
      </c>
      <c r="P72" s="34">
        <v>98.589</v>
      </c>
      <c r="Q72" s="34"/>
      <c r="R72" s="38">
        <f>IF(O72="","",(IF(G72="売",H72-P72,P72-H72))*M72*100000)</f>
        <v>63119.0685035262</v>
      </c>
      <c r="S72" s="38"/>
      <c r="T72" s="39">
        <f>IF(O72="","",IF(R72&lt;0,J72*(-1),IF(G72="買",(P72-H72)*100,(H72-P72)*100)))</f>
        <v>38.50000000000051</v>
      </c>
      <c r="U72" s="39"/>
    </row>
    <row r="73" spans="2:21" ht="12.75">
      <c r="B73" s="34">
        <v>65</v>
      </c>
      <c r="C73" s="35">
        <f>IF(R72="","",C72+R72)</f>
        <v>1309105.8753264244</v>
      </c>
      <c r="D73" s="35"/>
      <c r="E73" s="34">
        <f>E72</f>
        <v>2013</v>
      </c>
      <c r="F73" s="36">
        <v>42638</v>
      </c>
      <c r="G73" s="34" t="s">
        <v>33</v>
      </c>
      <c r="H73" s="34">
        <v>98.586</v>
      </c>
      <c r="I73" s="34"/>
      <c r="J73" s="34">
        <f>(P73-H73)*100</f>
        <v>22.700000000000387</v>
      </c>
      <c r="K73" s="35">
        <f>IF(F73="","",C73*0.03)</f>
        <v>39273.17625979273</v>
      </c>
      <c r="L73" s="35"/>
      <c r="M73" s="37">
        <f>IF(J73="","",(K73/J73)/1000)</f>
        <v>1.7300958704754212</v>
      </c>
      <c r="N73" s="34">
        <f>N72</f>
        <v>2013</v>
      </c>
      <c r="O73" s="36">
        <v>42639</v>
      </c>
      <c r="P73" s="34">
        <v>98.813</v>
      </c>
      <c r="Q73" s="34"/>
      <c r="R73" s="38">
        <f>IF(O73="","",(IF(G73="売",H73-P73,P73-H73))*M73*100000)</f>
        <v>-39273.17625979273</v>
      </c>
      <c r="S73" s="38"/>
      <c r="T73" s="39">
        <f>IF(O73="","",IF(R73&lt;0,J73*(-1),IF(G73="買",(P73-H73)*100,(H73-P73)*100)))</f>
        <v>-22.700000000000387</v>
      </c>
      <c r="U73" s="39"/>
    </row>
    <row r="74" spans="2:21" ht="12.75">
      <c r="B74" s="34">
        <v>66</v>
      </c>
      <c r="C74" s="35">
        <f>IF(R73="","",C73+R73)</f>
        <v>1269832.6990666317</v>
      </c>
      <c r="D74" s="35"/>
      <c r="E74" s="34">
        <f>E73</f>
        <v>2013</v>
      </c>
      <c r="F74" s="36">
        <v>42644</v>
      </c>
      <c r="G74" s="34" t="s">
        <v>33</v>
      </c>
      <c r="H74" s="34">
        <v>97.812</v>
      </c>
      <c r="I74" s="34"/>
      <c r="J74" s="34">
        <f>9829.2-9781.2</f>
        <v>48</v>
      </c>
      <c r="K74" s="35">
        <f>IF(F74="","",C74*0.03)</f>
        <v>38094.98097199895</v>
      </c>
      <c r="L74" s="35"/>
      <c r="M74" s="37">
        <f>IF(J74="","",(K74/J74)/1000)</f>
        <v>0.7936454369166448</v>
      </c>
      <c r="N74" s="34">
        <f>N73</f>
        <v>2013</v>
      </c>
      <c r="O74" s="36">
        <v>42645</v>
      </c>
      <c r="P74" s="34">
        <v>97.26</v>
      </c>
      <c r="Q74" s="34"/>
      <c r="R74" s="38">
        <f>IF(O74="","",(IF(G74="売",H74-P74,P74-H74))*M74*100000)</f>
        <v>43809.2281177982</v>
      </c>
      <c r="S74" s="38"/>
      <c r="T74" s="39">
        <f>IF(O74="","",IF(R74&lt;0,J74*(-1),IF(G74="買",(P74-H74)*100,(H74-P74)*100)))</f>
        <v>55.19999999999925</v>
      </c>
      <c r="U74" s="39"/>
    </row>
    <row r="75" spans="2:21" ht="12.75">
      <c r="B75" s="34">
        <v>67</v>
      </c>
      <c r="C75" s="35">
        <f>IF(R74="","",C74+R74)</f>
        <v>1313641.92718443</v>
      </c>
      <c r="D75" s="35"/>
      <c r="E75" s="34">
        <f>E74</f>
        <v>2013</v>
      </c>
      <c r="F75" s="36">
        <v>42650</v>
      </c>
      <c r="G75" s="34" t="s">
        <v>33</v>
      </c>
      <c r="H75" s="34">
        <v>97.138</v>
      </c>
      <c r="I75" s="34"/>
      <c r="J75" s="34">
        <f>9733.2-9713.8</f>
        <v>19.400000000001455</v>
      </c>
      <c r="K75" s="35">
        <f>IF(F75="","",C75*0.03)</f>
        <v>39409.257815532896</v>
      </c>
      <c r="L75" s="35"/>
      <c r="M75" s="37">
        <f>IF(J75="","",(K75/J75)/1000)</f>
        <v>2.0314050420376257</v>
      </c>
      <c r="N75" s="34">
        <f>N74</f>
        <v>2013</v>
      </c>
      <c r="O75" s="36">
        <v>42651</v>
      </c>
      <c r="P75" s="34">
        <v>96.624</v>
      </c>
      <c r="Q75" s="34"/>
      <c r="R75" s="38">
        <f>IF(O75="","",(IF(G75="売",H75-P75,P75-H75))*M75*100000)</f>
        <v>104414.21916073599</v>
      </c>
      <c r="S75" s="38"/>
      <c r="T75" s="39">
        <f>IF(O75="","",IF(R75&lt;0,J75*(-1),IF(G75="買",(P75-H75)*100,(H75-P75)*100)))</f>
        <v>51.400000000001</v>
      </c>
      <c r="U75" s="39"/>
    </row>
    <row r="76" spans="2:21" ht="12.75">
      <c r="B76" s="34">
        <v>68</v>
      </c>
      <c r="C76" s="35">
        <f>C75</f>
        <v>1313641.92718443</v>
      </c>
      <c r="D76" s="35"/>
      <c r="E76" s="34">
        <f>E75</f>
        <v>2013</v>
      </c>
      <c r="F76" s="36">
        <v>42650</v>
      </c>
      <c r="G76" s="34" t="s">
        <v>33</v>
      </c>
      <c r="H76" s="34">
        <v>96.823</v>
      </c>
      <c r="I76" s="34"/>
      <c r="J76" s="34">
        <f>(P76-H76)*100</f>
        <v>39.60000000000008</v>
      </c>
      <c r="K76" s="35">
        <f>IF(F76="","",C76*0.03)</f>
        <v>39409.257815532896</v>
      </c>
      <c r="L76" s="35"/>
      <c r="M76" s="37">
        <f>IF(J76="","",(K76/J76)/1000)</f>
        <v>0.9951832781700206</v>
      </c>
      <c r="N76" s="34">
        <f>N75</f>
        <v>2013</v>
      </c>
      <c r="O76" s="36">
        <v>42651</v>
      </c>
      <c r="P76" s="34">
        <v>97.219</v>
      </c>
      <c r="Q76" s="34"/>
      <c r="R76" s="38">
        <f>IF(O76="","",(IF(G76="売",H76-P76,P76-H76))*M76*100000)</f>
        <v>-39409.257815532896</v>
      </c>
      <c r="S76" s="38"/>
      <c r="T76" s="39">
        <f>IF(O76="","",IF(R76&lt;0,J76*(-1),IF(G76="買",(P76-H76)*100,(H76-P76)*100)))</f>
        <v>-39.60000000000008</v>
      </c>
      <c r="U76" s="39"/>
    </row>
    <row r="77" spans="2:21" ht="12.75">
      <c r="B77" s="34">
        <v>69</v>
      </c>
      <c r="C77" s="35">
        <f>C75+R75+R76</f>
        <v>1378646.8885296332</v>
      </c>
      <c r="D77" s="35"/>
      <c r="E77" s="34">
        <f>E76</f>
        <v>2013</v>
      </c>
      <c r="F77" s="36">
        <v>42667</v>
      </c>
      <c r="G77" s="34" t="s">
        <v>33</v>
      </c>
      <c r="H77" s="34">
        <v>97.277</v>
      </c>
      <c r="I77" s="34"/>
      <c r="J77" s="34">
        <f>(P77-H77)*100</f>
        <v>33.19999999999936</v>
      </c>
      <c r="K77" s="35">
        <f>IF(F77="","",C77*0.03)</f>
        <v>41359.406655889</v>
      </c>
      <c r="L77" s="35"/>
      <c r="M77" s="37">
        <f>IF(J77="","",(K77/J77)/1000)</f>
        <v>1.2457652607195722</v>
      </c>
      <c r="N77" s="34">
        <f>N76</f>
        <v>2013</v>
      </c>
      <c r="O77" s="36">
        <v>42671</v>
      </c>
      <c r="P77" s="34">
        <v>97.609</v>
      </c>
      <c r="Q77" s="34"/>
      <c r="R77" s="38">
        <f>IF(O77="","",(IF(G77="売",H77-P77,P77-H77))*M77*100000)</f>
        <v>-41359.406655889004</v>
      </c>
      <c r="S77" s="38"/>
      <c r="T77" s="39">
        <f>IF(O77="","",IF(R77&lt;0,J77*(-1),IF(G77="買",(P77-H77)*100,(H77-P77)*100)))</f>
        <v>-33.19999999999936</v>
      </c>
      <c r="U77" s="39"/>
    </row>
    <row r="78" spans="2:21" ht="12.75">
      <c r="B78" s="34">
        <v>70</v>
      </c>
      <c r="C78" s="35">
        <f>IF(R77="","",C77+R77)</f>
        <v>1337287.4818737442</v>
      </c>
      <c r="D78" s="35"/>
      <c r="E78" s="34">
        <f>E77</f>
        <v>2013</v>
      </c>
      <c r="F78" s="36">
        <v>42672</v>
      </c>
      <c r="G78" s="34" t="s">
        <v>34</v>
      </c>
      <c r="H78" s="34">
        <v>97.61</v>
      </c>
      <c r="I78" s="34"/>
      <c r="J78" s="34">
        <f>9761-9746.2</f>
        <v>14.799999999999272</v>
      </c>
      <c r="K78" s="35">
        <f>IF(F78="","",C78*0.03)</f>
        <v>40118.624456212325</v>
      </c>
      <c r="L78" s="35"/>
      <c r="M78" s="37">
        <f>IF(J78="","",(K78/J78)/1000)</f>
        <v>2.7107178686631284</v>
      </c>
      <c r="N78" s="34">
        <f>N77</f>
        <v>2013</v>
      </c>
      <c r="O78" s="36">
        <v>42672</v>
      </c>
      <c r="P78" s="34">
        <v>97.983</v>
      </c>
      <c r="Q78" s="34"/>
      <c r="R78" s="38">
        <f>IF(O78="","",(IF(G78="売",H78-P78,P78-H78))*M78*100000)</f>
        <v>101109.77650113594</v>
      </c>
      <c r="S78" s="38"/>
      <c r="T78" s="39">
        <f>IF(O78="","",IF(R78&lt;0,J78*(-1),IF(G78="買",(P78-H78)*100,(H78-P78)*100)))</f>
        <v>37.300000000000466</v>
      </c>
      <c r="U78" s="39"/>
    </row>
    <row r="79" spans="2:21" ht="12.75">
      <c r="B79" s="34">
        <v>71</v>
      </c>
      <c r="C79" s="35">
        <f>IF(R78="","",C78+R78)</f>
        <v>1438397.25837488</v>
      </c>
      <c r="D79" s="35"/>
      <c r="E79" s="34">
        <f>E78</f>
        <v>2013</v>
      </c>
      <c r="F79" s="36">
        <v>42681</v>
      </c>
      <c r="G79" s="34" t="s">
        <v>34</v>
      </c>
      <c r="H79" s="34">
        <v>98.655</v>
      </c>
      <c r="I79" s="34"/>
      <c r="J79" s="34">
        <f>9865.5-9854.9</f>
        <v>10.600000000000364</v>
      </c>
      <c r="K79" s="35">
        <f>IF(F79="","",C79*0.03)</f>
        <v>43151.9177512464</v>
      </c>
      <c r="L79" s="35"/>
      <c r="M79" s="37">
        <f>IF(J79="","",(K79/J79)/1000)</f>
        <v>4.070935636909899</v>
      </c>
      <c r="N79" s="34">
        <f>N78</f>
        <v>2013</v>
      </c>
      <c r="O79" s="36">
        <v>42681</v>
      </c>
      <c r="P79" s="34">
        <v>98.858</v>
      </c>
      <c r="Q79" s="34"/>
      <c r="R79" s="38">
        <f>IF(O79="","",(IF(G79="売",H79-P79,P79-H79))*M79*100000)</f>
        <v>82639.99342927214</v>
      </c>
      <c r="S79" s="38"/>
      <c r="T79" s="39">
        <f>IF(O79="","",IF(R79&lt;0,J79*(-1),IF(G79="買",(P79-H79)*100,(H79-P79)*100)))</f>
        <v>20.300000000000296</v>
      </c>
      <c r="U79" s="39"/>
    </row>
    <row r="80" spans="2:21" ht="12.75">
      <c r="B80" s="34">
        <v>72</v>
      </c>
      <c r="C80" s="35">
        <f>IF(R79="","",C79+R79)</f>
        <v>1521037.2518041523</v>
      </c>
      <c r="D80" s="35"/>
      <c r="E80" s="34">
        <f>E79</f>
        <v>2013</v>
      </c>
      <c r="F80" s="36">
        <v>42731</v>
      </c>
      <c r="G80" s="34" t="s">
        <v>34</v>
      </c>
      <c r="H80" s="34">
        <v>104.837</v>
      </c>
      <c r="I80" s="34"/>
      <c r="J80" s="34">
        <f>10483.7-10464</f>
        <v>19.700000000000728</v>
      </c>
      <c r="K80" s="35">
        <f>IF(F80="","",C80*0.03)</f>
        <v>45631.11755412457</v>
      </c>
      <c r="L80" s="35"/>
      <c r="M80" s="37">
        <f>IF(J80="","",(K80/J80)/1000)</f>
        <v>2.3163003834580147</v>
      </c>
      <c r="N80" s="34">
        <f>N79</f>
        <v>2013</v>
      </c>
      <c r="O80" s="36">
        <v>42734</v>
      </c>
      <c r="P80" s="34">
        <v>105.245</v>
      </c>
      <c r="Q80" s="34"/>
      <c r="R80" s="38">
        <f>IF(O80="","",(IF(G80="売",H80-P80,P80-H80))*M80*100000)</f>
        <v>94505.05564508728</v>
      </c>
      <c r="S80" s="38"/>
      <c r="T80" s="39">
        <f>IF(O80="","",IF(R80&lt;0,J80*(-1),IF(G80="買",(P80-H80)*100,(H80-P80)*100)))</f>
        <v>40.800000000000125</v>
      </c>
      <c r="U80" s="39"/>
    </row>
    <row r="81" spans="2:21" ht="12.75">
      <c r="B81" s="34">
        <v>73</v>
      </c>
      <c r="C81" s="35">
        <f>IF(R80="","",C80+R80)</f>
        <v>1615542.3074492395</v>
      </c>
      <c r="D81" s="35"/>
      <c r="E81" s="34">
        <v>2014</v>
      </c>
      <c r="F81" s="36">
        <v>42392</v>
      </c>
      <c r="G81" s="34" t="s">
        <v>34</v>
      </c>
      <c r="H81" s="34">
        <v>104.542</v>
      </c>
      <c r="I81" s="34"/>
      <c r="J81" s="34">
        <f>10454.2-10396.3</f>
        <v>57.900000000001455</v>
      </c>
      <c r="K81" s="35">
        <f>IF(F81="","",C81*0.03)</f>
        <v>48466.26922347718</v>
      </c>
      <c r="L81" s="35"/>
      <c r="M81" s="37">
        <f>IF(J81="","",(K81/J81)/1000)</f>
        <v>0.8370685530824865</v>
      </c>
      <c r="N81" s="34">
        <v>2014</v>
      </c>
      <c r="O81" s="36">
        <v>42392</v>
      </c>
      <c r="P81" s="34">
        <v>103.963</v>
      </c>
      <c r="Q81" s="34"/>
      <c r="R81" s="38">
        <f>IF(O81="","",(IF(G81="売",H81-P81,P81-H81))*M81*100000)</f>
        <v>-48466.269223476615</v>
      </c>
      <c r="S81" s="38"/>
      <c r="T81" s="39">
        <f>IF(O81="","",IF(R81&lt;0,J81*(-1),IF(G81="買",(P81-H81)*100,(H81-P81)*100)))</f>
        <v>-57.900000000001455</v>
      </c>
      <c r="U81" s="39"/>
    </row>
    <row r="82" spans="2:21" ht="12.75">
      <c r="B82" s="34">
        <v>74</v>
      </c>
      <c r="C82" s="35">
        <f>C81</f>
        <v>1615542.3074492395</v>
      </c>
      <c r="D82" s="35"/>
      <c r="E82" s="34">
        <f>E81</f>
        <v>2014</v>
      </c>
      <c r="F82" s="36">
        <v>42391</v>
      </c>
      <c r="G82" s="34" t="s">
        <v>34</v>
      </c>
      <c r="H82" s="34">
        <v>104.502</v>
      </c>
      <c r="I82" s="34"/>
      <c r="J82" s="34">
        <f>(H82-P82)*100</f>
        <v>27.899999999999636</v>
      </c>
      <c r="K82" s="35">
        <f>IF(F82="","",C82*0.03)</f>
        <v>48466.26922347718</v>
      </c>
      <c r="L82" s="35"/>
      <c r="M82" s="37">
        <f>IF(J82="","",(K82/J82)/1000)</f>
        <v>1.7371422660744735</v>
      </c>
      <c r="N82" s="34">
        <f>N81</f>
        <v>2014</v>
      </c>
      <c r="O82" s="36">
        <v>42392</v>
      </c>
      <c r="P82" s="34">
        <v>104.223</v>
      </c>
      <c r="Q82" s="34"/>
      <c r="R82" s="38">
        <f>IF(O82="","",(IF(G82="売",H82-P82,P82-H82))*M82*100000)</f>
        <v>-48466.26922347718</v>
      </c>
      <c r="S82" s="38"/>
      <c r="T82" s="39">
        <f>IF(O82="","",IF(R82&lt;0,J82*(-1),IF(G82="買",(P82-H82)*100,(H82-P82)*100)))</f>
        <v>-27.899999999999636</v>
      </c>
      <c r="U82" s="39"/>
    </row>
    <row r="83" spans="2:21" ht="12.75">
      <c r="B83" s="34">
        <v>75</v>
      </c>
      <c r="C83" s="35">
        <f>C81+R81+R82</f>
        <v>1518609.7690022858</v>
      </c>
      <c r="D83" s="35"/>
      <c r="E83" s="34">
        <f>E82</f>
        <v>2014</v>
      </c>
      <c r="F83" s="36">
        <v>42403</v>
      </c>
      <c r="G83" s="34" t="s">
        <v>33</v>
      </c>
      <c r="H83" s="34">
        <v>102.215</v>
      </c>
      <c r="I83" s="34"/>
      <c r="J83" s="34">
        <f>10240.1-10221.5</f>
        <v>18.600000000000364</v>
      </c>
      <c r="K83" s="35">
        <f>IF(F83="","",C83*0.03)</f>
        <v>45558.29307006857</v>
      </c>
      <c r="L83" s="35"/>
      <c r="M83" s="37">
        <f>IF(J83="","",(K83/J83)/1000)</f>
        <v>2.449370595164929</v>
      </c>
      <c r="N83" s="34">
        <f>N82</f>
        <v>2014</v>
      </c>
      <c r="O83" s="36">
        <v>42403</v>
      </c>
      <c r="P83" s="34">
        <v>101.666</v>
      </c>
      <c r="Q83" s="34"/>
      <c r="R83" s="38">
        <f>IF(O83="","",(IF(G83="売",H83-P83,P83-H83))*M83*100000)</f>
        <v>134470.44567455622</v>
      </c>
      <c r="S83" s="38"/>
      <c r="T83" s="39">
        <f>IF(O83="","",IF(R83&lt;0,J83*(-1),IF(G83="買",(P83-H83)*100,(H83-P83)*100)))</f>
        <v>54.90000000000066</v>
      </c>
      <c r="U83" s="39"/>
    </row>
    <row r="84" spans="2:21" ht="12.75">
      <c r="B84" s="34">
        <v>76</v>
      </c>
      <c r="C84" s="35">
        <f>C83</f>
        <v>1518609.7690022858</v>
      </c>
      <c r="D84" s="35"/>
      <c r="E84" s="34">
        <f>E83</f>
        <v>2014</v>
      </c>
      <c r="F84" s="36">
        <v>42403</v>
      </c>
      <c r="G84" s="34" t="s">
        <v>33</v>
      </c>
      <c r="H84" s="34">
        <v>101.663</v>
      </c>
      <c r="I84" s="34"/>
      <c r="J84" s="34">
        <f>ABS(10166.3-10213.3)</f>
        <v>47</v>
      </c>
      <c r="K84" s="35">
        <f>IF(F84="","",C84*0.03)</f>
        <v>45558.29307006857</v>
      </c>
      <c r="L84" s="35"/>
      <c r="M84" s="37">
        <f>IF(J84="","",(K84/J84)/1000)</f>
        <v>0.969325384469544</v>
      </c>
      <c r="N84" s="34">
        <f>N83</f>
        <v>2014</v>
      </c>
      <c r="O84" s="36">
        <v>42403</v>
      </c>
      <c r="P84" s="34">
        <v>101.37</v>
      </c>
      <c r="Q84" s="34"/>
      <c r="R84" s="38">
        <f>IF(O84="","",(IF(G84="売",H84-P84,P84-H84))*M84*100000)</f>
        <v>28401.23376495688</v>
      </c>
      <c r="S84" s="38"/>
      <c r="T84" s="39">
        <f>IF(O84="","",IF(R84&lt;0,J84*(-1),IF(G84="買",(P84-H84)*100,(H84-P84)*100)))</f>
        <v>29.299999999999216</v>
      </c>
      <c r="U84" s="39"/>
    </row>
    <row r="85" spans="2:21" ht="12.75">
      <c r="B85" s="34">
        <v>77</v>
      </c>
      <c r="C85" s="35">
        <f>C83+R83+R84</f>
        <v>1681481.448441799</v>
      </c>
      <c r="D85" s="35"/>
      <c r="E85" s="34">
        <f>E84</f>
        <v>2014</v>
      </c>
      <c r="F85" s="36">
        <v>42410</v>
      </c>
      <c r="G85" s="34" t="s">
        <v>34</v>
      </c>
      <c r="H85" s="34">
        <v>102.482</v>
      </c>
      <c r="I85" s="34"/>
      <c r="J85" s="34">
        <f>10248.2-10146.6</f>
        <v>101.60000000000036</v>
      </c>
      <c r="K85" s="35">
        <f>IF(F85="","",C85*0.03)</f>
        <v>50444.44345325397</v>
      </c>
      <c r="L85" s="35"/>
      <c r="M85" s="37">
        <f>IF(J85="","",(K85/J85)/1000)</f>
        <v>0.4965004276895058</v>
      </c>
      <c r="N85" s="34">
        <f>N84</f>
        <v>2014</v>
      </c>
      <c r="O85" s="36">
        <v>42413</v>
      </c>
      <c r="P85" s="34">
        <v>102.046</v>
      </c>
      <c r="Q85" s="34"/>
      <c r="R85" s="38">
        <f>IF(O85="","",(IF(G85="売",H85-P85,P85-H85))*M85*100000)</f>
        <v>-21647.418647262097</v>
      </c>
      <c r="S85" s="38"/>
      <c r="T85" s="39">
        <f>IF(O85="","",IF(R85&lt;0,J85*(-1),IF(G85="買",(P85-H85)*100,(H85-P85)*100)))</f>
        <v>-101.60000000000036</v>
      </c>
      <c r="U85" s="39"/>
    </row>
    <row r="86" spans="2:21" ht="12.75">
      <c r="B86" s="34">
        <v>78</v>
      </c>
      <c r="C86" s="35">
        <f>C85</f>
        <v>1681481.448441799</v>
      </c>
      <c r="D86" s="35"/>
      <c r="E86" s="34">
        <f>E85</f>
        <v>2014</v>
      </c>
      <c r="F86" s="36">
        <v>42410</v>
      </c>
      <c r="G86" s="34" t="s">
        <v>34</v>
      </c>
      <c r="H86" s="34">
        <v>102.228</v>
      </c>
      <c r="I86" s="34"/>
      <c r="J86" s="34">
        <f>10222.8-10198.5</f>
        <v>24.299999999999272</v>
      </c>
      <c r="K86" s="35">
        <f>IF(F86="","",C86*0.03)</f>
        <v>50444.44345325397</v>
      </c>
      <c r="L86" s="35"/>
      <c r="M86" s="37">
        <f>IF(J86="","",(K86/J86)/1000)</f>
        <v>2.075903022767715</v>
      </c>
      <c r="N86" s="34">
        <f>N85</f>
        <v>2014</v>
      </c>
      <c r="O86" s="36">
        <v>42413</v>
      </c>
      <c r="P86" s="34">
        <v>102.046</v>
      </c>
      <c r="Q86" s="34"/>
      <c r="R86" s="38">
        <f>IF(O86="","",(IF(G86="売",H86-P86,P86-H86))*M86*100000)</f>
        <v>-37781.43501436991</v>
      </c>
      <c r="S86" s="38"/>
      <c r="T86" s="39">
        <f>IF(O86="","",IF(R86&lt;0,J86*(-1),IF(G86="買",(P86-H86)*100,(H86-P86)*100)))</f>
        <v>-24.299999999999272</v>
      </c>
      <c r="U86" s="39"/>
    </row>
    <row r="87" spans="2:21" ht="12.75">
      <c r="B87" s="34">
        <v>79</v>
      </c>
      <c r="C87" s="35">
        <f>C85</f>
        <v>1681481.448441799</v>
      </c>
      <c r="D87" s="35"/>
      <c r="E87" s="34">
        <f>E86</f>
        <v>2014</v>
      </c>
      <c r="F87" s="36">
        <v>42411</v>
      </c>
      <c r="G87" s="34" t="s">
        <v>34</v>
      </c>
      <c r="H87" s="34">
        <v>102.407</v>
      </c>
      <c r="I87" s="34"/>
      <c r="J87" s="34">
        <f>10240.7-10220.4</f>
        <v>20.30000000000109</v>
      </c>
      <c r="K87" s="35">
        <f>IF(F87="","",C87*0.03)</f>
        <v>50444.44345325397</v>
      </c>
      <c r="L87" s="35"/>
      <c r="M87" s="37">
        <f>IF(J87="","",(K87/J87)/1000)</f>
        <v>2.4849479533621306</v>
      </c>
      <c r="N87" s="34">
        <f>N86</f>
        <v>2014</v>
      </c>
      <c r="O87" s="36">
        <v>42411</v>
      </c>
      <c r="P87" s="34">
        <v>102.53</v>
      </c>
      <c r="Q87" s="34"/>
      <c r="R87" s="38">
        <f>IF(O87="","",(IF(G87="売",H87-P87,P87-H87))*M87*100000)</f>
        <v>30564.85982635537</v>
      </c>
      <c r="S87" s="38"/>
      <c r="T87" s="39">
        <f>IF(O87="","",IF(R87&lt;0,J87*(-1),IF(G87="買",(P87-H87)*100,(H87-P87)*100)))</f>
        <v>12.300000000000466</v>
      </c>
      <c r="U87" s="39"/>
    </row>
    <row r="88" spans="2:21" ht="12.75">
      <c r="B88" s="34">
        <v>80</v>
      </c>
      <c r="C88" s="35">
        <f>C85+R85+R86+R87</f>
        <v>1652617.4546065226</v>
      </c>
      <c r="D88" s="35"/>
      <c r="E88" s="34">
        <f>E87</f>
        <v>2014</v>
      </c>
      <c r="F88" s="36">
        <v>42414</v>
      </c>
      <c r="G88" s="34" t="s">
        <v>33</v>
      </c>
      <c r="H88" s="34">
        <v>102.135</v>
      </c>
      <c r="I88" s="34"/>
      <c r="J88" s="34">
        <f>(P88-H88)*100</f>
        <v>26.299999999999102</v>
      </c>
      <c r="K88" s="35">
        <f>IF(F88="","",C88*0.03)</f>
        <v>49578.52363819568</v>
      </c>
      <c r="L88" s="35"/>
      <c r="M88" s="37">
        <f>IF(J88="","",(K88/J88)/1000)</f>
        <v>1.8851149672318392</v>
      </c>
      <c r="N88" s="34">
        <f>N87</f>
        <v>2014</v>
      </c>
      <c r="O88" s="36">
        <v>42418</v>
      </c>
      <c r="P88" s="34">
        <v>102.398</v>
      </c>
      <c r="Q88" s="34"/>
      <c r="R88" s="38">
        <f>IF(O88="","",(IF(G88="売",H88-P88,P88-H88))*M88*100000)</f>
        <v>-49578.52363819568</v>
      </c>
      <c r="S88" s="38"/>
      <c r="T88" s="39">
        <f>IF(O88="","",IF(R88&lt;0,J88*(-1),IF(G88="買",(P88-H88)*100,(H88-P88)*100)))</f>
        <v>-26.299999999999102</v>
      </c>
      <c r="U88" s="39"/>
    </row>
    <row r="89" spans="2:21" ht="12.75">
      <c r="B89" s="34">
        <v>81</v>
      </c>
      <c r="C89" s="35">
        <f>IF(R88="","",C88+R88)</f>
        <v>1603038.930968327</v>
      </c>
      <c r="D89" s="35"/>
      <c r="E89" s="34">
        <f>E88</f>
        <v>2014</v>
      </c>
      <c r="F89" s="36">
        <v>42424</v>
      </c>
      <c r="G89" s="34" t="s">
        <v>34</v>
      </c>
      <c r="H89" s="34">
        <v>102.599</v>
      </c>
      <c r="I89" s="34"/>
      <c r="J89" s="34">
        <f>ABS(P89-H89)*100</f>
        <v>20.300000000000296</v>
      </c>
      <c r="K89" s="35">
        <f>IF(F89="","",C89*0.03)</f>
        <v>48091.16792904981</v>
      </c>
      <c r="L89" s="35"/>
      <c r="M89" s="37">
        <f>IF(J89="","",(K89/J89)/1000)</f>
        <v>2.3690230506920744</v>
      </c>
      <c r="N89" s="34">
        <f>N88</f>
        <v>2014</v>
      </c>
      <c r="O89" s="36">
        <v>42425</v>
      </c>
      <c r="P89" s="34">
        <v>102.396</v>
      </c>
      <c r="Q89" s="34"/>
      <c r="R89" s="38">
        <f>IF(O89="","",(IF(G89="売",H89-P89,P89-H89))*M89*100000)</f>
        <v>-48091.167929049814</v>
      </c>
      <c r="S89" s="38"/>
      <c r="T89" s="39">
        <f>IF(O89="","",IF(R89&lt;0,J89*(-1),IF(G89="買",(P89-H89)*100,(H89-P89)*100)))</f>
        <v>-20.300000000000296</v>
      </c>
      <c r="U89" s="39"/>
    </row>
    <row r="90" spans="2:21" ht="12.75">
      <c r="B90" s="34">
        <v>82</v>
      </c>
      <c r="C90" s="35">
        <f>IF(R89="","",C89+R89)</f>
        <v>1554947.7630392772</v>
      </c>
      <c r="D90" s="35"/>
      <c r="E90" s="34">
        <f>E89</f>
        <v>2014</v>
      </c>
      <c r="F90" s="36">
        <v>42436</v>
      </c>
      <c r="G90" s="34" t="s">
        <v>34</v>
      </c>
      <c r="H90" s="34">
        <v>102.996</v>
      </c>
      <c r="I90" s="34"/>
      <c r="J90" s="34">
        <f>10299.6-10283.1</f>
        <v>16.5</v>
      </c>
      <c r="K90" s="35">
        <f>IF(F90="","",C90*0.03)</f>
        <v>46648.432891178316</v>
      </c>
      <c r="L90" s="35"/>
      <c r="M90" s="37">
        <f>IF(J90="","",(K90/J90)/1000)</f>
        <v>2.827177750980504</v>
      </c>
      <c r="N90" s="34">
        <f>N89</f>
        <v>2014</v>
      </c>
      <c r="O90" s="36">
        <v>42436</v>
      </c>
      <c r="P90" s="34">
        <v>103.358</v>
      </c>
      <c r="Q90" s="34"/>
      <c r="R90" s="38">
        <f>IF(O90="","",(IF(G90="売",H90-P90,P90-H90))*M90*100000)</f>
        <v>102343.83458549678</v>
      </c>
      <c r="S90" s="38"/>
      <c r="T90" s="39">
        <f>IF(O90="","",IF(R90&lt;0,J90*(-1),IF(G90="買",(P90-H90)*100,(H90-P90)*100)))</f>
        <v>36.2000000000009</v>
      </c>
      <c r="U90" s="39"/>
    </row>
    <row r="91" spans="2:21" ht="12.75">
      <c r="B91" s="34">
        <v>83</v>
      </c>
      <c r="C91" s="35">
        <f>IF(R90="","",C90+R90)</f>
        <v>1657291.5976247739</v>
      </c>
      <c r="D91" s="35"/>
      <c r="E91" s="34">
        <f>E90</f>
        <v>2014</v>
      </c>
      <c r="F91" s="36">
        <v>42440</v>
      </c>
      <c r="G91" s="34" t="s">
        <v>34</v>
      </c>
      <c r="H91" s="34">
        <v>103.282</v>
      </c>
      <c r="I91" s="34"/>
      <c r="J91" s="34">
        <f>(H91-P91)*100</f>
        <v>12.699999999999534</v>
      </c>
      <c r="K91" s="35">
        <f>IF(F91="","",C91*0.03)</f>
        <v>49718.747928743214</v>
      </c>
      <c r="L91" s="35"/>
      <c r="M91" s="37">
        <f>IF(J91="","",(K91/J91)/1000)</f>
        <v>3.9148620416334676</v>
      </c>
      <c r="N91" s="34">
        <f>N90</f>
        <v>2014</v>
      </c>
      <c r="O91" s="36">
        <v>42440</v>
      </c>
      <c r="P91" s="34">
        <v>103.155</v>
      </c>
      <c r="Q91" s="34"/>
      <c r="R91" s="38">
        <f>IF(O91="","",(IF(G91="売",H91-P91,P91-H91))*M91*100000)</f>
        <v>-49718.747928743214</v>
      </c>
      <c r="S91" s="38"/>
      <c r="T91" s="39">
        <f>IF(O91="","",IF(R91&lt;0,J91*(-1),IF(G91="買",(P91-H91)*100,(H91-P91)*100)))</f>
        <v>-12.699999999999534</v>
      </c>
      <c r="U91" s="39"/>
    </row>
    <row r="92" spans="2:21" ht="12.75">
      <c r="B92" s="34">
        <v>84</v>
      </c>
      <c r="C92" s="35">
        <f>IF(R91="","",C91+R91)</f>
        <v>1607572.8496960306</v>
      </c>
      <c r="D92" s="35"/>
      <c r="E92" s="34">
        <f>E91</f>
        <v>2014</v>
      </c>
      <c r="F92" s="36">
        <v>42447</v>
      </c>
      <c r="G92" s="34" t="s">
        <v>33</v>
      </c>
      <c r="H92" s="34">
        <v>101.309</v>
      </c>
      <c r="I92" s="34"/>
      <c r="J92" s="34">
        <f>ABS(H92-P92)*100</f>
        <v>46.60000000000082</v>
      </c>
      <c r="K92" s="35">
        <f>IF(F92="","",C92*0.03)</f>
        <v>48227.18549088092</v>
      </c>
      <c r="L92" s="35"/>
      <c r="M92" s="37">
        <f>IF(J92="","",(K92/J92)/1000)</f>
        <v>1.0349181435811174</v>
      </c>
      <c r="N92" s="34">
        <f>N91</f>
        <v>2014</v>
      </c>
      <c r="O92" s="36">
        <v>42448</v>
      </c>
      <c r="P92" s="34">
        <v>101.775</v>
      </c>
      <c r="Q92" s="34"/>
      <c r="R92" s="38">
        <f>IF(O92="","",(IF(G92="売",H92-P92,P92-H92))*M92*100000)</f>
        <v>-48227.18549088092</v>
      </c>
      <c r="S92" s="38"/>
      <c r="T92" s="39">
        <f>IF(O92="","",IF(R92&lt;0,J92*(-1),IF(G92="買",(P92-H92)*100,(H92-P92)*100)))</f>
        <v>-46.60000000000082</v>
      </c>
      <c r="U92" s="39"/>
    </row>
    <row r="93" spans="2:21" ht="12.75">
      <c r="B93" s="34">
        <v>85</v>
      </c>
      <c r="C93" s="35">
        <f>IF(R92="","",C92+R92)</f>
        <v>1559345.6642051497</v>
      </c>
      <c r="D93" s="35"/>
      <c r="E93" s="34">
        <f>E92</f>
        <v>2014</v>
      </c>
      <c r="F93" s="36">
        <v>42470</v>
      </c>
      <c r="G93" s="34" t="s">
        <v>33</v>
      </c>
      <c r="H93" s="34">
        <v>101.936</v>
      </c>
      <c r="I93" s="34"/>
      <c r="J93" s="34">
        <f>10212.6-10193.6</f>
        <v>19</v>
      </c>
      <c r="K93" s="35">
        <f>IF(F93="","",C93*0.03)</f>
        <v>46780.36992615449</v>
      </c>
      <c r="L93" s="35"/>
      <c r="M93" s="37">
        <f>IF(J93="","",(K93/J93)/1000)</f>
        <v>2.4621247329554996</v>
      </c>
      <c r="N93" s="34">
        <f>N92</f>
        <v>2014</v>
      </c>
      <c r="O93" s="36">
        <v>42470</v>
      </c>
      <c r="P93" s="34">
        <v>101.453</v>
      </c>
      <c r="Q93" s="34"/>
      <c r="R93" s="38">
        <f>IF(O93="","",(IF(G93="売",H93-P93,P93-H93))*M93*100000)</f>
        <v>118920.62460175164</v>
      </c>
      <c r="S93" s="38"/>
      <c r="T93" s="39">
        <f>IF(O93="","",IF(R93&lt;0,J93*(-1),IF(G93="買",(P93-H93)*100,(H93-P93)*100)))</f>
        <v>48.30000000000041</v>
      </c>
      <c r="U93" s="39"/>
    </row>
    <row r="94" spans="2:21" ht="12.75">
      <c r="B94" s="34">
        <v>86</v>
      </c>
      <c r="C94" s="35">
        <f>IF(R93="","",C93+R93)</f>
        <v>1678266.2888069013</v>
      </c>
      <c r="D94" s="35"/>
      <c r="E94" s="34">
        <f>E93</f>
        <v>2014</v>
      </c>
      <c r="F94" s="36">
        <v>42472</v>
      </c>
      <c r="G94" s="34" t="s">
        <v>33</v>
      </c>
      <c r="H94" s="34">
        <v>101.36</v>
      </c>
      <c r="I94" s="34"/>
      <c r="J94" s="34">
        <f>ABS(H94-P94)*100</f>
        <v>50.10000000000048</v>
      </c>
      <c r="K94" s="35">
        <f>IF(F94="","",C94*0.03)</f>
        <v>50347.988664207034</v>
      </c>
      <c r="L94" s="35"/>
      <c r="M94" s="37">
        <f>IF(J94="","",(K94/J94)/1000)</f>
        <v>1.004949873537057</v>
      </c>
      <c r="N94" s="34">
        <f>N93</f>
        <v>2014</v>
      </c>
      <c r="O94" s="36">
        <v>42474</v>
      </c>
      <c r="P94" s="34">
        <v>101.861</v>
      </c>
      <c r="Q94" s="34"/>
      <c r="R94" s="38">
        <f>IF(O94="","",(IF(G94="売",H94-P94,P94-H94))*M94*100000)</f>
        <v>-50347.988664207034</v>
      </c>
      <c r="S94" s="38"/>
      <c r="T94" s="39">
        <f>IF(O94="","",IF(R94&lt;0,J94*(-1),IF(G94="買",(P94-H94)*100,(H94-P94)*100)))</f>
        <v>-50.10000000000048</v>
      </c>
      <c r="U94" s="39"/>
    </row>
    <row r="95" spans="2:21" ht="12.75">
      <c r="B95" s="34">
        <v>87</v>
      </c>
      <c r="C95" s="35">
        <f>IF(R94="","",C94+R94)</f>
        <v>1627918.3001426943</v>
      </c>
      <c r="D95" s="35"/>
      <c r="E95" s="34">
        <f>E94</f>
        <v>2014</v>
      </c>
      <c r="F95" s="36">
        <v>42483</v>
      </c>
      <c r="G95" s="34" t="s">
        <v>34</v>
      </c>
      <c r="H95" s="34">
        <v>102.644</v>
      </c>
      <c r="I95" s="34"/>
      <c r="J95" s="34">
        <f>ABS(H95-P95)*100</f>
        <v>8.00000000000125</v>
      </c>
      <c r="K95" s="35">
        <f>IF(F95="","",C95*0.03)</f>
        <v>48837.54900428082</v>
      </c>
      <c r="L95" s="35"/>
      <c r="M95" s="37">
        <f>IF(J95="","",(K95/J95)/1000)</f>
        <v>6.104693625534149</v>
      </c>
      <c r="N95" s="34">
        <f>N94</f>
        <v>2014</v>
      </c>
      <c r="O95" s="36">
        <v>42483</v>
      </c>
      <c r="P95" s="34">
        <v>102.564</v>
      </c>
      <c r="Q95" s="34"/>
      <c r="R95" s="38">
        <f>IF(O95="","",(IF(G95="売",H95-P95,P95-H95))*M95*100000)</f>
        <v>-48837.54900428083</v>
      </c>
      <c r="S95" s="38"/>
      <c r="T95" s="39">
        <f>IF(O95="","",IF(R95&lt;0,J95*(-1),IF(G95="買",(P95-H95)*100,(H95-P95)*100)))</f>
        <v>-8.00000000000125</v>
      </c>
      <c r="U95" s="39"/>
    </row>
    <row r="96" spans="2:21" ht="12.75">
      <c r="B96" s="34">
        <v>88</v>
      </c>
      <c r="C96" s="35">
        <f>IF(R95="","",C95+R95)</f>
        <v>1579080.7511384133</v>
      </c>
      <c r="D96" s="35"/>
      <c r="E96" s="34">
        <f>E95</f>
        <v>2014</v>
      </c>
      <c r="F96" s="36">
        <v>42502</v>
      </c>
      <c r="G96" s="34" t="s">
        <v>34</v>
      </c>
      <c r="H96" s="34">
        <v>101.969</v>
      </c>
      <c r="I96" s="34"/>
      <c r="J96" s="34">
        <f>10196.9-10188.1</f>
        <v>8.799999999999272</v>
      </c>
      <c r="K96" s="35">
        <f>IF(F96="","",C96*0.03)</f>
        <v>47372.4225341524</v>
      </c>
      <c r="L96" s="35"/>
      <c r="M96" s="37">
        <f>IF(J96="","",(K96/J96)/1000)</f>
        <v>5.383229833426855</v>
      </c>
      <c r="N96" s="34">
        <f>N95</f>
        <v>2014</v>
      </c>
      <c r="O96" s="36">
        <v>42502</v>
      </c>
      <c r="P96" s="34">
        <v>102.158</v>
      </c>
      <c r="Q96" s="34"/>
      <c r="R96" s="38">
        <f>IF(O96="","",(IF(G96="売",H96-P96,P96-H96))*M96*100000)</f>
        <v>101743.04385177142</v>
      </c>
      <c r="S96" s="38"/>
      <c r="T96" s="39">
        <f>IF(O96="","",IF(R96&lt;0,J96*(-1),IF(G96="買",(P96-H96)*100,(H96-P96)*100)))</f>
        <v>18.900000000000716</v>
      </c>
      <c r="U96" s="39"/>
    </row>
    <row r="97" spans="2:21" ht="12.75">
      <c r="B97" s="34">
        <v>89</v>
      </c>
      <c r="C97" s="35">
        <f>IF(R96="","",C96+R96)</f>
        <v>1680823.7949901847</v>
      </c>
      <c r="D97" s="35"/>
      <c r="E97" s="34">
        <f>E96</f>
        <v>2014</v>
      </c>
      <c r="F97" s="36">
        <v>42505</v>
      </c>
      <c r="G97" s="34" t="s">
        <v>33</v>
      </c>
      <c r="H97" s="34">
        <v>101.81</v>
      </c>
      <c r="I97" s="34"/>
      <c r="J97" s="34">
        <f>10210.7-10181</f>
        <v>29.700000000000728</v>
      </c>
      <c r="K97" s="35">
        <f>IF(F97="","",C97*0.03)</f>
        <v>50424.71384970554</v>
      </c>
      <c r="L97" s="35"/>
      <c r="M97" s="37">
        <f>IF(J97="","",(K97/J97)/1000)</f>
        <v>1.697801813121357</v>
      </c>
      <c r="N97" s="34">
        <f>N96</f>
        <v>2014</v>
      </c>
      <c r="O97" s="36">
        <v>42505</v>
      </c>
      <c r="P97" s="34">
        <v>101.378</v>
      </c>
      <c r="Q97" s="34"/>
      <c r="R97" s="38">
        <f>IF(O97="","",(IF(G97="売",H97-P97,P97-H97))*M97*100000)</f>
        <v>73345.03832684299</v>
      </c>
      <c r="S97" s="38"/>
      <c r="T97" s="39">
        <f>IF(O97="","",IF(R97&lt;0,J97*(-1),IF(G97="買",(P97-H97)*100,(H97-P97)*100)))</f>
        <v>43.200000000000216</v>
      </c>
      <c r="U97" s="39"/>
    </row>
    <row r="98" spans="2:21" ht="12.75">
      <c r="B98" s="34">
        <v>90</v>
      </c>
      <c r="C98" s="35">
        <f>IF(R97="","",C97+R97)</f>
        <v>1754168.8333170277</v>
      </c>
      <c r="D98" s="35"/>
      <c r="E98" s="34">
        <f>E97</f>
        <v>2014</v>
      </c>
      <c r="F98" s="36">
        <v>42512</v>
      </c>
      <c r="G98" s="34" t="s">
        <v>34</v>
      </c>
      <c r="H98" s="34">
        <v>101.692</v>
      </c>
      <c r="I98" s="34"/>
      <c r="J98" s="34">
        <f>10169.2-10146.7</f>
        <v>22.5</v>
      </c>
      <c r="K98" s="35">
        <f>IF(F98="","",C98*0.03)</f>
        <v>52625.064999510825</v>
      </c>
      <c r="L98" s="35"/>
      <c r="M98" s="37">
        <f>IF(J98="","",(K98/J98)/1000)</f>
        <v>2.3388917777560367</v>
      </c>
      <c r="N98" s="34">
        <f>N97</f>
        <v>2014</v>
      </c>
      <c r="O98" s="36">
        <v>42513</v>
      </c>
      <c r="P98" s="34">
        <v>101.923</v>
      </c>
      <c r="Q98" s="34"/>
      <c r="R98" s="38">
        <f>IF(O98="","",(IF(G98="売",H98-P98,P98-H98))*M98*100000)</f>
        <v>54028.40006616649</v>
      </c>
      <c r="S98" s="38"/>
      <c r="T98" s="39">
        <f>IF(O98="","",IF(R98&lt;0,J98*(-1),IF(G98="買",(P98-H98)*100,(H98-P98)*100)))</f>
        <v>23.100000000000875</v>
      </c>
      <c r="U98" s="39"/>
    </row>
    <row r="99" spans="2:21" ht="12.75">
      <c r="B99" s="34">
        <v>91</v>
      </c>
      <c r="C99" s="35">
        <f>C98</f>
        <v>1754168.8333170277</v>
      </c>
      <c r="D99" s="35"/>
      <c r="E99" s="34">
        <f>E98</f>
        <v>2014</v>
      </c>
      <c r="F99" s="36">
        <v>42513</v>
      </c>
      <c r="G99" s="34" t="s">
        <v>34</v>
      </c>
      <c r="H99" s="34">
        <v>101.812</v>
      </c>
      <c r="I99" s="34"/>
      <c r="J99" s="34">
        <f>10181.2-10158.7</f>
        <v>22.5</v>
      </c>
      <c r="K99" s="35">
        <f>IF(F99="","",C99*0.03)</f>
        <v>52625.064999510825</v>
      </c>
      <c r="L99" s="35"/>
      <c r="M99" s="37">
        <f>IF(J99="","",(K99/J99)/1000)</f>
        <v>2.3388917777560367</v>
      </c>
      <c r="N99" s="34">
        <f>N98</f>
        <v>2014</v>
      </c>
      <c r="O99" s="36">
        <v>42516</v>
      </c>
      <c r="P99" s="34">
        <v>102.009</v>
      </c>
      <c r="Q99" s="34"/>
      <c r="R99" s="38">
        <f>IF(O99="","",(IF(G99="売",H99-P99,P99-H99))*M99*100000)</f>
        <v>46076.16802179456</v>
      </c>
      <c r="S99" s="38"/>
      <c r="T99" s="39">
        <f>IF(O99="","",IF(R99&lt;0,J99*(-1),IF(G99="買",(P99-H99)*100,(H99-P99)*100)))</f>
        <v>19.700000000000273</v>
      </c>
      <c r="U99" s="39"/>
    </row>
    <row r="100" spans="2:21" ht="12.75">
      <c r="B100" s="34">
        <v>92</v>
      </c>
      <c r="C100" s="35">
        <f>C98+R98+R99</f>
        <v>1854273.4014049887</v>
      </c>
      <c r="D100" s="35"/>
      <c r="E100" s="34">
        <f>E99</f>
        <v>2014</v>
      </c>
      <c r="F100" s="36">
        <v>42530</v>
      </c>
      <c r="G100" s="34" t="s">
        <v>34</v>
      </c>
      <c r="H100" s="34">
        <v>102.513</v>
      </c>
      <c r="I100" s="34"/>
      <c r="J100" s="34">
        <f>ABS(H100-P100)*100</f>
        <v>14.500000000001023</v>
      </c>
      <c r="K100" s="35">
        <f>IF(F100="","",C100*0.03)</f>
        <v>55628.202042149656</v>
      </c>
      <c r="L100" s="35"/>
      <c r="M100" s="37">
        <f>IF(J100="","",(K100/J100)/1000)</f>
        <v>3.836427727044533</v>
      </c>
      <c r="N100" s="34">
        <f>N99</f>
        <v>2014</v>
      </c>
      <c r="O100" s="36">
        <v>42531</v>
      </c>
      <c r="P100" s="34">
        <v>102.368</v>
      </c>
      <c r="Q100" s="34"/>
      <c r="R100" s="38">
        <f>IF(O100="","",(IF(G100="売",H100-P100,P100-H100))*M100*100000)</f>
        <v>-55628.202042149656</v>
      </c>
      <c r="S100" s="38"/>
      <c r="T100" s="39">
        <f>IF(O100="","",IF(R100&lt;0,J100*(-1),IF(G100="買",(P100-H100)*100,(H100-P100)*100)))</f>
        <v>-14.500000000001023</v>
      </c>
      <c r="U100" s="39"/>
    </row>
    <row r="101" spans="2:21" ht="12.75">
      <c r="B101" s="34">
        <v>93</v>
      </c>
      <c r="C101" s="35">
        <f>IF(R100="","",C100+R100)</f>
        <v>1798645.199362839</v>
      </c>
      <c r="D101" s="35"/>
      <c r="E101" s="34">
        <f>E100</f>
        <v>2014</v>
      </c>
      <c r="F101" s="36">
        <v>42533</v>
      </c>
      <c r="G101" s="34" t="s">
        <v>33</v>
      </c>
      <c r="H101" s="34">
        <v>101.952</v>
      </c>
      <c r="I101" s="34"/>
      <c r="J101" s="34">
        <f>10213.3-10195.2</f>
        <v>18.099999999998545</v>
      </c>
      <c r="K101" s="35">
        <f>IF(F101="","",C101*0.03)</f>
        <v>53959.35598088517</v>
      </c>
      <c r="L101" s="35"/>
      <c r="M101" s="37">
        <f>IF(J101="","",(K101/J101)/1000)</f>
        <v>2.9811798884469343</v>
      </c>
      <c r="N101" s="34">
        <f>N100</f>
        <v>2014</v>
      </c>
      <c r="O101" s="36">
        <v>42533</v>
      </c>
      <c r="P101" s="34">
        <v>101.68</v>
      </c>
      <c r="Q101" s="34"/>
      <c r="R101" s="38">
        <f>IF(O101="","",(IF(G101="売",H101-P101,P101-H101))*M101*100000)</f>
        <v>81088.09296575404</v>
      </c>
      <c r="S101" s="38"/>
      <c r="T101" s="39">
        <f>IF(O101="","",IF(R101&lt;0,J101*(-1),IF(G101="買",(P101-H101)*100,(H101-P101)*100)))</f>
        <v>27.199999999999136</v>
      </c>
      <c r="U101" s="39"/>
    </row>
    <row r="102" spans="2:21" ht="12.75">
      <c r="B102" s="34">
        <v>94</v>
      </c>
      <c r="C102" s="35">
        <f>IF(R101="","",C101+R101)</f>
        <v>1879733.292328593</v>
      </c>
      <c r="D102" s="35"/>
      <c r="E102" s="34">
        <f>E101</f>
        <v>2014</v>
      </c>
      <c r="F102" s="36">
        <v>42539</v>
      </c>
      <c r="G102" s="34" t="s">
        <v>34</v>
      </c>
      <c r="H102" s="34">
        <v>102.186</v>
      </c>
      <c r="I102" s="34"/>
      <c r="J102" s="34">
        <f>ABS(H102-P102)*100</f>
        <v>14.800000000001035</v>
      </c>
      <c r="K102" s="35">
        <f>IF(F102="","",C102*0.03)</f>
        <v>56391.99876985779</v>
      </c>
      <c r="L102" s="35"/>
      <c r="M102" s="37">
        <f>IF(J102="","",(K102/J102)/1000)</f>
        <v>3.810270187152287</v>
      </c>
      <c r="N102" s="34">
        <f>N101</f>
        <v>2014</v>
      </c>
      <c r="O102" s="36">
        <v>42539</v>
      </c>
      <c r="P102" s="34">
        <v>102.038</v>
      </c>
      <c r="Q102" s="34"/>
      <c r="R102" s="38">
        <f>IF(O102="","",(IF(G102="売",H102-P102,P102-H102))*M102*100000)</f>
        <v>-56391.99876985779</v>
      </c>
      <c r="S102" s="38"/>
      <c r="T102" s="39">
        <f>IF(O102="","",IF(R102&lt;0,J102*(-1),IF(G102="買",(P102-H102)*100,(H102-P102)*100)))</f>
        <v>-14.800000000001035</v>
      </c>
      <c r="U102" s="39"/>
    </row>
    <row r="103" spans="2:21" ht="12.75">
      <c r="B103" s="34">
        <v>95</v>
      </c>
      <c r="C103" s="35">
        <f>IF(R102="","",C102+R102)</f>
        <v>1823341.2935587354</v>
      </c>
      <c r="D103" s="35"/>
      <c r="E103" s="34">
        <f>E102</f>
        <v>2014</v>
      </c>
      <c r="F103" s="36">
        <v>42558</v>
      </c>
      <c r="G103" s="34" t="s">
        <v>34</v>
      </c>
      <c r="H103" s="34">
        <v>102.074</v>
      </c>
      <c r="I103" s="34"/>
      <c r="J103" s="34">
        <f>ABS(H103-P103)*100</f>
        <v>11.299999999999955</v>
      </c>
      <c r="K103" s="35">
        <f>IF(F103="","",C103*0.03)</f>
        <v>54700.23880676206</v>
      </c>
      <c r="L103" s="35"/>
      <c r="M103" s="37">
        <f>IF(J103="","",(K103/J103)/1000)</f>
        <v>4.840729097943565</v>
      </c>
      <c r="N103" s="34">
        <f>N102</f>
        <v>2014</v>
      </c>
      <c r="O103" s="36">
        <v>42558</v>
      </c>
      <c r="P103" s="34">
        <v>101.961</v>
      </c>
      <c r="Q103" s="34"/>
      <c r="R103" s="38">
        <f>IF(O103="","",(IF(G103="売",H103-P103,P103-H103))*M103*100000)</f>
        <v>-54700.238806762056</v>
      </c>
      <c r="S103" s="38"/>
      <c r="T103" s="39">
        <f>IF(O103="","",IF(R103&lt;0,J103*(-1),IF(G103="買",(P103-H103)*100,(H103-P103)*100)))</f>
        <v>-11.299999999999955</v>
      </c>
      <c r="U103" s="39"/>
    </row>
    <row r="104" spans="2:21" ht="12.75">
      <c r="B104" s="34">
        <v>96</v>
      </c>
      <c r="C104" s="35">
        <f>IF(R103="","",C103+R103)</f>
        <v>1768641.0547519734</v>
      </c>
      <c r="D104" s="35"/>
      <c r="E104" s="34">
        <f>E103</f>
        <v>2014</v>
      </c>
      <c r="F104" s="36">
        <v>42567</v>
      </c>
      <c r="G104" s="34" t="s">
        <v>34</v>
      </c>
      <c r="H104" s="34">
        <v>101.738</v>
      </c>
      <c r="I104" s="34"/>
      <c r="J104" s="34">
        <f>10173.8-10142.3</f>
        <v>31.5</v>
      </c>
      <c r="K104" s="35">
        <f>IF(F104="","",C104*0.03)</f>
        <v>53059.2316425592</v>
      </c>
      <c r="L104" s="35"/>
      <c r="M104" s="37">
        <f>IF(J104="","",(K104/J104)/1000)</f>
        <v>1.6844200521447366</v>
      </c>
      <c r="N104" s="34">
        <f>N103</f>
        <v>2014</v>
      </c>
      <c r="O104" s="36">
        <v>42568</v>
      </c>
      <c r="P104" s="34">
        <v>101.482</v>
      </c>
      <c r="Q104" s="34"/>
      <c r="R104" s="38">
        <f>IF(O104="","",(IF(G104="売",H104-P104,P104-H104))*M104*100000)</f>
        <v>-43121.15333490529</v>
      </c>
      <c r="S104" s="38"/>
      <c r="T104" s="39">
        <f>IF(O104="","",IF(R104&lt;0,J104*(-1),IF(G104="買",(P104-H104)*100,(H104-P104)*100)))</f>
        <v>-31.5</v>
      </c>
      <c r="U104" s="39"/>
    </row>
    <row r="105" spans="2:21" ht="12.75">
      <c r="B105" s="34">
        <v>97</v>
      </c>
      <c r="C105" s="35">
        <f>IF(R104="","",C104+R104)</f>
        <v>1725519.901417068</v>
      </c>
      <c r="D105" s="35"/>
      <c r="E105" s="34">
        <f>E104</f>
        <v>2014</v>
      </c>
      <c r="F105" s="36">
        <v>42572</v>
      </c>
      <c r="G105" s="34" t="s">
        <v>33</v>
      </c>
      <c r="H105" s="34">
        <v>101.286</v>
      </c>
      <c r="I105" s="34"/>
      <c r="J105" s="34">
        <f>ABS(H105-P105)*100</f>
        <v>7.599999999999341</v>
      </c>
      <c r="K105" s="35">
        <f>IF(F105="","",C105*0.03)</f>
        <v>51765.59704251204</v>
      </c>
      <c r="L105" s="35"/>
      <c r="M105" s="37">
        <f>IF(J105="","",(K105/J105)/1000)</f>
        <v>6.811262768752175</v>
      </c>
      <c r="N105" s="34">
        <f>N104</f>
        <v>2014</v>
      </c>
      <c r="O105" s="36">
        <v>42572</v>
      </c>
      <c r="P105" s="34">
        <v>101.362</v>
      </c>
      <c r="Q105" s="34"/>
      <c r="R105" s="38">
        <f>IF(O105="","",(IF(G105="売",H105-P105,P105-H105))*M105*100000)</f>
        <v>-51765.59704251203</v>
      </c>
      <c r="S105" s="38"/>
      <c r="T105" s="39">
        <f>IF(O105="","",IF(R105&lt;0,J105*(-1),IF(G105="買",(P105-H105)*100,(H105-P105)*100)))</f>
        <v>-7.599999999999341</v>
      </c>
      <c r="U105" s="39"/>
    </row>
    <row r="106" spans="2:21" ht="12.75">
      <c r="B106" s="34">
        <v>98</v>
      </c>
      <c r="C106" s="35">
        <f>IF(R105="","",C105+R105)</f>
        <v>1673754.304374556</v>
      </c>
      <c r="D106" s="35"/>
      <c r="E106" s="34">
        <f>E105</f>
        <v>2014</v>
      </c>
      <c r="F106" s="36">
        <v>42572</v>
      </c>
      <c r="G106" s="34" t="s">
        <v>33</v>
      </c>
      <c r="H106" s="34">
        <v>101.272</v>
      </c>
      <c r="I106" s="34"/>
      <c r="J106" s="34">
        <f>ABS(H106-P106)*100</f>
        <v>9.799999999999898</v>
      </c>
      <c r="K106" s="35">
        <f>IF(F106="","",C106*0.03)</f>
        <v>50212.62913123668</v>
      </c>
      <c r="L106" s="35"/>
      <c r="M106" s="37">
        <f>IF(J106="","",(K106/J106)/1000)</f>
        <v>5.123737666452777</v>
      </c>
      <c r="N106" s="34">
        <f>N105</f>
        <v>2014</v>
      </c>
      <c r="O106" s="36">
        <v>42572</v>
      </c>
      <c r="P106" s="34">
        <v>101.37</v>
      </c>
      <c r="Q106" s="34"/>
      <c r="R106" s="38">
        <f>IF(O106="","",(IF(G106="売",H106-P106,P106-H106))*M106*100000)</f>
        <v>-50212.62913123669</v>
      </c>
      <c r="S106" s="38"/>
      <c r="T106" s="39">
        <f>IF(O106="","",IF(R106&lt;0,J106*(-1),IF(G106="買",(P106-H106)*100,(H106-P106)*100)))</f>
        <v>-9.799999999999898</v>
      </c>
      <c r="U106" s="39"/>
    </row>
    <row r="107" spans="2:21" ht="12.75">
      <c r="B107" s="34">
        <v>99</v>
      </c>
      <c r="C107" s="35">
        <f>IF(R106="","",C106+R106)</f>
        <v>1623541.6752433195</v>
      </c>
      <c r="D107" s="35"/>
      <c r="E107" s="34">
        <f>E106</f>
        <v>2014</v>
      </c>
      <c r="F107" s="36">
        <v>42579</v>
      </c>
      <c r="G107" s="34" t="s">
        <v>34</v>
      </c>
      <c r="H107" s="34">
        <v>101.827</v>
      </c>
      <c r="I107" s="34"/>
      <c r="J107" s="34">
        <f>10182.7-10171.5</f>
        <v>11.200000000000728</v>
      </c>
      <c r="K107" s="35">
        <f>IF(F107="","",C107*0.03)</f>
        <v>48706.25025729958</v>
      </c>
      <c r="L107" s="35"/>
      <c r="M107" s="37">
        <f>IF(J107="","",(K107/J107)/1000)</f>
        <v>4.348772344401466</v>
      </c>
      <c r="N107" s="34">
        <f>N106</f>
        <v>2014</v>
      </c>
      <c r="O107" s="36">
        <v>42580</v>
      </c>
      <c r="P107" s="34">
        <v>102.059</v>
      </c>
      <c r="Q107" s="34"/>
      <c r="R107" s="38">
        <f>IF(O107="","",(IF(G107="売",H107-P107,P107-H107))*M107*100000)</f>
        <v>100891.51839011372</v>
      </c>
      <c r="S107" s="38"/>
      <c r="T107" s="39">
        <f>IF(O107="","",IF(R107&lt;0,J107*(-1),IF(G107="買",(P107-H107)*100,(H107-P107)*100)))</f>
        <v>23.199999999999932</v>
      </c>
      <c r="U107" s="39"/>
    </row>
    <row r="108" spans="2:21" ht="12.75">
      <c r="B108" s="34">
        <v>100</v>
      </c>
      <c r="C108" s="35">
        <f>C107</f>
        <v>1623541.6752433195</v>
      </c>
      <c r="D108" s="35"/>
      <c r="E108" s="34">
        <f>E107</f>
        <v>2014</v>
      </c>
      <c r="F108" s="36">
        <v>42579</v>
      </c>
      <c r="G108" s="34" t="s">
        <v>34</v>
      </c>
      <c r="H108" s="34">
        <v>101.838</v>
      </c>
      <c r="I108" s="34"/>
      <c r="J108" s="34">
        <f>10183.8-10174.7</f>
        <v>9.099999999998545</v>
      </c>
      <c r="K108" s="35">
        <f>IF(F108="","",C108*0.03)</f>
        <v>48706.25025729958</v>
      </c>
      <c r="L108" s="35"/>
      <c r="M108" s="37">
        <f>IF(J108="","",(K108/J108)/1000)</f>
        <v>5.3523351931107</v>
      </c>
      <c r="N108" s="34">
        <f>N107</f>
        <v>2014</v>
      </c>
      <c r="O108" s="36">
        <v>42580</v>
      </c>
      <c r="P108" s="34">
        <v>101.988</v>
      </c>
      <c r="Q108" s="34"/>
      <c r="R108" s="38">
        <f>IF(O108="","",(IF(G108="売",H108-P108,P108-H108))*M108*100000)</f>
        <v>80285.02789666354</v>
      </c>
      <c r="S108" s="38"/>
      <c r="T108" s="39">
        <f>IF(O108="","",IF(R108&lt;0,J108*(-1),IF(G108="買",(P108-H108)*100,(H108-P108)*100)))</f>
        <v>15.000000000000568</v>
      </c>
      <c r="U108" s="39"/>
    </row>
    <row r="109" spans="2:18" ht="12.75">
      <c r="B109" s="34" t="s">
        <v>35</v>
      </c>
      <c r="C109" s="35">
        <f>C107+R107+R108</f>
        <v>1804718.2215300968</v>
      </c>
      <c r="D109" s="3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</row>
  </sheetData>
  <sheetProtection selectLockedCells="1" selectUnlockedCells="1"/>
  <mergeCells count="636">
    <mergeCell ref="B2:C2"/>
    <mergeCell ref="D2:E2"/>
    <mergeCell ref="F2:G2"/>
    <mergeCell ref="H2:I2"/>
    <mergeCell ref="J2:K2"/>
    <mergeCell ref="L2:M2"/>
    <mergeCell ref="N2:O2"/>
    <mergeCell ref="P2:Q2"/>
    <mergeCell ref="B3:C3"/>
    <mergeCell ref="D3:I3"/>
    <mergeCell ref="J3:K3"/>
    <mergeCell ref="L3:Q3"/>
    <mergeCell ref="B4:C4"/>
    <mergeCell ref="D4:E4"/>
    <mergeCell ref="F4:G4"/>
    <mergeCell ref="H4:I4"/>
    <mergeCell ref="J4:K4"/>
    <mergeCell ref="L4:M4"/>
    <mergeCell ref="N4:O4"/>
    <mergeCell ref="P4:Q4"/>
    <mergeCell ref="J5:K5"/>
    <mergeCell ref="L5:M5"/>
    <mergeCell ref="P5:Q5"/>
    <mergeCell ref="B7:B8"/>
    <mergeCell ref="C7:D8"/>
    <mergeCell ref="E7:I7"/>
    <mergeCell ref="J7:L7"/>
    <mergeCell ref="M7:M8"/>
    <mergeCell ref="N7:Q7"/>
    <mergeCell ref="R7:U7"/>
    <mergeCell ref="H8:I8"/>
    <mergeCell ref="K8:L8"/>
    <mergeCell ref="P8:Q8"/>
    <mergeCell ref="R8:S8"/>
    <mergeCell ref="T8:U8"/>
    <mergeCell ref="C9:D9"/>
    <mergeCell ref="H9:I9"/>
    <mergeCell ref="K9:L9"/>
    <mergeCell ref="P9:Q9"/>
    <mergeCell ref="R9:S9"/>
    <mergeCell ref="T9:U9"/>
    <mergeCell ref="C10:D10"/>
    <mergeCell ref="H10:I10"/>
    <mergeCell ref="K10:L10"/>
    <mergeCell ref="P10:Q10"/>
    <mergeCell ref="R10:S10"/>
    <mergeCell ref="T10:U10"/>
    <mergeCell ref="C11:D11"/>
    <mergeCell ref="H11:I11"/>
    <mergeCell ref="K11:L11"/>
    <mergeCell ref="P11:Q11"/>
    <mergeCell ref="R11:S11"/>
    <mergeCell ref="T11:U11"/>
    <mergeCell ref="C12:D12"/>
    <mergeCell ref="H12:I12"/>
    <mergeCell ref="K12:L12"/>
    <mergeCell ref="P12:Q12"/>
    <mergeCell ref="R12:S12"/>
    <mergeCell ref="T12:U12"/>
    <mergeCell ref="C13:D13"/>
    <mergeCell ref="H13:I13"/>
    <mergeCell ref="K13:L13"/>
    <mergeCell ref="P13:Q13"/>
    <mergeCell ref="R13:S13"/>
    <mergeCell ref="T13:U13"/>
    <mergeCell ref="C14:D14"/>
    <mergeCell ref="H14:I14"/>
    <mergeCell ref="K14:L14"/>
    <mergeCell ref="P14:Q14"/>
    <mergeCell ref="R14:S14"/>
    <mergeCell ref="T14:U14"/>
    <mergeCell ref="C15:D15"/>
    <mergeCell ref="H15:I15"/>
    <mergeCell ref="K15:L15"/>
    <mergeCell ref="P15:Q15"/>
    <mergeCell ref="R15:S15"/>
    <mergeCell ref="T15:U15"/>
    <mergeCell ref="C16:D16"/>
    <mergeCell ref="H16:I16"/>
    <mergeCell ref="K16:L16"/>
    <mergeCell ref="P16:Q16"/>
    <mergeCell ref="R16:S16"/>
    <mergeCell ref="T16:U16"/>
    <mergeCell ref="C17:D17"/>
    <mergeCell ref="H17:I17"/>
    <mergeCell ref="K17:L17"/>
    <mergeCell ref="P17:Q17"/>
    <mergeCell ref="R17:S17"/>
    <mergeCell ref="T17:U17"/>
    <mergeCell ref="C18:D18"/>
    <mergeCell ref="H18:I18"/>
    <mergeCell ref="K18:L18"/>
    <mergeCell ref="P18:Q18"/>
    <mergeCell ref="R18:S18"/>
    <mergeCell ref="T18:U18"/>
    <mergeCell ref="C19:D19"/>
    <mergeCell ref="H19:I19"/>
    <mergeCell ref="K19:L19"/>
    <mergeCell ref="P19:Q19"/>
    <mergeCell ref="R19:S19"/>
    <mergeCell ref="T19:U19"/>
    <mergeCell ref="C20:D20"/>
    <mergeCell ref="H20:I20"/>
    <mergeCell ref="K20:L20"/>
    <mergeCell ref="P20:Q20"/>
    <mergeCell ref="R20:S20"/>
    <mergeCell ref="T20:U20"/>
    <mergeCell ref="C21:D21"/>
    <mergeCell ref="H21:I21"/>
    <mergeCell ref="K21:L21"/>
    <mergeCell ref="P21:Q21"/>
    <mergeCell ref="R21:S21"/>
    <mergeCell ref="T21:U21"/>
    <mergeCell ref="C22:D22"/>
    <mergeCell ref="H22:I22"/>
    <mergeCell ref="K22:L22"/>
    <mergeCell ref="P22:Q22"/>
    <mergeCell ref="R22:S22"/>
    <mergeCell ref="T22:U22"/>
    <mergeCell ref="C23:D23"/>
    <mergeCell ref="H23:I23"/>
    <mergeCell ref="K23:L23"/>
    <mergeCell ref="P23:Q23"/>
    <mergeCell ref="R23:S23"/>
    <mergeCell ref="T23:U23"/>
    <mergeCell ref="C24:D24"/>
    <mergeCell ref="H24:I24"/>
    <mergeCell ref="K24:L24"/>
    <mergeCell ref="P24:Q24"/>
    <mergeCell ref="R24:S24"/>
    <mergeCell ref="T24:U24"/>
    <mergeCell ref="C25:D25"/>
    <mergeCell ref="H25:I25"/>
    <mergeCell ref="K25:L25"/>
    <mergeCell ref="P25:Q25"/>
    <mergeCell ref="R25:S25"/>
    <mergeCell ref="T25:U25"/>
    <mergeCell ref="C26:D26"/>
    <mergeCell ref="H26:I26"/>
    <mergeCell ref="K26:L26"/>
    <mergeCell ref="P26:Q26"/>
    <mergeCell ref="R26:S26"/>
    <mergeCell ref="T26:U26"/>
    <mergeCell ref="C27:D27"/>
    <mergeCell ref="H27:I27"/>
    <mergeCell ref="K27:L27"/>
    <mergeCell ref="P27:Q27"/>
    <mergeCell ref="R27:S27"/>
    <mergeCell ref="T27:U27"/>
    <mergeCell ref="C28:D28"/>
    <mergeCell ref="H28:I28"/>
    <mergeCell ref="K28:L28"/>
    <mergeCell ref="P28:Q28"/>
    <mergeCell ref="R28:S28"/>
    <mergeCell ref="T28:U28"/>
    <mergeCell ref="C29:D29"/>
    <mergeCell ref="H29:I29"/>
    <mergeCell ref="K29:L29"/>
    <mergeCell ref="P29:Q29"/>
    <mergeCell ref="R29:S29"/>
    <mergeCell ref="T29:U29"/>
    <mergeCell ref="C30:D30"/>
    <mergeCell ref="H30:I30"/>
    <mergeCell ref="K30:L30"/>
    <mergeCell ref="P30:Q30"/>
    <mergeCell ref="R30:S30"/>
    <mergeCell ref="T30:U30"/>
    <mergeCell ref="C31:D31"/>
    <mergeCell ref="H31:I31"/>
    <mergeCell ref="K31:L31"/>
    <mergeCell ref="P31:Q31"/>
    <mergeCell ref="R31:S31"/>
    <mergeCell ref="T31:U31"/>
    <mergeCell ref="C32:D32"/>
    <mergeCell ref="H32:I32"/>
    <mergeCell ref="K32:L32"/>
    <mergeCell ref="P32:Q32"/>
    <mergeCell ref="R32:S32"/>
    <mergeCell ref="T32:U32"/>
    <mergeCell ref="C33:D33"/>
    <mergeCell ref="H33:I33"/>
    <mergeCell ref="K33:L33"/>
    <mergeCell ref="P33:Q33"/>
    <mergeCell ref="R33:S33"/>
    <mergeCell ref="T33:U33"/>
    <mergeCell ref="C34:D34"/>
    <mergeCell ref="H34:I34"/>
    <mergeCell ref="K34:L34"/>
    <mergeCell ref="P34:Q34"/>
    <mergeCell ref="R34:S34"/>
    <mergeCell ref="T34:U34"/>
    <mergeCell ref="C35:D35"/>
    <mergeCell ref="H35:I35"/>
    <mergeCell ref="K35:L35"/>
    <mergeCell ref="P35:Q35"/>
    <mergeCell ref="R35:S35"/>
    <mergeCell ref="T35:U35"/>
    <mergeCell ref="C36:D36"/>
    <mergeCell ref="H36:I36"/>
    <mergeCell ref="K36:L36"/>
    <mergeCell ref="P36:Q36"/>
    <mergeCell ref="R36:S36"/>
    <mergeCell ref="T36:U36"/>
    <mergeCell ref="C37:D37"/>
    <mergeCell ref="H37:I37"/>
    <mergeCell ref="K37:L37"/>
    <mergeCell ref="P37:Q37"/>
    <mergeCell ref="R37:S37"/>
    <mergeCell ref="T37:U37"/>
    <mergeCell ref="C38:D38"/>
    <mergeCell ref="H38:I38"/>
    <mergeCell ref="K38:L38"/>
    <mergeCell ref="P38:Q38"/>
    <mergeCell ref="R38:S38"/>
    <mergeCell ref="T38:U38"/>
    <mergeCell ref="C39:D39"/>
    <mergeCell ref="H39:I39"/>
    <mergeCell ref="K39:L39"/>
    <mergeCell ref="P39:Q39"/>
    <mergeCell ref="R39:S39"/>
    <mergeCell ref="T39:U39"/>
    <mergeCell ref="C40:D40"/>
    <mergeCell ref="H40:I40"/>
    <mergeCell ref="K40:L40"/>
    <mergeCell ref="P40:Q40"/>
    <mergeCell ref="R40:S40"/>
    <mergeCell ref="T40:U40"/>
    <mergeCell ref="C41:D41"/>
    <mergeCell ref="H41:I41"/>
    <mergeCell ref="K41:L41"/>
    <mergeCell ref="P41:Q41"/>
    <mergeCell ref="R41:S41"/>
    <mergeCell ref="T41:U41"/>
    <mergeCell ref="C42:D42"/>
    <mergeCell ref="H42:I42"/>
    <mergeCell ref="K42:L42"/>
    <mergeCell ref="P42:Q42"/>
    <mergeCell ref="R42:S42"/>
    <mergeCell ref="T42:U42"/>
    <mergeCell ref="C43:D43"/>
    <mergeCell ref="H43:I43"/>
    <mergeCell ref="K43:L43"/>
    <mergeCell ref="P43:Q43"/>
    <mergeCell ref="R43:S43"/>
    <mergeCell ref="T43:U43"/>
    <mergeCell ref="C44:D44"/>
    <mergeCell ref="H44:I44"/>
    <mergeCell ref="K44:L44"/>
    <mergeCell ref="P44:Q44"/>
    <mergeCell ref="R44:S44"/>
    <mergeCell ref="T44:U44"/>
    <mergeCell ref="C45:D45"/>
    <mergeCell ref="H45:I45"/>
    <mergeCell ref="K45:L45"/>
    <mergeCell ref="P45:Q45"/>
    <mergeCell ref="R45:S45"/>
    <mergeCell ref="T45:U45"/>
    <mergeCell ref="C46:D46"/>
    <mergeCell ref="H46:I46"/>
    <mergeCell ref="K46:L46"/>
    <mergeCell ref="P46:Q46"/>
    <mergeCell ref="R46:S46"/>
    <mergeCell ref="T46:U46"/>
    <mergeCell ref="C47:D47"/>
    <mergeCell ref="H47:I47"/>
    <mergeCell ref="K47:L47"/>
    <mergeCell ref="P47:Q47"/>
    <mergeCell ref="R47:S47"/>
    <mergeCell ref="T47:U47"/>
    <mergeCell ref="C48:D48"/>
    <mergeCell ref="H48:I48"/>
    <mergeCell ref="K48:L48"/>
    <mergeCell ref="P48:Q48"/>
    <mergeCell ref="R48:S48"/>
    <mergeCell ref="T48:U48"/>
    <mergeCell ref="C49:D49"/>
    <mergeCell ref="H49:I49"/>
    <mergeCell ref="K49:L49"/>
    <mergeCell ref="P49:Q49"/>
    <mergeCell ref="R49:S49"/>
    <mergeCell ref="T49:U49"/>
    <mergeCell ref="C50:D50"/>
    <mergeCell ref="H50:I50"/>
    <mergeCell ref="K50:L50"/>
    <mergeCell ref="P50:Q50"/>
    <mergeCell ref="R50:S50"/>
    <mergeCell ref="T50:U50"/>
    <mergeCell ref="C51:D51"/>
    <mergeCell ref="H51:I51"/>
    <mergeCell ref="K51:L51"/>
    <mergeCell ref="P51:Q51"/>
    <mergeCell ref="R51:S51"/>
    <mergeCell ref="T51:U51"/>
    <mergeCell ref="C52:D52"/>
    <mergeCell ref="H52:I52"/>
    <mergeCell ref="K52:L52"/>
    <mergeCell ref="P52:Q52"/>
    <mergeCell ref="R52:S52"/>
    <mergeCell ref="T52:U52"/>
    <mergeCell ref="C53:D53"/>
    <mergeCell ref="H53:I53"/>
    <mergeCell ref="K53:L53"/>
    <mergeCell ref="P53:Q53"/>
    <mergeCell ref="R53:S53"/>
    <mergeCell ref="T53:U53"/>
    <mergeCell ref="C54:D54"/>
    <mergeCell ref="H54:I54"/>
    <mergeCell ref="K54:L54"/>
    <mergeCell ref="P54:Q54"/>
    <mergeCell ref="R54:S54"/>
    <mergeCell ref="T54:U54"/>
    <mergeCell ref="C55:D55"/>
    <mergeCell ref="H55:I55"/>
    <mergeCell ref="K55:L55"/>
    <mergeCell ref="P55:Q55"/>
    <mergeCell ref="R55:S55"/>
    <mergeCell ref="T55:U55"/>
    <mergeCell ref="C56:D56"/>
    <mergeCell ref="H56:I56"/>
    <mergeCell ref="K56:L56"/>
    <mergeCell ref="P56:Q56"/>
    <mergeCell ref="R56:S56"/>
    <mergeCell ref="T56:U56"/>
    <mergeCell ref="C57:D57"/>
    <mergeCell ref="H57:I57"/>
    <mergeCell ref="K57:L57"/>
    <mergeCell ref="P57:Q57"/>
    <mergeCell ref="R57:S57"/>
    <mergeCell ref="T57:U57"/>
    <mergeCell ref="C58:D58"/>
    <mergeCell ref="H58:I58"/>
    <mergeCell ref="K58:L58"/>
    <mergeCell ref="P58:Q58"/>
    <mergeCell ref="R58:S58"/>
    <mergeCell ref="T58:U58"/>
    <mergeCell ref="C59:D59"/>
    <mergeCell ref="H59:I59"/>
    <mergeCell ref="K59:L59"/>
    <mergeCell ref="P59:Q59"/>
    <mergeCell ref="R59:S59"/>
    <mergeCell ref="T59:U59"/>
    <mergeCell ref="C60:D60"/>
    <mergeCell ref="H60:I60"/>
    <mergeCell ref="K60:L60"/>
    <mergeCell ref="P60:Q60"/>
    <mergeCell ref="R60:S60"/>
    <mergeCell ref="T60:U60"/>
    <mergeCell ref="C61:D61"/>
    <mergeCell ref="H61:I61"/>
    <mergeCell ref="K61:L61"/>
    <mergeCell ref="P61:Q61"/>
    <mergeCell ref="R61:S61"/>
    <mergeCell ref="T61:U61"/>
    <mergeCell ref="C62:D62"/>
    <mergeCell ref="H62:I62"/>
    <mergeCell ref="K62:L62"/>
    <mergeCell ref="P62:Q62"/>
    <mergeCell ref="R62:S62"/>
    <mergeCell ref="T62:U62"/>
    <mergeCell ref="C63:D63"/>
    <mergeCell ref="H63:I63"/>
    <mergeCell ref="K63:L63"/>
    <mergeCell ref="P63:Q63"/>
    <mergeCell ref="R63:S63"/>
    <mergeCell ref="T63:U63"/>
    <mergeCell ref="C64:D64"/>
    <mergeCell ref="H64:I64"/>
    <mergeCell ref="K64:L64"/>
    <mergeCell ref="P64:Q64"/>
    <mergeCell ref="R64:S64"/>
    <mergeCell ref="T64:U64"/>
    <mergeCell ref="C65:D65"/>
    <mergeCell ref="H65:I65"/>
    <mergeCell ref="K65:L65"/>
    <mergeCell ref="P65:Q65"/>
    <mergeCell ref="R65:S65"/>
    <mergeCell ref="T65:U65"/>
    <mergeCell ref="C66:D66"/>
    <mergeCell ref="H66:I66"/>
    <mergeCell ref="K66:L66"/>
    <mergeCell ref="P66:Q66"/>
    <mergeCell ref="R66:S66"/>
    <mergeCell ref="T66:U66"/>
    <mergeCell ref="C67:D67"/>
    <mergeCell ref="H67:I67"/>
    <mergeCell ref="K67:L67"/>
    <mergeCell ref="P67:Q67"/>
    <mergeCell ref="R67:S67"/>
    <mergeCell ref="T67:U67"/>
    <mergeCell ref="C68:D68"/>
    <mergeCell ref="H68:I68"/>
    <mergeCell ref="K68:L68"/>
    <mergeCell ref="P68:Q68"/>
    <mergeCell ref="R68:S68"/>
    <mergeCell ref="T68:U68"/>
    <mergeCell ref="C69:D69"/>
    <mergeCell ref="H69:I69"/>
    <mergeCell ref="K69:L69"/>
    <mergeCell ref="P69:Q69"/>
    <mergeCell ref="R69:S69"/>
    <mergeCell ref="T69:U69"/>
    <mergeCell ref="C70:D70"/>
    <mergeCell ref="H70:I70"/>
    <mergeCell ref="K70:L70"/>
    <mergeCell ref="P70:Q70"/>
    <mergeCell ref="R70:S70"/>
    <mergeCell ref="T70:U70"/>
    <mergeCell ref="C71:D71"/>
    <mergeCell ref="H71:I71"/>
    <mergeCell ref="K71:L71"/>
    <mergeCell ref="P71:Q71"/>
    <mergeCell ref="R71:S71"/>
    <mergeCell ref="T71:U71"/>
    <mergeCell ref="C72:D72"/>
    <mergeCell ref="H72:I72"/>
    <mergeCell ref="K72:L72"/>
    <mergeCell ref="P72:Q72"/>
    <mergeCell ref="R72:S72"/>
    <mergeCell ref="T72:U72"/>
    <mergeCell ref="C73:D73"/>
    <mergeCell ref="H73:I73"/>
    <mergeCell ref="K73:L73"/>
    <mergeCell ref="P73:Q73"/>
    <mergeCell ref="R73:S73"/>
    <mergeCell ref="T73:U73"/>
    <mergeCell ref="C74:D74"/>
    <mergeCell ref="H74:I74"/>
    <mergeCell ref="K74:L74"/>
    <mergeCell ref="P74:Q74"/>
    <mergeCell ref="R74:S74"/>
    <mergeCell ref="T74:U74"/>
    <mergeCell ref="C75:D75"/>
    <mergeCell ref="H75:I75"/>
    <mergeCell ref="K75:L75"/>
    <mergeCell ref="P75:Q75"/>
    <mergeCell ref="R75:S75"/>
    <mergeCell ref="T75:U75"/>
    <mergeCell ref="C76:D76"/>
    <mergeCell ref="H76:I76"/>
    <mergeCell ref="K76:L76"/>
    <mergeCell ref="P76:Q76"/>
    <mergeCell ref="R76:S76"/>
    <mergeCell ref="T76:U76"/>
    <mergeCell ref="C77:D77"/>
    <mergeCell ref="H77:I77"/>
    <mergeCell ref="K77:L77"/>
    <mergeCell ref="P77:Q77"/>
    <mergeCell ref="R77:S77"/>
    <mergeCell ref="T77:U77"/>
    <mergeCell ref="C78:D78"/>
    <mergeCell ref="H78:I78"/>
    <mergeCell ref="K78:L78"/>
    <mergeCell ref="P78:Q78"/>
    <mergeCell ref="R78:S78"/>
    <mergeCell ref="T78:U78"/>
    <mergeCell ref="C79:D79"/>
    <mergeCell ref="H79:I79"/>
    <mergeCell ref="K79:L79"/>
    <mergeCell ref="P79:Q79"/>
    <mergeCell ref="R79:S79"/>
    <mergeCell ref="T79:U79"/>
    <mergeCell ref="C80:D80"/>
    <mergeCell ref="H80:I80"/>
    <mergeCell ref="K80:L80"/>
    <mergeCell ref="P80:Q80"/>
    <mergeCell ref="R80:S80"/>
    <mergeCell ref="T80:U80"/>
    <mergeCell ref="C81:D81"/>
    <mergeCell ref="H81:I81"/>
    <mergeCell ref="K81:L81"/>
    <mergeCell ref="P81:Q81"/>
    <mergeCell ref="R81:S81"/>
    <mergeCell ref="T81:U81"/>
    <mergeCell ref="C82:D82"/>
    <mergeCell ref="H82:I82"/>
    <mergeCell ref="K82:L82"/>
    <mergeCell ref="P82:Q82"/>
    <mergeCell ref="R82:S82"/>
    <mergeCell ref="T82:U82"/>
    <mergeCell ref="C83:D83"/>
    <mergeCell ref="H83:I83"/>
    <mergeCell ref="K83:L83"/>
    <mergeCell ref="P83:Q83"/>
    <mergeCell ref="R83:S83"/>
    <mergeCell ref="T83:U83"/>
    <mergeCell ref="C84:D84"/>
    <mergeCell ref="H84:I84"/>
    <mergeCell ref="K84:L84"/>
    <mergeCell ref="P84:Q84"/>
    <mergeCell ref="R84:S84"/>
    <mergeCell ref="T84:U84"/>
    <mergeCell ref="C85:D85"/>
    <mergeCell ref="H85:I85"/>
    <mergeCell ref="K85:L85"/>
    <mergeCell ref="P85:Q85"/>
    <mergeCell ref="R85:S85"/>
    <mergeCell ref="T85:U85"/>
    <mergeCell ref="C86:D86"/>
    <mergeCell ref="H86:I86"/>
    <mergeCell ref="K86:L86"/>
    <mergeCell ref="P86:Q86"/>
    <mergeCell ref="R86:S86"/>
    <mergeCell ref="T86:U86"/>
    <mergeCell ref="C87:D87"/>
    <mergeCell ref="H87:I87"/>
    <mergeCell ref="K87:L87"/>
    <mergeCell ref="P87:Q87"/>
    <mergeCell ref="R87:S87"/>
    <mergeCell ref="T87:U87"/>
    <mergeCell ref="C88:D88"/>
    <mergeCell ref="H88:I88"/>
    <mergeCell ref="K88:L88"/>
    <mergeCell ref="P88:Q88"/>
    <mergeCell ref="R88:S88"/>
    <mergeCell ref="T88:U88"/>
    <mergeCell ref="C89:D89"/>
    <mergeCell ref="H89:I89"/>
    <mergeCell ref="K89:L89"/>
    <mergeCell ref="P89:Q89"/>
    <mergeCell ref="R89:S89"/>
    <mergeCell ref="T89:U89"/>
    <mergeCell ref="C90:D90"/>
    <mergeCell ref="H90:I90"/>
    <mergeCell ref="K90:L90"/>
    <mergeCell ref="P90:Q90"/>
    <mergeCell ref="R90:S90"/>
    <mergeCell ref="T90:U90"/>
    <mergeCell ref="C91:D91"/>
    <mergeCell ref="H91:I91"/>
    <mergeCell ref="K91:L91"/>
    <mergeCell ref="P91:Q91"/>
    <mergeCell ref="R91:S91"/>
    <mergeCell ref="T91:U91"/>
    <mergeCell ref="C92:D92"/>
    <mergeCell ref="H92:I92"/>
    <mergeCell ref="K92:L92"/>
    <mergeCell ref="P92:Q92"/>
    <mergeCell ref="R92:S92"/>
    <mergeCell ref="T92:U92"/>
    <mergeCell ref="C93:D93"/>
    <mergeCell ref="H93:I93"/>
    <mergeCell ref="K93:L93"/>
    <mergeCell ref="P93:Q93"/>
    <mergeCell ref="R93:S93"/>
    <mergeCell ref="T93:U93"/>
    <mergeCell ref="C94:D94"/>
    <mergeCell ref="H94:I94"/>
    <mergeCell ref="K94:L94"/>
    <mergeCell ref="P94:Q94"/>
    <mergeCell ref="R94:S94"/>
    <mergeCell ref="T94:U94"/>
    <mergeCell ref="C95:D95"/>
    <mergeCell ref="H95:I95"/>
    <mergeCell ref="K95:L95"/>
    <mergeCell ref="P95:Q95"/>
    <mergeCell ref="R95:S95"/>
    <mergeCell ref="T95:U95"/>
    <mergeCell ref="C96:D96"/>
    <mergeCell ref="H96:I96"/>
    <mergeCell ref="K96:L96"/>
    <mergeCell ref="P96:Q96"/>
    <mergeCell ref="R96:S96"/>
    <mergeCell ref="T96:U96"/>
    <mergeCell ref="C97:D97"/>
    <mergeCell ref="H97:I97"/>
    <mergeCell ref="K97:L97"/>
    <mergeCell ref="P97:Q97"/>
    <mergeCell ref="R97:S97"/>
    <mergeCell ref="T97:U97"/>
    <mergeCell ref="C98:D98"/>
    <mergeCell ref="H98:I98"/>
    <mergeCell ref="K98:L98"/>
    <mergeCell ref="P98:Q98"/>
    <mergeCell ref="R98:S98"/>
    <mergeCell ref="T98:U98"/>
    <mergeCell ref="C99:D99"/>
    <mergeCell ref="H99:I99"/>
    <mergeCell ref="K99:L99"/>
    <mergeCell ref="P99:Q99"/>
    <mergeCell ref="R99:S99"/>
    <mergeCell ref="T99:U99"/>
    <mergeCell ref="C100:D100"/>
    <mergeCell ref="H100:I100"/>
    <mergeCell ref="K100:L100"/>
    <mergeCell ref="P100:Q100"/>
    <mergeCell ref="R100:S100"/>
    <mergeCell ref="T100:U100"/>
    <mergeCell ref="C101:D101"/>
    <mergeCell ref="H101:I101"/>
    <mergeCell ref="K101:L101"/>
    <mergeCell ref="P101:Q101"/>
    <mergeCell ref="R101:S101"/>
    <mergeCell ref="T101:U101"/>
    <mergeCell ref="C102:D102"/>
    <mergeCell ref="H102:I102"/>
    <mergeCell ref="K102:L102"/>
    <mergeCell ref="P102:Q102"/>
    <mergeCell ref="R102:S102"/>
    <mergeCell ref="T102:U102"/>
    <mergeCell ref="C103:D103"/>
    <mergeCell ref="H103:I103"/>
    <mergeCell ref="K103:L103"/>
    <mergeCell ref="P103:Q103"/>
    <mergeCell ref="R103:S103"/>
    <mergeCell ref="T103:U103"/>
    <mergeCell ref="C104:D104"/>
    <mergeCell ref="H104:I104"/>
    <mergeCell ref="K104:L104"/>
    <mergeCell ref="P104:Q104"/>
    <mergeCell ref="R104:S104"/>
    <mergeCell ref="T104:U104"/>
    <mergeCell ref="C105:D105"/>
    <mergeCell ref="H105:I105"/>
    <mergeCell ref="K105:L105"/>
    <mergeCell ref="P105:Q105"/>
    <mergeCell ref="R105:S105"/>
    <mergeCell ref="T105:U105"/>
    <mergeCell ref="C106:D106"/>
    <mergeCell ref="H106:I106"/>
    <mergeCell ref="K106:L106"/>
    <mergeCell ref="P106:Q106"/>
    <mergeCell ref="R106:S106"/>
    <mergeCell ref="T106:U106"/>
    <mergeCell ref="C107:D107"/>
    <mergeCell ref="H107:I107"/>
    <mergeCell ref="K107:L107"/>
    <mergeCell ref="P107:Q107"/>
    <mergeCell ref="R107:S107"/>
    <mergeCell ref="T107:U107"/>
    <mergeCell ref="C108:D108"/>
    <mergeCell ref="H108:I108"/>
    <mergeCell ref="K108:L108"/>
    <mergeCell ref="P108:Q108"/>
    <mergeCell ref="R108:S108"/>
    <mergeCell ref="T108:U108"/>
    <mergeCell ref="C109:D109"/>
  </mergeCells>
  <conditionalFormatting sqref="G46">
    <cfRule type="cellIs" priority="1" dxfId="0" operator="equal" stopIfTrue="1">
      <formula>"買"</formula>
    </cfRule>
    <cfRule type="cellIs" priority="2" dxfId="1" operator="equal" stopIfTrue="1">
      <formula>"売"</formula>
    </cfRule>
  </conditionalFormatting>
  <conditionalFormatting sqref="G9:G11 G14:G45 G47:G108">
    <cfRule type="cellIs" priority="3" dxfId="0" operator="equal" stopIfTrue="1">
      <formula>"買"</formula>
    </cfRule>
    <cfRule type="cellIs" priority="4" dxfId="1" operator="equal" stopIfTrue="1">
      <formula>"売"</formula>
    </cfRule>
  </conditionalFormatting>
  <conditionalFormatting sqref="G12">
    <cfRule type="cellIs" priority="5" dxfId="0" operator="equal" stopIfTrue="1">
      <formula>"買"</formula>
    </cfRule>
    <cfRule type="cellIs" priority="6" dxfId="1" operator="equal" stopIfTrue="1">
      <formula>"売"</formula>
    </cfRule>
  </conditionalFormatting>
  <conditionalFormatting sqref="G13">
    <cfRule type="cellIs" priority="7" dxfId="0" operator="equal" stopIfTrue="1">
      <formula>"買"</formula>
    </cfRule>
    <cfRule type="cellIs" priority="8" dxfId="1" operator="equal" stopIfTrue="1">
      <formula>"売"</formula>
    </cfRule>
  </conditionalFormatting>
  <dataValidations count="1">
    <dataValidation type="list" allowBlank="1" showErrorMessage="1" sqref="G9:G108">
      <formula1>"買,売"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V109"/>
  <sheetViews>
    <sheetView workbookViewId="0" topLeftCell="A1">
      <selection activeCell="L3" sqref="L3"/>
    </sheetView>
  </sheetViews>
  <sheetFormatPr defaultColWidth="9.00390625" defaultRowHeight="13.5"/>
  <cols>
    <col min="1" max="1" width="2.875" style="0" customWidth="1"/>
    <col min="2" max="18" width="6.625" style="0" customWidth="1"/>
    <col min="22" max="22" width="7.75390625" style="1" customWidth="1"/>
    <col min="23" max="23" width="7.75390625" style="0" customWidth="1"/>
  </cols>
  <sheetData>
    <row r="2" spans="2:20" ht="12.75">
      <c r="B2" s="2" t="s">
        <v>0</v>
      </c>
      <c r="C2" s="2"/>
      <c r="D2" s="3" t="s">
        <v>36</v>
      </c>
      <c r="E2" s="3"/>
      <c r="F2" s="2" t="s">
        <v>1</v>
      </c>
      <c r="G2" s="2"/>
      <c r="H2" s="3" t="s">
        <v>2</v>
      </c>
      <c r="I2" s="3"/>
      <c r="J2" s="2" t="s">
        <v>3</v>
      </c>
      <c r="K2" s="2"/>
      <c r="L2" s="4">
        <f>C9</f>
        <v>1000000</v>
      </c>
      <c r="M2" s="4"/>
      <c r="N2" s="2" t="s">
        <v>4</v>
      </c>
      <c r="O2" s="2"/>
      <c r="P2" s="4">
        <f>C108+R108</f>
        <v>0</v>
      </c>
      <c r="Q2" s="4"/>
      <c r="R2" s="5"/>
      <c r="S2" s="5"/>
      <c r="T2" s="5"/>
    </row>
    <row r="3" spans="2:19" ht="57" customHeight="1">
      <c r="B3" s="2" t="s">
        <v>5</v>
      </c>
      <c r="C3" s="2"/>
      <c r="D3" s="6" t="s">
        <v>6</v>
      </c>
      <c r="E3" s="6"/>
      <c r="F3" s="6"/>
      <c r="G3" s="6"/>
      <c r="H3" s="6"/>
      <c r="I3" s="6"/>
      <c r="J3" s="2" t="s">
        <v>7</v>
      </c>
      <c r="K3" s="2"/>
      <c r="L3" s="6" t="s">
        <v>37</v>
      </c>
      <c r="M3" s="6"/>
      <c r="N3" s="6"/>
      <c r="O3" s="6"/>
      <c r="P3" s="6"/>
      <c r="Q3" s="6"/>
      <c r="R3" s="5"/>
      <c r="S3" s="5"/>
    </row>
    <row r="4" spans="2:20" ht="12.75">
      <c r="B4" s="2" t="s">
        <v>9</v>
      </c>
      <c r="C4" s="2"/>
      <c r="D4" s="7">
        <f>SUM($R$9:$S$993)</f>
        <v>791312.2391777957</v>
      </c>
      <c r="E4" s="7"/>
      <c r="F4" s="2" t="s">
        <v>10</v>
      </c>
      <c r="G4" s="2"/>
      <c r="H4" s="8">
        <f>SUM($T$9:$U$108)</f>
        <v>2249.4000000000005</v>
      </c>
      <c r="I4" s="8"/>
      <c r="J4" s="9" t="s">
        <v>11</v>
      </c>
      <c r="K4" s="9"/>
      <c r="L4" s="4">
        <f>MAX($C$9:$D$990)-C9</f>
        <v>915079.8859784319</v>
      </c>
      <c r="M4" s="4"/>
      <c r="N4" s="9" t="s">
        <v>12</v>
      </c>
      <c r="O4" s="9"/>
      <c r="P4" s="7">
        <f>MIN($C$9:$D$990)-C9</f>
        <v>-29999.999999999767</v>
      </c>
      <c r="Q4" s="7"/>
      <c r="R4" s="5"/>
      <c r="S4" s="5"/>
      <c r="T4" s="5"/>
    </row>
    <row r="5" spans="2:20" ht="12.75">
      <c r="B5" s="10" t="s">
        <v>13</v>
      </c>
      <c r="C5" s="11">
        <f>COUNTIF($R$9:$R$990,"&gt;0")</f>
        <v>25</v>
      </c>
      <c r="D5" s="2" t="s">
        <v>14</v>
      </c>
      <c r="E5" s="12">
        <f>COUNTIF($R$9:$R$990,"&lt;0")</f>
        <v>31</v>
      </c>
      <c r="F5" s="2" t="s">
        <v>15</v>
      </c>
      <c r="G5" s="11">
        <f>COUNTIF($R$9:$R$990,"=0")</f>
        <v>0</v>
      </c>
      <c r="H5" s="2" t="s">
        <v>16</v>
      </c>
      <c r="I5" s="13">
        <f>C5/SUM(C5,E5,G5)</f>
        <v>0.44642857142857145</v>
      </c>
      <c r="J5" s="10" t="s">
        <v>17</v>
      </c>
      <c r="K5" s="10"/>
      <c r="L5" s="3"/>
      <c r="M5" s="3"/>
      <c r="N5" s="14" t="s">
        <v>18</v>
      </c>
      <c r="O5" s="15"/>
      <c r="P5" s="3"/>
      <c r="Q5" s="3"/>
      <c r="R5" s="5"/>
      <c r="S5" s="5"/>
      <c r="T5" s="5"/>
    </row>
    <row r="6" spans="2:20" ht="12.75">
      <c r="B6" s="16"/>
      <c r="C6" s="17"/>
      <c r="D6" s="18"/>
      <c r="E6" s="19"/>
      <c r="F6" s="16"/>
      <c r="G6" s="19"/>
      <c r="H6" s="16"/>
      <c r="I6" s="20"/>
      <c r="J6" s="16"/>
      <c r="K6" s="16"/>
      <c r="L6" s="19"/>
      <c r="M6" s="19"/>
      <c r="N6" s="21"/>
      <c r="O6" s="21"/>
      <c r="P6" s="22"/>
      <c r="Q6" s="23"/>
      <c r="R6" s="5"/>
      <c r="S6" s="5"/>
      <c r="T6" s="5"/>
    </row>
    <row r="7" spans="2:21" ht="12.75">
      <c r="B7" s="24" t="s">
        <v>19</v>
      </c>
      <c r="C7" s="25" t="s">
        <v>20</v>
      </c>
      <c r="D7" s="25"/>
      <c r="E7" s="26" t="s">
        <v>21</v>
      </c>
      <c r="F7" s="26"/>
      <c r="G7" s="26"/>
      <c r="H7" s="26"/>
      <c r="I7" s="26"/>
      <c r="J7" s="27" t="s">
        <v>22</v>
      </c>
      <c r="K7" s="27"/>
      <c r="L7" s="27"/>
      <c r="M7" s="28" t="s">
        <v>23</v>
      </c>
      <c r="N7" s="29" t="s">
        <v>24</v>
      </c>
      <c r="O7" s="29"/>
      <c r="P7" s="29"/>
      <c r="Q7" s="29"/>
      <c r="R7" s="30" t="s">
        <v>25</v>
      </c>
      <c r="S7" s="30"/>
      <c r="T7" s="30"/>
      <c r="U7" s="30"/>
    </row>
    <row r="8" spans="2:21" ht="12.75">
      <c r="B8" s="24"/>
      <c r="C8" s="25"/>
      <c r="D8" s="25"/>
      <c r="E8" s="31" t="s">
        <v>26</v>
      </c>
      <c r="F8" s="31" t="s">
        <v>27</v>
      </c>
      <c r="G8" s="31" t="s">
        <v>28</v>
      </c>
      <c r="H8" s="31" t="s">
        <v>29</v>
      </c>
      <c r="I8" s="31"/>
      <c r="J8" s="32" t="s">
        <v>30</v>
      </c>
      <c r="K8" s="32" t="s">
        <v>31</v>
      </c>
      <c r="L8" s="32"/>
      <c r="M8" s="28"/>
      <c r="N8" s="33" t="s">
        <v>26</v>
      </c>
      <c r="O8" s="33" t="s">
        <v>27</v>
      </c>
      <c r="P8" s="33" t="s">
        <v>29</v>
      </c>
      <c r="Q8" s="33"/>
      <c r="R8" s="30" t="s">
        <v>32</v>
      </c>
      <c r="S8" s="30"/>
      <c r="T8" s="30" t="s">
        <v>30</v>
      </c>
      <c r="U8" s="30"/>
    </row>
    <row r="9" spans="2:21" ht="12.75">
      <c r="B9" s="34">
        <v>1</v>
      </c>
      <c r="C9" s="35">
        <v>1000000</v>
      </c>
      <c r="D9" s="35"/>
      <c r="E9" s="34" t="s">
        <v>38</v>
      </c>
      <c r="F9" s="36" t="s">
        <v>39</v>
      </c>
      <c r="G9" s="34" t="s">
        <v>34</v>
      </c>
      <c r="H9" s="34">
        <v>107.83</v>
      </c>
      <c r="I9" s="34">
        <v>107.86</v>
      </c>
      <c r="J9" s="34">
        <v>60</v>
      </c>
      <c r="K9" s="35">
        <f>IF(F9="","",C9*0.03)</f>
        <v>30000</v>
      </c>
      <c r="L9" s="35"/>
      <c r="M9" s="37">
        <f>IF(J9="","",(K9/J9)/1000)</f>
        <v>0.5</v>
      </c>
      <c r="N9" s="34" t="s">
        <v>38</v>
      </c>
      <c r="O9" s="36" t="s">
        <v>40</v>
      </c>
      <c r="P9" s="34">
        <v>107.23</v>
      </c>
      <c r="Q9" s="34"/>
      <c r="R9" s="38">
        <f>IF(O9="","",(IF(G9="売",H9-P9,P9-H9))*M9*100000)</f>
        <v>-29999.999999999716</v>
      </c>
      <c r="S9" s="38"/>
      <c r="T9" s="39">
        <f>IF(O9="","",IF(R9&lt;0,J9*(-1),IF(G9="買",(P9-H9)*100,(H9-P9)*100)))</f>
        <v>-60</v>
      </c>
      <c r="U9" s="39"/>
    </row>
    <row r="10" spans="2:21" ht="12.75">
      <c r="B10" s="34">
        <v>2</v>
      </c>
      <c r="C10" s="35">
        <f>IF(R9="","",C9+R9)</f>
        <v>970000.0000000002</v>
      </c>
      <c r="D10" s="35"/>
      <c r="E10" s="34" t="s">
        <v>38</v>
      </c>
      <c r="F10" s="36" t="s">
        <v>41</v>
      </c>
      <c r="G10" s="34" t="s">
        <v>34</v>
      </c>
      <c r="H10" s="34">
        <v>108.98</v>
      </c>
      <c r="I10" s="34">
        <v>109.02</v>
      </c>
      <c r="J10" s="34">
        <v>55</v>
      </c>
      <c r="K10" s="35">
        <f>IF(F10="","",C10*0.03)</f>
        <v>29100.000000000007</v>
      </c>
      <c r="L10" s="35"/>
      <c r="M10" s="37">
        <f>IF(J10="","",(K10/J10)/1000)</f>
        <v>0.5290909090909093</v>
      </c>
      <c r="N10" s="34" t="s">
        <v>38</v>
      </c>
      <c r="O10" s="36">
        <v>42551</v>
      </c>
      <c r="P10" s="34">
        <v>110.72</v>
      </c>
      <c r="Q10" s="34"/>
      <c r="R10" s="38">
        <f>IF(O10="","",(IF(G10="売",H10-P10,P10-H10))*M10*100000)</f>
        <v>92061.81818181794</v>
      </c>
      <c r="S10" s="38"/>
      <c r="T10" s="39">
        <f>IF(O10="","",IF(R10&lt;0,J10*(-1),IF(G10="買",(P10-H10)*100,(H10-P10)*100)))</f>
        <v>173.9999999999995</v>
      </c>
      <c r="U10" s="39"/>
    </row>
    <row r="11" spans="2:21" ht="12.75">
      <c r="B11" s="34">
        <v>3</v>
      </c>
      <c r="C11" s="35">
        <f>IF(R10="","",C10+R10)</f>
        <v>1062061.8181818181</v>
      </c>
      <c r="D11" s="35"/>
      <c r="E11" s="34" t="s">
        <v>38</v>
      </c>
      <c r="F11" s="36" t="s">
        <v>42</v>
      </c>
      <c r="G11" s="34" t="s">
        <v>34</v>
      </c>
      <c r="H11" s="34">
        <v>119.05</v>
      </c>
      <c r="I11" s="34">
        <v>119.09</v>
      </c>
      <c r="J11" s="34">
        <v>83</v>
      </c>
      <c r="K11" s="35">
        <f>IF(F11="","",C11*0.03)</f>
        <v>31861.854545454542</v>
      </c>
      <c r="L11" s="35"/>
      <c r="M11" s="37">
        <f>IF(J11="","",(K11/J11)/1000)</f>
        <v>0.38387776560788606</v>
      </c>
      <c r="N11" s="34" t="s">
        <v>38</v>
      </c>
      <c r="O11" s="36">
        <v>42705</v>
      </c>
      <c r="P11" s="34">
        <v>120.43</v>
      </c>
      <c r="Q11" s="34"/>
      <c r="R11" s="38">
        <f>IF(O11="","",(IF(G11="売",H11-P11,P11-H11))*M11*100000)</f>
        <v>52975.13165388865</v>
      </c>
      <c r="S11" s="38"/>
      <c r="T11" s="39">
        <f>IF(O11="","",IF(R11&lt;0,J11*(-1),IF(G11="買",(P11-H11)*100,(H11-P11)*100)))</f>
        <v>138.00000000000097</v>
      </c>
      <c r="U11" s="39"/>
    </row>
    <row r="12" spans="2:21" ht="12.75">
      <c r="B12" s="34">
        <v>4</v>
      </c>
      <c r="C12" s="35">
        <f>IF(R11="","",C11+R11)</f>
        <v>1115036.9498357067</v>
      </c>
      <c r="D12" s="35"/>
      <c r="E12" s="34" t="s">
        <v>43</v>
      </c>
      <c r="F12" s="36" t="s">
        <v>44</v>
      </c>
      <c r="G12" s="34" t="s">
        <v>34</v>
      </c>
      <c r="H12" s="34">
        <v>118.38</v>
      </c>
      <c r="I12" s="34">
        <v>118.42</v>
      </c>
      <c r="J12" s="34">
        <f>(H12-P12)*100</f>
        <v>43.99999999999977</v>
      </c>
      <c r="K12" s="35">
        <f>IF(F12="","",C12*0.03)</f>
        <v>33451.1084950712</v>
      </c>
      <c r="L12" s="35"/>
      <c r="M12" s="37">
        <f>IF(J12="","",(K12/J12)/1000)</f>
        <v>0.7602524657970767</v>
      </c>
      <c r="N12" s="34" t="s">
        <v>43</v>
      </c>
      <c r="O12" s="36">
        <v>42423</v>
      </c>
      <c r="P12" s="34">
        <v>117.94</v>
      </c>
      <c r="Q12" s="34"/>
      <c r="R12" s="38">
        <f>IF(O12="","",(IF(G12="売",H12-P12,P12-H12))*M12*100000)</f>
        <v>-33451.1084950712</v>
      </c>
      <c r="S12" s="38"/>
      <c r="T12" s="39">
        <f>IF(O12="","",IF(R12&lt;0,J12*(-1),IF(G12="買",(P12-H12)*100,(H12-P12)*100)))</f>
        <v>-43.99999999999977</v>
      </c>
      <c r="U12" s="39"/>
    </row>
    <row r="13" spans="2:21" ht="12.75">
      <c r="B13" s="34">
        <v>5</v>
      </c>
      <c r="C13" s="35">
        <f>IF(R12="","",C12+R12)</f>
        <v>1081585.8413406354</v>
      </c>
      <c r="D13" s="35"/>
      <c r="E13" s="34" t="s">
        <v>43</v>
      </c>
      <c r="F13" s="36" t="s">
        <v>45</v>
      </c>
      <c r="G13" s="34" t="s">
        <v>34</v>
      </c>
      <c r="H13" s="34">
        <v>115.22</v>
      </c>
      <c r="I13" s="34">
        <v>115.28</v>
      </c>
      <c r="J13" s="34">
        <v>85</v>
      </c>
      <c r="K13" s="35">
        <f>IF(F13="","",C13*0.03)</f>
        <v>32447.575240219063</v>
      </c>
      <c r="L13" s="35"/>
      <c r="M13" s="37">
        <f>IF(J13="","",(K13/J13)/1000)</f>
        <v>0.38173617929669484</v>
      </c>
      <c r="N13" s="34" t="s">
        <v>43</v>
      </c>
      <c r="O13" s="36">
        <v>42548</v>
      </c>
      <c r="P13" s="34">
        <v>116.674</v>
      </c>
      <c r="Q13" s="34"/>
      <c r="R13" s="38">
        <f>IF(O13="","",(IF(G13="売",H13-P13,P13-H13))*M13*100000)</f>
        <v>55504.440469739726</v>
      </c>
      <c r="S13" s="38"/>
      <c r="T13" s="39">
        <f>IF(O13="","",IF(R13&lt;0,J13*(-1),IF(G13="買",(P13-H13)*100,(H13-P13)*100)))</f>
        <v>145.40000000000077</v>
      </c>
      <c r="U13" s="39"/>
    </row>
    <row r="14" spans="2:21" ht="12.75">
      <c r="B14" s="34">
        <v>6</v>
      </c>
      <c r="C14" s="35">
        <f>IF(R13="","",C13+R13)</f>
        <v>1137090.2818103752</v>
      </c>
      <c r="D14" s="35"/>
      <c r="E14" s="34" t="s">
        <v>43</v>
      </c>
      <c r="F14" s="36" t="s">
        <v>46</v>
      </c>
      <c r="G14" s="34" t="s">
        <v>34</v>
      </c>
      <c r="H14" s="34">
        <v>115.54</v>
      </c>
      <c r="I14" s="34">
        <v>115.57</v>
      </c>
      <c r="J14" s="34">
        <v>52</v>
      </c>
      <c r="K14" s="35">
        <f>IF(F14="","",C14*0.03)</f>
        <v>34112.70845431125</v>
      </c>
      <c r="L14" s="35"/>
      <c r="M14" s="37">
        <f>IF(J14="","",(K14/J14)/1000)</f>
        <v>0.6560136241213702</v>
      </c>
      <c r="N14" s="34" t="s">
        <v>43</v>
      </c>
      <c r="O14" s="36">
        <v>42569</v>
      </c>
      <c r="P14" s="34">
        <v>117.261</v>
      </c>
      <c r="Q14" s="34"/>
      <c r="R14" s="38">
        <f>IF(O14="","",(IF(G14="売",H14-P14,P14-H14))*M14*100000)</f>
        <v>112899.94471128713</v>
      </c>
      <c r="S14" s="38"/>
      <c r="T14" s="39">
        <f>IF(O14="","",IF(R14&lt;0,J14*(-1),IF(G14="買",(P14-H14)*100,(H14-P14)*100)))</f>
        <v>172.09999999999894</v>
      </c>
      <c r="U14" s="39"/>
    </row>
    <row r="15" spans="2:21" ht="12.75">
      <c r="B15" s="34">
        <v>7</v>
      </c>
      <c r="C15" s="35">
        <f>IF(R14="","",C14+R14)</f>
        <v>1249990.2265216622</v>
      </c>
      <c r="D15" s="35"/>
      <c r="E15" s="34" t="s">
        <v>43</v>
      </c>
      <c r="F15" s="36" t="s">
        <v>47</v>
      </c>
      <c r="G15" s="34" t="s">
        <v>34</v>
      </c>
      <c r="H15" s="34">
        <v>116.19</v>
      </c>
      <c r="I15" s="34">
        <v>116.23</v>
      </c>
      <c r="J15" s="34">
        <v>62</v>
      </c>
      <c r="K15" s="35">
        <f>IF(F15="","",C15*0.03)</f>
        <v>37499.706795649865</v>
      </c>
      <c r="L15" s="35"/>
      <c r="M15" s="37">
        <f>IF(J15="","",(K15/J15)/1000)</f>
        <v>0.6048339805749978</v>
      </c>
      <c r="N15" s="34" t="s">
        <v>43</v>
      </c>
      <c r="O15" s="36">
        <v>42618</v>
      </c>
      <c r="P15" s="34">
        <v>116.08</v>
      </c>
      <c r="Q15" s="34"/>
      <c r="R15" s="38">
        <f>IF(O15="","",(IF(G15="売",H15-P15,P15-H15))*M15*100000)</f>
        <v>-6653.173786324941</v>
      </c>
      <c r="S15" s="38"/>
      <c r="T15" s="39">
        <f>IF(O15="","",IF(R15&lt;0,J15*(-1),IF(G15="買",(P15-H15)*100,(H15-P15)*100)))</f>
        <v>-62</v>
      </c>
      <c r="U15" s="39"/>
    </row>
    <row r="16" spans="2:21" ht="12.75">
      <c r="B16" s="34">
        <v>8</v>
      </c>
      <c r="C16" s="35">
        <f>IF(R15="","",C15+R15)</f>
        <v>1243337.0527353373</v>
      </c>
      <c r="D16" s="35"/>
      <c r="E16" s="34" t="s">
        <v>48</v>
      </c>
      <c r="F16" s="36" t="s">
        <v>49</v>
      </c>
      <c r="G16" s="34" t="s">
        <v>34</v>
      </c>
      <c r="H16" s="34">
        <v>121.27</v>
      </c>
      <c r="I16" s="34">
        <v>121.34</v>
      </c>
      <c r="J16" s="34">
        <v>110</v>
      </c>
      <c r="K16" s="35">
        <f>IF(F16="","",C16*0.03)</f>
        <v>37300.11158206012</v>
      </c>
      <c r="L16" s="35"/>
      <c r="M16" s="37">
        <f>IF(J16="","",(K16/J16)/1000)</f>
        <v>0.3390919234732738</v>
      </c>
      <c r="N16" s="34" t="s">
        <v>48</v>
      </c>
      <c r="O16" s="36">
        <v>42401</v>
      </c>
      <c r="P16" s="34">
        <v>120.17</v>
      </c>
      <c r="Q16" s="34"/>
      <c r="R16" s="38">
        <f>IF(O16="","",(IF(G16="売",H16-P16,P16-H16))*M16*100000)</f>
        <v>-37300.11158205993</v>
      </c>
      <c r="S16" s="38"/>
      <c r="T16" s="39">
        <f>IF(O16="","",IF(R16&lt;0,J16*(-1),IF(G16="買",(P16-H16)*100,(H16-P16)*100)))</f>
        <v>-110</v>
      </c>
      <c r="U16" s="39"/>
    </row>
    <row r="17" spans="2:22" s="40" customFormat="1" ht="12.75">
      <c r="B17" s="34">
        <v>9</v>
      </c>
      <c r="C17" s="35">
        <f>IF(R16="","",C16+R16)</f>
        <v>1206036.9411532774</v>
      </c>
      <c r="D17" s="35"/>
      <c r="E17" s="34" t="s">
        <v>48</v>
      </c>
      <c r="F17" s="36" t="s">
        <v>50</v>
      </c>
      <c r="G17" s="34" t="s">
        <v>34</v>
      </c>
      <c r="H17" s="34">
        <v>119.53</v>
      </c>
      <c r="I17" s="34">
        <v>119.63</v>
      </c>
      <c r="J17" s="34">
        <f>(H17-P17)*100</f>
        <v>67.00000000000017</v>
      </c>
      <c r="K17" s="35">
        <f>IF(F17="","",C17*0.03)</f>
        <v>36181.10823459832</v>
      </c>
      <c r="L17" s="35"/>
      <c r="M17" s="37">
        <f>IF(J17="","",(K17/J17)/1000)</f>
        <v>0.5400165408148989</v>
      </c>
      <c r="N17" s="34" t="s">
        <v>48</v>
      </c>
      <c r="O17" s="36" t="s">
        <v>51</v>
      </c>
      <c r="P17" s="34">
        <v>118.86</v>
      </c>
      <c r="Q17" s="34"/>
      <c r="R17" s="38">
        <f>IF(O17="","",(IF(G17="売",H17-P17,P17-H17))*M17*100000)</f>
        <v>-36181.108234598316</v>
      </c>
      <c r="S17" s="38"/>
      <c r="T17" s="39">
        <f>IF(O17="","",IF(R17&lt;0,J17*(-1),IF(G17="買",(P17-H17)*100,(H17-P17)*100)))</f>
        <v>-67.00000000000017</v>
      </c>
      <c r="U17" s="39"/>
      <c r="V17" s="41"/>
    </row>
    <row r="18" spans="2:21" ht="12.75">
      <c r="B18" s="34">
        <v>10</v>
      </c>
      <c r="C18" s="35">
        <f>IF(R17="","",C17+R17)</f>
        <v>1169855.832918679</v>
      </c>
      <c r="D18" s="35"/>
      <c r="E18" s="34" t="s">
        <v>48</v>
      </c>
      <c r="F18" s="36" t="s">
        <v>52</v>
      </c>
      <c r="G18" s="34" t="s">
        <v>34</v>
      </c>
      <c r="H18" s="34">
        <v>119.75</v>
      </c>
      <c r="I18" s="34">
        <v>119.81</v>
      </c>
      <c r="J18" s="34">
        <v>98</v>
      </c>
      <c r="K18" s="35">
        <f>IF(F18="","",C18*0.03)</f>
        <v>35095.67498756037</v>
      </c>
      <c r="L18" s="35"/>
      <c r="M18" s="37">
        <f>IF(J18="","",(K18/J18)/1000)</f>
        <v>0.35811913252612626</v>
      </c>
      <c r="N18" s="34" t="s">
        <v>48</v>
      </c>
      <c r="O18" s="36">
        <v>42507</v>
      </c>
      <c r="P18" s="34">
        <v>121.253</v>
      </c>
      <c r="Q18" s="34"/>
      <c r="R18" s="38">
        <f>IF(O18="","",(IF(G18="売",H18-P18,P18-H18))*M18*100000)</f>
        <v>53825.30561867678</v>
      </c>
      <c r="S18" s="38"/>
      <c r="T18" s="39">
        <f>IF(O18="","",IF(R18&lt;0,J18*(-1),IF(G18="買",(P18-H18)*100,(H18-P18)*100)))</f>
        <v>150.3</v>
      </c>
      <c r="U18" s="39"/>
    </row>
    <row r="19" spans="2:21" ht="12.75">
      <c r="B19" s="34">
        <v>11</v>
      </c>
      <c r="C19" s="35">
        <f>IF(R18="","",C18+R18)</f>
        <v>1223681.138537356</v>
      </c>
      <c r="D19" s="35"/>
      <c r="E19" s="34" t="s">
        <v>48</v>
      </c>
      <c r="F19" s="36" t="s">
        <v>53</v>
      </c>
      <c r="G19" s="34" t="s">
        <v>34</v>
      </c>
      <c r="H19" s="34">
        <v>120.13</v>
      </c>
      <c r="I19" s="34">
        <v>120.19</v>
      </c>
      <c r="J19" s="34">
        <f>(H19-P19)*100</f>
        <v>50</v>
      </c>
      <c r="K19" s="35">
        <f>IF(F19="","",C19*0.03)</f>
        <v>36710.434156120675</v>
      </c>
      <c r="L19" s="35"/>
      <c r="M19" s="37">
        <f>IF(J19="","",(K19/J19)/1000)</f>
        <v>0.7342086831224135</v>
      </c>
      <c r="N19" s="34" t="s">
        <v>48</v>
      </c>
      <c r="O19" s="36" t="s">
        <v>54</v>
      </c>
      <c r="P19" s="34">
        <v>119.63</v>
      </c>
      <c r="Q19" s="34"/>
      <c r="R19" s="38">
        <f>IF(O19="","",(IF(G19="売",H19-P19,P19-H19))*M19*100000)</f>
        <v>-36710.434156120675</v>
      </c>
      <c r="S19" s="38"/>
      <c r="T19" s="39">
        <f>IF(O19="","",IF(R19&lt;0,J19*(-1),IF(G19="買",(P19-H19)*100,(H19-P19)*100)))</f>
        <v>-50</v>
      </c>
      <c r="U19" s="39"/>
    </row>
    <row r="20" spans="2:21" ht="12.75">
      <c r="B20" s="34">
        <v>12</v>
      </c>
      <c r="C20" s="35">
        <f>IF(R19="","",C19+R19)</f>
        <v>1186970.7043812352</v>
      </c>
      <c r="D20" s="35"/>
      <c r="E20" s="34" t="s">
        <v>48</v>
      </c>
      <c r="F20" s="36" t="s">
        <v>55</v>
      </c>
      <c r="G20" s="34" t="s">
        <v>34</v>
      </c>
      <c r="H20" s="34">
        <v>121.76</v>
      </c>
      <c r="I20" s="34">
        <v>121.83</v>
      </c>
      <c r="J20" s="34">
        <f>(H20-P20)*100</f>
        <v>59.00000000000034</v>
      </c>
      <c r="K20" s="35">
        <f>IF(F20="","",C20*0.03)</f>
        <v>35609.12113143705</v>
      </c>
      <c r="L20" s="35"/>
      <c r="M20" s="37">
        <f>IF(J20="","",(K20/J20)/1000)</f>
        <v>0.6035444259565567</v>
      </c>
      <c r="N20" s="34" t="s">
        <v>48</v>
      </c>
      <c r="O20" s="36">
        <v>42526</v>
      </c>
      <c r="P20" s="34">
        <v>121.17</v>
      </c>
      <c r="Q20" s="34"/>
      <c r="R20" s="38">
        <f>IF(O20="","",(IF(G20="売",H20-P20,P20-H20))*M20*100000)</f>
        <v>-35609.12113143705</v>
      </c>
      <c r="S20" s="38"/>
      <c r="T20" s="39">
        <f>IF(O20="","",IF(R20&lt;0,J20*(-1),IF(G20="買",(P20-H20)*100,(H20-P20)*100)))</f>
        <v>-59.00000000000034</v>
      </c>
      <c r="U20" s="39"/>
    </row>
    <row r="21" spans="2:22" s="40" customFormat="1" ht="12.75">
      <c r="B21" s="34">
        <v>13</v>
      </c>
      <c r="C21" s="35">
        <f>IF(R20="","",C20+R20)</f>
        <v>1151361.583249798</v>
      </c>
      <c r="D21" s="35"/>
      <c r="E21" s="34" t="s">
        <v>56</v>
      </c>
      <c r="F21" s="36">
        <v>42533</v>
      </c>
      <c r="G21" s="34" t="s">
        <v>34</v>
      </c>
      <c r="H21" s="34">
        <v>121.83</v>
      </c>
      <c r="I21" s="34"/>
      <c r="J21" s="34">
        <v>32</v>
      </c>
      <c r="K21" s="35">
        <f>IF(F21="","",C21*0.03)</f>
        <v>34540.84749749394</v>
      </c>
      <c r="L21" s="35"/>
      <c r="M21" s="37">
        <f>IF(J21="","",(K21/J21)/1000)</f>
        <v>1.0794014842966855</v>
      </c>
      <c r="N21" s="34" t="s">
        <v>56</v>
      </c>
      <c r="O21" s="36">
        <v>42535</v>
      </c>
      <c r="P21" s="34">
        <v>122.955</v>
      </c>
      <c r="Q21" s="34"/>
      <c r="R21" s="38">
        <f>IF(O21="","",(IF(G21="売",H21-P21,P21-H21))*M21*100000)</f>
        <v>121432.66698337712</v>
      </c>
      <c r="S21" s="38"/>
      <c r="T21" s="39">
        <f>IF(O21="","",IF(R21&lt;0,J21*(-1),IF(G21="買",(P21-H21)*100,(H21-P21)*100)))</f>
        <v>112.5</v>
      </c>
      <c r="U21" s="39"/>
      <c r="V21" s="41"/>
    </row>
    <row r="22" spans="2:21" ht="12.75">
      <c r="B22" s="34">
        <v>14</v>
      </c>
      <c r="C22" s="35">
        <f>IF(R21="","",C21+R21)</f>
        <v>1272794.2502331752</v>
      </c>
      <c r="D22" s="35"/>
      <c r="E22" s="34" t="s">
        <v>56</v>
      </c>
      <c r="F22" s="36" t="s">
        <v>57</v>
      </c>
      <c r="G22" s="34" t="s">
        <v>33</v>
      </c>
      <c r="H22" s="34">
        <v>106.59</v>
      </c>
      <c r="I22" s="34"/>
      <c r="J22" s="34">
        <f>(P22-H22)*100</f>
        <v>114.00000000000006</v>
      </c>
      <c r="K22" s="35">
        <f>IF(F22="","",C22*0.03)</f>
        <v>38183.82750699526</v>
      </c>
      <c r="L22" s="35"/>
      <c r="M22" s="37">
        <f>IF(J22="","",(K22/J22)/1000)</f>
        <v>0.33494585532451965</v>
      </c>
      <c r="N22" s="34" t="s">
        <v>56</v>
      </c>
      <c r="O22" s="36">
        <v>42407</v>
      </c>
      <c r="P22" s="34">
        <v>107.73</v>
      </c>
      <c r="Q22" s="34"/>
      <c r="R22" s="38">
        <f>IF(O22="","",(IF(G22="売",H22-P22,P22-H22))*M22*100000)</f>
        <v>-38183.82750699526</v>
      </c>
      <c r="S22" s="38"/>
      <c r="T22" s="39">
        <f>IF(O22="","",IF(R22&lt;0,J22*(-1),IF(G22="買",(P22-H22)*100,(H22-P22)*100)))</f>
        <v>-114.00000000000006</v>
      </c>
      <c r="U22" s="39"/>
    </row>
    <row r="23" spans="2:21" ht="12.75">
      <c r="B23" s="34">
        <v>15</v>
      </c>
      <c r="C23" s="35">
        <f>IF(R22="","",C22+R22)</f>
        <v>1234610.42272618</v>
      </c>
      <c r="D23" s="35"/>
      <c r="E23" s="34" t="s">
        <v>56</v>
      </c>
      <c r="F23" s="36" t="s">
        <v>58</v>
      </c>
      <c r="G23" s="34" t="s">
        <v>34</v>
      </c>
      <c r="H23" s="34">
        <v>102.03</v>
      </c>
      <c r="I23" s="34"/>
      <c r="J23" s="34">
        <v>201</v>
      </c>
      <c r="K23" s="35">
        <f>IF(F23="","",C23*0.03)</f>
        <v>37038.3126817854</v>
      </c>
      <c r="L23" s="35"/>
      <c r="M23" s="37">
        <f>IF(J23="","",(K23/J23)/1000)</f>
        <v>0.18427021234719104</v>
      </c>
      <c r="N23" s="34" t="s">
        <v>56</v>
      </c>
      <c r="O23" s="36">
        <v>42485</v>
      </c>
      <c r="P23" s="34">
        <v>104.719</v>
      </c>
      <c r="Q23" s="34"/>
      <c r="R23" s="38">
        <f>IF(O23="","",(IF(G23="売",H23-P23,P23-H23))*M23*100000)</f>
        <v>49550.26010015955</v>
      </c>
      <c r="S23" s="38"/>
      <c r="T23" s="39">
        <f>IF(O23="","",IF(R23&lt;0,J23*(-1),IF(G23="買",(P23-H23)*100,(H23-P23)*100)))</f>
        <v>268.8999999999993</v>
      </c>
      <c r="U23" s="39"/>
    </row>
    <row r="24" spans="2:21" ht="12.75">
      <c r="B24" s="34">
        <v>16</v>
      </c>
      <c r="C24" s="35">
        <f>IF(R23="","",C23+R23)</f>
        <v>1284160.6828263395</v>
      </c>
      <c r="D24" s="35"/>
      <c r="E24" s="34" t="s">
        <v>56</v>
      </c>
      <c r="F24" s="36" t="s">
        <v>59</v>
      </c>
      <c r="G24" s="34" t="s">
        <v>34</v>
      </c>
      <c r="H24" s="34">
        <v>105.34</v>
      </c>
      <c r="I24" s="34">
        <v>105.39</v>
      </c>
      <c r="J24" s="34">
        <v>81</v>
      </c>
      <c r="K24" s="35">
        <f>IF(F24="","",C24*0.03)</f>
        <v>38524.82048479019</v>
      </c>
      <c r="L24" s="35"/>
      <c r="M24" s="37">
        <f>IF(J24="","",(K24/J24)/1000)</f>
        <v>0.47561506771345907</v>
      </c>
      <c r="N24" s="34" t="s">
        <v>56</v>
      </c>
      <c r="O24" s="36">
        <v>42531</v>
      </c>
      <c r="P24" s="34">
        <v>107.091</v>
      </c>
      <c r="Q24" s="34"/>
      <c r="R24" s="38">
        <f>IF(O24="","",(IF(G24="売",H24-P24,P24-H24))*M24*100000)</f>
        <v>83280.19835662624</v>
      </c>
      <c r="S24" s="38"/>
      <c r="T24" s="39">
        <f>IF(O24="","",IF(R24&lt;0,J24*(-1),IF(G24="買",(P24-H24)*100,(H24-P24)*100)))</f>
        <v>175.09999999999906</v>
      </c>
      <c r="U24" s="39"/>
    </row>
    <row r="25" spans="2:21" ht="12.75">
      <c r="B25" s="34">
        <v>17</v>
      </c>
      <c r="C25" s="35">
        <f>IF(R24="","",C24+R24)</f>
        <v>1367440.8811829658</v>
      </c>
      <c r="D25" s="35"/>
      <c r="E25" s="34" t="s">
        <v>56</v>
      </c>
      <c r="F25" s="36" t="s">
        <v>60</v>
      </c>
      <c r="G25" s="34" t="s">
        <v>34</v>
      </c>
      <c r="H25" s="34">
        <v>107.91</v>
      </c>
      <c r="I25" s="34">
        <v>107.97</v>
      </c>
      <c r="J25" s="34">
        <v>64</v>
      </c>
      <c r="K25" s="35">
        <f>IF(F25="","",C25*0.03)</f>
        <v>41023.22643548897</v>
      </c>
      <c r="L25" s="35"/>
      <c r="M25" s="37">
        <f>IF(J25="","",(K25/J25)/1000)</f>
        <v>0.6409879130545152</v>
      </c>
      <c r="N25" s="34" t="s">
        <v>56</v>
      </c>
      <c r="O25" s="36">
        <v>42588</v>
      </c>
      <c r="P25" s="34">
        <v>109.029</v>
      </c>
      <c r="Q25" s="34"/>
      <c r="R25" s="38">
        <f>IF(O25="","",(IF(G25="売",H25-P25,P25-H25))*M25*100000)</f>
        <v>71726.54747080024</v>
      </c>
      <c r="S25" s="38"/>
      <c r="T25" s="39">
        <f>IF(O25="","",IF(R25&lt;0,J25*(-1),IF(G25="買",(P25-H25)*100,(H25-P25)*100)))</f>
        <v>111.89999999999998</v>
      </c>
      <c r="U25" s="39"/>
    </row>
    <row r="26" spans="2:22" s="40" customFormat="1" ht="12.75">
      <c r="B26" s="34">
        <v>18</v>
      </c>
      <c r="C26" s="35">
        <f>C25</f>
        <v>1367440.8811829658</v>
      </c>
      <c r="D26" s="35"/>
      <c r="E26" s="34" t="s">
        <v>56</v>
      </c>
      <c r="F26" s="36">
        <v>42588</v>
      </c>
      <c r="G26" s="34" t="s">
        <v>34</v>
      </c>
      <c r="H26" s="34">
        <v>108.4</v>
      </c>
      <c r="I26" s="34">
        <v>101.44</v>
      </c>
      <c r="J26" s="34">
        <v>74</v>
      </c>
      <c r="K26" s="35">
        <f>IF(F26="","",C26*0.03)</f>
        <v>41023.22643548897</v>
      </c>
      <c r="L26" s="35"/>
      <c r="M26" s="37">
        <f>IF(J26="","",(K26/J26)/1000)</f>
        <v>0.554367924803905</v>
      </c>
      <c r="N26" s="34" t="s">
        <v>56</v>
      </c>
      <c r="O26" s="36">
        <v>42588</v>
      </c>
      <c r="P26" s="34">
        <v>109.029</v>
      </c>
      <c r="Q26" s="34"/>
      <c r="R26" s="38">
        <f>IF(O26="","",(IF(G26="売",H26-P26,P26-H26))*M26*100000)</f>
        <v>34869.7424701651</v>
      </c>
      <c r="S26" s="38"/>
      <c r="T26" s="39">
        <f>IF(O26="","",IF(R26&lt;0,J26*(-1),IF(G26="買",(P26-H26)*100,(H26-P26)*100)))</f>
        <v>62.89999999999907</v>
      </c>
      <c r="U26" s="39"/>
      <c r="V26" s="41"/>
    </row>
    <row r="27" spans="2:21" ht="12.75">
      <c r="B27" s="34">
        <v>19</v>
      </c>
      <c r="C27" s="35">
        <f>IF(R26="","",C26+R26)</f>
        <v>1402310.6236531308</v>
      </c>
      <c r="D27" s="35"/>
      <c r="E27" s="34" t="s">
        <v>56</v>
      </c>
      <c r="F27" s="36" t="s">
        <v>61</v>
      </c>
      <c r="G27" s="34" t="s">
        <v>33</v>
      </c>
      <c r="H27" s="34">
        <v>101.49</v>
      </c>
      <c r="I27" s="34"/>
      <c r="J27" s="34">
        <v>156</v>
      </c>
      <c r="K27" s="35">
        <f>IF(F27="","",C27*0.03)</f>
        <v>42069.31870959392</v>
      </c>
      <c r="L27" s="35"/>
      <c r="M27" s="37">
        <f>IF(J27="","",(K27/J27)/1000)</f>
        <v>0.26967511993329435</v>
      </c>
      <c r="N27" s="34" t="s">
        <v>56</v>
      </c>
      <c r="O27" s="36">
        <v>42667</v>
      </c>
      <c r="P27" s="34">
        <v>94.695</v>
      </c>
      <c r="Q27" s="34"/>
      <c r="R27" s="38">
        <f>IF(O27="","",(IF(G27="売",H27-P27,P27-H27))*M27*100000)</f>
        <v>183244.24399467357</v>
      </c>
      <c r="S27" s="38"/>
      <c r="T27" s="39">
        <f>IF(O27="","",IF(R27&lt;0,J27*(-1),IF(G27="買",(P27-H27)*100,(H27-P27)*100)))</f>
        <v>679.5000000000002</v>
      </c>
      <c r="U27" s="39"/>
    </row>
    <row r="28" spans="2:21" ht="12.75">
      <c r="B28" s="34">
        <v>20</v>
      </c>
      <c r="C28" s="35">
        <f>IF(R27="","",C27+R27)</f>
        <v>1585554.8676478043</v>
      </c>
      <c r="D28" s="35"/>
      <c r="E28" s="34" t="s">
        <v>56</v>
      </c>
      <c r="F28" s="36" t="s">
        <v>62</v>
      </c>
      <c r="G28" s="34" t="s">
        <v>33</v>
      </c>
      <c r="H28" s="34">
        <v>97.48</v>
      </c>
      <c r="I28" s="34"/>
      <c r="J28" s="34">
        <f>(P28-H28)*100</f>
        <v>118.99999999999977</v>
      </c>
      <c r="K28" s="35">
        <f>IF(F28="","",C28*0.03)</f>
        <v>47566.64602943413</v>
      </c>
      <c r="L28" s="35"/>
      <c r="M28" s="37">
        <f>IF(J28="","",(K28/J28)/1000)</f>
        <v>0.3997197145330607</v>
      </c>
      <c r="N28" s="34" t="s">
        <v>56</v>
      </c>
      <c r="O28" s="36">
        <v>42681</v>
      </c>
      <c r="P28" s="34">
        <v>98.67</v>
      </c>
      <c r="Q28" s="34"/>
      <c r="R28" s="38">
        <f>IF(O28="","",(IF(G28="売",H28-P28,P28-H28))*M28*100000)</f>
        <v>-47566.64602943414</v>
      </c>
      <c r="S28" s="38"/>
      <c r="T28" s="39">
        <f>IF(O28="","",IF(R28&lt;0,J28*(-1),IF(G28="買",(P28-H28)*100,(H28-P28)*100)))</f>
        <v>-118.99999999999977</v>
      </c>
      <c r="U28" s="39"/>
    </row>
    <row r="29" spans="2:21" ht="12.75">
      <c r="B29" s="34">
        <v>21</v>
      </c>
      <c r="C29" s="35">
        <f>IF(R28="","",C28+R28)</f>
        <v>1537988.2216183702</v>
      </c>
      <c r="D29" s="35"/>
      <c r="E29" s="34" t="s">
        <v>56</v>
      </c>
      <c r="F29" s="36" t="s">
        <v>63</v>
      </c>
      <c r="G29" s="34" t="s">
        <v>33</v>
      </c>
      <c r="H29" s="34">
        <v>95.87</v>
      </c>
      <c r="I29" s="34">
        <v>95.8</v>
      </c>
      <c r="J29" s="34">
        <v>168</v>
      </c>
      <c r="K29" s="35">
        <f>IF(F29="","",C29*0.03)</f>
        <v>46139.646648551105</v>
      </c>
      <c r="L29" s="35"/>
      <c r="M29" s="37">
        <f>IF(J29="","",(K29/J29)/1000)</f>
        <v>0.2746407538604232</v>
      </c>
      <c r="N29" s="34" t="s">
        <v>56</v>
      </c>
      <c r="O29" s="36">
        <v>42708</v>
      </c>
      <c r="P29" s="34">
        <v>92.526</v>
      </c>
      <c r="Q29" s="34"/>
      <c r="R29" s="38">
        <f>IF(O29="","",(IF(G29="売",H29-P29,P29-H29))*M29*100000)</f>
        <v>91839.86809092575</v>
      </c>
      <c r="S29" s="38"/>
      <c r="T29" s="39">
        <f>IF(O29="","",IF(R29&lt;0,J29*(-1),IF(G29="買",(P29-H29)*100,(H29-P29)*100)))</f>
        <v>334.40000000000083</v>
      </c>
      <c r="U29" s="39"/>
    </row>
    <row r="30" spans="2:21" ht="12.75">
      <c r="B30" s="34">
        <v>22</v>
      </c>
      <c r="C30" s="35">
        <f>IF(R29="","",C29+R29)</f>
        <v>1629828.089709296</v>
      </c>
      <c r="D30" s="35"/>
      <c r="E30" s="34" t="s">
        <v>56</v>
      </c>
      <c r="F30" s="36" t="s">
        <v>64</v>
      </c>
      <c r="G30" s="34" t="s">
        <v>33</v>
      </c>
      <c r="H30" s="34">
        <v>92.56</v>
      </c>
      <c r="I30" s="34">
        <v>92.5</v>
      </c>
      <c r="J30" s="34">
        <v>135</v>
      </c>
      <c r="K30" s="35">
        <f>IF(F30="","",C30*0.03)</f>
        <v>48894.84269127888</v>
      </c>
      <c r="L30" s="35"/>
      <c r="M30" s="37">
        <f>IF(J30="","",(K30/J30)/1000)</f>
        <v>0.36218401993539906</v>
      </c>
      <c r="N30" s="34" t="s">
        <v>65</v>
      </c>
      <c r="O30" s="36">
        <v>42716</v>
      </c>
      <c r="P30" s="34">
        <v>90.413</v>
      </c>
      <c r="Q30" s="34"/>
      <c r="R30" s="38">
        <f>IF(O30="","",(IF(G30="売",H30-P30,P30-H30))*M30*100000)</f>
        <v>77760.90908013038</v>
      </c>
      <c r="S30" s="38"/>
      <c r="T30" s="39">
        <f>IF(O30="","",IF(R30&lt;0,J30*(-1),IF(G30="買",(P30-H30)*100,(H30-P30)*100)))</f>
        <v>214.70000000000056</v>
      </c>
      <c r="U30" s="39"/>
    </row>
    <row r="31" spans="2:21" ht="12.75">
      <c r="B31" s="34">
        <v>23</v>
      </c>
      <c r="C31" s="35">
        <f>IF(R30="","",C30+R30)</f>
        <v>1707588.9987894262</v>
      </c>
      <c r="D31" s="35"/>
      <c r="E31" s="34" t="s">
        <v>65</v>
      </c>
      <c r="F31" s="36" t="s">
        <v>66</v>
      </c>
      <c r="G31" s="34" t="s">
        <v>34</v>
      </c>
      <c r="H31" s="34">
        <v>98.49</v>
      </c>
      <c r="I31" s="34">
        <v>98.55</v>
      </c>
      <c r="J31" s="34">
        <f>(H31-P31)*100</f>
        <v>192.00000000000017</v>
      </c>
      <c r="K31" s="35">
        <f>IF(F31="","",C31*0.03)</f>
        <v>51227.66996368278</v>
      </c>
      <c r="L31" s="35"/>
      <c r="M31" s="37">
        <f>IF(J31="","",(K31/J31)/1000)</f>
        <v>0.2668107810608476</v>
      </c>
      <c r="N31" s="34" t="s">
        <v>65</v>
      </c>
      <c r="O31" s="36">
        <v>42435</v>
      </c>
      <c r="P31" s="34">
        <v>96.57</v>
      </c>
      <c r="Q31" s="34"/>
      <c r="R31" s="38">
        <f>IF(O31="","",(IF(G31="売",H31-P31,P31-H31))*M31*100000)</f>
        <v>-51227.66996368278</v>
      </c>
      <c r="S31" s="38"/>
      <c r="T31" s="39">
        <f>IF(O31="","",IF(R31&lt;0,J31*(-1),IF(G31="買",(P31-H31)*100,(H31-P31)*100)))</f>
        <v>-192.00000000000017</v>
      </c>
      <c r="U31" s="39"/>
    </row>
    <row r="32" spans="2:21" ht="12.75">
      <c r="B32" s="34">
        <v>24</v>
      </c>
      <c r="C32" s="35">
        <f>IF(R31="","",C31+R31)</f>
        <v>1656361.3288257434</v>
      </c>
      <c r="D32" s="35"/>
      <c r="E32" s="34" t="s">
        <v>65</v>
      </c>
      <c r="F32" s="36" t="s">
        <v>67</v>
      </c>
      <c r="G32" s="34" t="s">
        <v>34</v>
      </c>
      <c r="H32" s="34">
        <v>95.45</v>
      </c>
      <c r="I32" s="34">
        <v>95.51</v>
      </c>
      <c r="J32" s="34">
        <v>110</v>
      </c>
      <c r="K32" s="35">
        <f>IF(F32="","",C32*0.03)</f>
        <v>49690.8398647723</v>
      </c>
      <c r="L32" s="35"/>
      <c r="M32" s="37">
        <f>IF(J32="","",(K32/J32)/1000)</f>
        <v>0.45173490786156634</v>
      </c>
      <c r="N32" s="34" t="s">
        <v>65</v>
      </c>
      <c r="O32" s="36">
        <v>42589</v>
      </c>
      <c r="P32" s="34">
        <v>96.798</v>
      </c>
      <c r="Q32" s="34"/>
      <c r="R32" s="38">
        <f>IF(O32="","",(IF(G32="売",H32-P32,P32-H32))*M32*100000)</f>
        <v>60893.86557973909</v>
      </c>
      <c r="S32" s="38"/>
      <c r="T32" s="39">
        <f>IF(O32="","",IF(R32&lt;0,J32*(-1),IF(G32="買",(P32-H32)*100,(H32-P32)*100)))</f>
        <v>134.7999999999999</v>
      </c>
      <c r="U32" s="39"/>
    </row>
    <row r="33" spans="2:21" ht="12.75">
      <c r="B33" s="34">
        <v>25</v>
      </c>
      <c r="C33" s="35">
        <f>IF(R32="","",C32+R32)</f>
        <v>1717255.1944054824</v>
      </c>
      <c r="D33" s="35"/>
      <c r="E33" s="34" t="s">
        <v>65</v>
      </c>
      <c r="F33" s="36" t="s">
        <v>68</v>
      </c>
      <c r="G33" s="34" t="s">
        <v>33</v>
      </c>
      <c r="H33" s="34">
        <v>94.28</v>
      </c>
      <c r="I33" s="34">
        <v>94.21</v>
      </c>
      <c r="J33" s="34">
        <v>79</v>
      </c>
      <c r="K33" s="35">
        <f>IF(F33="","",C33*0.03)</f>
        <v>51517.65583216447</v>
      </c>
      <c r="L33" s="35"/>
      <c r="M33" s="37">
        <f>IF(J33="","",(K33/J33)/1000)</f>
        <v>0.6521222257236009</v>
      </c>
      <c r="N33" s="34" t="s">
        <v>69</v>
      </c>
      <c r="O33" s="36" t="s">
        <v>70</v>
      </c>
      <c r="P33" s="34">
        <v>92.408</v>
      </c>
      <c r="Q33" s="34"/>
      <c r="R33" s="38">
        <f>IF(O33="","",(IF(G33="売",H33-P33,P33-H33))*M33*100000)</f>
        <v>122077.28065545809</v>
      </c>
      <c r="S33" s="38"/>
      <c r="T33" s="39">
        <f>IF(O33="","",IF(R33&lt;0,J33*(-1),IF(G33="買",(P33-H33)*100,(H33-P33)*100)))</f>
        <v>187.2</v>
      </c>
      <c r="U33" s="39"/>
    </row>
    <row r="34" spans="2:21" ht="12.75">
      <c r="B34" s="34">
        <v>26</v>
      </c>
      <c r="C34" s="35">
        <f>IF(R33="","",C33+R33)</f>
        <v>1839332.4750609405</v>
      </c>
      <c r="D34" s="35"/>
      <c r="E34" s="34" t="s">
        <v>69</v>
      </c>
      <c r="F34" s="36" t="s">
        <v>71</v>
      </c>
      <c r="G34" s="34" t="s">
        <v>34</v>
      </c>
      <c r="H34" s="34">
        <v>93.47</v>
      </c>
      <c r="I34" s="34">
        <v>93.53</v>
      </c>
      <c r="J34" s="34">
        <v>65</v>
      </c>
      <c r="K34" s="35">
        <f>IF(F34="","",C34*0.03)</f>
        <v>55179.974251828215</v>
      </c>
      <c r="L34" s="35"/>
      <c r="M34" s="37">
        <f>IF(J34="","",(K34/J34)/1000)</f>
        <v>0.8489226807973572</v>
      </c>
      <c r="N34" s="34" t="s">
        <v>69</v>
      </c>
      <c r="O34" s="36" t="s">
        <v>72</v>
      </c>
      <c r="P34" s="34">
        <v>92.82</v>
      </c>
      <c r="Q34" s="34"/>
      <c r="R34" s="38">
        <f>IF(O34="","",(IF(G34="売",H34-P34,P34-H34))*M34*100000)</f>
        <v>-55179.9742518287</v>
      </c>
      <c r="S34" s="38"/>
      <c r="T34" s="39">
        <f>IF(O34="","",IF(R34&lt;0,J34*(-1),IF(G34="買",(P34-H34)*100,(H34-P34)*100)))</f>
        <v>-65</v>
      </c>
      <c r="U34" s="39"/>
    </row>
    <row r="35" spans="2:21" ht="12.75">
      <c r="B35" s="34">
        <v>27</v>
      </c>
      <c r="C35" s="35">
        <f>IF(R34="","",C34+R34)</f>
        <v>1784152.5008091119</v>
      </c>
      <c r="D35" s="35"/>
      <c r="E35" s="34" t="s">
        <v>69</v>
      </c>
      <c r="F35" s="36" t="s">
        <v>73</v>
      </c>
      <c r="G35" s="34" t="s">
        <v>33</v>
      </c>
      <c r="H35" s="34">
        <v>84.15</v>
      </c>
      <c r="I35" s="34">
        <v>84.08</v>
      </c>
      <c r="J35" s="34">
        <f>(P35-H35)*100</f>
        <v>105.9999999999988</v>
      </c>
      <c r="K35" s="35">
        <f>IF(F35="","",C35*0.03)</f>
        <v>53524.575024273356</v>
      </c>
      <c r="L35" s="35"/>
      <c r="M35" s="37">
        <f>IF(J35="","",(K35/J35)/1000)</f>
        <v>0.5049488209837166</v>
      </c>
      <c r="N35" s="34" t="s">
        <v>69</v>
      </c>
      <c r="O35" s="36">
        <v>42628</v>
      </c>
      <c r="P35" s="34">
        <v>85.21</v>
      </c>
      <c r="Q35" s="34"/>
      <c r="R35" s="38">
        <f>IF(O35="","",(IF(G35="売",H35-P35,P35-H35))*M35*100000)</f>
        <v>-53524.575024273356</v>
      </c>
      <c r="S35" s="38"/>
      <c r="T35" s="39">
        <f>IF(O35="","",IF(R35&lt;0,J35*(-1),IF(G35="買",(P35-H35)*100,(H35-P35)*100)))</f>
        <v>-105.9999999999988</v>
      </c>
      <c r="U35" s="39"/>
    </row>
    <row r="36" spans="2:21" ht="12.75">
      <c r="B36" s="34">
        <v>28</v>
      </c>
      <c r="C36" s="35">
        <f>IF(R35="","",C35+R35)</f>
        <v>1730627.9257848386</v>
      </c>
      <c r="D36" s="35"/>
      <c r="E36" s="34" t="s">
        <v>69</v>
      </c>
      <c r="F36" s="36" t="s">
        <v>74</v>
      </c>
      <c r="G36" s="34" t="s">
        <v>33</v>
      </c>
      <c r="H36" s="34">
        <v>84.11</v>
      </c>
      <c r="I36" s="34">
        <v>84.06</v>
      </c>
      <c r="J36" s="34">
        <v>127</v>
      </c>
      <c r="K36" s="35">
        <f>IF(F36="","",C36*0.03)</f>
        <v>51918.83777354516</v>
      </c>
      <c r="L36" s="35"/>
      <c r="M36" s="37">
        <f>IF(J36="","",(K36/J36)/1000)</f>
        <v>0.40880974624838706</v>
      </c>
      <c r="N36" s="34" t="s">
        <v>69</v>
      </c>
      <c r="O36" s="36">
        <v>42657</v>
      </c>
      <c r="P36" s="34">
        <v>80.982</v>
      </c>
      <c r="Q36" s="34"/>
      <c r="R36" s="38">
        <f>IF(O36="","",(IF(G36="売",H36-P36,P36-H36))*M36*100000)</f>
        <v>127875.68862649548</v>
      </c>
      <c r="S36" s="38"/>
      <c r="T36" s="39">
        <f>IF(O36="","",IF(R36&lt;0,J36*(-1),IF(G36="買",(P36-H36)*100,(H36-P36)*100)))</f>
        <v>312.8</v>
      </c>
      <c r="U36" s="39"/>
    </row>
    <row r="37" spans="2:21" ht="12.75">
      <c r="B37" s="34">
        <v>29</v>
      </c>
      <c r="C37" s="35">
        <f>C36</f>
        <v>1730627.9257848386</v>
      </c>
      <c r="D37" s="35"/>
      <c r="E37" s="34" t="s">
        <v>69</v>
      </c>
      <c r="F37" s="36" t="s">
        <v>75</v>
      </c>
      <c r="G37" s="34" t="s">
        <v>33</v>
      </c>
      <c r="H37" s="34">
        <v>82.95</v>
      </c>
      <c r="I37" s="34">
        <v>82.89</v>
      </c>
      <c r="J37" s="34">
        <v>103</v>
      </c>
      <c r="K37" s="35">
        <f>IF(F37="","",C37*0.03)</f>
        <v>51918.83777354516</v>
      </c>
      <c r="L37" s="35"/>
      <c r="M37" s="37">
        <f>IF(J37="","",(K37/J37)/1000)</f>
        <v>0.5040663861509238</v>
      </c>
      <c r="N37" s="34" t="s">
        <v>69</v>
      </c>
      <c r="O37" s="36">
        <v>42657</v>
      </c>
      <c r="P37" s="34">
        <v>80.982</v>
      </c>
      <c r="Q37" s="34"/>
      <c r="R37" s="38">
        <f>IF(O37="","",(IF(G37="売",H37-P37,P37-H37))*M37*100000)</f>
        <v>99200.26479450199</v>
      </c>
      <c r="S37" s="38"/>
      <c r="T37" s="39">
        <f>IF(O37="","",IF(R37&lt;0,J37*(-1),IF(G37="買",(P37-H37)*100,(H37-P37)*100)))</f>
        <v>196.80000000000035</v>
      </c>
      <c r="U37" s="39"/>
    </row>
    <row r="38" spans="2:21" ht="12.75">
      <c r="B38" s="34">
        <v>30</v>
      </c>
      <c r="C38" s="35">
        <f>IF(R37="","",C37+R37)</f>
        <v>1829828.1905793406</v>
      </c>
      <c r="D38" s="35"/>
      <c r="E38" s="34" t="s">
        <v>69</v>
      </c>
      <c r="F38" s="36" t="s">
        <v>76</v>
      </c>
      <c r="G38" s="34" t="s">
        <v>34</v>
      </c>
      <c r="H38" s="34">
        <v>82.64</v>
      </c>
      <c r="I38" s="34">
        <v>82.7</v>
      </c>
      <c r="J38" s="34">
        <v>100</v>
      </c>
      <c r="K38" s="35">
        <f>IF(F38="","",C38*0.03)</f>
        <v>54894.845717380216</v>
      </c>
      <c r="L38" s="35"/>
      <c r="M38" s="37">
        <f>IF(J38="","",(K38/J38)/1000)</f>
        <v>0.5489484571738021</v>
      </c>
      <c r="N38" s="34" t="s">
        <v>77</v>
      </c>
      <c r="O38" s="36">
        <v>42703</v>
      </c>
      <c r="P38" s="34">
        <v>84.193</v>
      </c>
      <c r="Q38" s="34"/>
      <c r="R38" s="38">
        <f>IF(O38="","",(IF(G38="売",H38-P38,P38-H38))*M38*100000)</f>
        <v>85251.69539909132</v>
      </c>
      <c r="S38" s="38"/>
      <c r="T38" s="39">
        <f>IF(O38="","",IF(R38&lt;0,J38*(-1),IF(G38="買",(P38-H38)*100,(H38-P38)*100)))</f>
        <v>155.29999999999973</v>
      </c>
      <c r="U38" s="39"/>
    </row>
    <row r="39" spans="2:21" ht="12.75">
      <c r="B39" s="34">
        <v>31</v>
      </c>
      <c r="C39" s="35">
        <f>IF(R38="","",C38+R38)</f>
        <v>1915079.885978432</v>
      </c>
      <c r="D39" s="35"/>
      <c r="E39" s="34" t="s">
        <v>77</v>
      </c>
      <c r="F39" s="36" t="s">
        <v>78</v>
      </c>
      <c r="G39" s="34" t="s">
        <v>33</v>
      </c>
      <c r="H39" s="34">
        <v>81.39</v>
      </c>
      <c r="I39" s="34">
        <v>81.34</v>
      </c>
      <c r="J39" s="34">
        <v>65.8</v>
      </c>
      <c r="K39" s="35">
        <f>IF(F39="","",C39*0.03)</f>
        <v>57452.39657935296</v>
      </c>
      <c r="L39" s="35"/>
      <c r="M39" s="37">
        <f>IF(J39="","",(K39/J39)/1000)</f>
        <v>0.8731367261299842</v>
      </c>
      <c r="N39" s="34" t="s">
        <v>77</v>
      </c>
      <c r="O39" s="36">
        <v>42404</v>
      </c>
      <c r="P39" s="34">
        <v>82.048</v>
      </c>
      <c r="Q39" s="34"/>
      <c r="R39" s="38">
        <f>IF(O39="","",(IF(G39="売",H39-P39,P39-H39))*M39*100000)</f>
        <v>-57452.39657935307</v>
      </c>
      <c r="S39" s="38"/>
      <c r="T39" s="39">
        <f>IF(O39="","",IF(R39&lt;0,J39*(-1),IF(G39="買",(P39-H39)*100,(H39-P39)*100)))</f>
        <v>-65.8</v>
      </c>
      <c r="U39" s="39"/>
    </row>
    <row r="40" spans="2:21" ht="12.75">
      <c r="B40" s="34">
        <v>32</v>
      </c>
      <c r="C40" s="35">
        <f>IF(R39="","",C39+R39)</f>
        <v>1857627.4893990788</v>
      </c>
      <c r="D40" s="35"/>
      <c r="E40" s="34" t="s">
        <v>77</v>
      </c>
      <c r="F40" s="36" t="s">
        <v>79</v>
      </c>
      <c r="G40" s="34" t="s">
        <v>33</v>
      </c>
      <c r="H40" s="34">
        <v>81.655</v>
      </c>
      <c r="I40" s="34">
        <v>81.605</v>
      </c>
      <c r="J40" s="34">
        <v>75.8</v>
      </c>
      <c r="K40" s="35">
        <f>IF(F40="","",C40*0.03)</f>
        <v>55728.824681972364</v>
      </c>
      <c r="L40" s="35"/>
      <c r="M40" s="37">
        <f>IF(J40="","",(K40/J40)/1000)</f>
        <v>0.7352087688914559</v>
      </c>
      <c r="N40" s="34" t="s">
        <v>77</v>
      </c>
      <c r="O40" s="36">
        <v>42487</v>
      </c>
      <c r="P40" s="34">
        <v>82.413</v>
      </c>
      <c r="Q40" s="34"/>
      <c r="R40" s="38">
        <f>IF(O40="","",(IF(G40="売",H40-P40,P40-H40))*M40*100000)</f>
        <v>-55728.82468197203</v>
      </c>
      <c r="S40" s="38"/>
      <c r="T40" s="39">
        <f>IF(O40="","",IF(R40&lt;0,J40*(-1),IF(G40="買",(P40-H40)*100,(H40-P40)*100)))</f>
        <v>-75.8</v>
      </c>
      <c r="U40" s="39"/>
    </row>
    <row r="41" spans="2:22" s="40" customFormat="1" ht="12.75">
      <c r="B41" s="34">
        <v>33</v>
      </c>
      <c r="C41" s="35">
        <f>IF(R40="","",C40+R40)</f>
        <v>1801898.6647171068</v>
      </c>
      <c r="D41" s="35"/>
      <c r="E41" s="34" t="s">
        <v>77</v>
      </c>
      <c r="F41" s="36" t="s">
        <v>80</v>
      </c>
      <c r="G41" s="34" t="s">
        <v>34</v>
      </c>
      <c r="H41" s="34">
        <v>80.897</v>
      </c>
      <c r="I41" s="34"/>
      <c r="J41" s="34">
        <f>(H41-P41)*100</f>
        <v>36.80000000000092</v>
      </c>
      <c r="K41" s="35">
        <f>IF(F41="","",C41*0.03)</f>
        <v>54056.9599415132</v>
      </c>
      <c r="L41" s="35"/>
      <c r="M41" s="37">
        <f>IF(J41="","",(K41/J41)/1000)</f>
        <v>1.4689391288454308</v>
      </c>
      <c r="N41" s="34" t="s">
        <v>77</v>
      </c>
      <c r="O41" s="36" t="s">
        <v>60</v>
      </c>
      <c r="P41" s="34">
        <v>80.529</v>
      </c>
      <c r="Q41" s="34"/>
      <c r="R41" s="38">
        <f>IF(O41="","",(IF(G41="売",H41-P41,P41-H41))*M41*100000)</f>
        <v>-54056.9599415132</v>
      </c>
      <c r="S41" s="38"/>
      <c r="T41" s="39">
        <f>IF(O41="","",IF(R41&lt;0,J41*(-1),IF(G41="買",(P41-H41)*100,(H41-P41)*100)))</f>
        <v>-36.80000000000092</v>
      </c>
      <c r="U41" s="39"/>
      <c r="V41" s="41"/>
    </row>
    <row r="42" spans="2:21" ht="12.75">
      <c r="B42" s="34">
        <v>34</v>
      </c>
      <c r="C42" s="35">
        <f>IF(R41="","",C41+R41)</f>
        <v>1747841.7047755937</v>
      </c>
      <c r="D42" s="35"/>
      <c r="E42" s="34" t="s">
        <v>77</v>
      </c>
      <c r="F42" s="36" t="s">
        <v>81</v>
      </c>
      <c r="G42" s="34" t="s">
        <v>33</v>
      </c>
      <c r="H42" s="34">
        <v>76.949</v>
      </c>
      <c r="I42" s="34"/>
      <c r="J42" s="34">
        <v>83.5</v>
      </c>
      <c r="K42" s="35">
        <f>IF(F42="","",C42*0.03)</f>
        <v>52435.25114326781</v>
      </c>
      <c r="L42" s="35"/>
      <c r="M42" s="37">
        <f>IF(J42="","",(K42/J42)/1000)</f>
        <v>0.6279670795600935</v>
      </c>
      <c r="N42" s="34" t="s">
        <v>77</v>
      </c>
      <c r="O42" s="36">
        <v>42586</v>
      </c>
      <c r="P42" s="34">
        <v>77.784</v>
      </c>
      <c r="Q42" s="34"/>
      <c r="R42" s="38">
        <f>IF(O42="","",(IF(G42="売",H42-P42,P42-H42))*M42*100000)</f>
        <v>-52435.2511432683</v>
      </c>
      <c r="S42" s="38"/>
      <c r="T42" s="39">
        <f>IF(O42="","",IF(R42&lt;0,J42*(-1),IF(G42="買",(P42-H42)*100,(H42-P42)*100)))</f>
        <v>-83.5</v>
      </c>
      <c r="U42" s="39"/>
    </row>
    <row r="43" spans="2:21" ht="12.75">
      <c r="B43" s="34">
        <v>35</v>
      </c>
      <c r="C43" s="35">
        <f>IF(R42="","",C42+R42)</f>
        <v>1695406.4536323254</v>
      </c>
      <c r="D43" s="35"/>
      <c r="E43" s="34" t="s">
        <v>77</v>
      </c>
      <c r="F43" s="36" t="s">
        <v>82</v>
      </c>
      <c r="G43" s="34" t="s">
        <v>33</v>
      </c>
      <c r="H43" s="34">
        <v>76.548</v>
      </c>
      <c r="I43" s="34"/>
      <c r="J43" s="34">
        <v>64.4</v>
      </c>
      <c r="K43" s="35">
        <f>IF(F43="","",C43*0.03)</f>
        <v>50862.19360896976</v>
      </c>
      <c r="L43" s="35"/>
      <c r="M43" s="37">
        <f>IF(J43="","",(K43/J43)/1000)</f>
        <v>0.7897856150461142</v>
      </c>
      <c r="N43" s="34" t="s">
        <v>77</v>
      </c>
      <c r="O43" s="36">
        <v>42607</v>
      </c>
      <c r="P43" s="34">
        <v>77.192</v>
      </c>
      <c r="Q43" s="34"/>
      <c r="R43" s="38">
        <f>IF(O43="","",(IF(G43="売",H43-P43,P43-H43))*M43*100000)</f>
        <v>-50862.193608969064</v>
      </c>
      <c r="S43" s="38"/>
      <c r="T43" s="39">
        <f>IF(O43="","",IF(R43&lt;0,J43*(-1),IF(G43="買",(P43-H43)*100,(H43-P43)*100)))</f>
        <v>-64.4</v>
      </c>
      <c r="U43" s="39"/>
    </row>
    <row r="44" spans="2:21" ht="12.75">
      <c r="B44" s="34">
        <v>36</v>
      </c>
      <c r="C44" s="35">
        <f>IF(R43="","",C43+R43)</f>
        <v>1644544.2600233564</v>
      </c>
      <c r="D44" s="35"/>
      <c r="E44" s="34" t="s">
        <v>77</v>
      </c>
      <c r="F44" s="36" t="s">
        <v>83</v>
      </c>
      <c r="G44" s="34" t="s">
        <v>33</v>
      </c>
      <c r="H44" s="34">
        <v>76.553</v>
      </c>
      <c r="I44" s="34">
        <v>76.503</v>
      </c>
      <c r="J44" s="34">
        <v>74.7</v>
      </c>
      <c r="K44" s="35">
        <f>IF(F44="","",C44*0.03)</f>
        <v>49336.32780070069</v>
      </c>
      <c r="L44" s="35"/>
      <c r="M44" s="37">
        <f>IF(J44="","",(K44/J44)/1000)</f>
        <v>0.6604595421780547</v>
      </c>
      <c r="N44" s="34" t="s">
        <v>77</v>
      </c>
      <c r="O44" s="36" t="s">
        <v>84</v>
      </c>
      <c r="P44" s="34">
        <v>77.3</v>
      </c>
      <c r="Q44" s="34"/>
      <c r="R44" s="38">
        <f>IF(O44="","",(IF(G44="売",H44-P44,P44-H44))*M44*100000)</f>
        <v>-49336.32780070068</v>
      </c>
      <c r="S44" s="38"/>
      <c r="T44" s="39">
        <f>IF(O44="","",IF(R44&lt;0,J44*(-1),IF(G44="買",(P44-H44)*100,(H44-P44)*100)))</f>
        <v>-74.7</v>
      </c>
      <c r="U44" s="39"/>
    </row>
    <row r="45" spans="2:21" ht="12.75">
      <c r="B45" s="34">
        <v>37</v>
      </c>
      <c r="C45" s="35">
        <f>IF(R44="","",C44+R44)</f>
        <v>1595207.9322226557</v>
      </c>
      <c r="D45" s="35"/>
      <c r="E45" s="34" t="s">
        <v>77</v>
      </c>
      <c r="F45" s="36" t="s">
        <v>84</v>
      </c>
      <c r="G45" s="34" t="s">
        <v>33</v>
      </c>
      <c r="H45" s="34">
        <v>76.595</v>
      </c>
      <c r="I45" s="34">
        <v>76.545</v>
      </c>
      <c r="J45" s="34">
        <v>15.2</v>
      </c>
      <c r="K45" s="35">
        <f>IF(F45="","",C45*0.03)</f>
        <v>47856.23796667967</v>
      </c>
      <c r="L45" s="35"/>
      <c r="M45" s="37">
        <f>IF(J45="","",(K45/J45)/1000)</f>
        <v>3.148436708334189</v>
      </c>
      <c r="N45" s="34" t="s">
        <v>77</v>
      </c>
      <c r="O45" s="36" t="s">
        <v>84</v>
      </c>
      <c r="P45" s="34">
        <v>76.747</v>
      </c>
      <c r="Q45" s="34"/>
      <c r="R45" s="38">
        <f>IF(O45="","",(IF(G45="売",H45-P45,P45-H45))*M45*100000)</f>
        <v>-47856.23796667999</v>
      </c>
      <c r="S45" s="38"/>
      <c r="T45" s="39">
        <f>IF(O45="","",IF(R45&lt;0,J45*(-1),IF(G45="買",(P45-H45)*100,(H45-P45)*100)))</f>
        <v>-15.2</v>
      </c>
      <c r="U45" s="39"/>
    </row>
    <row r="46" spans="2:21" ht="12.75">
      <c r="B46" s="34">
        <v>38</v>
      </c>
      <c r="C46" s="35">
        <f>IF(R45="","",C45+R45)</f>
        <v>1547351.6942559758</v>
      </c>
      <c r="D46" s="35"/>
      <c r="E46" s="34" t="s">
        <v>77</v>
      </c>
      <c r="F46" s="36" t="s">
        <v>85</v>
      </c>
      <c r="G46" s="34" t="s">
        <v>34</v>
      </c>
      <c r="H46" s="34">
        <v>78.012</v>
      </c>
      <c r="I46" s="34">
        <v>78.072</v>
      </c>
      <c r="J46" s="34">
        <v>37.7</v>
      </c>
      <c r="K46" s="35">
        <f>IF(F46="","",C46*0.03)</f>
        <v>46420.55082767927</v>
      </c>
      <c r="L46" s="35"/>
      <c r="M46" s="37">
        <f>IF(J46="","",(K46/J46)/1000)</f>
        <v>1.231314345561784</v>
      </c>
      <c r="N46" s="34" t="s">
        <v>86</v>
      </c>
      <c r="O46" s="36">
        <v>42720</v>
      </c>
      <c r="P46" s="34">
        <v>77.635</v>
      </c>
      <c r="Q46" s="34"/>
      <c r="R46" s="38">
        <f>IF(O46="","",(IF(G46="売",H46-P46,P46-H46))*M46*100000)</f>
        <v>-46420.550827678686</v>
      </c>
      <c r="S46" s="38"/>
      <c r="T46" s="39">
        <f>IF(O46="","",IF(R46&lt;0,J46*(-1),IF(G46="買",(P46-H46)*100,(H46-P46)*100)))</f>
        <v>-37.7</v>
      </c>
      <c r="U46" s="39"/>
    </row>
    <row r="47" spans="2:21" ht="12.75">
      <c r="B47" s="34">
        <v>39</v>
      </c>
      <c r="C47" s="35">
        <f>IF(R46="","",C46+R46)</f>
        <v>1500931.143428297</v>
      </c>
      <c r="D47" s="35"/>
      <c r="E47" s="34" t="s">
        <v>86</v>
      </c>
      <c r="F47" s="36" t="s">
        <v>87</v>
      </c>
      <c r="G47" s="34" t="s">
        <v>33</v>
      </c>
      <c r="H47" s="34">
        <v>76.8</v>
      </c>
      <c r="I47" s="34"/>
      <c r="J47" s="34">
        <v>23.3</v>
      </c>
      <c r="K47" s="35">
        <f>IF(F47="","",C47*0.03)</f>
        <v>45027.93430284891</v>
      </c>
      <c r="L47" s="35"/>
      <c r="M47" s="37">
        <f>IF(J47="","",(K47/J47)/1000)</f>
        <v>1.9325293692209833</v>
      </c>
      <c r="N47" s="34" t="s">
        <v>86</v>
      </c>
      <c r="O47" s="36">
        <v>42385</v>
      </c>
      <c r="P47" s="34">
        <v>77.033</v>
      </c>
      <c r="Q47" s="34"/>
      <c r="R47" s="38">
        <f>IF(O47="","",(IF(G47="売",H47-P47,P47-H47))*M47*100000)</f>
        <v>-45027.9343028497</v>
      </c>
      <c r="S47" s="38"/>
      <c r="T47" s="39">
        <f>IF(O47="","",IF(R47&lt;0,J47*(-1),IF(G47="買",(P47-H47)*100,(H47-P47)*100)))</f>
        <v>-23.3</v>
      </c>
      <c r="U47" s="39"/>
    </row>
    <row r="48" spans="2:21" ht="12.75">
      <c r="B48" s="34">
        <v>40</v>
      </c>
      <c r="C48" s="35">
        <f>IF(R47="","",C47+R47)</f>
        <v>1455903.2091254473</v>
      </c>
      <c r="D48" s="35"/>
      <c r="E48" s="34" t="s">
        <v>86</v>
      </c>
      <c r="F48" s="36" t="s">
        <v>88</v>
      </c>
      <c r="G48" s="34" t="s">
        <v>34</v>
      </c>
      <c r="H48" s="34">
        <v>80.777</v>
      </c>
      <c r="I48" s="34"/>
      <c r="J48" s="34">
        <v>76.7</v>
      </c>
      <c r="K48" s="35">
        <f>IF(F48="","",C48*0.03)</f>
        <v>43677.09627376342</v>
      </c>
      <c r="L48" s="35"/>
      <c r="M48" s="37">
        <f>IF(J48="","",(K48/J48)/1000)</f>
        <v>0.5694536671937864</v>
      </c>
      <c r="N48" s="34" t="s">
        <v>86</v>
      </c>
      <c r="O48" s="36">
        <v>42442</v>
      </c>
      <c r="P48" s="34">
        <v>82.655</v>
      </c>
      <c r="Q48" s="34"/>
      <c r="R48" s="38">
        <f>IF(O48="","",(IF(G48="売",H48-P48,P48-H48))*M48*100000)</f>
        <v>106943.3986989931</v>
      </c>
      <c r="S48" s="38"/>
      <c r="T48" s="39">
        <f>IF(O48="","",IF(R48&lt;0,J48*(-1),IF(G48="買",(P48-H48)*100,(H48-P48)*100)))</f>
        <v>187.8</v>
      </c>
      <c r="U48" s="39"/>
    </row>
    <row r="49" spans="2:21" ht="12.75">
      <c r="B49" s="34">
        <v>41</v>
      </c>
      <c r="C49" s="35">
        <f>IF(R48="","",C48+R48)</f>
        <v>1562846.6078244403</v>
      </c>
      <c r="D49" s="35"/>
      <c r="E49" s="34" t="s">
        <v>86</v>
      </c>
      <c r="F49" s="36" t="s">
        <v>89</v>
      </c>
      <c r="G49" s="34" t="s">
        <v>33</v>
      </c>
      <c r="H49" s="34">
        <v>80.085</v>
      </c>
      <c r="I49" s="34"/>
      <c r="J49" s="34">
        <v>45.7</v>
      </c>
      <c r="K49" s="35">
        <f>IF(F49="","",C49*0.03)</f>
        <v>46885.398234733206</v>
      </c>
      <c r="L49" s="35"/>
      <c r="M49" s="37">
        <f>IF(J49="","",(K49/J49)/1000)</f>
        <v>1.0259386922261093</v>
      </c>
      <c r="N49" s="34" t="s">
        <v>90</v>
      </c>
      <c r="O49" s="42" t="s">
        <v>91</v>
      </c>
      <c r="P49" s="34">
        <v>80.542</v>
      </c>
      <c r="Q49" s="34"/>
      <c r="R49" s="38">
        <f>IF(O49="","",(IF(G49="売",H49-P49,P49-H49))*M49*100000)</f>
        <v>-46885.398234734</v>
      </c>
      <c r="S49" s="38"/>
      <c r="T49" s="39">
        <f>IF(O49="","",IF(R49&lt;0,J49*(-1),IF(G49="買",(P49-H49)*100,(H49-P49)*100)))</f>
        <v>-45.7</v>
      </c>
      <c r="U49" s="39"/>
    </row>
    <row r="50" spans="2:21" ht="12.75">
      <c r="B50" s="34">
        <v>42</v>
      </c>
      <c r="C50" s="35">
        <f>IF(R49="","",C49+R49)</f>
        <v>1515961.2095897063</v>
      </c>
      <c r="D50" s="35"/>
      <c r="E50" s="34" t="s">
        <v>86</v>
      </c>
      <c r="F50" s="36" t="s">
        <v>92</v>
      </c>
      <c r="G50" s="34" t="s">
        <v>34</v>
      </c>
      <c r="H50" s="34">
        <v>82.2</v>
      </c>
      <c r="I50" s="34"/>
      <c r="J50" s="34">
        <v>30.1</v>
      </c>
      <c r="K50" s="35">
        <f>IF(F50="","",C50*0.03)</f>
        <v>45478.836287691185</v>
      </c>
      <c r="L50" s="35"/>
      <c r="M50" s="37">
        <f>IF(J50="","",(K50/J50)/1000)</f>
        <v>1.5109247936110028</v>
      </c>
      <c r="N50" s="34" t="s">
        <v>90</v>
      </c>
      <c r="O50" s="36">
        <v>42717</v>
      </c>
      <c r="P50" s="34">
        <v>83.515</v>
      </c>
      <c r="Q50" s="34"/>
      <c r="R50" s="38">
        <f>IF(O50="","",(IF(G50="売",H50-P50,P50-H50))*M50*100000)</f>
        <v>198686.61035984653</v>
      </c>
      <c r="S50" s="38"/>
      <c r="T50" s="39">
        <f>IF(O50="","",IF(R50&lt;0,J50*(-1),IF(G50="買",(P50-H50)*100,(H50-P50)*100)))</f>
        <v>131.49999999999977</v>
      </c>
      <c r="U50" s="39"/>
    </row>
    <row r="51" spans="2:22" s="40" customFormat="1" ht="12.75">
      <c r="B51" s="34">
        <v>43</v>
      </c>
      <c r="C51" s="35">
        <f>IF(R50="","",C50+R50)</f>
        <v>1714647.8199495529</v>
      </c>
      <c r="D51" s="35"/>
      <c r="E51" s="34" t="s">
        <v>90</v>
      </c>
      <c r="F51" s="36" t="s">
        <v>93</v>
      </c>
      <c r="G51" s="34" t="s">
        <v>34</v>
      </c>
      <c r="H51" s="34">
        <v>98.518</v>
      </c>
      <c r="I51" s="34"/>
      <c r="J51" s="34">
        <v>89.4</v>
      </c>
      <c r="K51" s="35">
        <f>IF(F51="","",C51*0.03)</f>
        <v>51439.43459848659</v>
      </c>
      <c r="L51" s="35"/>
      <c r="M51" s="37">
        <f>IF(J51="","",(K51/J51)/1000)</f>
        <v>0.5753851744797157</v>
      </c>
      <c r="N51" s="34" t="s">
        <v>90</v>
      </c>
      <c r="O51" s="36" t="s">
        <v>79</v>
      </c>
      <c r="P51" s="34">
        <v>97.624</v>
      </c>
      <c r="Q51" s="34"/>
      <c r="R51" s="38">
        <f>IF(O51="","",(IF(G51="売",H51-P51,P51-H51))*M51*100000)</f>
        <v>-51439.4345984869</v>
      </c>
      <c r="S51" s="38"/>
      <c r="T51" s="39">
        <f>IF(O51="","",IF(R51&lt;0,J51*(-1),IF(G51="買",(P51-H51)*100,(H51-P51)*100)))</f>
        <v>-89.4</v>
      </c>
      <c r="U51" s="39"/>
      <c r="V51" s="41"/>
    </row>
    <row r="52" spans="2:21" ht="12.75">
      <c r="B52" s="34">
        <v>44</v>
      </c>
      <c r="C52" s="35">
        <f>IF(R51="","",C51+R51)</f>
        <v>1663208.385351066</v>
      </c>
      <c r="D52" s="35"/>
      <c r="E52" s="34" t="s">
        <v>90</v>
      </c>
      <c r="F52" s="36" t="s">
        <v>94</v>
      </c>
      <c r="G52" s="34" t="s">
        <v>34</v>
      </c>
      <c r="H52" s="34">
        <v>99.518</v>
      </c>
      <c r="I52" s="34"/>
      <c r="J52" s="34">
        <v>104.7</v>
      </c>
      <c r="K52" s="35">
        <f>IF(F52="","",C52*0.03)</f>
        <v>49896.25156053198</v>
      </c>
      <c r="L52" s="35"/>
      <c r="M52" s="37">
        <f>IF(J52="","",(K52/J52)/1000)</f>
        <v>0.47656400726391573</v>
      </c>
      <c r="N52" s="34" t="s">
        <v>90</v>
      </c>
      <c r="O52" s="36">
        <v>42486</v>
      </c>
      <c r="P52" s="34">
        <v>98.471</v>
      </c>
      <c r="Q52" s="34"/>
      <c r="R52" s="38">
        <f>IF(O52="","",(IF(G52="売",H52-P52,P52-H52))*M52*100000)</f>
        <v>-49896.25156053183</v>
      </c>
      <c r="S52" s="38"/>
      <c r="T52" s="39">
        <f>IF(O52="","",IF(R52&lt;0,J52*(-1),IF(G52="買",(P52-H52)*100,(H52-P52)*100)))</f>
        <v>-104.7</v>
      </c>
      <c r="U52" s="39"/>
    </row>
    <row r="53" spans="2:21" ht="12.75">
      <c r="B53" s="34">
        <v>45</v>
      </c>
      <c r="C53" s="35">
        <f>IF(R52="","",C52+R52)</f>
        <v>1613312.1337905342</v>
      </c>
      <c r="D53" s="35"/>
      <c r="E53" s="34" t="s">
        <v>90</v>
      </c>
      <c r="F53" s="36" t="s">
        <v>95</v>
      </c>
      <c r="G53" s="34" t="s">
        <v>34</v>
      </c>
      <c r="H53" s="34">
        <v>99.138</v>
      </c>
      <c r="I53" s="34"/>
      <c r="J53" s="34">
        <v>56.6</v>
      </c>
      <c r="K53" s="35">
        <f>IF(F53="","",C53*0.03)</f>
        <v>48399.364013716026</v>
      </c>
      <c r="L53" s="35"/>
      <c r="M53" s="37">
        <f>IF(J53="","",(K53/J53)/1000)</f>
        <v>0.8551124384048768</v>
      </c>
      <c r="N53" s="34" t="s">
        <v>90</v>
      </c>
      <c r="O53" s="36">
        <v>42500</v>
      </c>
      <c r="P53" s="34">
        <v>100.138</v>
      </c>
      <c r="Q53" s="34"/>
      <c r="R53" s="38">
        <f>IF(O53="","",(IF(G53="売",H53-P53,P53-H53))*M53*100000)</f>
        <v>85511.24384048769</v>
      </c>
      <c r="S53" s="38"/>
      <c r="T53" s="39">
        <f>IF(O53="","",IF(R53&lt;0,J53*(-1),IF(G53="買",(P53-H53)*100,(H53-P53)*100)))</f>
        <v>100</v>
      </c>
      <c r="U53" s="39"/>
    </row>
    <row r="54" spans="2:21" ht="12.75">
      <c r="B54" s="34">
        <v>46</v>
      </c>
      <c r="C54" s="35">
        <f>IF(R53="","",C53+R53)</f>
        <v>1698823.377631022</v>
      </c>
      <c r="D54" s="35"/>
      <c r="E54" s="34" t="s">
        <v>90</v>
      </c>
      <c r="F54" s="36" t="s">
        <v>96</v>
      </c>
      <c r="G54" s="34" t="s">
        <v>33</v>
      </c>
      <c r="H54" s="34">
        <v>97.349</v>
      </c>
      <c r="I54" s="34"/>
      <c r="J54" s="34">
        <v>76.8</v>
      </c>
      <c r="K54" s="35">
        <f>IF(F54="","",C54*0.03)</f>
        <v>50964.701328930656</v>
      </c>
      <c r="L54" s="35"/>
      <c r="M54" s="37">
        <f>IF(J54="","",(K54/J54)/1000)</f>
        <v>0.663602881887118</v>
      </c>
      <c r="N54" s="34" t="s">
        <v>90</v>
      </c>
      <c r="O54" s="36">
        <v>42604</v>
      </c>
      <c r="P54" s="34">
        <v>98.117</v>
      </c>
      <c r="Q54" s="34"/>
      <c r="R54" s="38">
        <f>IF(O54="","",(IF(G54="売",H54-P54,P54-H54))*M54*100000)</f>
        <v>-50964.70132893071</v>
      </c>
      <c r="S54" s="38"/>
      <c r="T54" s="39">
        <f>IF(O54="","",IF(R54&lt;0,J54*(-1),IF(G54="買",(P54-H54)*100,(H54-P54)*100)))</f>
        <v>-76.8</v>
      </c>
      <c r="U54" s="39"/>
    </row>
    <row r="55" spans="2:21" ht="12.75">
      <c r="B55" s="34">
        <v>47</v>
      </c>
      <c r="C55" s="35">
        <f>IF(R54="","",C54+R54)</f>
        <v>1647858.6763020912</v>
      </c>
      <c r="D55" s="35"/>
      <c r="E55" s="34" t="s">
        <v>90</v>
      </c>
      <c r="F55" s="36" t="s">
        <v>97</v>
      </c>
      <c r="G55" s="34" t="s">
        <v>34</v>
      </c>
      <c r="H55" s="34">
        <v>98.67</v>
      </c>
      <c r="I55" s="34"/>
      <c r="J55" s="34">
        <f>(H55-P55)*100</f>
        <v>51.00000000000051</v>
      </c>
      <c r="K55" s="35">
        <f>IF(F55="","",C55*0.03)</f>
        <v>49435.76028906273</v>
      </c>
      <c r="L55" s="35"/>
      <c r="M55" s="37">
        <f>IF(J55="","",(K55/J55)/1000)</f>
        <v>0.9693286331188674</v>
      </c>
      <c r="N55" s="34" t="s">
        <v>98</v>
      </c>
      <c r="O55" s="36">
        <v>42681</v>
      </c>
      <c r="P55" s="34">
        <v>98.16</v>
      </c>
      <c r="Q55" s="34"/>
      <c r="R55" s="38">
        <f>IF(O55="","",(IF(G55="売",H55-P55,P55-H55))*M55*100000)</f>
        <v>-49435.76028906274</v>
      </c>
      <c r="S55" s="38"/>
      <c r="T55" s="39">
        <f>IF(O55="","",IF(R55&lt;0,J55*(-1),IF(G55="買",(P55-H55)*100,(H55-P55)*100)))</f>
        <v>-51.00000000000051</v>
      </c>
      <c r="U55" s="39"/>
    </row>
    <row r="56" spans="2:22" s="40" customFormat="1" ht="12.75">
      <c r="B56" s="34">
        <v>48</v>
      </c>
      <c r="C56" s="35">
        <f>IF(R55="","",C55+R55)</f>
        <v>1598422.9160130285</v>
      </c>
      <c r="D56" s="35"/>
      <c r="E56" s="34" t="s">
        <v>98</v>
      </c>
      <c r="F56" s="36">
        <v>42694</v>
      </c>
      <c r="G56" s="34" t="s">
        <v>34</v>
      </c>
      <c r="H56" s="34">
        <v>100.247</v>
      </c>
      <c r="I56" s="34"/>
      <c r="J56" s="34">
        <v>79.7</v>
      </c>
      <c r="K56" s="35">
        <f>IF(F56="","",C56*0.03)</f>
        <v>47952.68748039085</v>
      </c>
      <c r="L56" s="35"/>
      <c r="M56" s="37">
        <f>IF(J56="","",(K56/J56)/1000)</f>
        <v>0.6016648366422942</v>
      </c>
      <c r="N56" s="34" t="s">
        <v>98</v>
      </c>
      <c r="O56" s="36">
        <v>42695</v>
      </c>
      <c r="P56" s="34">
        <v>100.956</v>
      </c>
      <c r="Q56" s="34"/>
      <c r="R56" s="38">
        <f>IF(O56="","",(IF(G56="売",H56-P56,P56-H56))*M56*100000)</f>
        <v>42658.03691793885</v>
      </c>
      <c r="S56" s="38"/>
      <c r="T56" s="39">
        <f>IF(O56="","",IF(R56&lt;0,J56*(-1),IF(G56="買",(P56-H56)*100,(H56-P56)*100)))</f>
        <v>70.90000000000032</v>
      </c>
      <c r="U56" s="39"/>
      <c r="V56" s="41"/>
    </row>
    <row r="57" spans="2:22" s="40" customFormat="1" ht="12.75">
      <c r="B57" s="34">
        <v>49</v>
      </c>
      <c r="C57" s="35">
        <f>IF(R56="","",C56+R56)</f>
        <v>1641080.9529309673</v>
      </c>
      <c r="D57" s="35"/>
      <c r="E57" s="34" t="s">
        <v>98</v>
      </c>
      <c r="F57" s="36" t="s">
        <v>99</v>
      </c>
      <c r="G57" s="34" t="s">
        <v>34</v>
      </c>
      <c r="H57" s="34">
        <v>104.864</v>
      </c>
      <c r="I57" s="34"/>
      <c r="J57" s="34">
        <v>79.7</v>
      </c>
      <c r="K57" s="35">
        <f>IF(F57="","",C57*0.03)</f>
        <v>49232.42858792902</v>
      </c>
      <c r="L57" s="35"/>
      <c r="M57" s="37">
        <f>IF(J57="","",(K57/J57)/1000)</f>
        <v>0.6177218141521833</v>
      </c>
      <c r="N57" s="34" t="s">
        <v>98</v>
      </c>
      <c r="O57" s="36">
        <v>42375</v>
      </c>
      <c r="P57" s="34">
        <v>104.067</v>
      </c>
      <c r="Q57" s="34"/>
      <c r="R57" s="38">
        <f>IF(O57="","",(IF(G57="売",H57-P57,P57-H57))*M57*100000)</f>
        <v>-49232.4285879297</v>
      </c>
      <c r="S57" s="38"/>
      <c r="T57" s="39">
        <f>IF(O57="","",IF(R57&lt;0,J57*(-1),IF(G57="買",(P57-H57)*100,(H57-P57)*100)))</f>
        <v>-79.7</v>
      </c>
      <c r="U57" s="39"/>
      <c r="V57" s="41"/>
    </row>
    <row r="58" spans="2:21" ht="12.75">
      <c r="B58" s="34">
        <v>50</v>
      </c>
      <c r="C58" s="35">
        <f>IF(R57="","",C57+R57)</f>
        <v>1591848.5243430375</v>
      </c>
      <c r="D58" s="35"/>
      <c r="E58" s="34" t="s">
        <v>98</v>
      </c>
      <c r="F58" s="36" t="s">
        <v>100</v>
      </c>
      <c r="G58" s="34" t="s">
        <v>33</v>
      </c>
      <c r="H58" s="34">
        <v>102.124</v>
      </c>
      <c r="I58" s="34"/>
      <c r="J58" s="34">
        <v>89</v>
      </c>
      <c r="K58" s="35">
        <f>IF(F58="","",C58*0.03)</f>
        <v>47755.45573029113</v>
      </c>
      <c r="L58" s="35"/>
      <c r="M58" s="37">
        <f>IF(J58="","",(K58/J58)/1000)</f>
        <v>0.5365781542729341</v>
      </c>
      <c r="N58" s="34" t="s">
        <v>98</v>
      </c>
      <c r="O58" s="36">
        <v>42505</v>
      </c>
      <c r="P58" s="34">
        <v>101.408</v>
      </c>
      <c r="Q58" s="34"/>
      <c r="R58" s="38">
        <f>IF(O58="","",(IF(G58="売",H58-P58,P58-H58))*M58*100000)</f>
        <v>38418.995845941754</v>
      </c>
      <c r="S58" s="38"/>
      <c r="T58" s="39">
        <f>IF(O58="","",IF(R58&lt;0,J58*(-1),IF(G58="買",(P58-H58)*100,(H58-P58)*100)))</f>
        <v>71.5999999999994</v>
      </c>
      <c r="U58" s="39"/>
    </row>
    <row r="59" spans="2:21" ht="12.75">
      <c r="B59" s="34">
        <v>51</v>
      </c>
      <c r="C59" s="35">
        <f>IF(R58="","",C58+R58)</f>
        <v>1630267.5201889793</v>
      </c>
      <c r="D59" s="35"/>
      <c r="E59" s="34" t="s">
        <v>98</v>
      </c>
      <c r="F59" s="36" t="s">
        <v>101</v>
      </c>
      <c r="G59" s="34" t="s">
        <v>33</v>
      </c>
      <c r="H59" s="34">
        <v>101.809</v>
      </c>
      <c r="I59" s="34"/>
      <c r="J59" s="34">
        <v>34.8</v>
      </c>
      <c r="K59" s="35">
        <f>IF(F59="","",C59*0.03)</f>
        <v>48908.025605669376</v>
      </c>
      <c r="L59" s="35"/>
      <c r="M59" s="37">
        <f>IF(J59="","",(K59/J59)/1000)</f>
        <v>1.4054030346456718</v>
      </c>
      <c r="N59" s="34" t="s">
        <v>98</v>
      </c>
      <c r="O59" s="36">
        <v>42548</v>
      </c>
      <c r="P59" s="34">
        <v>101.448</v>
      </c>
      <c r="Q59" s="34"/>
      <c r="R59" s="38">
        <f>IF(O59="","",(IF(G59="売",H59-P59,P59-H59))*M59*100000)</f>
        <v>50735.049550709344</v>
      </c>
      <c r="S59" s="38"/>
      <c r="T59" s="39">
        <f>IF(O59="","",IF(R59&lt;0,J59*(-1),IF(G59="買",(P59-H59)*100,(H59-P59)*100)))</f>
        <v>36.10000000000042</v>
      </c>
      <c r="U59" s="39"/>
    </row>
    <row r="60" spans="2:21" ht="12.75">
      <c r="B60" s="34">
        <v>52</v>
      </c>
      <c r="C60" s="35">
        <f>IF(R59="","",C59+R59)</f>
        <v>1681002.5697396887</v>
      </c>
      <c r="D60" s="35"/>
      <c r="E60" s="34" t="s">
        <v>98</v>
      </c>
      <c r="F60" s="36" t="s">
        <v>102</v>
      </c>
      <c r="G60" s="34" t="s">
        <v>33</v>
      </c>
      <c r="H60" s="34">
        <v>101.436</v>
      </c>
      <c r="I60" s="34"/>
      <c r="J60" s="34">
        <v>40.8</v>
      </c>
      <c r="K60" s="35">
        <f>IF(F60="","",C60*0.03)</f>
        <v>50430.07709219066</v>
      </c>
      <c r="L60" s="35"/>
      <c r="M60" s="37">
        <f>IF(J60="","",(K60/J60)/1000)</f>
        <v>1.2360313012791828</v>
      </c>
      <c r="N60" s="34" t="s">
        <v>98</v>
      </c>
      <c r="O60" s="36">
        <v>42575</v>
      </c>
      <c r="P60" s="34">
        <v>101.844</v>
      </c>
      <c r="Q60" s="34"/>
      <c r="R60" s="38">
        <f>IF(O60="","",(IF(G60="売",H60-P60,P60-H60))*M60*100000)</f>
        <v>-50430.07709218905</v>
      </c>
      <c r="S60" s="38"/>
      <c r="T60" s="39">
        <f>IF(O60="","",IF(R60&lt;0,J60*(-1),IF(G60="買",(P60-H60)*100,(H60-P60)*100)))</f>
        <v>-40.8</v>
      </c>
      <c r="U60" s="39"/>
    </row>
    <row r="61" spans="2:21" ht="12.75">
      <c r="B61" s="34">
        <v>53</v>
      </c>
      <c r="C61" s="35">
        <f>IF(R60="","",C60+R60)</f>
        <v>1630572.4926474995</v>
      </c>
      <c r="D61" s="35"/>
      <c r="E61" s="34" t="s">
        <v>98</v>
      </c>
      <c r="F61" s="36" t="s">
        <v>103</v>
      </c>
      <c r="G61" s="34" t="s">
        <v>34</v>
      </c>
      <c r="H61" s="34">
        <v>117.873</v>
      </c>
      <c r="I61" s="34"/>
      <c r="J61" s="34">
        <v>64.9</v>
      </c>
      <c r="K61" s="35">
        <f>IF(F61="","",C61*0.03)</f>
        <v>48917.17477942498</v>
      </c>
      <c r="L61" s="35"/>
      <c r="M61" s="37">
        <f>IF(J61="","",(K61/J61)/1000)</f>
        <v>0.7537315066167176</v>
      </c>
      <c r="N61" s="34" t="s">
        <v>104</v>
      </c>
      <c r="O61" s="36">
        <v>42707</v>
      </c>
      <c r="P61" s="34">
        <v>119.378</v>
      </c>
      <c r="Q61" s="34"/>
      <c r="R61" s="38">
        <f>IF(O61="","",(IF(G61="売",H61-P61,P61-H61))*M61*100000)</f>
        <v>113436.59174581566</v>
      </c>
      <c r="S61" s="38"/>
      <c r="T61" s="39">
        <f>IF(O61="","",IF(R61&lt;0,J61*(-1),IF(G61="買",(P61-H61)*100,(H61-P61)*100)))</f>
        <v>150.49999999999955</v>
      </c>
      <c r="U61" s="39"/>
    </row>
    <row r="62" spans="2:21" ht="12.75">
      <c r="B62" s="34">
        <v>54</v>
      </c>
      <c r="C62" s="35">
        <f>IF(R61="","",C61+R61)</f>
        <v>1744009.0843933153</v>
      </c>
      <c r="D62" s="35"/>
      <c r="E62" s="34" t="s">
        <v>104</v>
      </c>
      <c r="F62" s="36" t="s">
        <v>105</v>
      </c>
      <c r="G62" s="34" t="s">
        <v>33</v>
      </c>
      <c r="H62" s="34">
        <v>118.599</v>
      </c>
      <c r="I62" s="34"/>
      <c r="J62" s="34">
        <v>74.79999999999905</v>
      </c>
      <c r="K62" s="35">
        <f>IF(F62="","",C62*0.03)</f>
        <v>52320.272531799455</v>
      </c>
      <c r="L62" s="35"/>
      <c r="M62" s="37">
        <f>IF(J62="","",(K62/J62)/1000)</f>
        <v>0.6994688841149749</v>
      </c>
      <c r="N62" s="34" t="s">
        <v>104</v>
      </c>
      <c r="O62" s="36">
        <v>42489</v>
      </c>
      <c r="P62" s="34">
        <v>119.347</v>
      </c>
      <c r="Q62" s="34"/>
      <c r="R62" s="38">
        <f>IF(O62="","",(IF(G62="売",H62-P62,P62-H62))*M62*100000)</f>
        <v>-52320.27253179945</v>
      </c>
      <c r="S62" s="38"/>
      <c r="T62" s="39">
        <f>IF(O62="","",IF(R62&lt;0,J62*(-1),IF(G62="買",(P62-H62)*100,(H62-P62)*100)))</f>
        <v>-74.79999999999905</v>
      </c>
      <c r="U62" s="39"/>
    </row>
    <row r="63" spans="2:21" ht="12.75">
      <c r="B63" s="34">
        <v>55</v>
      </c>
      <c r="C63" s="35">
        <f>IF(R62="","",C62+R62)</f>
        <v>1691688.8118615157</v>
      </c>
      <c r="D63" s="35"/>
      <c r="E63" s="34" t="s">
        <v>104</v>
      </c>
      <c r="F63" s="36" t="s">
        <v>106</v>
      </c>
      <c r="G63" s="34" t="s">
        <v>33</v>
      </c>
      <c r="H63" s="34">
        <v>119.483</v>
      </c>
      <c r="I63" s="34"/>
      <c r="J63" s="34">
        <v>78.09999999999917</v>
      </c>
      <c r="K63" s="35">
        <f>IF(F63="","",C63*0.03)</f>
        <v>50750.66435584547</v>
      </c>
      <c r="L63" s="35"/>
      <c r="M63" s="37">
        <f>IF(J63="","",(K63/J63)/1000)</f>
        <v>0.6498164450172343</v>
      </c>
      <c r="N63" s="34" t="s">
        <v>104</v>
      </c>
      <c r="O63" s="36">
        <v>42644</v>
      </c>
      <c r="P63" s="34">
        <v>120.264</v>
      </c>
      <c r="Q63" s="34"/>
      <c r="R63" s="38">
        <f>IF(O63="","",(IF(G63="売",H63-P63,P63-H63))*M63*100000)</f>
        <v>-50750.66435584547</v>
      </c>
      <c r="S63" s="38"/>
      <c r="T63" s="39">
        <f>IF(O63="","",IF(R63&lt;0,J63*(-1),IF(G63="買",(P63-H63)*100,(H63-P63)*100)))</f>
        <v>-78.09999999999917</v>
      </c>
      <c r="U63" s="39"/>
    </row>
    <row r="64" spans="2:21" ht="12.75">
      <c r="B64" s="34">
        <v>56</v>
      </c>
      <c r="C64" s="35">
        <f>IF(R63="","",C63+R63)</f>
        <v>1640938.1475056703</v>
      </c>
      <c r="D64" s="35"/>
      <c r="E64" s="34" t="s">
        <v>104</v>
      </c>
      <c r="F64" s="36" t="s">
        <v>107</v>
      </c>
      <c r="G64" s="34" t="s">
        <v>34</v>
      </c>
      <c r="H64" s="34">
        <v>121.173</v>
      </c>
      <c r="I64" s="34"/>
      <c r="J64" s="34">
        <v>59.4</v>
      </c>
      <c r="K64" s="35">
        <f>IF(F64="","",C64*0.03)</f>
        <v>49228.14442517011</v>
      </c>
      <c r="L64" s="35"/>
      <c r="M64" s="37">
        <f>IF(J64="","",(K64/J64)/1000)</f>
        <v>0.8287566401543789</v>
      </c>
      <c r="N64" s="34" t="s">
        <v>108</v>
      </c>
      <c r="O64" s="36">
        <v>42673</v>
      </c>
      <c r="P64" s="34">
        <v>120.579</v>
      </c>
      <c r="Q64" s="34"/>
      <c r="R64" s="38">
        <f>IF(O64="","",(IF(G64="売",H64-P64,P64-H64))*M64*100000)</f>
        <v>-49228.144425170794</v>
      </c>
      <c r="S64" s="38"/>
      <c r="T64" s="39">
        <f>IF(O64="","",IF(R64&lt;0,J64*(-1),IF(G64="買",(P64-H64)*100,(H64-P64)*100)))</f>
        <v>-59.4</v>
      </c>
      <c r="U64" s="39"/>
    </row>
    <row r="65" spans="2:21" ht="12.75">
      <c r="B65" s="34">
        <v>57</v>
      </c>
      <c r="C65" s="35">
        <f>IF(R64="","",C64+R64)</f>
        <v>1591710.0030804996</v>
      </c>
      <c r="D65" s="35"/>
      <c r="E65" s="34"/>
      <c r="F65" s="36"/>
      <c r="G65" s="34" t="s">
        <v>33</v>
      </c>
      <c r="H65" s="34"/>
      <c r="I65" s="34"/>
      <c r="J65" s="34"/>
      <c r="K65" s="35">
        <f>IF(F65="","",C65*0.03)</f>
      </c>
      <c r="L65" s="35"/>
      <c r="M65" s="37">
        <f>IF(J65="","",(K65/J65)/1000)</f>
      </c>
      <c r="N65" s="34"/>
      <c r="O65" s="36"/>
      <c r="P65" s="34"/>
      <c r="Q65" s="34"/>
      <c r="R65" s="38">
        <f>IF(O65="","",(IF(G65="売",H65-P65,P65-H65))*M65*100000)</f>
      </c>
      <c r="S65" s="38"/>
      <c r="T65" s="39">
        <f>IF(O65="","",IF(R65&lt;0,J65*(-1),IF(G65="買",(P65-H65)*100,(H65-P65)*100)))</f>
      </c>
      <c r="U65" s="39"/>
    </row>
    <row r="66" spans="2:21" ht="12.75">
      <c r="B66" s="34">
        <v>58</v>
      </c>
      <c r="C66" s="35">
        <f>IF(R65="","",C65+R65)</f>
      </c>
      <c r="D66" s="35"/>
      <c r="E66" s="34"/>
      <c r="F66" s="36"/>
      <c r="G66" s="34" t="s">
        <v>33</v>
      </c>
      <c r="H66" s="34"/>
      <c r="I66" s="34"/>
      <c r="J66" s="34"/>
      <c r="K66" s="35">
        <f>IF(F66="","",C66*0.03)</f>
      </c>
      <c r="L66" s="35"/>
      <c r="M66" s="37">
        <f>IF(J66="","",(K66/J66)/1000)</f>
      </c>
      <c r="N66" s="34"/>
      <c r="O66" s="36"/>
      <c r="P66" s="34"/>
      <c r="Q66" s="34"/>
      <c r="R66" s="38">
        <f>IF(O66="","",(IF(G66="売",H66-P66,P66-H66))*M66*100000)</f>
      </c>
      <c r="S66" s="38"/>
      <c r="T66" s="39">
        <f>IF(O66="","",IF(R66&lt;0,J66*(-1),IF(G66="買",(P66-H66)*100,(H66-P66)*100)))</f>
      </c>
      <c r="U66" s="39"/>
    </row>
    <row r="67" spans="2:21" ht="12.75">
      <c r="B67" s="34">
        <v>59</v>
      </c>
      <c r="C67" s="35">
        <f>IF(R66="","",C66+R66)</f>
      </c>
      <c r="D67" s="35"/>
      <c r="E67" s="34"/>
      <c r="F67" s="36"/>
      <c r="G67" s="34" t="s">
        <v>33</v>
      </c>
      <c r="H67" s="34"/>
      <c r="I67" s="34"/>
      <c r="J67" s="34"/>
      <c r="K67" s="35">
        <f>IF(F67="","",C67*0.03)</f>
      </c>
      <c r="L67" s="35"/>
      <c r="M67" s="37">
        <f>IF(J67="","",(K67/J67)/1000)</f>
      </c>
      <c r="N67" s="34"/>
      <c r="O67" s="36"/>
      <c r="P67" s="34"/>
      <c r="Q67" s="34"/>
      <c r="R67" s="38">
        <f>IF(O67="","",(IF(G67="売",H67-P67,P67-H67))*M67*100000)</f>
      </c>
      <c r="S67" s="38"/>
      <c r="T67" s="39">
        <f>IF(O67="","",IF(R67&lt;0,J67*(-1),IF(G67="買",(P67-H67)*100,(H67-P67)*100)))</f>
      </c>
      <c r="U67" s="39"/>
    </row>
    <row r="68" spans="2:21" ht="12.75">
      <c r="B68" s="34">
        <v>60</v>
      </c>
      <c r="C68" s="35">
        <f>IF(R67="","",C67+R67)</f>
      </c>
      <c r="D68" s="35"/>
      <c r="E68" s="34"/>
      <c r="F68" s="36"/>
      <c r="G68" s="34" t="s">
        <v>34</v>
      </c>
      <c r="H68" s="34"/>
      <c r="I68" s="34"/>
      <c r="J68" s="34"/>
      <c r="K68" s="35">
        <f>IF(F68="","",C68*0.03)</f>
      </c>
      <c r="L68" s="35"/>
      <c r="M68" s="37">
        <f>IF(J68="","",(K68/J68)/1000)</f>
      </c>
      <c r="N68" s="34"/>
      <c r="O68" s="36"/>
      <c r="P68" s="34"/>
      <c r="Q68" s="34"/>
      <c r="R68" s="38">
        <f>IF(O68="","",(IF(G68="売",H68-P68,P68-H68))*M68*100000)</f>
      </c>
      <c r="S68" s="38"/>
      <c r="T68" s="39">
        <f>IF(O68="","",IF(R68&lt;0,J68*(-1),IF(G68="買",(P68-H68)*100,(H68-P68)*100)))</f>
      </c>
      <c r="U68" s="39"/>
    </row>
    <row r="69" spans="2:21" ht="12.75">
      <c r="B69" s="34">
        <v>61</v>
      </c>
      <c r="C69" s="35">
        <f>IF(R68="","",C68+R68)</f>
      </c>
      <c r="D69" s="35"/>
      <c r="E69" s="34"/>
      <c r="F69" s="36"/>
      <c r="G69" s="34" t="s">
        <v>34</v>
      </c>
      <c r="H69" s="34"/>
      <c r="I69" s="34"/>
      <c r="J69" s="34"/>
      <c r="K69" s="35">
        <f>IF(F69="","",C69*0.03)</f>
      </c>
      <c r="L69" s="35"/>
      <c r="M69" s="37">
        <f>IF(J69="","",(K69/J69)/1000)</f>
      </c>
      <c r="N69" s="34"/>
      <c r="O69" s="36"/>
      <c r="P69" s="34"/>
      <c r="Q69" s="34"/>
      <c r="R69" s="38">
        <f>IF(O69="","",(IF(G69="売",H69-P69,P69-H69))*M69*100000)</f>
      </c>
      <c r="S69" s="38"/>
      <c r="T69" s="39">
        <f>IF(O69="","",IF(R69&lt;0,J69*(-1),IF(G69="買",(P69-H69)*100,(H69-P69)*100)))</f>
      </c>
      <c r="U69" s="39"/>
    </row>
    <row r="70" spans="2:21" ht="12.75">
      <c r="B70" s="34">
        <v>62</v>
      </c>
      <c r="C70" s="35">
        <f>IF(R69="","",C69+R69)</f>
      </c>
      <c r="D70" s="35"/>
      <c r="E70" s="34"/>
      <c r="F70" s="36"/>
      <c r="G70" s="34" t="s">
        <v>33</v>
      </c>
      <c r="H70" s="34"/>
      <c r="I70" s="34"/>
      <c r="J70" s="34"/>
      <c r="K70" s="35">
        <f>IF(F70="","",C70*0.03)</f>
      </c>
      <c r="L70" s="35"/>
      <c r="M70" s="37">
        <f>IF(J70="","",(K70/J70)/1000)</f>
      </c>
      <c r="N70" s="34"/>
      <c r="O70" s="36"/>
      <c r="P70" s="34"/>
      <c r="Q70" s="34"/>
      <c r="R70" s="38">
        <f>IF(O70="","",(IF(G70="売",H70-P70,P70-H70))*M70*100000)</f>
      </c>
      <c r="S70" s="38"/>
      <c r="T70" s="39">
        <f>IF(O70="","",IF(R70&lt;0,J70*(-1),IF(G70="買",(P70-H70)*100,(H70-P70)*100)))</f>
      </c>
      <c r="U70" s="39"/>
    </row>
    <row r="71" spans="2:21" ht="12.75">
      <c r="B71" s="34">
        <v>63</v>
      </c>
      <c r="C71" s="35">
        <f>IF(R70="","",C70+R70)</f>
      </c>
      <c r="D71" s="35"/>
      <c r="E71" s="34"/>
      <c r="F71" s="36"/>
      <c r="G71" s="34" t="s">
        <v>34</v>
      </c>
      <c r="H71" s="34"/>
      <c r="I71" s="34"/>
      <c r="J71" s="34"/>
      <c r="K71" s="35">
        <f>IF(F71="","",C71*0.03)</f>
      </c>
      <c r="L71" s="35"/>
      <c r="M71" s="37">
        <f>IF(J71="","",(K71/J71)/1000)</f>
      </c>
      <c r="N71" s="34"/>
      <c r="O71" s="36"/>
      <c r="P71" s="34"/>
      <c r="Q71" s="34"/>
      <c r="R71" s="38">
        <f>IF(O71="","",(IF(G71="売",H71-P71,P71-H71))*M71*100000)</f>
      </c>
      <c r="S71" s="38"/>
      <c r="T71" s="39">
        <f>IF(O71="","",IF(R71&lt;0,J71*(-1),IF(G71="買",(P71-H71)*100,(H71-P71)*100)))</f>
      </c>
      <c r="U71" s="39"/>
    </row>
    <row r="72" spans="2:21" ht="12.75">
      <c r="B72" s="34">
        <v>64</v>
      </c>
      <c r="C72" s="35">
        <f>IF(R71="","",C71+R71)</f>
      </c>
      <c r="D72" s="35"/>
      <c r="E72" s="34"/>
      <c r="F72" s="36"/>
      <c r="G72" s="34" t="s">
        <v>33</v>
      </c>
      <c r="H72" s="34"/>
      <c r="I72" s="34"/>
      <c r="J72" s="34"/>
      <c r="K72" s="35">
        <f>IF(F72="","",C72*0.03)</f>
      </c>
      <c r="L72" s="35"/>
      <c r="M72" s="37">
        <f>IF(J72="","",(K72/J72)/1000)</f>
      </c>
      <c r="N72" s="34"/>
      <c r="O72" s="36"/>
      <c r="P72" s="34"/>
      <c r="Q72" s="34"/>
      <c r="R72" s="38">
        <f>IF(O72="","",(IF(G72="売",H72-P72,P72-H72))*M72*100000)</f>
      </c>
      <c r="S72" s="38"/>
      <c r="T72" s="39">
        <f>IF(O72="","",IF(R72&lt;0,J72*(-1),IF(G72="買",(P72-H72)*100,(H72-P72)*100)))</f>
      </c>
      <c r="U72" s="39"/>
    </row>
    <row r="73" spans="2:21" ht="12.75">
      <c r="B73" s="34">
        <v>65</v>
      </c>
      <c r="C73" s="35">
        <f>IF(R72="","",C72+R72)</f>
      </c>
      <c r="D73" s="35"/>
      <c r="E73" s="34"/>
      <c r="F73" s="36"/>
      <c r="G73" s="34" t="s">
        <v>34</v>
      </c>
      <c r="H73" s="34"/>
      <c r="I73" s="34"/>
      <c r="J73" s="34"/>
      <c r="K73" s="35">
        <f>IF(F73="","",C73*0.03)</f>
      </c>
      <c r="L73" s="35"/>
      <c r="M73" s="37">
        <f>IF(J73="","",(K73/J73)/1000)</f>
      </c>
      <c r="N73" s="34"/>
      <c r="O73" s="36"/>
      <c r="P73" s="34"/>
      <c r="Q73" s="34"/>
      <c r="R73" s="38">
        <f>IF(O73="","",(IF(G73="売",H73-P73,P73-H73))*M73*100000)</f>
      </c>
      <c r="S73" s="38"/>
      <c r="T73" s="39">
        <f>IF(O73="","",IF(R73&lt;0,J73*(-1),IF(G73="買",(P73-H73)*100,(H73-P73)*100)))</f>
      </c>
      <c r="U73" s="39"/>
    </row>
    <row r="74" spans="2:21" ht="12.75">
      <c r="B74" s="34">
        <v>66</v>
      </c>
      <c r="C74" s="35">
        <f>IF(R73="","",C73+R73)</f>
      </c>
      <c r="D74" s="35"/>
      <c r="E74" s="34"/>
      <c r="F74" s="36"/>
      <c r="G74" s="34" t="s">
        <v>34</v>
      </c>
      <c r="H74" s="34"/>
      <c r="I74" s="34"/>
      <c r="J74" s="34"/>
      <c r="K74" s="35">
        <f>IF(F74="","",C74*0.03)</f>
      </c>
      <c r="L74" s="35"/>
      <c r="M74" s="37">
        <f>IF(J74="","",(K74/J74)/1000)</f>
      </c>
      <c r="N74" s="34"/>
      <c r="O74" s="36"/>
      <c r="P74" s="34"/>
      <c r="Q74" s="34"/>
      <c r="R74" s="38">
        <f>IF(O74="","",(IF(G74="売",H74-P74,P74-H74))*M74*100000)</f>
      </c>
      <c r="S74" s="38"/>
      <c r="T74" s="39">
        <f>IF(O74="","",IF(R74&lt;0,J74*(-1),IF(G74="買",(P74-H74)*100,(H74-P74)*100)))</f>
      </c>
      <c r="U74" s="39"/>
    </row>
    <row r="75" spans="2:21" ht="12.75">
      <c r="B75" s="34">
        <v>67</v>
      </c>
      <c r="C75" s="35">
        <f>IF(R74="","",C74+R74)</f>
      </c>
      <c r="D75" s="35"/>
      <c r="E75" s="34"/>
      <c r="F75" s="36"/>
      <c r="G75" s="34" t="s">
        <v>33</v>
      </c>
      <c r="H75" s="34"/>
      <c r="I75" s="34"/>
      <c r="J75" s="34"/>
      <c r="K75" s="35">
        <f>IF(F75="","",C75*0.03)</f>
      </c>
      <c r="L75" s="35"/>
      <c r="M75" s="37">
        <f>IF(J75="","",(K75/J75)/1000)</f>
      </c>
      <c r="N75" s="34"/>
      <c r="O75" s="36"/>
      <c r="P75" s="34"/>
      <c r="Q75" s="34"/>
      <c r="R75" s="38">
        <f>IF(O75="","",(IF(G75="売",H75-P75,P75-H75))*M75*100000)</f>
      </c>
      <c r="S75" s="38"/>
      <c r="T75" s="39">
        <f>IF(O75="","",IF(R75&lt;0,J75*(-1),IF(G75="買",(P75-H75)*100,(H75-P75)*100)))</f>
      </c>
      <c r="U75" s="39"/>
    </row>
    <row r="76" spans="2:21" ht="12.75">
      <c r="B76" s="34">
        <v>68</v>
      </c>
      <c r="C76" s="35">
        <f>IF(R75="","",C75+R75)</f>
      </c>
      <c r="D76" s="35"/>
      <c r="E76" s="34"/>
      <c r="F76" s="36"/>
      <c r="G76" s="34" t="s">
        <v>33</v>
      </c>
      <c r="H76" s="34"/>
      <c r="I76" s="34"/>
      <c r="J76" s="34"/>
      <c r="K76" s="35">
        <f>IF(F76="","",C76*0.03)</f>
      </c>
      <c r="L76" s="35"/>
      <c r="M76" s="37">
        <f>IF(J76="","",(K76/J76)/1000)</f>
      </c>
      <c r="N76" s="34"/>
      <c r="O76" s="36"/>
      <c r="P76" s="34"/>
      <c r="Q76" s="34"/>
      <c r="R76" s="38">
        <f>IF(O76="","",(IF(G76="売",H76-P76,P76-H76))*M76*100000)</f>
      </c>
      <c r="S76" s="38"/>
      <c r="T76" s="39">
        <f>IF(O76="","",IF(R76&lt;0,J76*(-1),IF(G76="買",(P76-H76)*100,(H76-P76)*100)))</f>
      </c>
      <c r="U76" s="39"/>
    </row>
    <row r="77" spans="2:21" ht="12.75">
      <c r="B77" s="34">
        <v>69</v>
      </c>
      <c r="C77" s="35">
        <f>IF(R76="","",C76+R76)</f>
      </c>
      <c r="D77" s="35"/>
      <c r="E77" s="34"/>
      <c r="F77" s="36"/>
      <c r="G77" s="34" t="s">
        <v>33</v>
      </c>
      <c r="H77" s="34"/>
      <c r="I77" s="34"/>
      <c r="J77" s="34"/>
      <c r="K77" s="35">
        <f>IF(F77="","",C77*0.03)</f>
      </c>
      <c r="L77" s="35"/>
      <c r="M77" s="37">
        <f>IF(J77="","",(K77/J77)/1000)</f>
      </c>
      <c r="N77" s="34"/>
      <c r="O77" s="36"/>
      <c r="P77" s="34"/>
      <c r="Q77" s="34"/>
      <c r="R77" s="38">
        <f>IF(O77="","",(IF(G77="売",H77-P77,P77-H77))*M77*100000)</f>
      </c>
      <c r="S77" s="38"/>
      <c r="T77" s="39">
        <f>IF(O77="","",IF(R77&lt;0,J77*(-1),IF(G77="買",(P77-H77)*100,(H77-P77)*100)))</f>
      </c>
      <c r="U77" s="39"/>
    </row>
    <row r="78" spans="2:21" ht="12.75">
      <c r="B78" s="34">
        <v>70</v>
      </c>
      <c r="C78" s="35">
        <f>IF(R77="","",C77+R77)</f>
      </c>
      <c r="D78" s="35"/>
      <c r="E78" s="34"/>
      <c r="F78" s="36"/>
      <c r="G78" s="34" t="s">
        <v>34</v>
      </c>
      <c r="H78" s="34"/>
      <c r="I78" s="34"/>
      <c r="J78" s="34"/>
      <c r="K78" s="35">
        <f>IF(F78="","",C78*0.03)</f>
      </c>
      <c r="L78" s="35"/>
      <c r="M78" s="37">
        <f>IF(J78="","",(K78/J78)/1000)</f>
      </c>
      <c r="N78" s="34"/>
      <c r="O78" s="36"/>
      <c r="P78" s="34"/>
      <c r="Q78" s="34"/>
      <c r="R78" s="38">
        <f>IF(O78="","",(IF(G78="売",H78-P78,P78-H78))*M78*100000)</f>
      </c>
      <c r="S78" s="38"/>
      <c r="T78" s="39">
        <f>IF(O78="","",IF(R78&lt;0,J78*(-1),IF(G78="買",(P78-H78)*100,(H78-P78)*100)))</f>
      </c>
      <c r="U78" s="39"/>
    </row>
    <row r="79" spans="2:21" ht="12.75">
      <c r="B79" s="34">
        <v>71</v>
      </c>
      <c r="C79" s="35">
        <f>IF(R78="","",C78+R78)</f>
      </c>
      <c r="D79" s="35"/>
      <c r="E79" s="34"/>
      <c r="F79" s="36"/>
      <c r="G79" s="34" t="s">
        <v>33</v>
      </c>
      <c r="H79" s="34"/>
      <c r="I79" s="34"/>
      <c r="J79" s="34"/>
      <c r="K79" s="35">
        <f>IF(F79="","",C79*0.03)</f>
      </c>
      <c r="L79" s="35"/>
      <c r="M79" s="37">
        <f>IF(J79="","",(K79/J79)/1000)</f>
      </c>
      <c r="N79" s="34"/>
      <c r="O79" s="36"/>
      <c r="P79" s="34"/>
      <c r="Q79" s="34"/>
      <c r="R79" s="38">
        <f>IF(O79="","",(IF(G79="売",H79-P79,P79-H79))*M79*100000)</f>
      </c>
      <c r="S79" s="38"/>
      <c r="T79" s="39">
        <f>IF(O79="","",IF(R79&lt;0,J79*(-1),IF(G79="買",(P79-H79)*100,(H79-P79)*100)))</f>
      </c>
      <c r="U79" s="39"/>
    </row>
    <row r="80" spans="2:21" ht="12.75">
      <c r="B80" s="34">
        <v>72</v>
      </c>
      <c r="C80" s="35">
        <f>IF(R79="","",C79+R79)</f>
      </c>
      <c r="D80" s="35"/>
      <c r="E80" s="34"/>
      <c r="F80" s="36"/>
      <c r="G80" s="34" t="s">
        <v>34</v>
      </c>
      <c r="H80" s="34"/>
      <c r="I80" s="34"/>
      <c r="J80" s="34"/>
      <c r="K80" s="35">
        <f>IF(F80="","",C80*0.03)</f>
      </c>
      <c r="L80" s="35"/>
      <c r="M80" s="37">
        <f>IF(J80="","",(K80/J80)/1000)</f>
      </c>
      <c r="N80" s="34"/>
      <c r="O80" s="36"/>
      <c r="P80" s="34"/>
      <c r="Q80" s="34"/>
      <c r="R80" s="38">
        <f>IF(O80="","",(IF(G80="売",H80-P80,P80-H80))*M80*100000)</f>
      </c>
      <c r="S80" s="38"/>
      <c r="T80" s="39">
        <f>IF(O80="","",IF(R80&lt;0,J80*(-1),IF(G80="買",(P80-H80)*100,(H80-P80)*100)))</f>
      </c>
      <c r="U80" s="39"/>
    </row>
    <row r="81" spans="2:21" ht="12.75">
      <c r="B81" s="34">
        <v>73</v>
      </c>
      <c r="C81" s="35">
        <f>IF(R80="","",C80+R80)</f>
      </c>
      <c r="D81" s="35"/>
      <c r="E81" s="34"/>
      <c r="F81" s="36"/>
      <c r="G81" s="34" t="s">
        <v>33</v>
      </c>
      <c r="H81" s="34"/>
      <c r="I81" s="34"/>
      <c r="J81" s="34"/>
      <c r="K81" s="35">
        <f>IF(F81="","",C81*0.03)</f>
      </c>
      <c r="L81" s="35"/>
      <c r="M81" s="37">
        <f>IF(J81="","",(K81/J81)/1000)</f>
      </c>
      <c r="N81" s="34"/>
      <c r="O81" s="36"/>
      <c r="P81" s="34"/>
      <c r="Q81" s="34"/>
      <c r="R81" s="38">
        <f>IF(O81="","",(IF(G81="売",H81-P81,P81-H81))*M81*100000)</f>
      </c>
      <c r="S81" s="38"/>
      <c r="T81" s="39">
        <f>IF(O81="","",IF(R81&lt;0,J81*(-1),IF(G81="買",(P81-H81)*100,(H81-P81)*100)))</f>
      </c>
      <c r="U81" s="39"/>
    </row>
    <row r="82" spans="2:21" ht="12.75">
      <c r="B82" s="34">
        <v>74</v>
      </c>
      <c r="C82" s="35">
        <f>IF(R81="","",C81+R81)</f>
      </c>
      <c r="D82" s="35"/>
      <c r="E82" s="34"/>
      <c r="F82" s="36"/>
      <c r="G82" s="34" t="s">
        <v>33</v>
      </c>
      <c r="H82" s="34"/>
      <c r="I82" s="34"/>
      <c r="J82" s="34"/>
      <c r="K82" s="35">
        <f>IF(F82="","",C82*0.03)</f>
      </c>
      <c r="L82" s="35"/>
      <c r="M82" s="37">
        <f>IF(J82="","",(K82/J82)/1000)</f>
      </c>
      <c r="N82" s="34"/>
      <c r="O82" s="36"/>
      <c r="P82" s="34"/>
      <c r="Q82" s="34"/>
      <c r="R82" s="38">
        <f>IF(O82="","",(IF(G82="売",H82-P82,P82-H82))*M82*100000)</f>
      </c>
      <c r="S82" s="38"/>
      <c r="T82" s="39">
        <f>IF(O82="","",IF(R82&lt;0,J82*(-1),IF(G82="買",(P82-H82)*100,(H82-P82)*100)))</f>
      </c>
      <c r="U82" s="39"/>
    </row>
    <row r="83" spans="2:21" ht="12.75">
      <c r="B83" s="34">
        <v>75</v>
      </c>
      <c r="C83" s="35">
        <f>IF(R82="","",C82+R82)</f>
      </c>
      <c r="D83" s="35"/>
      <c r="E83" s="34"/>
      <c r="F83" s="36"/>
      <c r="G83" s="34" t="s">
        <v>33</v>
      </c>
      <c r="H83" s="34"/>
      <c r="I83" s="34"/>
      <c r="J83" s="34"/>
      <c r="K83" s="35">
        <f>IF(F83="","",C83*0.03)</f>
      </c>
      <c r="L83" s="35"/>
      <c r="M83" s="37">
        <f>IF(J83="","",(K83/J83)/1000)</f>
      </c>
      <c r="N83" s="34"/>
      <c r="O83" s="36"/>
      <c r="P83" s="34"/>
      <c r="Q83" s="34"/>
      <c r="R83" s="38">
        <f>IF(O83="","",(IF(G83="売",H83-P83,P83-H83))*M83*100000)</f>
      </c>
      <c r="S83" s="38"/>
      <c r="T83" s="39">
        <f>IF(O83="","",IF(R83&lt;0,J83*(-1),IF(G83="買",(P83-H83)*100,(H83-P83)*100)))</f>
      </c>
      <c r="U83" s="39"/>
    </row>
    <row r="84" spans="2:21" ht="12.75">
      <c r="B84" s="34">
        <v>76</v>
      </c>
      <c r="C84" s="35">
        <f>IF(R83="","",C83+R83)</f>
      </c>
      <c r="D84" s="35"/>
      <c r="E84" s="34"/>
      <c r="F84" s="36"/>
      <c r="G84" s="34" t="s">
        <v>33</v>
      </c>
      <c r="H84" s="34"/>
      <c r="I84" s="34"/>
      <c r="J84" s="34"/>
      <c r="K84" s="35">
        <f>IF(F84="","",C84*0.03)</f>
      </c>
      <c r="L84" s="35"/>
      <c r="M84" s="37">
        <f>IF(J84="","",(K84/J84)/1000)</f>
      </c>
      <c r="N84" s="34"/>
      <c r="O84" s="36"/>
      <c r="P84" s="34"/>
      <c r="Q84" s="34"/>
      <c r="R84" s="38">
        <f>IF(O84="","",(IF(G84="売",H84-P84,P84-H84))*M84*100000)</f>
      </c>
      <c r="S84" s="38"/>
      <c r="T84" s="39">
        <f>IF(O84="","",IF(R84&lt;0,J84*(-1),IF(G84="買",(P84-H84)*100,(H84-P84)*100)))</f>
      </c>
      <c r="U84" s="39"/>
    </row>
    <row r="85" spans="2:21" ht="12.75">
      <c r="B85" s="34">
        <v>77</v>
      </c>
      <c r="C85" s="35">
        <f>IF(R84="","",C84+R84)</f>
      </c>
      <c r="D85" s="35"/>
      <c r="E85" s="34"/>
      <c r="F85" s="36"/>
      <c r="G85" s="34" t="s">
        <v>34</v>
      </c>
      <c r="H85" s="34"/>
      <c r="I85" s="34"/>
      <c r="J85" s="34"/>
      <c r="K85" s="35">
        <f>IF(F85="","",C85*0.03)</f>
      </c>
      <c r="L85" s="35"/>
      <c r="M85" s="37">
        <f>IF(J85="","",(K85/J85)/1000)</f>
      </c>
      <c r="N85" s="34"/>
      <c r="O85" s="36"/>
      <c r="P85" s="34"/>
      <c r="Q85" s="34"/>
      <c r="R85" s="38">
        <f>IF(O85="","",(IF(G85="売",H85-P85,P85-H85))*M85*100000)</f>
      </c>
      <c r="S85" s="38"/>
      <c r="T85" s="39">
        <f>IF(O85="","",IF(R85&lt;0,J85*(-1),IF(G85="買",(P85-H85)*100,(H85-P85)*100)))</f>
      </c>
      <c r="U85" s="39"/>
    </row>
    <row r="86" spans="2:21" ht="12.75">
      <c r="B86" s="34">
        <v>78</v>
      </c>
      <c r="C86" s="35">
        <f>IF(R85="","",C85+R85)</f>
      </c>
      <c r="D86" s="35"/>
      <c r="E86" s="34"/>
      <c r="F86" s="36"/>
      <c r="G86" s="34" t="s">
        <v>33</v>
      </c>
      <c r="H86" s="34"/>
      <c r="I86" s="34"/>
      <c r="J86" s="34"/>
      <c r="K86" s="35">
        <f>IF(F86="","",C86*0.03)</f>
      </c>
      <c r="L86" s="35"/>
      <c r="M86" s="37">
        <f>IF(J86="","",(K86/J86)/1000)</f>
      </c>
      <c r="N86" s="34"/>
      <c r="O86" s="36"/>
      <c r="P86" s="34"/>
      <c r="Q86" s="34"/>
      <c r="R86" s="38">
        <f>IF(O86="","",(IF(G86="売",H86-P86,P86-H86))*M86*100000)</f>
      </c>
      <c r="S86" s="38"/>
      <c r="T86" s="39">
        <f>IF(O86="","",IF(R86&lt;0,J86*(-1),IF(G86="買",(P86-H86)*100,(H86-P86)*100)))</f>
      </c>
      <c r="U86" s="39"/>
    </row>
    <row r="87" spans="2:21" ht="12.75">
      <c r="B87" s="34">
        <v>79</v>
      </c>
      <c r="C87" s="35">
        <f>IF(R86="","",C86+R86)</f>
      </c>
      <c r="D87" s="35"/>
      <c r="E87" s="34"/>
      <c r="F87" s="36"/>
      <c r="G87" s="34" t="s">
        <v>34</v>
      </c>
      <c r="H87" s="34"/>
      <c r="I87" s="34"/>
      <c r="J87" s="34"/>
      <c r="K87" s="35">
        <f>IF(F87="","",C87*0.03)</f>
      </c>
      <c r="L87" s="35"/>
      <c r="M87" s="37">
        <f>IF(J87="","",(K87/J87)/1000)</f>
      </c>
      <c r="N87" s="34"/>
      <c r="O87" s="36"/>
      <c r="P87" s="34"/>
      <c r="Q87" s="34"/>
      <c r="R87" s="38">
        <f>IF(O87="","",(IF(G87="売",H87-P87,P87-H87))*M87*100000)</f>
      </c>
      <c r="S87" s="38"/>
      <c r="T87" s="39">
        <f>IF(O87="","",IF(R87&lt;0,J87*(-1),IF(G87="買",(P87-H87)*100,(H87-P87)*100)))</f>
      </c>
      <c r="U87" s="39"/>
    </row>
    <row r="88" spans="2:21" ht="12.75">
      <c r="B88" s="34">
        <v>80</v>
      </c>
      <c r="C88" s="35">
        <f>IF(R87="","",C87+R87)</f>
      </c>
      <c r="D88" s="35"/>
      <c r="E88" s="34"/>
      <c r="F88" s="36"/>
      <c r="G88" s="34" t="s">
        <v>34</v>
      </c>
      <c r="H88" s="34"/>
      <c r="I88" s="34"/>
      <c r="J88" s="34"/>
      <c r="K88" s="35">
        <f>IF(F88="","",C88*0.03)</f>
      </c>
      <c r="L88" s="35"/>
      <c r="M88" s="37">
        <f>IF(J88="","",(K88/J88)/1000)</f>
      </c>
      <c r="N88" s="34"/>
      <c r="O88" s="36"/>
      <c r="P88" s="34"/>
      <c r="Q88" s="34"/>
      <c r="R88" s="38">
        <f>IF(O88="","",(IF(G88="売",H88-P88,P88-H88))*M88*100000)</f>
      </c>
      <c r="S88" s="38"/>
      <c r="T88" s="39">
        <f>IF(O88="","",IF(R88&lt;0,J88*(-1),IF(G88="買",(P88-H88)*100,(H88-P88)*100)))</f>
      </c>
      <c r="U88" s="39"/>
    </row>
    <row r="89" spans="2:21" ht="12.75">
      <c r="B89" s="34">
        <v>81</v>
      </c>
      <c r="C89" s="35">
        <f>IF(R88="","",C88+R88)</f>
      </c>
      <c r="D89" s="35"/>
      <c r="E89" s="34"/>
      <c r="F89" s="36"/>
      <c r="G89" s="34" t="s">
        <v>34</v>
      </c>
      <c r="H89" s="34"/>
      <c r="I89" s="34"/>
      <c r="J89" s="34"/>
      <c r="K89" s="35">
        <f>IF(F89="","",C89*0.03)</f>
      </c>
      <c r="L89" s="35"/>
      <c r="M89" s="37">
        <f>IF(J89="","",(K89/J89)/1000)</f>
      </c>
      <c r="N89" s="34"/>
      <c r="O89" s="36"/>
      <c r="P89" s="34"/>
      <c r="Q89" s="34"/>
      <c r="R89" s="38">
        <f>IF(O89="","",(IF(G89="売",H89-P89,P89-H89))*M89*100000)</f>
      </c>
      <c r="S89" s="38"/>
      <c r="T89" s="39">
        <f>IF(O89="","",IF(R89&lt;0,J89*(-1),IF(G89="買",(P89-H89)*100,(H89-P89)*100)))</f>
      </c>
      <c r="U89" s="39"/>
    </row>
    <row r="90" spans="2:21" ht="12.75">
      <c r="B90" s="34">
        <v>82</v>
      </c>
      <c r="C90" s="35">
        <f>IF(R89="","",C89+R89)</f>
      </c>
      <c r="D90" s="35"/>
      <c r="E90" s="34"/>
      <c r="F90" s="36"/>
      <c r="G90" s="34" t="s">
        <v>34</v>
      </c>
      <c r="H90" s="34"/>
      <c r="I90" s="34"/>
      <c r="J90" s="34"/>
      <c r="K90" s="35">
        <f>IF(F90="","",C90*0.03)</f>
      </c>
      <c r="L90" s="35"/>
      <c r="M90" s="37">
        <f>IF(J90="","",(K90/J90)/1000)</f>
      </c>
      <c r="N90" s="34"/>
      <c r="O90" s="36"/>
      <c r="P90" s="34"/>
      <c r="Q90" s="34"/>
      <c r="R90" s="38">
        <f>IF(O90="","",(IF(G90="売",H90-P90,P90-H90))*M90*100000)</f>
      </c>
      <c r="S90" s="38"/>
      <c r="T90" s="39">
        <f>IF(O90="","",IF(R90&lt;0,J90*(-1),IF(G90="買",(P90-H90)*100,(H90-P90)*100)))</f>
      </c>
      <c r="U90" s="39"/>
    </row>
    <row r="91" spans="2:21" ht="12.75">
      <c r="B91" s="34">
        <v>83</v>
      </c>
      <c r="C91" s="35">
        <f>IF(R90="","",C90+R90)</f>
      </c>
      <c r="D91" s="35"/>
      <c r="E91" s="34"/>
      <c r="F91" s="36"/>
      <c r="G91" s="34" t="s">
        <v>34</v>
      </c>
      <c r="H91" s="34"/>
      <c r="I91" s="34"/>
      <c r="J91" s="34"/>
      <c r="K91" s="35">
        <f>IF(F91="","",C91*0.03)</f>
      </c>
      <c r="L91" s="35"/>
      <c r="M91" s="37">
        <f>IF(J91="","",(K91/J91)/1000)</f>
      </c>
      <c r="N91" s="34"/>
      <c r="O91" s="36"/>
      <c r="P91" s="34"/>
      <c r="Q91" s="34"/>
      <c r="R91" s="38">
        <f>IF(O91="","",(IF(G91="売",H91-P91,P91-H91))*M91*100000)</f>
      </c>
      <c r="S91" s="38"/>
      <c r="T91" s="39">
        <f>IF(O91="","",IF(R91&lt;0,J91*(-1),IF(G91="買",(P91-H91)*100,(H91-P91)*100)))</f>
      </c>
      <c r="U91" s="39"/>
    </row>
    <row r="92" spans="2:21" ht="12.75">
      <c r="B92" s="34">
        <v>84</v>
      </c>
      <c r="C92" s="35">
        <f>IF(R91="","",C91+R91)</f>
      </c>
      <c r="D92" s="35"/>
      <c r="E92" s="34"/>
      <c r="F92" s="36"/>
      <c r="G92" s="34" t="s">
        <v>33</v>
      </c>
      <c r="H92" s="34"/>
      <c r="I92" s="34"/>
      <c r="J92" s="34"/>
      <c r="K92" s="35">
        <f>IF(F92="","",C92*0.03)</f>
      </c>
      <c r="L92" s="35"/>
      <c r="M92" s="37">
        <f>IF(J92="","",(K92/J92)/1000)</f>
      </c>
      <c r="N92" s="34"/>
      <c r="O92" s="36"/>
      <c r="P92" s="34"/>
      <c r="Q92" s="34"/>
      <c r="R92" s="38">
        <f>IF(O92="","",(IF(G92="売",H92-P92,P92-H92))*M92*100000)</f>
      </c>
      <c r="S92" s="38"/>
      <c r="T92" s="39">
        <f>IF(O92="","",IF(R92&lt;0,J92*(-1),IF(G92="買",(P92-H92)*100,(H92-P92)*100)))</f>
      </c>
      <c r="U92" s="39"/>
    </row>
    <row r="93" spans="2:21" ht="12.75">
      <c r="B93" s="34">
        <v>85</v>
      </c>
      <c r="C93" s="35">
        <f>IF(R92="","",C92+R92)</f>
      </c>
      <c r="D93" s="35"/>
      <c r="E93" s="34"/>
      <c r="F93" s="36"/>
      <c r="G93" s="34" t="s">
        <v>34</v>
      </c>
      <c r="H93" s="34"/>
      <c r="I93" s="34"/>
      <c r="J93" s="34"/>
      <c r="K93" s="35">
        <f>IF(F93="","",C93*0.03)</f>
      </c>
      <c r="L93" s="35"/>
      <c r="M93" s="37">
        <f>IF(J93="","",(K93/J93)/1000)</f>
      </c>
      <c r="N93" s="34"/>
      <c r="O93" s="36"/>
      <c r="P93" s="34"/>
      <c r="Q93" s="34"/>
      <c r="R93" s="38">
        <f>IF(O93="","",(IF(G93="売",H93-P93,P93-H93))*M93*100000)</f>
      </c>
      <c r="S93" s="38"/>
      <c r="T93" s="39">
        <f>IF(O93="","",IF(R93&lt;0,J93*(-1),IF(G93="買",(P93-H93)*100,(H93-P93)*100)))</f>
      </c>
      <c r="U93" s="39"/>
    </row>
    <row r="94" spans="2:21" ht="12.75">
      <c r="B94" s="34">
        <v>86</v>
      </c>
      <c r="C94" s="35">
        <f>IF(R93="","",C93+R93)</f>
      </c>
      <c r="D94" s="35"/>
      <c r="E94" s="34"/>
      <c r="F94" s="36"/>
      <c r="G94" s="34" t="s">
        <v>33</v>
      </c>
      <c r="H94" s="34"/>
      <c r="I94" s="34"/>
      <c r="J94" s="34"/>
      <c r="K94" s="35">
        <f>IF(F94="","",C94*0.03)</f>
      </c>
      <c r="L94" s="35"/>
      <c r="M94" s="37">
        <f>IF(J94="","",(K94/J94)/1000)</f>
      </c>
      <c r="N94" s="34"/>
      <c r="O94" s="36"/>
      <c r="P94" s="34"/>
      <c r="Q94" s="34"/>
      <c r="R94" s="38">
        <f>IF(O94="","",(IF(G94="売",H94-P94,P94-H94))*M94*100000)</f>
      </c>
      <c r="S94" s="38"/>
      <c r="T94" s="39">
        <f>IF(O94="","",IF(R94&lt;0,J94*(-1),IF(G94="買",(P94-H94)*100,(H94-P94)*100)))</f>
      </c>
      <c r="U94" s="39"/>
    </row>
    <row r="95" spans="2:21" ht="12.75">
      <c r="B95" s="34">
        <v>87</v>
      </c>
      <c r="C95" s="35">
        <f>IF(R94="","",C94+R94)</f>
      </c>
      <c r="D95" s="35"/>
      <c r="E95" s="34"/>
      <c r="F95" s="36"/>
      <c r="G95" s="34" t="s">
        <v>34</v>
      </c>
      <c r="H95" s="34"/>
      <c r="I95" s="34"/>
      <c r="J95" s="34"/>
      <c r="K95" s="35">
        <f>IF(F95="","",C95*0.03)</f>
      </c>
      <c r="L95" s="35"/>
      <c r="M95" s="37">
        <f>IF(J95="","",(K95/J95)/1000)</f>
      </c>
      <c r="N95" s="34"/>
      <c r="O95" s="36"/>
      <c r="P95" s="34"/>
      <c r="Q95" s="34"/>
      <c r="R95" s="38">
        <f>IF(O95="","",(IF(G95="売",H95-P95,P95-H95))*M95*100000)</f>
      </c>
      <c r="S95" s="38"/>
      <c r="T95" s="39">
        <f>IF(O95="","",IF(R95&lt;0,J95*(-1),IF(G95="買",(P95-H95)*100,(H95-P95)*100)))</f>
      </c>
      <c r="U95" s="39"/>
    </row>
    <row r="96" spans="2:21" ht="12.75">
      <c r="B96" s="34">
        <v>88</v>
      </c>
      <c r="C96" s="35">
        <f>IF(R95="","",C95+R95)</f>
      </c>
      <c r="D96" s="35"/>
      <c r="E96" s="34"/>
      <c r="F96" s="36"/>
      <c r="G96" s="34" t="s">
        <v>33</v>
      </c>
      <c r="H96" s="34"/>
      <c r="I96" s="34"/>
      <c r="J96" s="34"/>
      <c r="K96" s="35">
        <f>IF(F96="","",C96*0.03)</f>
      </c>
      <c r="L96" s="35"/>
      <c r="M96" s="37">
        <f>IF(J96="","",(K96/J96)/1000)</f>
      </c>
      <c r="N96" s="34"/>
      <c r="O96" s="36"/>
      <c r="P96" s="34"/>
      <c r="Q96" s="34"/>
      <c r="R96" s="38">
        <f>IF(O96="","",(IF(G96="売",H96-P96,P96-H96))*M96*100000)</f>
      </c>
      <c r="S96" s="38"/>
      <c r="T96" s="39">
        <f>IF(O96="","",IF(R96&lt;0,J96*(-1),IF(G96="買",(P96-H96)*100,(H96-P96)*100)))</f>
      </c>
      <c r="U96" s="39"/>
    </row>
    <row r="97" spans="2:21" ht="12.75">
      <c r="B97" s="34">
        <v>89</v>
      </c>
      <c r="C97" s="35">
        <f>IF(R96="","",C96+R96)</f>
      </c>
      <c r="D97" s="35"/>
      <c r="E97" s="34"/>
      <c r="F97" s="36"/>
      <c r="G97" s="34" t="s">
        <v>34</v>
      </c>
      <c r="H97" s="34"/>
      <c r="I97" s="34"/>
      <c r="J97" s="34"/>
      <c r="K97" s="35">
        <f>IF(F97="","",C97*0.03)</f>
      </c>
      <c r="L97" s="35"/>
      <c r="M97" s="37">
        <f>IF(J97="","",(K97/J97)/1000)</f>
      </c>
      <c r="N97" s="34"/>
      <c r="O97" s="36"/>
      <c r="P97" s="34"/>
      <c r="Q97" s="34"/>
      <c r="R97" s="38">
        <f>IF(O97="","",(IF(G97="売",H97-P97,P97-H97))*M97*100000)</f>
      </c>
      <c r="S97" s="38"/>
      <c r="T97" s="39">
        <f>IF(O97="","",IF(R97&lt;0,J97*(-1),IF(G97="買",(P97-H97)*100,(H97-P97)*100)))</f>
      </c>
      <c r="U97" s="39"/>
    </row>
    <row r="98" spans="2:21" ht="12.75">
      <c r="B98" s="34">
        <v>90</v>
      </c>
      <c r="C98" s="35">
        <f>IF(R97="","",C97+R97)</f>
      </c>
      <c r="D98" s="35"/>
      <c r="E98" s="34"/>
      <c r="F98" s="36"/>
      <c r="G98" s="34" t="s">
        <v>33</v>
      </c>
      <c r="H98" s="34"/>
      <c r="I98" s="34"/>
      <c r="J98" s="34"/>
      <c r="K98" s="35">
        <f>IF(F98="","",C98*0.03)</f>
      </c>
      <c r="L98" s="35"/>
      <c r="M98" s="37">
        <f>IF(J98="","",(K98/J98)/1000)</f>
      </c>
      <c r="N98" s="34"/>
      <c r="O98" s="36"/>
      <c r="P98" s="34"/>
      <c r="Q98" s="34"/>
      <c r="R98" s="38">
        <f>IF(O98="","",(IF(G98="売",H98-P98,P98-H98))*M98*100000)</f>
      </c>
      <c r="S98" s="38"/>
      <c r="T98" s="39">
        <f>IF(O98="","",IF(R98&lt;0,J98*(-1),IF(G98="買",(P98-H98)*100,(H98-P98)*100)))</f>
      </c>
      <c r="U98" s="39"/>
    </row>
    <row r="99" spans="2:21" ht="12.75">
      <c r="B99" s="34">
        <v>91</v>
      </c>
      <c r="C99" s="35">
        <f>IF(R98="","",C98+R98)</f>
      </c>
      <c r="D99" s="35"/>
      <c r="E99" s="34"/>
      <c r="F99" s="36"/>
      <c r="G99" s="34" t="s">
        <v>34</v>
      </c>
      <c r="H99" s="34"/>
      <c r="I99" s="34"/>
      <c r="J99" s="34"/>
      <c r="K99" s="35">
        <f>IF(F99="","",C99*0.03)</f>
      </c>
      <c r="L99" s="35"/>
      <c r="M99" s="37">
        <f>IF(J99="","",(K99/J99)/1000)</f>
      </c>
      <c r="N99" s="34"/>
      <c r="O99" s="36"/>
      <c r="P99" s="34"/>
      <c r="Q99" s="34"/>
      <c r="R99" s="38">
        <f>IF(O99="","",(IF(G99="売",H99-P99,P99-H99))*M99*100000)</f>
      </c>
      <c r="S99" s="38"/>
      <c r="T99" s="39">
        <f>IF(O99="","",IF(R99&lt;0,J99*(-1),IF(G99="買",(P99-H99)*100,(H99-P99)*100)))</f>
      </c>
      <c r="U99" s="39"/>
    </row>
    <row r="100" spans="2:21" ht="12.75">
      <c r="B100" s="34">
        <v>92</v>
      </c>
      <c r="C100" s="35">
        <f>IF(R99="","",C99+R99)</f>
      </c>
      <c r="D100" s="35"/>
      <c r="E100" s="34"/>
      <c r="F100" s="36"/>
      <c r="G100" s="34" t="s">
        <v>34</v>
      </c>
      <c r="H100" s="34"/>
      <c r="I100" s="34"/>
      <c r="J100" s="34"/>
      <c r="K100" s="35">
        <f>IF(F100="","",C100*0.03)</f>
      </c>
      <c r="L100" s="35"/>
      <c r="M100" s="37">
        <f>IF(J100="","",(K100/J100)/1000)</f>
      </c>
      <c r="N100" s="34"/>
      <c r="O100" s="36"/>
      <c r="P100" s="34"/>
      <c r="Q100" s="34"/>
      <c r="R100" s="38">
        <f>IF(O100="","",(IF(G100="売",H100-P100,P100-H100))*M100*100000)</f>
      </c>
      <c r="S100" s="38"/>
      <c r="T100" s="39">
        <f>IF(O100="","",IF(R100&lt;0,J100*(-1),IF(G100="買",(P100-H100)*100,(H100-P100)*100)))</f>
      </c>
      <c r="U100" s="39"/>
    </row>
    <row r="101" spans="2:21" ht="12.75">
      <c r="B101" s="34">
        <v>93</v>
      </c>
      <c r="C101" s="35">
        <f>IF(R100="","",C100+R100)</f>
      </c>
      <c r="D101" s="35"/>
      <c r="E101" s="34"/>
      <c r="F101" s="36"/>
      <c r="G101" s="34" t="s">
        <v>33</v>
      </c>
      <c r="H101" s="34"/>
      <c r="I101" s="34"/>
      <c r="J101" s="34"/>
      <c r="K101" s="35">
        <f>IF(F101="","",C101*0.03)</f>
      </c>
      <c r="L101" s="35"/>
      <c r="M101" s="37">
        <f>IF(J101="","",(K101/J101)/1000)</f>
      </c>
      <c r="N101" s="34"/>
      <c r="O101" s="36"/>
      <c r="P101" s="34"/>
      <c r="Q101" s="34"/>
      <c r="R101" s="38">
        <f>IF(O101="","",(IF(G101="売",H101-P101,P101-H101))*M101*100000)</f>
      </c>
      <c r="S101" s="38"/>
      <c r="T101" s="39">
        <f>IF(O101="","",IF(R101&lt;0,J101*(-1),IF(G101="買",(P101-H101)*100,(H101-P101)*100)))</f>
      </c>
      <c r="U101" s="39"/>
    </row>
    <row r="102" spans="2:21" ht="12.75">
      <c r="B102" s="34">
        <v>94</v>
      </c>
      <c r="C102" s="35">
        <f>IF(R101="","",C101+R101)</f>
      </c>
      <c r="D102" s="35"/>
      <c r="E102" s="34"/>
      <c r="F102" s="36"/>
      <c r="G102" s="34" t="s">
        <v>33</v>
      </c>
      <c r="H102" s="34"/>
      <c r="I102" s="34"/>
      <c r="J102" s="34"/>
      <c r="K102" s="35">
        <f>IF(F102="","",C102*0.03)</f>
      </c>
      <c r="L102" s="35"/>
      <c r="M102" s="37">
        <f>IF(J102="","",(K102/J102)/1000)</f>
      </c>
      <c r="N102" s="34"/>
      <c r="O102" s="36"/>
      <c r="P102" s="34"/>
      <c r="Q102" s="34"/>
      <c r="R102" s="38">
        <f>IF(O102="","",(IF(G102="売",H102-P102,P102-H102))*M102*100000)</f>
      </c>
      <c r="S102" s="38"/>
      <c r="T102" s="39">
        <f>IF(O102="","",IF(R102&lt;0,J102*(-1),IF(G102="買",(P102-H102)*100,(H102-P102)*100)))</f>
      </c>
      <c r="U102" s="39"/>
    </row>
    <row r="103" spans="2:21" ht="12.75">
      <c r="B103" s="34">
        <v>95</v>
      </c>
      <c r="C103" s="35">
        <f>IF(R102="","",C102+R102)</f>
      </c>
      <c r="D103" s="35"/>
      <c r="E103" s="34"/>
      <c r="F103" s="36"/>
      <c r="G103" s="34" t="s">
        <v>33</v>
      </c>
      <c r="H103" s="34"/>
      <c r="I103" s="34"/>
      <c r="J103" s="34"/>
      <c r="K103" s="35">
        <f>IF(F103="","",C103*0.03)</f>
      </c>
      <c r="L103" s="35"/>
      <c r="M103" s="37">
        <f>IF(J103="","",(K103/J103)/1000)</f>
      </c>
      <c r="N103" s="34"/>
      <c r="O103" s="36"/>
      <c r="P103" s="34"/>
      <c r="Q103" s="34"/>
      <c r="R103" s="38">
        <f>IF(O103="","",(IF(G103="売",H103-P103,P103-H103))*M103*100000)</f>
      </c>
      <c r="S103" s="38"/>
      <c r="T103" s="39">
        <f>IF(O103="","",IF(R103&lt;0,J103*(-1),IF(G103="買",(P103-H103)*100,(H103-P103)*100)))</f>
      </c>
      <c r="U103" s="39"/>
    </row>
    <row r="104" spans="2:21" ht="12.75">
      <c r="B104" s="34">
        <v>96</v>
      </c>
      <c r="C104" s="35">
        <f>IF(R103="","",C103+R103)</f>
      </c>
      <c r="D104" s="35"/>
      <c r="E104" s="34"/>
      <c r="F104" s="36"/>
      <c r="G104" s="34" t="s">
        <v>34</v>
      </c>
      <c r="H104" s="34"/>
      <c r="I104" s="34"/>
      <c r="J104" s="34"/>
      <c r="K104" s="35">
        <f>IF(F104="","",C104*0.03)</f>
      </c>
      <c r="L104" s="35"/>
      <c r="M104" s="37">
        <f>IF(J104="","",(K104/J104)/1000)</f>
      </c>
      <c r="N104" s="34"/>
      <c r="O104" s="36"/>
      <c r="P104" s="34"/>
      <c r="Q104" s="34"/>
      <c r="R104" s="38">
        <f>IF(O104="","",(IF(G104="売",H104-P104,P104-H104))*M104*100000)</f>
      </c>
      <c r="S104" s="38"/>
      <c r="T104" s="39">
        <f>IF(O104="","",IF(R104&lt;0,J104*(-1),IF(G104="買",(P104-H104)*100,(H104-P104)*100)))</f>
      </c>
      <c r="U104" s="39"/>
    </row>
    <row r="105" spans="2:21" ht="12.75">
      <c r="B105" s="34">
        <v>97</v>
      </c>
      <c r="C105" s="35">
        <f>IF(R104="","",C104+R104)</f>
      </c>
      <c r="D105" s="35"/>
      <c r="E105" s="34"/>
      <c r="F105" s="36"/>
      <c r="G105" s="34" t="s">
        <v>33</v>
      </c>
      <c r="H105" s="34"/>
      <c r="I105" s="34"/>
      <c r="J105" s="34"/>
      <c r="K105" s="35">
        <f>IF(F105="","",C105*0.03)</f>
      </c>
      <c r="L105" s="35"/>
      <c r="M105" s="37">
        <f>IF(J105="","",(K105/J105)/1000)</f>
      </c>
      <c r="N105" s="34"/>
      <c r="O105" s="36"/>
      <c r="P105" s="34"/>
      <c r="Q105" s="34"/>
      <c r="R105" s="38">
        <f>IF(O105="","",(IF(G105="売",H105-P105,P105-H105))*M105*100000)</f>
      </c>
      <c r="S105" s="38"/>
      <c r="T105" s="39">
        <f>IF(O105="","",IF(R105&lt;0,J105*(-1),IF(G105="買",(P105-H105)*100,(H105-P105)*100)))</f>
      </c>
      <c r="U105" s="39"/>
    </row>
    <row r="106" spans="2:21" ht="12.75">
      <c r="B106" s="34">
        <v>98</v>
      </c>
      <c r="C106" s="35">
        <f>IF(R105="","",C105+R105)</f>
      </c>
      <c r="D106" s="35"/>
      <c r="E106" s="34"/>
      <c r="F106" s="36"/>
      <c r="G106" s="34" t="s">
        <v>34</v>
      </c>
      <c r="H106" s="34"/>
      <c r="I106" s="34"/>
      <c r="J106" s="34"/>
      <c r="K106" s="35">
        <f>IF(F106="","",C106*0.03)</f>
      </c>
      <c r="L106" s="35"/>
      <c r="M106" s="37">
        <f>IF(J106="","",(K106/J106)/1000)</f>
      </c>
      <c r="N106" s="34"/>
      <c r="O106" s="36"/>
      <c r="P106" s="34"/>
      <c r="Q106" s="34"/>
      <c r="R106" s="38">
        <f>IF(O106="","",(IF(G106="売",H106-P106,P106-H106))*M106*100000)</f>
      </c>
      <c r="S106" s="38"/>
      <c r="T106" s="39">
        <f>IF(O106="","",IF(R106&lt;0,J106*(-1),IF(G106="買",(P106-H106)*100,(H106-P106)*100)))</f>
      </c>
      <c r="U106" s="39"/>
    </row>
    <row r="107" spans="2:21" ht="12.75">
      <c r="B107" s="34">
        <v>99</v>
      </c>
      <c r="C107" s="35">
        <f>IF(R106="","",C106+R106)</f>
      </c>
      <c r="D107" s="35"/>
      <c r="E107" s="34"/>
      <c r="F107" s="36"/>
      <c r="G107" s="34" t="s">
        <v>34</v>
      </c>
      <c r="H107" s="34"/>
      <c r="I107" s="34"/>
      <c r="J107" s="34"/>
      <c r="K107" s="35">
        <f>IF(F107="","",C107*0.03)</f>
      </c>
      <c r="L107" s="35"/>
      <c r="M107" s="37">
        <f>IF(J107="","",(K107/J107)/1000)</f>
      </c>
      <c r="N107" s="34"/>
      <c r="O107" s="36"/>
      <c r="P107" s="34"/>
      <c r="Q107" s="34"/>
      <c r="R107" s="38">
        <f>IF(O107="","",(IF(G107="売",H107-P107,P107-H107))*M107*100000)</f>
      </c>
      <c r="S107" s="38"/>
      <c r="T107" s="39">
        <f>IF(O107="","",IF(R107&lt;0,J107*(-1),IF(G107="買",(P107-H107)*100,(H107-P107)*100)))</f>
      </c>
      <c r="U107" s="39"/>
    </row>
    <row r="108" spans="2:21" ht="12.75">
      <c r="B108" s="34">
        <v>100</v>
      </c>
      <c r="C108" s="35">
        <f>IF(R107="","",C107+R107)</f>
      </c>
      <c r="D108" s="35"/>
      <c r="E108" s="34"/>
      <c r="F108" s="36"/>
      <c r="G108" s="34" t="s">
        <v>33</v>
      </c>
      <c r="H108" s="34"/>
      <c r="I108" s="34"/>
      <c r="J108" s="34"/>
      <c r="K108" s="35">
        <f>IF(F108="","",C108*0.03)</f>
      </c>
      <c r="L108" s="35"/>
      <c r="M108" s="37">
        <f>IF(J108="","",(K108/J108)/1000)</f>
      </c>
      <c r="N108" s="34"/>
      <c r="O108" s="36"/>
      <c r="P108" s="34"/>
      <c r="Q108" s="34"/>
      <c r="R108" s="38">
        <f>IF(O108="","",(IF(G108="売",H108-P108,P108-H108))*M108*100000)</f>
      </c>
      <c r="S108" s="38"/>
      <c r="T108" s="39">
        <f>IF(O108="","",IF(R108&lt;0,J108*(-1),IF(G108="買",(P108-H108)*100,(H108-P108)*100)))</f>
      </c>
      <c r="U108" s="39"/>
    </row>
    <row r="109" spans="2:18" ht="12.75"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</row>
  </sheetData>
  <sheetProtection selectLockedCells="1" selectUnlockedCells="1"/>
  <autoFilter ref="R7:R108"/>
  <mergeCells count="635">
    <mergeCell ref="B2:C2"/>
    <mergeCell ref="D2:E2"/>
    <mergeCell ref="F2:G2"/>
    <mergeCell ref="H2:I2"/>
    <mergeCell ref="J2:K2"/>
    <mergeCell ref="L2:M2"/>
    <mergeCell ref="N2:O2"/>
    <mergeCell ref="P2:Q2"/>
    <mergeCell ref="B3:C3"/>
    <mergeCell ref="D3:I3"/>
    <mergeCell ref="J3:K3"/>
    <mergeCell ref="L3:Q3"/>
    <mergeCell ref="B4:C4"/>
    <mergeCell ref="D4:E4"/>
    <mergeCell ref="F4:G4"/>
    <mergeCell ref="H4:I4"/>
    <mergeCell ref="J4:K4"/>
    <mergeCell ref="L4:M4"/>
    <mergeCell ref="N4:O4"/>
    <mergeCell ref="P4:Q4"/>
    <mergeCell ref="J5:K5"/>
    <mergeCell ref="L5:M5"/>
    <mergeCell ref="P5:Q5"/>
    <mergeCell ref="B7:B8"/>
    <mergeCell ref="C7:D8"/>
    <mergeCell ref="E7:I7"/>
    <mergeCell ref="J7:L7"/>
    <mergeCell ref="M7:M8"/>
    <mergeCell ref="N7:Q7"/>
    <mergeCell ref="R7:U7"/>
    <mergeCell ref="H8:I8"/>
    <mergeCell ref="K8:L8"/>
    <mergeCell ref="P8:Q8"/>
    <mergeCell ref="R8:S8"/>
    <mergeCell ref="T8:U8"/>
    <mergeCell ref="C9:D9"/>
    <mergeCell ref="H9:I9"/>
    <mergeCell ref="K9:L9"/>
    <mergeCell ref="P9:Q9"/>
    <mergeCell ref="R9:S9"/>
    <mergeCell ref="T9:U9"/>
    <mergeCell ref="C10:D10"/>
    <mergeCell ref="H10:I10"/>
    <mergeCell ref="K10:L10"/>
    <mergeCell ref="P10:Q10"/>
    <mergeCell ref="R10:S10"/>
    <mergeCell ref="T10:U10"/>
    <mergeCell ref="C11:D11"/>
    <mergeCell ref="H11:I11"/>
    <mergeCell ref="K11:L11"/>
    <mergeCell ref="P11:Q11"/>
    <mergeCell ref="R11:S11"/>
    <mergeCell ref="T11:U11"/>
    <mergeCell ref="C12:D12"/>
    <mergeCell ref="H12:I12"/>
    <mergeCell ref="K12:L12"/>
    <mergeCell ref="P12:Q12"/>
    <mergeCell ref="R12:S12"/>
    <mergeCell ref="T12:U12"/>
    <mergeCell ref="C13:D13"/>
    <mergeCell ref="H13:I13"/>
    <mergeCell ref="K13:L13"/>
    <mergeCell ref="P13:Q13"/>
    <mergeCell ref="R13:S13"/>
    <mergeCell ref="T13:U13"/>
    <mergeCell ref="C14:D14"/>
    <mergeCell ref="H14:I14"/>
    <mergeCell ref="K14:L14"/>
    <mergeCell ref="P14:Q14"/>
    <mergeCell ref="R14:S14"/>
    <mergeCell ref="T14:U14"/>
    <mergeCell ref="C15:D15"/>
    <mergeCell ref="H15:I15"/>
    <mergeCell ref="K15:L15"/>
    <mergeCell ref="P15:Q15"/>
    <mergeCell ref="R15:S15"/>
    <mergeCell ref="T15:U15"/>
    <mergeCell ref="C16:D16"/>
    <mergeCell ref="H16:I16"/>
    <mergeCell ref="K16:L16"/>
    <mergeCell ref="P16:Q16"/>
    <mergeCell ref="R16:S16"/>
    <mergeCell ref="T16:U16"/>
    <mergeCell ref="C17:D17"/>
    <mergeCell ref="H17:I17"/>
    <mergeCell ref="K17:L17"/>
    <mergeCell ref="P17:Q17"/>
    <mergeCell ref="R17:S17"/>
    <mergeCell ref="T17:U17"/>
    <mergeCell ref="C18:D18"/>
    <mergeCell ref="H18:I18"/>
    <mergeCell ref="K18:L18"/>
    <mergeCell ref="P18:Q18"/>
    <mergeCell ref="R18:S18"/>
    <mergeCell ref="T18:U18"/>
    <mergeCell ref="C19:D19"/>
    <mergeCell ref="H19:I19"/>
    <mergeCell ref="K19:L19"/>
    <mergeCell ref="P19:Q19"/>
    <mergeCell ref="R19:S19"/>
    <mergeCell ref="T19:U19"/>
    <mergeCell ref="C20:D20"/>
    <mergeCell ref="H20:I20"/>
    <mergeCell ref="K20:L20"/>
    <mergeCell ref="P20:Q20"/>
    <mergeCell ref="R20:S20"/>
    <mergeCell ref="T20:U20"/>
    <mergeCell ref="C21:D21"/>
    <mergeCell ref="H21:I21"/>
    <mergeCell ref="K21:L21"/>
    <mergeCell ref="P21:Q21"/>
    <mergeCell ref="R21:S21"/>
    <mergeCell ref="T21:U21"/>
    <mergeCell ref="C22:D22"/>
    <mergeCell ref="H22:I22"/>
    <mergeCell ref="K22:L22"/>
    <mergeCell ref="P22:Q22"/>
    <mergeCell ref="R22:S22"/>
    <mergeCell ref="T22:U22"/>
    <mergeCell ref="C23:D23"/>
    <mergeCell ref="H23:I23"/>
    <mergeCell ref="K23:L23"/>
    <mergeCell ref="P23:Q23"/>
    <mergeCell ref="R23:S23"/>
    <mergeCell ref="T23:U23"/>
    <mergeCell ref="C24:D24"/>
    <mergeCell ref="H24:I24"/>
    <mergeCell ref="K24:L24"/>
    <mergeCell ref="P24:Q24"/>
    <mergeCell ref="R24:S24"/>
    <mergeCell ref="T24:U24"/>
    <mergeCell ref="C25:D25"/>
    <mergeCell ref="H25:I25"/>
    <mergeCell ref="K25:L25"/>
    <mergeCell ref="P25:Q25"/>
    <mergeCell ref="R25:S25"/>
    <mergeCell ref="T25:U25"/>
    <mergeCell ref="C26:D26"/>
    <mergeCell ref="H26:I26"/>
    <mergeCell ref="K26:L26"/>
    <mergeCell ref="P26:Q26"/>
    <mergeCell ref="R26:S26"/>
    <mergeCell ref="T26:U26"/>
    <mergeCell ref="C27:D27"/>
    <mergeCell ref="H27:I27"/>
    <mergeCell ref="K27:L27"/>
    <mergeCell ref="P27:Q27"/>
    <mergeCell ref="R27:S27"/>
    <mergeCell ref="T27:U27"/>
    <mergeCell ref="C28:D28"/>
    <mergeCell ref="H28:I28"/>
    <mergeCell ref="K28:L28"/>
    <mergeCell ref="P28:Q28"/>
    <mergeCell ref="R28:S28"/>
    <mergeCell ref="T28:U28"/>
    <mergeCell ref="C29:D29"/>
    <mergeCell ref="H29:I29"/>
    <mergeCell ref="K29:L29"/>
    <mergeCell ref="P29:Q29"/>
    <mergeCell ref="R29:S29"/>
    <mergeCell ref="T29:U29"/>
    <mergeCell ref="C30:D30"/>
    <mergeCell ref="H30:I30"/>
    <mergeCell ref="K30:L30"/>
    <mergeCell ref="P30:Q30"/>
    <mergeCell ref="R30:S30"/>
    <mergeCell ref="T30:U30"/>
    <mergeCell ref="C31:D31"/>
    <mergeCell ref="H31:I31"/>
    <mergeCell ref="K31:L31"/>
    <mergeCell ref="P31:Q31"/>
    <mergeCell ref="R31:S31"/>
    <mergeCell ref="T31:U31"/>
    <mergeCell ref="C32:D32"/>
    <mergeCell ref="H32:I32"/>
    <mergeCell ref="K32:L32"/>
    <mergeCell ref="P32:Q32"/>
    <mergeCell ref="R32:S32"/>
    <mergeCell ref="T32:U32"/>
    <mergeCell ref="C33:D33"/>
    <mergeCell ref="H33:I33"/>
    <mergeCell ref="K33:L33"/>
    <mergeCell ref="P33:Q33"/>
    <mergeCell ref="R33:S33"/>
    <mergeCell ref="T33:U33"/>
    <mergeCell ref="C34:D34"/>
    <mergeCell ref="H34:I34"/>
    <mergeCell ref="K34:L34"/>
    <mergeCell ref="P34:Q34"/>
    <mergeCell ref="R34:S34"/>
    <mergeCell ref="T34:U34"/>
    <mergeCell ref="C35:D35"/>
    <mergeCell ref="H35:I35"/>
    <mergeCell ref="K35:L35"/>
    <mergeCell ref="P35:Q35"/>
    <mergeCell ref="R35:S35"/>
    <mergeCell ref="T35:U35"/>
    <mergeCell ref="C36:D36"/>
    <mergeCell ref="H36:I36"/>
    <mergeCell ref="K36:L36"/>
    <mergeCell ref="P36:Q36"/>
    <mergeCell ref="R36:S36"/>
    <mergeCell ref="T36:U36"/>
    <mergeCell ref="C37:D37"/>
    <mergeCell ref="H37:I37"/>
    <mergeCell ref="K37:L37"/>
    <mergeCell ref="P37:Q37"/>
    <mergeCell ref="R37:S37"/>
    <mergeCell ref="T37:U37"/>
    <mergeCell ref="C38:D38"/>
    <mergeCell ref="H38:I38"/>
    <mergeCell ref="K38:L38"/>
    <mergeCell ref="P38:Q38"/>
    <mergeCell ref="R38:S38"/>
    <mergeCell ref="T38:U38"/>
    <mergeCell ref="C39:D39"/>
    <mergeCell ref="H39:I39"/>
    <mergeCell ref="K39:L39"/>
    <mergeCell ref="P39:Q39"/>
    <mergeCell ref="R39:S39"/>
    <mergeCell ref="T39:U39"/>
    <mergeCell ref="C40:D40"/>
    <mergeCell ref="H40:I40"/>
    <mergeCell ref="K40:L40"/>
    <mergeCell ref="P40:Q40"/>
    <mergeCell ref="R40:S40"/>
    <mergeCell ref="T40:U40"/>
    <mergeCell ref="C41:D41"/>
    <mergeCell ref="H41:I41"/>
    <mergeCell ref="K41:L41"/>
    <mergeCell ref="P41:Q41"/>
    <mergeCell ref="R41:S41"/>
    <mergeCell ref="T41:U41"/>
    <mergeCell ref="C42:D42"/>
    <mergeCell ref="H42:I42"/>
    <mergeCell ref="K42:L42"/>
    <mergeCell ref="P42:Q42"/>
    <mergeCell ref="R42:S42"/>
    <mergeCell ref="T42:U42"/>
    <mergeCell ref="C43:D43"/>
    <mergeCell ref="H43:I43"/>
    <mergeCell ref="K43:L43"/>
    <mergeCell ref="P43:Q43"/>
    <mergeCell ref="R43:S43"/>
    <mergeCell ref="T43:U43"/>
    <mergeCell ref="C44:D44"/>
    <mergeCell ref="H44:I44"/>
    <mergeCell ref="K44:L44"/>
    <mergeCell ref="P44:Q44"/>
    <mergeCell ref="R44:S44"/>
    <mergeCell ref="T44:U44"/>
    <mergeCell ref="C45:D45"/>
    <mergeCell ref="H45:I45"/>
    <mergeCell ref="K45:L45"/>
    <mergeCell ref="P45:Q45"/>
    <mergeCell ref="R45:S45"/>
    <mergeCell ref="T45:U45"/>
    <mergeCell ref="C46:D46"/>
    <mergeCell ref="H46:I46"/>
    <mergeCell ref="K46:L46"/>
    <mergeCell ref="P46:Q46"/>
    <mergeCell ref="R46:S46"/>
    <mergeCell ref="T46:U46"/>
    <mergeCell ref="C47:D47"/>
    <mergeCell ref="H47:I47"/>
    <mergeCell ref="K47:L47"/>
    <mergeCell ref="P47:Q47"/>
    <mergeCell ref="R47:S47"/>
    <mergeCell ref="T47:U47"/>
    <mergeCell ref="C48:D48"/>
    <mergeCell ref="H48:I48"/>
    <mergeCell ref="K48:L48"/>
    <mergeCell ref="P48:Q48"/>
    <mergeCell ref="R48:S48"/>
    <mergeCell ref="T48:U48"/>
    <mergeCell ref="C49:D49"/>
    <mergeCell ref="H49:I49"/>
    <mergeCell ref="K49:L49"/>
    <mergeCell ref="P49:Q49"/>
    <mergeCell ref="R49:S49"/>
    <mergeCell ref="T49:U49"/>
    <mergeCell ref="C50:D50"/>
    <mergeCell ref="H50:I50"/>
    <mergeCell ref="K50:L50"/>
    <mergeCell ref="P50:Q50"/>
    <mergeCell ref="R50:S50"/>
    <mergeCell ref="T50:U50"/>
    <mergeCell ref="C51:D51"/>
    <mergeCell ref="H51:I51"/>
    <mergeCell ref="K51:L51"/>
    <mergeCell ref="P51:Q51"/>
    <mergeCell ref="R51:S51"/>
    <mergeCell ref="T51:U51"/>
    <mergeCell ref="C52:D52"/>
    <mergeCell ref="H52:I52"/>
    <mergeCell ref="K52:L52"/>
    <mergeCell ref="P52:Q52"/>
    <mergeCell ref="R52:S52"/>
    <mergeCell ref="T52:U52"/>
    <mergeCell ref="C53:D53"/>
    <mergeCell ref="H53:I53"/>
    <mergeCell ref="K53:L53"/>
    <mergeCell ref="P53:Q53"/>
    <mergeCell ref="R53:S53"/>
    <mergeCell ref="T53:U53"/>
    <mergeCell ref="C54:D54"/>
    <mergeCell ref="H54:I54"/>
    <mergeCell ref="K54:L54"/>
    <mergeCell ref="P54:Q54"/>
    <mergeCell ref="R54:S54"/>
    <mergeCell ref="T54:U54"/>
    <mergeCell ref="C55:D55"/>
    <mergeCell ref="H55:I55"/>
    <mergeCell ref="K55:L55"/>
    <mergeCell ref="P55:Q55"/>
    <mergeCell ref="R55:S55"/>
    <mergeCell ref="T55:U55"/>
    <mergeCell ref="C56:D56"/>
    <mergeCell ref="H56:I56"/>
    <mergeCell ref="K56:L56"/>
    <mergeCell ref="P56:Q56"/>
    <mergeCell ref="R56:S56"/>
    <mergeCell ref="T56:U56"/>
    <mergeCell ref="C57:D57"/>
    <mergeCell ref="H57:I57"/>
    <mergeCell ref="K57:L57"/>
    <mergeCell ref="P57:Q57"/>
    <mergeCell ref="R57:S57"/>
    <mergeCell ref="T57:U57"/>
    <mergeCell ref="C58:D58"/>
    <mergeCell ref="H58:I58"/>
    <mergeCell ref="K58:L58"/>
    <mergeCell ref="P58:Q58"/>
    <mergeCell ref="R58:S58"/>
    <mergeCell ref="T58:U58"/>
    <mergeCell ref="C59:D59"/>
    <mergeCell ref="H59:I59"/>
    <mergeCell ref="K59:L59"/>
    <mergeCell ref="P59:Q59"/>
    <mergeCell ref="R59:S59"/>
    <mergeCell ref="T59:U59"/>
    <mergeCell ref="C60:D60"/>
    <mergeCell ref="H60:I60"/>
    <mergeCell ref="K60:L60"/>
    <mergeCell ref="P60:Q60"/>
    <mergeCell ref="R60:S60"/>
    <mergeCell ref="T60:U60"/>
    <mergeCell ref="C61:D61"/>
    <mergeCell ref="H61:I61"/>
    <mergeCell ref="K61:L61"/>
    <mergeCell ref="P61:Q61"/>
    <mergeCell ref="R61:S61"/>
    <mergeCell ref="T61:U61"/>
    <mergeCell ref="C62:D62"/>
    <mergeCell ref="H62:I62"/>
    <mergeCell ref="K62:L62"/>
    <mergeCell ref="P62:Q62"/>
    <mergeCell ref="R62:S62"/>
    <mergeCell ref="T62:U62"/>
    <mergeCell ref="C63:D63"/>
    <mergeCell ref="H63:I63"/>
    <mergeCell ref="K63:L63"/>
    <mergeCell ref="P63:Q63"/>
    <mergeCell ref="R63:S63"/>
    <mergeCell ref="T63:U63"/>
    <mergeCell ref="C64:D64"/>
    <mergeCell ref="H64:I64"/>
    <mergeCell ref="K64:L64"/>
    <mergeCell ref="P64:Q64"/>
    <mergeCell ref="R64:S64"/>
    <mergeCell ref="T64:U64"/>
    <mergeCell ref="C65:D65"/>
    <mergeCell ref="H65:I65"/>
    <mergeCell ref="K65:L65"/>
    <mergeCell ref="P65:Q65"/>
    <mergeCell ref="R65:S65"/>
    <mergeCell ref="T65:U65"/>
    <mergeCell ref="C66:D66"/>
    <mergeCell ref="H66:I66"/>
    <mergeCell ref="K66:L66"/>
    <mergeCell ref="P66:Q66"/>
    <mergeCell ref="R66:S66"/>
    <mergeCell ref="T66:U66"/>
    <mergeCell ref="C67:D67"/>
    <mergeCell ref="H67:I67"/>
    <mergeCell ref="K67:L67"/>
    <mergeCell ref="P67:Q67"/>
    <mergeCell ref="R67:S67"/>
    <mergeCell ref="T67:U67"/>
    <mergeCell ref="C68:D68"/>
    <mergeCell ref="H68:I68"/>
    <mergeCell ref="K68:L68"/>
    <mergeCell ref="P68:Q68"/>
    <mergeCell ref="R68:S68"/>
    <mergeCell ref="T68:U68"/>
    <mergeCell ref="C69:D69"/>
    <mergeCell ref="H69:I69"/>
    <mergeCell ref="K69:L69"/>
    <mergeCell ref="P69:Q69"/>
    <mergeCell ref="R69:S69"/>
    <mergeCell ref="T69:U69"/>
    <mergeCell ref="C70:D70"/>
    <mergeCell ref="H70:I70"/>
    <mergeCell ref="K70:L70"/>
    <mergeCell ref="P70:Q70"/>
    <mergeCell ref="R70:S70"/>
    <mergeCell ref="T70:U70"/>
    <mergeCell ref="C71:D71"/>
    <mergeCell ref="H71:I71"/>
    <mergeCell ref="K71:L71"/>
    <mergeCell ref="P71:Q71"/>
    <mergeCell ref="R71:S71"/>
    <mergeCell ref="T71:U71"/>
    <mergeCell ref="C72:D72"/>
    <mergeCell ref="H72:I72"/>
    <mergeCell ref="K72:L72"/>
    <mergeCell ref="P72:Q72"/>
    <mergeCell ref="R72:S72"/>
    <mergeCell ref="T72:U72"/>
    <mergeCell ref="C73:D73"/>
    <mergeCell ref="H73:I73"/>
    <mergeCell ref="K73:L73"/>
    <mergeCell ref="P73:Q73"/>
    <mergeCell ref="R73:S73"/>
    <mergeCell ref="T73:U73"/>
    <mergeCell ref="C74:D74"/>
    <mergeCell ref="H74:I74"/>
    <mergeCell ref="K74:L74"/>
    <mergeCell ref="P74:Q74"/>
    <mergeCell ref="R74:S74"/>
    <mergeCell ref="T74:U74"/>
    <mergeCell ref="C75:D75"/>
    <mergeCell ref="H75:I75"/>
    <mergeCell ref="K75:L75"/>
    <mergeCell ref="P75:Q75"/>
    <mergeCell ref="R75:S75"/>
    <mergeCell ref="T75:U75"/>
    <mergeCell ref="C76:D76"/>
    <mergeCell ref="H76:I76"/>
    <mergeCell ref="K76:L76"/>
    <mergeCell ref="P76:Q76"/>
    <mergeCell ref="R76:S76"/>
    <mergeCell ref="T76:U76"/>
    <mergeCell ref="C77:D77"/>
    <mergeCell ref="H77:I77"/>
    <mergeCell ref="K77:L77"/>
    <mergeCell ref="P77:Q77"/>
    <mergeCell ref="R77:S77"/>
    <mergeCell ref="T77:U77"/>
    <mergeCell ref="C78:D78"/>
    <mergeCell ref="H78:I78"/>
    <mergeCell ref="K78:L78"/>
    <mergeCell ref="P78:Q78"/>
    <mergeCell ref="R78:S78"/>
    <mergeCell ref="T78:U78"/>
    <mergeCell ref="C79:D79"/>
    <mergeCell ref="H79:I79"/>
    <mergeCell ref="K79:L79"/>
    <mergeCell ref="P79:Q79"/>
    <mergeCell ref="R79:S79"/>
    <mergeCell ref="T79:U79"/>
    <mergeCell ref="C80:D80"/>
    <mergeCell ref="H80:I80"/>
    <mergeCell ref="K80:L80"/>
    <mergeCell ref="P80:Q80"/>
    <mergeCell ref="R80:S80"/>
    <mergeCell ref="T80:U80"/>
    <mergeCell ref="C81:D81"/>
    <mergeCell ref="H81:I81"/>
    <mergeCell ref="K81:L81"/>
    <mergeCell ref="P81:Q81"/>
    <mergeCell ref="R81:S81"/>
    <mergeCell ref="T81:U81"/>
    <mergeCell ref="C82:D82"/>
    <mergeCell ref="H82:I82"/>
    <mergeCell ref="K82:L82"/>
    <mergeCell ref="P82:Q82"/>
    <mergeCell ref="R82:S82"/>
    <mergeCell ref="T82:U82"/>
    <mergeCell ref="C83:D83"/>
    <mergeCell ref="H83:I83"/>
    <mergeCell ref="K83:L83"/>
    <mergeCell ref="P83:Q83"/>
    <mergeCell ref="R83:S83"/>
    <mergeCell ref="T83:U83"/>
    <mergeCell ref="C84:D84"/>
    <mergeCell ref="H84:I84"/>
    <mergeCell ref="K84:L84"/>
    <mergeCell ref="P84:Q84"/>
    <mergeCell ref="R84:S84"/>
    <mergeCell ref="T84:U84"/>
    <mergeCell ref="C85:D85"/>
    <mergeCell ref="H85:I85"/>
    <mergeCell ref="K85:L85"/>
    <mergeCell ref="P85:Q85"/>
    <mergeCell ref="R85:S85"/>
    <mergeCell ref="T85:U85"/>
    <mergeCell ref="C86:D86"/>
    <mergeCell ref="H86:I86"/>
    <mergeCell ref="K86:L86"/>
    <mergeCell ref="P86:Q86"/>
    <mergeCell ref="R86:S86"/>
    <mergeCell ref="T86:U86"/>
    <mergeCell ref="C87:D87"/>
    <mergeCell ref="H87:I87"/>
    <mergeCell ref="K87:L87"/>
    <mergeCell ref="P87:Q87"/>
    <mergeCell ref="R87:S87"/>
    <mergeCell ref="T87:U87"/>
    <mergeCell ref="C88:D88"/>
    <mergeCell ref="H88:I88"/>
    <mergeCell ref="K88:L88"/>
    <mergeCell ref="P88:Q88"/>
    <mergeCell ref="R88:S88"/>
    <mergeCell ref="T88:U88"/>
    <mergeCell ref="C89:D89"/>
    <mergeCell ref="H89:I89"/>
    <mergeCell ref="K89:L89"/>
    <mergeCell ref="P89:Q89"/>
    <mergeCell ref="R89:S89"/>
    <mergeCell ref="T89:U89"/>
    <mergeCell ref="C90:D90"/>
    <mergeCell ref="H90:I90"/>
    <mergeCell ref="K90:L90"/>
    <mergeCell ref="P90:Q90"/>
    <mergeCell ref="R90:S90"/>
    <mergeCell ref="T90:U90"/>
    <mergeCell ref="C91:D91"/>
    <mergeCell ref="H91:I91"/>
    <mergeCell ref="K91:L91"/>
    <mergeCell ref="P91:Q91"/>
    <mergeCell ref="R91:S91"/>
    <mergeCell ref="T91:U91"/>
    <mergeCell ref="C92:D92"/>
    <mergeCell ref="H92:I92"/>
    <mergeCell ref="K92:L92"/>
    <mergeCell ref="P92:Q92"/>
    <mergeCell ref="R92:S92"/>
    <mergeCell ref="T92:U92"/>
    <mergeCell ref="C93:D93"/>
    <mergeCell ref="H93:I93"/>
    <mergeCell ref="K93:L93"/>
    <mergeCell ref="P93:Q93"/>
    <mergeCell ref="R93:S93"/>
    <mergeCell ref="T93:U93"/>
    <mergeCell ref="C94:D94"/>
    <mergeCell ref="H94:I94"/>
    <mergeCell ref="K94:L94"/>
    <mergeCell ref="P94:Q94"/>
    <mergeCell ref="R94:S94"/>
    <mergeCell ref="T94:U94"/>
    <mergeCell ref="C95:D95"/>
    <mergeCell ref="H95:I95"/>
    <mergeCell ref="K95:L95"/>
    <mergeCell ref="P95:Q95"/>
    <mergeCell ref="R95:S95"/>
    <mergeCell ref="T95:U95"/>
    <mergeCell ref="C96:D96"/>
    <mergeCell ref="H96:I96"/>
    <mergeCell ref="K96:L96"/>
    <mergeCell ref="P96:Q96"/>
    <mergeCell ref="R96:S96"/>
    <mergeCell ref="T96:U96"/>
    <mergeCell ref="C97:D97"/>
    <mergeCell ref="H97:I97"/>
    <mergeCell ref="K97:L97"/>
    <mergeCell ref="P97:Q97"/>
    <mergeCell ref="R97:S97"/>
    <mergeCell ref="T97:U97"/>
    <mergeCell ref="C98:D98"/>
    <mergeCell ref="H98:I98"/>
    <mergeCell ref="K98:L98"/>
    <mergeCell ref="P98:Q98"/>
    <mergeCell ref="R98:S98"/>
    <mergeCell ref="T98:U98"/>
    <mergeCell ref="C99:D99"/>
    <mergeCell ref="H99:I99"/>
    <mergeCell ref="K99:L99"/>
    <mergeCell ref="P99:Q99"/>
    <mergeCell ref="R99:S99"/>
    <mergeCell ref="T99:U99"/>
    <mergeCell ref="C100:D100"/>
    <mergeCell ref="H100:I100"/>
    <mergeCell ref="K100:L100"/>
    <mergeCell ref="P100:Q100"/>
    <mergeCell ref="R100:S100"/>
    <mergeCell ref="T100:U100"/>
    <mergeCell ref="C101:D101"/>
    <mergeCell ref="H101:I101"/>
    <mergeCell ref="K101:L101"/>
    <mergeCell ref="P101:Q101"/>
    <mergeCell ref="R101:S101"/>
    <mergeCell ref="T101:U101"/>
    <mergeCell ref="C102:D102"/>
    <mergeCell ref="H102:I102"/>
    <mergeCell ref="K102:L102"/>
    <mergeCell ref="P102:Q102"/>
    <mergeCell ref="R102:S102"/>
    <mergeCell ref="T102:U102"/>
    <mergeCell ref="C103:D103"/>
    <mergeCell ref="H103:I103"/>
    <mergeCell ref="K103:L103"/>
    <mergeCell ref="P103:Q103"/>
    <mergeCell ref="R103:S103"/>
    <mergeCell ref="T103:U103"/>
    <mergeCell ref="C104:D104"/>
    <mergeCell ref="H104:I104"/>
    <mergeCell ref="K104:L104"/>
    <mergeCell ref="P104:Q104"/>
    <mergeCell ref="R104:S104"/>
    <mergeCell ref="T104:U104"/>
    <mergeCell ref="C105:D105"/>
    <mergeCell ref="H105:I105"/>
    <mergeCell ref="K105:L105"/>
    <mergeCell ref="P105:Q105"/>
    <mergeCell ref="R105:S105"/>
    <mergeCell ref="T105:U105"/>
    <mergeCell ref="C106:D106"/>
    <mergeCell ref="H106:I106"/>
    <mergeCell ref="K106:L106"/>
    <mergeCell ref="P106:Q106"/>
    <mergeCell ref="R106:S106"/>
    <mergeCell ref="T106:U106"/>
    <mergeCell ref="C107:D107"/>
    <mergeCell ref="H107:I107"/>
    <mergeCell ref="K107:L107"/>
    <mergeCell ref="P107:Q107"/>
    <mergeCell ref="R107:S107"/>
    <mergeCell ref="T107:U107"/>
    <mergeCell ref="C108:D108"/>
    <mergeCell ref="H108:I108"/>
    <mergeCell ref="K108:L108"/>
    <mergeCell ref="P108:Q108"/>
    <mergeCell ref="R108:S108"/>
    <mergeCell ref="T108:U108"/>
  </mergeCells>
  <conditionalFormatting sqref="G46">
    <cfRule type="cellIs" priority="1" dxfId="0" operator="equal" stopIfTrue="1">
      <formula>"買"</formula>
    </cfRule>
    <cfRule type="cellIs" priority="2" dxfId="1" operator="equal" stopIfTrue="1">
      <formula>"売"</formula>
    </cfRule>
  </conditionalFormatting>
  <conditionalFormatting sqref="G9:G11 G14:G45 G47:G108">
    <cfRule type="cellIs" priority="3" dxfId="0" operator="equal" stopIfTrue="1">
      <formula>"買"</formula>
    </cfRule>
    <cfRule type="cellIs" priority="4" dxfId="1" operator="equal" stopIfTrue="1">
      <formula>"売"</formula>
    </cfRule>
  </conditionalFormatting>
  <conditionalFormatting sqref="G12">
    <cfRule type="cellIs" priority="5" dxfId="0" operator="equal" stopIfTrue="1">
      <formula>"買"</formula>
    </cfRule>
    <cfRule type="cellIs" priority="6" dxfId="1" operator="equal" stopIfTrue="1">
      <formula>"売"</formula>
    </cfRule>
  </conditionalFormatting>
  <conditionalFormatting sqref="G13">
    <cfRule type="cellIs" priority="7" dxfId="0" operator="equal" stopIfTrue="1">
      <formula>"買"</formula>
    </cfRule>
    <cfRule type="cellIs" priority="8" dxfId="1" operator="equal" stopIfTrue="1">
      <formula>"売"</formula>
    </cfRule>
  </conditionalFormatting>
  <dataValidations count="1">
    <dataValidation type="list" allowBlank="1" showErrorMessage="1" sqref="G9:G108">
      <formula1>"買,売"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04"/>
  <sheetViews>
    <sheetView workbookViewId="0" topLeftCell="A85">
      <selection activeCell="L104" sqref="L104"/>
    </sheetView>
  </sheetViews>
  <sheetFormatPr defaultColWidth="12.00390625" defaultRowHeight="13.5"/>
  <cols>
    <col min="1" max="16384" width="11.625" style="0" customWidth="1"/>
  </cols>
  <sheetData>
    <row r="1" spans="1:2" ht="13.5">
      <c r="A1" t="s">
        <v>109</v>
      </c>
      <c r="B1" t="s">
        <v>110</v>
      </c>
    </row>
    <row r="35" spans="1:2" ht="12.75">
      <c r="A35" t="s">
        <v>109</v>
      </c>
      <c r="B35" t="s">
        <v>111</v>
      </c>
    </row>
    <row r="70" spans="1:2" ht="12.75">
      <c r="A70" t="s">
        <v>112</v>
      </c>
      <c r="B70" t="s">
        <v>111</v>
      </c>
    </row>
    <row r="104" spans="1:2" ht="12.75">
      <c r="A104" t="s">
        <v>112</v>
      </c>
      <c r="B104" t="s">
        <v>110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Roman,標準"&amp;12&amp;A</oddHeader>
    <oddFooter>&amp;C&amp;"Times New Roman,標準"&amp;12ページ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6"/>
  <sheetViews>
    <sheetView tabSelected="1" zoomScaleSheetLayoutView="100" workbookViewId="0" topLeftCell="A1">
      <selection activeCell="B45" sqref="B45"/>
    </sheetView>
  </sheetViews>
  <sheetFormatPr defaultColWidth="9.00390625" defaultRowHeight="13.5"/>
  <cols>
    <col min="1" max="1" width="5.125" style="0" customWidth="1"/>
  </cols>
  <sheetData>
    <row r="1" spans="1:2" ht="12.75">
      <c r="A1" s="43" t="s">
        <v>113</v>
      </c>
      <c r="B1" s="44"/>
    </row>
    <row r="2" ht="12.75">
      <c r="A2" s="45"/>
    </row>
    <row r="3" spans="1:10" ht="12.75">
      <c r="A3" s="45" t="s">
        <v>114</v>
      </c>
      <c r="C3" s="44"/>
      <c r="D3" s="44"/>
      <c r="E3" s="44"/>
      <c r="F3" s="44"/>
      <c r="G3" s="44"/>
      <c r="H3" s="44"/>
      <c r="I3" s="44"/>
      <c r="J3" s="44"/>
    </row>
    <row r="4" spans="1:10" ht="12.75">
      <c r="A4" s="45" t="s">
        <v>115</v>
      </c>
      <c r="C4" s="44"/>
      <c r="D4" s="44"/>
      <c r="E4" s="44"/>
      <c r="F4" s="44"/>
      <c r="G4" s="44"/>
      <c r="H4" s="44"/>
      <c r="I4" s="44"/>
      <c r="J4" s="44"/>
    </row>
    <row r="5" spans="1:10" ht="12.75">
      <c r="A5" s="45" t="s">
        <v>116</v>
      </c>
      <c r="C5" s="44"/>
      <c r="D5" s="44"/>
      <c r="E5" s="44"/>
      <c r="F5" s="44"/>
      <c r="G5" s="44"/>
      <c r="H5" s="44"/>
      <c r="I5" s="44"/>
      <c r="J5" s="44"/>
    </row>
    <row r="6" spans="1:10" ht="12.75">
      <c r="A6" s="45" t="s">
        <v>117</v>
      </c>
      <c r="C6" s="44"/>
      <c r="D6" s="44"/>
      <c r="E6" s="44"/>
      <c r="F6" s="44"/>
      <c r="G6" s="44"/>
      <c r="H6" s="44"/>
      <c r="I6" s="44"/>
      <c r="J6" s="44"/>
    </row>
    <row r="7" spans="3:10" ht="12.75">
      <c r="C7" s="44"/>
      <c r="D7" s="44"/>
      <c r="E7" s="44"/>
      <c r="F7" s="44"/>
      <c r="G7" s="44"/>
      <c r="H7" s="44"/>
      <c r="I7" s="44"/>
      <c r="J7" s="44"/>
    </row>
    <row r="8" spans="2:10" ht="12.75">
      <c r="B8" s="45"/>
      <c r="C8" s="44"/>
      <c r="D8" s="44"/>
      <c r="E8" s="44"/>
      <c r="F8" s="44"/>
      <c r="G8" s="44"/>
      <c r="H8" s="44"/>
      <c r="I8" s="44"/>
      <c r="J8" s="44"/>
    </row>
    <row r="9" spans="3:10" ht="12.75">
      <c r="C9" s="44"/>
      <c r="D9" s="44"/>
      <c r="E9" s="44"/>
      <c r="F9" s="44"/>
      <c r="G9" s="44"/>
      <c r="H9" s="44"/>
      <c r="I9" s="44"/>
      <c r="J9" s="44"/>
    </row>
    <row r="10" spans="1:10" ht="12.75">
      <c r="A10" s="46" t="s">
        <v>118</v>
      </c>
      <c r="C10" s="44"/>
      <c r="D10" s="44"/>
      <c r="E10" s="44"/>
      <c r="F10" s="44"/>
      <c r="G10" s="44"/>
      <c r="H10" s="44"/>
      <c r="I10" s="44"/>
      <c r="J10" s="44"/>
    </row>
    <row r="12" spans="1:10" ht="12.75">
      <c r="A12" t="s">
        <v>119</v>
      </c>
      <c r="B12" s="44"/>
      <c r="C12" s="44"/>
      <c r="D12" s="44"/>
      <c r="E12" s="44"/>
      <c r="F12" s="44"/>
      <c r="G12" s="44"/>
      <c r="H12" s="44"/>
      <c r="I12" s="44"/>
      <c r="J12" s="44"/>
    </row>
    <row r="13" spans="1:10" ht="12.75">
      <c r="A13" t="s">
        <v>120</v>
      </c>
      <c r="B13" s="44"/>
      <c r="C13" s="44"/>
      <c r="D13" s="44"/>
      <c r="E13" s="44"/>
      <c r="F13" s="44"/>
      <c r="G13" s="44"/>
      <c r="H13" s="44"/>
      <c r="I13" s="44"/>
      <c r="J13" s="44"/>
    </row>
    <row r="14" ht="12.75">
      <c r="A14" s="45" t="s">
        <v>121</v>
      </c>
    </row>
    <row r="15" ht="12.75">
      <c r="A15" t="s">
        <v>122</v>
      </c>
    </row>
    <row r="16" spans="2:10" ht="12.75" customHeight="1">
      <c r="B16" s="47"/>
      <c r="C16" s="47"/>
      <c r="D16" s="47"/>
      <c r="E16" s="47"/>
      <c r="F16" s="47"/>
      <c r="G16" s="47"/>
      <c r="H16" s="47"/>
      <c r="I16" s="47"/>
      <c r="J16" s="47"/>
    </row>
    <row r="17" spans="2:10" ht="12.75">
      <c r="B17" s="47"/>
      <c r="C17" s="47"/>
      <c r="D17" s="47"/>
      <c r="E17" s="47"/>
      <c r="F17" s="47"/>
      <c r="G17" s="47"/>
      <c r="H17" s="47"/>
      <c r="I17" s="47"/>
      <c r="J17" s="47"/>
    </row>
    <row r="18" spans="1:10" ht="12.75">
      <c r="A18" s="46" t="s">
        <v>123</v>
      </c>
      <c r="B18" s="47"/>
      <c r="C18" s="47"/>
      <c r="D18" s="47"/>
      <c r="E18" s="47"/>
      <c r="F18" s="47"/>
      <c r="G18" s="47"/>
      <c r="H18" s="47"/>
      <c r="I18" s="47"/>
      <c r="J18" s="47"/>
    </row>
    <row r="19" spans="2:10" ht="12.75">
      <c r="B19" s="47"/>
      <c r="C19" s="47"/>
      <c r="D19" s="47"/>
      <c r="E19" s="47"/>
      <c r="F19" s="47"/>
      <c r="G19" s="47"/>
      <c r="H19" s="47"/>
      <c r="I19" s="47"/>
      <c r="J19" s="47"/>
    </row>
    <row r="20" spans="1:10" ht="12.75">
      <c r="A20" s="45" t="s">
        <v>124</v>
      </c>
      <c r="B20" s="47"/>
      <c r="C20" s="47"/>
      <c r="D20" s="47"/>
      <c r="E20" s="47"/>
      <c r="F20" s="47"/>
      <c r="G20" s="47"/>
      <c r="H20" s="47"/>
      <c r="I20" s="47"/>
      <c r="J20" s="47"/>
    </row>
    <row r="21" spans="1:10" ht="12.75">
      <c r="A21" t="s">
        <v>125</v>
      </c>
      <c r="B21" s="47"/>
      <c r="C21" s="47"/>
      <c r="D21" s="47"/>
      <c r="E21" s="47"/>
      <c r="F21" s="47"/>
      <c r="G21" s="47"/>
      <c r="H21" s="47"/>
      <c r="I21" s="47"/>
      <c r="J21" s="47"/>
    </row>
    <row r="22" spans="1:10" ht="12.75">
      <c r="A22" s="48" t="s">
        <v>126</v>
      </c>
      <c r="B22" s="47"/>
      <c r="C22" s="47"/>
      <c r="D22" s="47"/>
      <c r="E22" s="47"/>
      <c r="F22" s="47"/>
      <c r="G22" s="47"/>
      <c r="H22" s="47"/>
      <c r="I22" s="47"/>
      <c r="J22" s="47"/>
    </row>
    <row r="23" spans="1:10" ht="12.75">
      <c r="A23" t="s">
        <v>127</v>
      </c>
      <c r="B23" s="47"/>
      <c r="C23" s="47"/>
      <c r="D23" s="47"/>
      <c r="E23" s="47"/>
      <c r="F23" s="47"/>
      <c r="G23" s="47"/>
      <c r="H23" s="47"/>
      <c r="I23" s="47"/>
      <c r="J23" s="47"/>
    </row>
    <row r="24" spans="1:10" ht="12.75">
      <c r="A24" t="s">
        <v>128</v>
      </c>
      <c r="B24" s="47"/>
      <c r="C24" s="47"/>
      <c r="D24" s="47"/>
      <c r="E24" s="47"/>
      <c r="F24" s="47"/>
      <c r="G24" s="47"/>
      <c r="H24" s="47"/>
      <c r="I24" s="47"/>
      <c r="J24" s="47"/>
    </row>
    <row r="25" ht="12.75">
      <c r="A25" s="48"/>
    </row>
    <row r="26" ht="12.75">
      <c r="A26" s="48"/>
    </row>
    <row r="28" spans="2:10" ht="12.75">
      <c r="B28" s="47"/>
      <c r="C28" s="47"/>
      <c r="D28" s="47"/>
      <c r="E28" s="47"/>
      <c r="F28" s="47"/>
      <c r="G28" s="47"/>
      <c r="H28" s="47"/>
      <c r="I28" s="47"/>
      <c r="J28" s="47"/>
    </row>
    <row r="29" spans="1:10" s="46" customFormat="1" ht="12.75">
      <c r="A29"/>
      <c r="B29" s="49"/>
      <c r="C29" s="49"/>
      <c r="D29" s="49"/>
      <c r="E29" s="49"/>
      <c r="F29" s="49"/>
      <c r="G29" s="49"/>
      <c r="H29" s="49"/>
      <c r="I29" s="49"/>
      <c r="J29" s="49"/>
    </row>
    <row r="30" spans="1:10" s="46" customFormat="1" ht="12.75">
      <c r="A30"/>
      <c r="B30" s="49"/>
      <c r="C30" s="49"/>
      <c r="D30" s="49"/>
      <c r="E30" s="49"/>
      <c r="F30" s="49"/>
      <c r="G30" s="49"/>
      <c r="H30" s="49"/>
      <c r="I30" s="49"/>
      <c r="J30" s="49"/>
    </row>
    <row r="31" spans="2:10" ht="12.75" customHeight="1">
      <c r="B31" s="47"/>
      <c r="C31" s="47"/>
      <c r="D31" s="47"/>
      <c r="E31" s="47"/>
      <c r="F31" s="47"/>
      <c r="G31" s="47"/>
      <c r="H31" s="47"/>
      <c r="I31" s="47"/>
      <c r="J31" s="47"/>
    </row>
    <row r="32" spans="1:10" ht="12.75" customHeight="1">
      <c r="A32" s="48"/>
      <c r="B32" s="47"/>
      <c r="C32" s="47"/>
      <c r="D32" s="47"/>
      <c r="E32" s="47"/>
      <c r="F32" s="47"/>
      <c r="G32" s="47"/>
      <c r="H32" s="47"/>
      <c r="I32" s="47"/>
      <c r="J32" s="47"/>
    </row>
    <row r="33" spans="1:10" ht="12.75">
      <c r="A33" s="48"/>
      <c r="B33" s="47"/>
      <c r="C33" s="47"/>
      <c r="D33" s="47"/>
      <c r="E33" s="47"/>
      <c r="F33" s="47"/>
      <c r="G33" s="47"/>
      <c r="H33" s="47"/>
      <c r="I33" s="47"/>
      <c r="J33" s="47"/>
    </row>
    <row r="34" spans="1:10" ht="12.75">
      <c r="A34" s="48"/>
      <c r="B34" s="47"/>
      <c r="C34" s="47"/>
      <c r="D34" s="47"/>
      <c r="E34" s="47"/>
      <c r="F34" s="47"/>
      <c r="G34" s="47"/>
      <c r="H34" s="47"/>
      <c r="I34" s="47"/>
      <c r="J34" s="47"/>
    </row>
    <row r="35" spans="1:10" ht="12.75">
      <c r="A35" s="48"/>
      <c r="B35" s="47"/>
      <c r="C35" s="47"/>
      <c r="D35" s="47"/>
      <c r="E35" s="47"/>
      <c r="F35" s="47"/>
      <c r="G35" s="47"/>
      <c r="H35" s="47"/>
      <c r="I35" s="47"/>
      <c r="J35" s="47"/>
    </row>
    <row r="36" spans="1:10" s="46" customFormat="1" ht="12.75">
      <c r="A36" s="50"/>
      <c r="B36" s="49"/>
      <c r="C36" s="49"/>
      <c r="D36" s="49"/>
      <c r="E36" s="49"/>
      <c r="F36" s="49"/>
      <c r="G36" s="49"/>
      <c r="H36" s="49"/>
      <c r="I36" s="49"/>
      <c r="J36" s="49"/>
    </row>
    <row r="37" spans="1:10" ht="12.75">
      <c r="A37" s="48"/>
      <c r="B37" s="47"/>
      <c r="C37" s="47"/>
      <c r="D37" s="47"/>
      <c r="E37" s="47"/>
      <c r="F37" s="47"/>
      <c r="G37" s="47"/>
      <c r="H37" s="47"/>
      <c r="I37" s="47"/>
      <c r="J37" s="47"/>
    </row>
    <row r="38" spans="2:10" ht="12.75">
      <c r="B38" s="47"/>
      <c r="C38" s="47"/>
      <c r="D38" s="47"/>
      <c r="E38" s="47"/>
      <c r="F38" s="47"/>
      <c r="G38" s="47"/>
      <c r="H38" s="47"/>
      <c r="I38" s="47"/>
      <c r="J38" s="47"/>
    </row>
    <row r="39" spans="2:10" ht="12.75">
      <c r="B39" s="47"/>
      <c r="C39" s="47"/>
      <c r="D39" s="47"/>
      <c r="E39" s="47"/>
      <c r="F39" s="47"/>
      <c r="G39" s="47"/>
      <c r="H39" s="47"/>
      <c r="I39" s="47"/>
      <c r="J39" s="47"/>
    </row>
    <row r="40" spans="2:10" ht="12.75">
      <c r="B40" s="47"/>
      <c r="C40" s="47"/>
      <c r="D40" s="47"/>
      <c r="E40" s="47"/>
      <c r="F40" s="47"/>
      <c r="G40" s="47"/>
      <c r="H40" s="47"/>
      <c r="I40" s="47"/>
      <c r="J40" s="47"/>
    </row>
    <row r="41" spans="1:10" ht="12.75">
      <c r="A41" s="46" t="s">
        <v>129</v>
      </c>
      <c r="B41" s="47"/>
      <c r="C41" s="47"/>
      <c r="D41" s="47"/>
      <c r="E41" s="47"/>
      <c r="F41" s="47"/>
      <c r="G41" s="47"/>
      <c r="H41" s="47"/>
      <c r="I41" s="47"/>
      <c r="J41" s="47"/>
    </row>
    <row r="42" spans="1:10" ht="12.75">
      <c r="A42" t="s">
        <v>130</v>
      </c>
      <c r="B42" s="47"/>
      <c r="C42" s="47"/>
      <c r="D42" s="47"/>
      <c r="E42" s="47"/>
      <c r="F42" s="47"/>
      <c r="G42" s="47"/>
      <c r="H42" s="47"/>
      <c r="I42" s="47"/>
      <c r="J42" s="47"/>
    </row>
    <row r="43" spans="1:10" ht="12.75">
      <c r="A43" s="48" t="s">
        <v>131</v>
      </c>
      <c r="B43" s="47"/>
      <c r="C43" s="47"/>
      <c r="D43" s="47"/>
      <c r="E43" s="47"/>
      <c r="F43" s="47"/>
      <c r="G43" s="47"/>
      <c r="H43" s="47"/>
      <c r="I43" s="47"/>
      <c r="J43" s="47"/>
    </row>
    <row r="44" spans="1:10" ht="12.75">
      <c r="A44" s="50"/>
      <c r="B44" s="47"/>
      <c r="C44" s="47"/>
      <c r="D44" s="47"/>
      <c r="E44" s="47"/>
      <c r="F44" s="47"/>
      <c r="G44" s="47"/>
      <c r="H44" s="47"/>
      <c r="I44" s="47"/>
      <c r="J44" s="47"/>
    </row>
    <row r="45" spans="1:10" ht="12.75">
      <c r="A45" s="48" t="s">
        <v>132</v>
      </c>
      <c r="B45" s="47"/>
      <c r="C45" s="47"/>
      <c r="D45" s="47"/>
      <c r="E45" s="47"/>
      <c r="F45" s="47"/>
      <c r="G45" s="47"/>
      <c r="H45" s="47"/>
      <c r="I45" s="47"/>
      <c r="J45" s="47"/>
    </row>
    <row r="46" spans="1:10" ht="12.75">
      <c r="A46" s="48"/>
      <c r="B46" s="47"/>
      <c r="C46" s="47"/>
      <c r="D46" s="47"/>
      <c r="E46" s="47"/>
      <c r="F46" s="47"/>
      <c r="G46" s="47"/>
      <c r="H46" s="47"/>
      <c r="I46" s="47"/>
      <c r="J46" s="47"/>
    </row>
    <row r="47" spans="1:10" ht="12.75">
      <c r="A47" s="48"/>
      <c r="B47" s="47"/>
      <c r="C47" s="47"/>
      <c r="D47" s="47"/>
      <c r="E47" s="47"/>
      <c r="F47" s="47"/>
      <c r="G47" s="47"/>
      <c r="H47" s="47"/>
      <c r="I47" s="47"/>
      <c r="J47" s="47"/>
    </row>
    <row r="48" spans="1:10" ht="12.75">
      <c r="A48" s="48"/>
      <c r="B48" s="47"/>
      <c r="C48" s="47"/>
      <c r="D48" s="47"/>
      <c r="E48" s="47"/>
      <c r="F48" s="47"/>
      <c r="G48" s="47"/>
      <c r="H48" s="47"/>
      <c r="I48" s="47"/>
      <c r="J48" s="47"/>
    </row>
    <row r="49" spans="1:10" ht="12.75">
      <c r="A49" s="48"/>
      <c r="B49" s="47"/>
      <c r="C49" s="47"/>
      <c r="D49" s="47"/>
      <c r="E49" s="47"/>
      <c r="F49" s="47"/>
      <c r="G49" s="47"/>
      <c r="H49" s="47"/>
      <c r="I49" s="47"/>
      <c r="J49" s="47"/>
    </row>
    <row r="50" spans="1:10" s="51" customFormat="1" ht="12.75">
      <c r="A50" s="45"/>
      <c r="B50" s="44"/>
      <c r="C50" s="44"/>
      <c r="D50" s="44"/>
      <c r="E50" s="44"/>
      <c r="F50" s="44"/>
      <c r="G50" s="44"/>
      <c r="H50" s="44"/>
      <c r="I50" s="44"/>
      <c r="J50" s="44"/>
    </row>
    <row r="51" spans="1:10" s="53" customFormat="1" ht="12.75">
      <c r="A51" s="43"/>
      <c r="B51" s="52"/>
      <c r="C51" s="52"/>
      <c r="D51" s="52"/>
      <c r="E51" s="52"/>
      <c r="F51" s="52"/>
      <c r="G51" s="52"/>
      <c r="H51" s="52"/>
      <c r="I51" s="52"/>
      <c r="J51" s="52"/>
    </row>
    <row r="52" spans="1:10" s="53" customFormat="1" ht="12.75">
      <c r="A52" s="43"/>
      <c r="B52" s="52"/>
      <c r="C52" s="52"/>
      <c r="D52" s="52"/>
      <c r="E52" s="52"/>
      <c r="F52" s="52"/>
      <c r="G52" s="52"/>
      <c r="H52" s="52"/>
      <c r="I52" s="52"/>
      <c r="J52" s="52"/>
    </row>
    <row r="53" spans="1:10" s="51" customFormat="1" ht="12.75">
      <c r="A53" s="45"/>
      <c r="B53" s="44"/>
      <c r="C53" s="44"/>
      <c r="D53" s="44"/>
      <c r="E53" s="44"/>
      <c r="F53" s="44"/>
      <c r="G53" s="44"/>
      <c r="H53" s="44"/>
      <c r="I53" s="44"/>
      <c r="J53" s="44"/>
    </row>
    <row r="54" s="51" customFormat="1" ht="12.75"/>
    <row r="55" spans="1:10" s="51" customFormat="1" ht="12.75">
      <c r="A55" s="44"/>
      <c r="B55" s="44"/>
      <c r="C55" s="44"/>
      <c r="D55" s="44"/>
      <c r="E55" s="44"/>
      <c r="F55" s="44"/>
      <c r="G55" s="44"/>
      <c r="H55" s="44"/>
      <c r="I55" s="44"/>
      <c r="J55" s="44"/>
    </row>
    <row r="56" spans="1:10" ht="12.75">
      <c r="A56" s="47"/>
      <c r="B56" s="47"/>
      <c r="C56" s="47"/>
      <c r="D56" s="47"/>
      <c r="E56" s="47"/>
      <c r="F56" s="47"/>
      <c r="G56" s="47"/>
      <c r="H56" s="47"/>
      <c r="I56" s="47"/>
      <c r="J56" s="47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J12"/>
  <sheetViews>
    <sheetView zoomScaleSheetLayoutView="100" workbookViewId="0" topLeftCell="A1">
      <selection activeCell="K5" sqref="K5"/>
    </sheetView>
  </sheetViews>
  <sheetFormatPr defaultColWidth="9.00390625" defaultRowHeight="13.5"/>
  <cols>
    <col min="1" max="1" width="3.125" style="54" customWidth="1"/>
    <col min="2" max="2" width="13.25390625" style="55" customWidth="1"/>
    <col min="3" max="3" width="15.75390625" style="56" customWidth="1"/>
    <col min="4" max="4" width="13.00390625" style="56" customWidth="1"/>
    <col min="5" max="5" width="15.875" style="57" customWidth="1"/>
    <col min="6" max="6" width="15.875" style="56" customWidth="1"/>
    <col min="7" max="7" width="15.875" style="57" customWidth="1"/>
    <col min="8" max="8" width="15.875" style="56" customWidth="1"/>
    <col min="9" max="9" width="15.875" style="57" customWidth="1"/>
    <col min="10" max="16384" width="8.875" style="54" customWidth="1"/>
  </cols>
  <sheetData>
    <row r="2" spans="2:3" ht="12.75">
      <c r="B2" s="58" t="s">
        <v>133</v>
      </c>
      <c r="C2" s="54"/>
    </row>
    <row r="4" spans="2:9" ht="12.75">
      <c r="B4" s="59" t="s">
        <v>134</v>
      </c>
      <c r="C4" s="59" t="s">
        <v>0</v>
      </c>
      <c r="D4" s="59" t="s">
        <v>2</v>
      </c>
      <c r="E4" s="60" t="s">
        <v>135</v>
      </c>
      <c r="F4" s="59" t="s">
        <v>136</v>
      </c>
      <c r="G4" s="60" t="s">
        <v>135</v>
      </c>
      <c r="H4" s="59" t="s">
        <v>137</v>
      </c>
      <c r="I4" s="60" t="s">
        <v>135</v>
      </c>
    </row>
    <row r="5" spans="2:10" ht="12.75">
      <c r="B5" s="61" t="s">
        <v>138</v>
      </c>
      <c r="C5" s="62" t="s">
        <v>139</v>
      </c>
      <c r="D5" s="62">
        <v>56</v>
      </c>
      <c r="E5" s="63">
        <v>42443</v>
      </c>
      <c r="F5" s="62">
        <v>100</v>
      </c>
      <c r="G5" s="63">
        <v>42443</v>
      </c>
      <c r="H5" s="62"/>
      <c r="I5" s="63"/>
      <c r="J5" s="54" t="s">
        <v>140</v>
      </c>
    </row>
    <row r="6" spans="2:9" ht="12.75">
      <c r="B6" s="61" t="s">
        <v>138</v>
      </c>
      <c r="C6" s="62"/>
      <c r="D6" s="62"/>
      <c r="E6" s="63"/>
      <c r="F6" s="62"/>
      <c r="G6" s="64"/>
      <c r="H6" s="62"/>
      <c r="I6" s="64"/>
    </row>
    <row r="7" spans="2:9" ht="12.75">
      <c r="B7" s="61" t="s">
        <v>138</v>
      </c>
      <c r="C7" s="62"/>
      <c r="D7" s="62"/>
      <c r="E7" s="64"/>
      <c r="F7" s="62"/>
      <c r="G7" s="64"/>
      <c r="H7" s="62"/>
      <c r="I7" s="64"/>
    </row>
    <row r="8" spans="2:9" ht="12.75">
      <c r="B8" s="61" t="s">
        <v>138</v>
      </c>
      <c r="C8" s="62"/>
      <c r="D8" s="62"/>
      <c r="E8" s="64"/>
      <c r="F8" s="62"/>
      <c r="G8" s="64"/>
      <c r="H8" s="62"/>
      <c r="I8" s="64"/>
    </row>
    <row r="9" spans="2:9" ht="12.75">
      <c r="B9" s="61" t="s">
        <v>138</v>
      </c>
      <c r="C9" s="62"/>
      <c r="D9" s="62"/>
      <c r="E9" s="64"/>
      <c r="F9" s="62"/>
      <c r="G9" s="64"/>
      <c r="H9" s="62"/>
      <c r="I9" s="64"/>
    </row>
    <row r="10" spans="2:9" ht="12.75">
      <c r="B10" s="61" t="s">
        <v>138</v>
      </c>
      <c r="C10" s="62"/>
      <c r="D10" s="62"/>
      <c r="E10" s="64"/>
      <c r="F10" s="62"/>
      <c r="G10" s="64"/>
      <c r="H10" s="62"/>
      <c r="I10" s="64"/>
    </row>
    <row r="11" spans="2:9" ht="12.75">
      <c r="B11" s="61" t="s">
        <v>138</v>
      </c>
      <c r="C11" s="62"/>
      <c r="D11" s="62"/>
      <c r="E11" s="64"/>
      <c r="F11" s="62"/>
      <c r="G11" s="64"/>
      <c r="H11" s="62"/>
      <c r="I11" s="64"/>
    </row>
    <row r="12" spans="2:9" ht="12.75">
      <c r="B12" s="61" t="s">
        <v>138</v>
      </c>
      <c r="C12" s="62"/>
      <c r="D12" s="62"/>
      <c r="E12" s="64"/>
      <c r="F12" s="62"/>
      <c r="G12" s="64"/>
      <c r="H12" s="62"/>
      <c r="I12" s="64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U109"/>
  <sheetViews>
    <sheetView workbookViewId="0" topLeftCell="A1">
      <pane ySplit="8" topLeftCell="A9" activePane="bottomLeft" state="frozen"/>
      <selection pane="topLeft" activeCell="A1" sqref="A1"/>
      <selection pane="bottomLeft" activeCell="R19" sqref="R19"/>
    </sheetView>
  </sheetViews>
  <sheetFormatPr defaultColWidth="9.00390625" defaultRowHeight="13.5"/>
  <cols>
    <col min="1" max="1" width="2.875" style="0" customWidth="1"/>
    <col min="2" max="18" width="6.625" style="0" customWidth="1"/>
    <col min="22" max="22" width="10.875" style="1" customWidth="1"/>
  </cols>
  <sheetData>
    <row r="2" spans="2:20" ht="12.75">
      <c r="B2" s="2" t="s">
        <v>0</v>
      </c>
      <c r="C2" s="2"/>
      <c r="D2" s="3"/>
      <c r="E2" s="3"/>
      <c r="F2" s="2" t="s">
        <v>1</v>
      </c>
      <c r="G2" s="2"/>
      <c r="H2" s="3" t="s">
        <v>2</v>
      </c>
      <c r="I2" s="3"/>
      <c r="J2" s="2" t="s">
        <v>3</v>
      </c>
      <c r="K2" s="2"/>
      <c r="L2" s="4">
        <f>C9</f>
        <v>1000000</v>
      </c>
      <c r="M2" s="4"/>
      <c r="N2" s="2" t="s">
        <v>4</v>
      </c>
      <c r="O2" s="2"/>
      <c r="P2" s="4">
        <f>C108+R108</f>
        <v>0</v>
      </c>
      <c r="Q2" s="4"/>
      <c r="R2" s="5"/>
      <c r="S2" s="5"/>
      <c r="T2" s="5"/>
    </row>
    <row r="3" spans="2:19" ht="57" customHeight="1">
      <c r="B3" s="2" t="s">
        <v>5</v>
      </c>
      <c r="C3" s="2"/>
      <c r="D3" s="6" t="s">
        <v>141</v>
      </c>
      <c r="E3" s="6"/>
      <c r="F3" s="6"/>
      <c r="G3" s="6"/>
      <c r="H3" s="6"/>
      <c r="I3" s="6"/>
      <c r="J3" s="2" t="s">
        <v>7</v>
      </c>
      <c r="K3" s="2"/>
      <c r="L3" s="6" t="s">
        <v>142</v>
      </c>
      <c r="M3" s="6"/>
      <c r="N3" s="6"/>
      <c r="O3" s="6"/>
      <c r="P3" s="6"/>
      <c r="Q3" s="6"/>
      <c r="R3" s="5"/>
      <c r="S3" s="5"/>
    </row>
    <row r="4" spans="2:20" ht="12.75">
      <c r="B4" s="2" t="s">
        <v>9</v>
      </c>
      <c r="C4" s="2"/>
      <c r="D4" s="7">
        <f>SUM($R$9:$S$993)</f>
        <v>153684.21052631587</v>
      </c>
      <c r="E4" s="7"/>
      <c r="F4" s="2" t="s">
        <v>10</v>
      </c>
      <c r="G4" s="2"/>
      <c r="H4" s="8">
        <f>SUM($T$9:$U$108)</f>
        <v>292.00000000000017</v>
      </c>
      <c r="I4" s="8"/>
      <c r="J4" s="9" t="s">
        <v>11</v>
      </c>
      <c r="K4" s="9"/>
      <c r="L4" s="4">
        <f>MAX($C$9:$D$990)-C9</f>
        <v>153684.21052631596</v>
      </c>
      <c r="M4" s="4"/>
      <c r="N4" s="9" t="s">
        <v>12</v>
      </c>
      <c r="O4" s="9"/>
      <c r="P4" s="7">
        <f>MIN($C$9:$D$990)-C9</f>
        <v>0</v>
      </c>
      <c r="Q4" s="7"/>
      <c r="R4" s="5"/>
      <c r="S4" s="5"/>
      <c r="T4" s="5"/>
    </row>
    <row r="5" spans="2:20" ht="12.75">
      <c r="B5" s="10" t="s">
        <v>13</v>
      </c>
      <c r="C5" s="11">
        <f>COUNTIF($R$9:$R$990,"&gt;0")</f>
        <v>1</v>
      </c>
      <c r="D5" s="2" t="s">
        <v>14</v>
      </c>
      <c r="E5" s="12">
        <f>COUNTIF($R$9:$R$990,"&lt;0")</f>
        <v>0</v>
      </c>
      <c r="F5" s="2" t="s">
        <v>15</v>
      </c>
      <c r="G5" s="11">
        <f>COUNTIF($R$9:$R$990,"=0")</f>
        <v>0</v>
      </c>
      <c r="H5" s="2" t="s">
        <v>16</v>
      </c>
      <c r="I5" s="13">
        <f>C5/SUM(C5,E5,G5)</f>
        <v>1</v>
      </c>
      <c r="J5" s="10" t="s">
        <v>17</v>
      </c>
      <c r="K5" s="10"/>
      <c r="L5" s="3"/>
      <c r="M5" s="3"/>
      <c r="N5" s="14" t="s">
        <v>18</v>
      </c>
      <c r="O5" s="15"/>
      <c r="P5" s="3"/>
      <c r="Q5" s="3"/>
      <c r="R5" s="5"/>
      <c r="S5" s="5"/>
      <c r="T5" s="5"/>
    </row>
    <row r="6" spans="2:20" ht="12.75">
      <c r="B6" s="16"/>
      <c r="C6" s="17"/>
      <c r="D6" s="18"/>
      <c r="E6" s="19"/>
      <c r="F6" s="16"/>
      <c r="G6" s="19"/>
      <c r="H6" s="16"/>
      <c r="I6" s="20"/>
      <c r="J6" s="16"/>
      <c r="K6" s="16"/>
      <c r="L6" s="19"/>
      <c r="M6" s="19"/>
      <c r="N6" s="21"/>
      <c r="O6" s="21"/>
      <c r="P6" s="22"/>
      <c r="Q6" s="23"/>
      <c r="R6" s="5"/>
      <c r="S6" s="5"/>
      <c r="T6" s="5"/>
    </row>
    <row r="7" spans="2:21" ht="12.75">
      <c r="B7" s="24" t="s">
        <v>19</v>
      </c>
      <c r="C7" s="25" t="s">
        <v>20</v>
      </c>
      <c r="D7" s="25"/>
      <c r="E7" s="26" t="s">
        <v>21</v>
      </c>
      <c r="F7" s="26"/>
      <c r="G7" s="26"/>
      <c r="H7" s="26"/>
      <c r="I7" s="26"/>
      <c r="J7" s="27" t="s">
        <v>22</v>
      </c>
      <c r="K7" s="27"/>
      <c r="L7" s="27"/>
      <c r="M7" s="28" t="s">
        <v>23</v>
      </c>
      <c r="N7" s="29" t="s">
        <v>24</v>
      </c>
      <c r="O7" s="29"/>
      <c r="P7" s="29"/>
      <c r="Q7" s="29"/>
      <c r="R7" s="30" t="s">
        <v>25</v>
      </c>
      <c r="S7" s="30"/>
      <c r="T7" s="30"/>
      <c r="U7" s="30"/>
    </row>
    <row r="8" spans="2:21" ht="12.75">
      <c r="B8" s="24"/>
      <c r="C8" s="25"/>
      <c r="D8" s="25"/>
      <c r="E8" s="31" t="s">
        <v>26</v>
      </c>
      <c r="F8" s="31" t="s">
        <v>27</v>
      </c>
      <c r="G8" s="31" t="s">
        <v>28</v>
      </c>
      <c r="H8" s="31" t="s">
        <v>29</v>
      </c>
      <c r="I8" s="31"/>
      <c r="J8" s="32" t="s">
        <v>30</v>
      </c>
      <c r="K8" s="32" t="s">
        <v>31</v>
      </c>
      <c r="L8" s="32"/>
      <c r="M8" s="28"/>
      <c r="N8" s="33" t="s">
        <v>26</v>
      </c>
      <c r="O8" s="33" t="s">
        <v>27</v>
      </c>
      <c r="P8" s="33" t="s">
        <v>29</v>
      </c>
      <c r="Q8" s="33"/>
      <c r="R8" s="30" t="s">
        <v>32</v>
      </c>
      <c r="S8" s="30"/>
      <c r="T8" s="30" t="s">
        <v>30</v>
      </c>
      <c r="U8" s="30"/>
    </row>
    <row r="9" spans="2:21" ht="12.75">
      <c r="B9" s="34">
        <v>1</v>
      </c>
      <c r="C9" s="35">
        <v>1000000</v>
      </c>
      <c r="D9" s="35"/>
      <c r="E9" s="34">
        <v>2001</v>
      </c>
      <c r="F9" s="36">
        <v>42111</v>
      </c>
      <c r="G9" s="34" t="s">
        <v>34</v>
      </c>
      <c r="H9" s="34">
        <v>105.33</v>
      </c>
      <c r="I9" s="34"/>
      <c r="J9" s="34">
        <v>57</v>
      </c>
      <c r="K9" s="35">
        <f>IF(F9="","",C9*0.03)</f>
        <v>30000</v>
      </c>
      <c r="L9" s="35"/>
      <c r="M9" s="37">
        <f>IF(J9="","",(K9/J9)/1000)</f>
        <v>0.5263157894736842</v>
      </c>
      <c r="N9" s="34">
        <v>2001</v>
      </c>
      <c r="O9" s="36">
        <v>42111</v>
      </c>
      <c r="P9" s="34">
        <v>108.25</v>
      </c>
      <c r="Q9" s="34"/>
      <c r="R9" s="38">
        <f>IF(O9="","",(IF(G9="売",H9-P9,P9-H9))*M9*100000)</f>
        <v>153684.21052631587</v>
      </c>
      <c r="S9" s="38"/>
      <c r="T9" s="39">
        <f>IF(O9="","",IF(R9&lt;0,J9*(-1),IF(G9="買",(P9-H9)*100,(H9-P9)*100)))</f>
        <v>292.00000000000017</v>
      </c>
      <c r="U9" s="39"/>
    </row>
    <row r="10" spans="2:21" ht="12.75">
      <c r="B10" s="34">
        <v>2</v>
      </c>
      <c r="C10" s="35">
        <f>IF(R9="","",C9+R9)</f>
        <v>1153684.210526316</v>
      </c>
      <c r="D10" s="35"/>
      <c r="E10" s="34"/>
      <c r="F10" s="36"/>
      <c r="G10" s="34" t="s">
        <v>34</v>
      </c>
      <c r="H10" s="34"/>
      <c r="I10" s="34"/>
      <c r="J10" s="34"/>
      <c r="K10" s="35">
        <f>IF(F10="","",C10*0.03)</f>
      </c>
      <c r="L10" s="35"/>
      <c r="M10" s="37">
        <f>IF(J10="","",(K10/J10)/1000)</f>
      </c>
      <c r="N10" s="34"/>
      <c r="O10" s="36"/>
      <c r="P10" s="34"/>
      <c r="Q10" s="34"/>
      <c r="R10" s="38">
        <f>IF(O10="","",(IF(G10="売",H10-P10,P10-H10))*M10*100000)</f>
      </c>
      <c r="S10" s="38"/>
      <c r="T10" s="39">
        <f>IF(O10="","",IF(R10&lt;0,J10*(-1),IF(G10="買",(P10-H10)*100,(H10-P10)*100)))</f>
      </c>
      <c r="U10" s="39"/>
    </row>
    <row r="11" spans="2:21" ht="12.75">
      <c r="B11" s="34">
        <v>3</v>
      </c>
      <c r="C11" s="35">
        <f>IF(R10="","",C10+R10)</f>
      </c>
      <c r="D11" s="35"/>
      <c r="E11" s="34"/>
      <c r="F11" s="36"/>
      <c r="G11" s="34" t="s">
        <v>34</v>
      </c>
      <c r="H11" s="34"/>
      <c r="I11" s="34"/>
      <c r="J11" s="34"/>
      <c r="K11" s="35">
        <f>IF(F11="","",C11*0.03)</f>
      </c>
      <c r="L11" s="35"/>
      <c r="M11" s="37">
        <f>IF(J11="","",(K11/J11)/1000)</f>
      </c>
      <c r="N11" s="34"/>
      <c r="O11" s="36"/>
      <c r="P11" s="34"/>
      <c r="Q11" s="34"/>
      <c r="R11" s="38">
        <f>IF(O11="","",(IF(G11="売",H11-P11,P11-H11))*M11*100000)</f>
      </c>
      <c r="S11" s="38"/>
      <c r="T11" s="39">
        <f>IF(O11="","",IF(R11&lt;0,J11*(-1),IF(G11="買",(P11-H11)*100,(H11-P11)*100)))</f>
      </c>
      <c r="U11" s="39"/>
    </row>
    <row r="12" spans="2:21" ht="12.75">
      <c r="B12" s="34">
        <v>4</v>
      </c>
      <c r="C12" s="35">
        <f>IF(R11="","",C11+R11)</f>
      </c>
      <c r="D12" s="35"/>
      <c r="E12" s="34"/>
      <c r="F12" s="36"/>
      <c r="G12" s="34" t="s">
        <v>33</v>
      </c>
      <c r="H12" s="34"/>
      <c r="I12" s="34"/>
      <c r="J12" s="34"/>
      <c r="K12" s="35">
        <f>IF(F12="","",C12*0.03)</f>
      </c>
      <c r="L12" s="35"/>
      <c r="M12" s="37">
        <f>IF(J12="","",(K12/J12)/1000)</f>
      </c>
      <c r="N12" s="34"/>
      <c r="O12" s="36"/>
      <c r="P12" s="34"/>
      <c r="Q12" s="34"/>
      <c r="R12" s="38">
        <f>IF(O12="","",(IF(G12="売",H12-P12,P12-H12))*M12*100000)</f>
      </c>
      <c r="S12" s="38"/>
      <c r="T12" s="39">
        <f>IF(O12="","",IF(R12&lt;0,J12*(-1),IF(G12="買",(P12-H12)*100,(H12-P12)*100)))</f>
      </c>
      <c r="U12" s="39"/>
    </row>
    <row r="13" spans="2:21" ht="12.75">
      <c r="B13" s="34">
        <v>5</v>
      </c>
      <c r="C13" s="35">
        <f>IF(R12="","",C12+R12)</f>
      </c>
      <c r="D13" s="35"/>
      <c r="E13" s="34"/>
      <c r="F13" s="36"/>
      <c r="G13" s="34" t="s">
        <v>33</v>
      </c>
      <c r="H13" s="34"/>
      <c r="I13" s="34"/>
      <c r="J13" s="34"/>
      <c r="K13" s="35">
        <f>IF(F13="","",C13*0.03)</f>
      </c>
      <c r="L13" s="35"/>
      <c r="M13" s="37">
        <f>IF(J13="","",(K13/J13)/1000)</f>
      </c>
      <c r="N13" s="34"/>
      <c r="O13" s="36"/>
      <c r="P13" s="34"/>
      <c r="Q13" s="34"/>
      <c r="R13" s="38">
        <f>IF(O13="","",(IF(G13="売",H13-P13,P13-H13))*M13*100000)</f>
      </c>
      <c r="S13" s="38"/>
      <c r="T13" s="39">
        <f>IF(O13="","",IF(R13&lt;0,J13*(-1),IF(G13="買",(P13-H13)*100,(H13-P13)*100)))</f>
      </c>
      <c r="U13" s="39"/>
    </row>
    <row r="14" spans="2:21" ht="12.75">
      <c r="B14" s="34">
        <v>6</v>
      </c>
      <c r="C14" s="35">
        <f>IF(R13="","",C13+R13)</f>
      </c>
      <c r="D14" s="35"/>
      <c r="E14" s="34"/>
      <c r="F14" s="36"/>
      <c r="G14" s="34" t="s">
        <v>34</v>
      </c>
      <c r="H14" s="34"/>
      <c r="I14" s="34"/>
      <c r="J14" s="34"/>
      <c r="K14" s="35">
        <f>IF(F14="","",C14*0.03)</f>
      </c>
      <c r="L14" s="35"/>
      <c r="M14" s="37">
        <f>IF(J14="","",(K14/J14)/1000)</f>
      </c>
      <c r="N14" s="34"/>
      <c r="O14" s="36"/>
      <c r="P14" s="34"/>
      <c r="Q14" s="34"/>
      <c r="R14" s="38">
        <f>IF(O14="","",(IF(G14="売",H14-P14,P14-H14))*M14*100000)</f>
      </c>
      <c r="S14" s="38"/>
      <c r="T14" s="39">
        <f>IF(O14="","",IF(R14&lt;0,J14*(-1),IF(G14="買",(P14-H14)*100,(H14-P14)*100)))</f>
      </c>
      <c r="U14" s="39"/>
    </row>
    <row r="15" spans="2:21" ht="12.75">
      <c r="B15" s="34">
        <v>7</v>
      </c>
      <c r="C15" s="35">
        <f>IF(R14="","",C14+R14)</f>
      </c>
      <c r="D15" s="35"/>
      <c r="E15" s="34"/>
      <c r="F15" s="36"/>
      <c r="G15" s="34" t="s">
        <v>34</v>
      </c>
      <c r="H15" s="34"/>
      <c r="I15" s="34"/>
      <c r="J15" s="34"/>
      <c r="K15" s="35">
        <f>IF(F15="","",C15*0.03)</f>
      </c>
      <c r="L15" s="35"/>
      <c r="M15" s="37">
        <f>IF(J15="","",(K15/J15)/1000)</f>
      </c>
      <c r="N15" s="34"/>
      <c r="O15" s="36"/>
      <c r="P15" s="34"/>
      <c r="Q15" s="34"/>
      <c r="R15" s="38">
        <f>IF(O15="","",(IF(G15="売",H15-P15,P15-H15))*M15*100000)</f>
      </c>
      <c r="S15" s="38"/>
      <c r="T15" s="39">
        <f>IF(O15="","",IF(R15&lt;0,J15*(-1),IF(G15="買",(P15-H15)*100,(H15-P15)*100)))</f>
      </c>
      <c r="U15" s="39"/>
    </row>
    <row r="16" spans="2:21" ht="12.75">
      <c r="B16" s="34">
        <v>8</v>
      </c>
      <c r="C16" s="35">
        <f>IF(R15="","",C15+R15)</f>
      </c>
      <c r="D16" s="35"/>
      <c r="E16" s="34"/>
      <c r="F16" s="36"/>
      <c r="G16" s="34" t="s">
        <v>34</v>
      </c>
      <c r="H16" s="34"/>
      <c r="I16" s="34"/>
      <c r="J16" s="34"/>
      <c r="K16" s="35">
        <f>IF(F16="","",C16*0.03)</f>
      </c>
      <c r="L16" s="35"/>
      <c r="M16" s="37">
        <f>IF(J16="","",(K16/J16)/1000)</f>
      </c>
      <c r="N16" s="34"/>
      <c r="O16" s="36"/>
      <c r="P16" s="34"/>
      <c r="Q16" s="34"/>
      <c r="R16" s="38">
        <f>IF(O16="","",(IF(G16="売",H16-P16,P16-H16))*M16*100000)</f>
      </c>
      <c r="S16" s="38"/>
      <c r="T16" s="39">
        <f>IF(O16="","",IF(R16&lt;0,J16*(-1),IF(G16="買",(P16-H16)*100,(H16-P16)*100)))</f>
      </c>
      <c r="U16" s="39"/>
    </row>
    <row r="17" spans="2:21" ht="12.75">
      <c r="B17" s="34">
        <v>9</v>
      </c>
      <c r="C17" s="35">
        <f>IF(R16="","",C16+R16)</f>
      </c>
      <c r="D17" s="35"/>
      <c r="E17" s="34"/>
      <c r="F17" s="36"/>
      <c r="G17" s="34" t="s">
        <v>34</v>
      </c>
      <c r="H17" s="34"/>
      <c r="I17" s="34"/>
      <c r="J17" s="34"/>
      <c r="K17" s="35">
        <f>IF(F17="","",C17*0.03)</f>
      </c>
      <c r="L17" s="35"/>
      <c r="M17" s="37">
        <f>IF(J17="","",(K17/J17)/1000)</f>
      </c>
      <c r="N17" s="34"/>
      <c r="O17" s="36"/>
      <c r="P17" s="34"/>
      <c r="Q17" s="34"/>
      <c r="R17" s="38">
        <f>IF(O17="","",(IF(G17="売",H17-P17,P17-H17))*M17*100000)</f>
      </c>
      <c r="S17" s="38"/>
      <c r="T17" s="39">
        <f>IF(O17="","",IF(R17&lt;0,J17*(-1),IF(G17="買",(P17-H17)*100,(H17-P17)*100)))</f>
      </c>
      <c r="U17" s="39"/>
    </row>
    <row r="18" spans="2:21" ht="12.75">
      <c r="B18" s="34">
        <v>10</v>
      </c>
      <c r="C18" s="35">
        <f>IF(R17="","",C17+R17)</f>
      </c>
      <c r="D18" s="35"/>
      <c r="E18" s="34"/>
      <c r="F18" s="36"/>
      <c r="G18" s="34" t="s">
        <v>34</v>
      </c>
      <c r="H18" s="34"/>
      <c r="I18" s="34"/>
      <c r="J18" s="34"/>
      <c r="K18" s="35">
        <f>IF(F18="","",C18*0.03)</f>
      </c>
      <c r="L18" s="35"/>
      <c r="M18" s="37">
        <f>IF(J18="","",(K18/J18)/1000)</f>
      </c>
      <c r="N18" s="34"/>
      <c r="O18" s="36"/>
      <c r="P18" s="34"/>
      <c r="Q18" s="34"/>
      <c r="R18" s="38">
        <f>IF(O18="","",(IF(G18="売",H18-P18,P18-H18))*M18*100000)</f>
      </c>
      <c r="S18" s="38"/>
      <c r="T18" s="39">
        <f>IF(O18="","",IF(R18&lt;0,J18*(-1),IF(G18="買",(P18-H18)*100,(H18-P18)*100)))</f>
      </c>
      <c r="U18" s="39"/>
    </row>
    <row r="19" spans="2:21" ht="12.75">
      <c r="B19" s="34">
        <v>11</v>
      </c>
      <c r="C19" s="35">
        <f>IF(R18="","",C18+R18)</f>
      </c>
      <c r="D19" s="35"/>
      <c r="E19" s="34"/>
      <c r="F19" s="36"/>
      <c r="G19" s="34" t="s">
        <v>34</v>
      </c>
      <c r="H19" s="34"/>
      <c r="I19" s="34"/>
      <c r="J19" s="34"/>
      <c r="K19" s="35">
        <f>IF(F19="","",C19*0.03)</f>
      </c>
      <c r="L19" s="35"/>
      <c r="M19" s="37">
        <f>IF(J19="","",(K19/J19)/1000)</f>
      </c>
      <c r="N19" s="34"/>
      <c r="O19" s="36"/>
      <c r="P19" s="34"/>
      <c r="Q19" s="34"/>
      <c r="R19" s="38">
        <f>IF(O19="","",(IF(G19="売",H19-P19,P19-H19))*M19*100000)</f>
      </c>
      <c r="S19" s="38"/>
      <c r="T19" s="39">
        <f>IF(O19="","",IF(R19&lt;0,J19*(-1),IF(G19="買",(P19-H19)*100,(H19-P19)*100)))</f>
      </c>
      <c r="U19" s="39"/>
    </row>
    <row r="20" spans="2:21" ht="12.75">
      <c r="B20" s="34">
        <v>12</v>
      </c>
      <c r="C20" s="35">
        <f>IF(R19="","",C19+R19)</f>
      </c>
      <c r="D20" s="35"/>
      <c r="E20" s="34"/>
      <c r="F20" s="36"/>
      <c r="G20" s="34" t="s">
        <v>34</v>
      </c>
      <c r="H20" s="34"/>
      <c r="I20" s="34"/>
      <c r="J20" s="34"/>
      <c r="K20" s="35">
        <f>IF(F20="","",C20*0.03)</f>
      </c>
      <c r="L20" s="35"/>
      <c r="M20" s="37">
        <f>IF(J20="","",(K20/J20)/1000)</f>
      </c>
      <c r="N20" s="34"/>
      <c r="O20" s="36"/>
      <c r="P20" s="34"/>
      <c r="Q20" s="34"/>
      <c r="R20" s="38">
        <f>IF(O20="","",(IF(G20="売",H20-P20,P20-H20))*M20*100000)</f>
      </c>
      <c r="S20" s="38"/>
      <c r="T20" s="39">
        <f>IF(O20="","",IF(R20&lt;0,J20*(-1),IF(G20="買",(P20-H20)*100,(H20-P20)*100)))</f>
      </c>
      <c r="U20" s="39"/>
    </row>
    <row r="21" spans="2:21" ht="12.75">
      <c r="B21" s="34">
        <v>13</v>
      </c>
      <c r="C21" s="35">
        <f>IF(R20="","",C20+R20)</f>
      </c>
      <c r="D21" s="35"/>
      <c r="E21" s="34"/>
      <c r="F21" s="36"/>
      <c r="G21" s="34" t="s">
        <v>34</v>
      </c>
      <c r="H21" s="34"/>
      <c r="I21" s="34"/>
      <c r="J21" s="34"/>
      <c r="K21" s="35">
        <f>IF(F21="","",C21*0.03)</f>
      </c>
      <c r="L21" s="35"/>
      <c r="M21" s="37">
        <f>IF(J21="","",(K21/J21)/1000)</f>
      </c>
      <c r="N21" s="34"/>
      <c r="O21" s="36"/>
      <c r="P21" s="34"/>
      <c r="Q21" s="34"/>
      <c r="R21" s="38">
        <f>IF(O21="","",(IF(G21="売",H21-P21,P21-H21))*M21*100000)</f>
      </c>
      <c r="S21" s="38"/>
      <c r="T21" s="39">
        <f>IF(O21="","",IF(R21&lt;0,J21*(-1),IF(G21="買",(P21-H21)*100,(H21-P21)*100)))</f>
      </c>
      <c r="U21" s="39"/>
    </row>
    <row r="22" spans="2:21" ht="12.75">
      <c r="B22" s="34">
        <v>14</v>
      </c>
      <c r="C22" s="35">
        <f>IF(R21="","",C21+R21)</f>
      </c>
      <c r="D22" s="35"/>
      <c r="E22" s="34"/>
      <c r="F22" s="36"/>
      <c r="G22" s="34" t="s">
        <v>33</v>
      </c>
      <c r="H22" s="34"/>
      <c r="I22" s="34"/>
      <c r="J22" s="34"/>
      <c r="K22" s="35">
        <f>IF(F22="","",C22*0.03)</f>
      </c>
      <c r="L22" s="35"/>
      <c r="M22" s="37">
        <f>IF(J22="","",(K22/J22)/1000)</f>
      </c>
      <c r="N22" s="34"/>
      <c r="O22" s="36"/>
      <c r="P22" s="34"/>
      <c r="Q22" s="34"/>
      <c r="R22" s="38">
        <f>IF(O22="","",(IF(G22="売",H22-P22,P22-H22))*M22*100000)</f>
      </c>
      <c r="S22" s="38"/>
      <c r="T22" s="39">
        <f>IF(O22="","",IF(R22&lt;0,J22*(-1),IF(G22="買",(P22-H22)*100,(H22-P22)*100)))</f>
      </c>
      <c r="U22" s="39"/>
    </row>
    <row r="23" spans="2:21" ht="12.75">
      <c r="B23" s="34">
        <v>15</v>
      </c>
      <c r="C23" s="35">
        <f>IF(R22="","",C22+R22)</f>
      </c>
      <c r="D23" s="35"/>
      <c r="E23" s="34"/>
      <c r="F23" s="36"/>
      <c r="G23" s="34" t="s">
        <v>34</v>
      </c>
      <c r="H23" s="34"/>
      <c r="I23" s="34"/>
      <c r="J23" s="34"/>
      <c r="K23" s="35">
        <f>IF(F23="","",C23*0.03)</f>
      </c>
      <c r="L23" s="35"/>
      <c r="M23" s="37">
        <f>IF(J23="","",(K23/J23)/1000)</f>
      </c>
      <c r="N23" s="34"/>
      <c r="O23" s="36"/>
      <c r="P23" s="34"/>
      <c r="Q23" s="34"/>
      <c r="R23" s="38">
        <f>IF(O23="","",(IF(G23="売",H23-P23,P23-H23))*M23*100000)</f>
      </c>
      <c r="S23" s="38"/>
      <c r="T23" s="39">
        <f>IF(O23="","",IF(R23&lt;0,J23*(-1),IF(G23="買",(P23-H23)*100,(H23-P23)*100)))</f>
      </c>
      <c r="U23" s="39"/>
    </row>
    <row r="24" spans="2:21" ht="12.75">
      <c r="B24" s="34">
        <v>16</v>
      </c>
      <c r="C24" s="35">
        <f>IF(R23="","",C23+R23)</f>
      </c>
      <c r="D24" s="35"/>
      <c r="E24" s="34"/>
      <c r="F24" s="36"/>
      <c r="G24" s="34" t="s">
        <v>34</v>
      </c>
      <c r="H24" s="34"/>
      <c r="I24" s="34"/>
      <c r="J24" s="34"/>
      <c r="K24" s="35">
        <f>IF(F24="","",C24*0.03)</f>
      </c>
      <c r="L24" s="35"/>
      <c r="M24" s="37">
        <f>IF(J24="","",(K24/J24)/1000)</f>
      </c>
      <c r="N24" s="34"/>
      <c r="O24" s="36"/>
      <c r="P24" s="34"/>
      <c r="Q24" s="34"/>
      <c r="R24" s="38">
        <f>IF(O24="","",(IF(G24="売",H24-P24,P24-H24))*M24*100000)</f>
      </c>
      <c r="S24" s="38"/>
      <c r="T24" s="39">
        <f>IF(O24="","",IF(R24&lt;0,J24*(-1),IF(G24="買",(P24-H24)*100,(H24-P24)*100)))</f>
      </c>
      <c r="U24" s="39"/>
    </row>
    <row r="25" spans="2:21" ht="12.75">
      <c r="B25" s="34">
        <v>17</v>
      </c>
      <c r="C25" s="35">
        <f>IF(R24="","",C24+R24)</f>
      </c>
      <c r="D25" s="35"/>
      <c r="E25" s="34"/>
      <c r="F25" s="36"/>
      <c r="G25" s="34" t="s">
        <v>34</v>
      </c>
      <c r="H25" s="34"/>
      <c r="I25" s="34"/>
      <c r="J25" s="34"/>
      <c r="K25" s="35">
        <f>IF(F25="","",C25*0.03)</f>
      </c>
      <c r="L25" s="35"/>
      <c r="M25" s="37">
        <f>IF(J25="","",(K25/J25)/1000)</f>
      </c>
      <c r="N25" s="34"/>
      <c r="O25" s="36"/>
      <c r="P25" s="34"/>
      <c r="Q25" s="34"/>
      <c r="R25" s="38">
        <f>IF(O25="","",(IF(G25="売",H25-P25,P25-H25))*M25*100000)</f>
      </c>
      <c r="S25" s="38"/>
      <c r="T25" s="39">
        <f>IF(O25="","",IF(R25&lt;0,J25*(-1),IF(G25="買",(P25-H25)*100,(H25-P25)*100)))</f>
      </c>
      <c r="U25" s="39"/>
    </row>
    <row r="26" spans="2:21" ht="12.75">
      <c r="B26" s="34">
        <v>18</v>
      </c>
      <c r="C26" s="35">
        <f>IF(R25="","",C25+R25)</f>
      </c>
      <c r="D26" s="35"/>
      <c r="E26" s="34"/>
      <c r="F26" s="36"/>
      <c r="G26" s="34" t="s">
        <v>34</v>
      </c>
      <c r="H26" s="34"/>
      <c r="I26" s="34"/>
      <c r="J26" s="34"/>
      <c r="K26" s="35">
        <f>IF(F26="","",C26*0.03)</f>
      </c>
      <c r="L26" s="35"/>
      <c r="M26" s="37">
        <f>IF(J26="","",(K26/J26)/1000)</f>
      </c>
      <c r="N26" s="34"/>
      <c r="O26" s="36"/>
      <c r="P26" s="34"/>
      <c r="Q26" s="34"/>
      <c r="R26" s="38">
        <f>IF(O26="","",(IF(G26="売",H26-P26,P26-H26))*M26*100000)</f>
      </c>
      <c r="S26" s="38"/>
      <c r="T26" s="39">
        <f>IF(O26="","",IF(R26&lt;0,J26*(-1),IF(G26="買",(P26-H26)*100,(H26-P26)*100)))</f>
      </c>
      <c r="U26" s="39"/>
    </row>
    <row r="27" spans="2:21" ht="12.75">
      <c r="B27" s="34">
        <v>19</v>
      </c>
      <c r="C27" s="35">
        <f>IF(R26="","",C26+R26)</f>
      </c>
      <c r="D27" s="35"/>
      <c r="E27" s="34"/>
      <c r="F27" s="36"/>
      <c r="G27" s="34" t="s">
        <v>33</v>
      </c>
      <c r="H27" s="34"/>
      <c r="I27" s="34"/>
      <c r="J27" s="34"/>
      <c r="K27" s="35">
        <f>IF(F27="","",C27*0.03)</f>
      </c>
      <c r="L27" s="35"/>
      <c r="M27" s="37">
        <f>IF(J27="","",(K27/J27)/1000)</f>
      </c>
      <c r="N27" s="34"/>
      <c r="O27" s="36"/>
      <c r="P27" s="34"/>
      <c r="Q27" s="34"/>
      <c r="R27" s="38">
        <f>IF(O27="","",(IF(G27="売",H27-P27,P27-H27))*M27*100000)</f>
      </c>
      <c r="S27" s="38"/>
      <c r="T27" s="39">
        <f>IF(O27="","",IF(R27&lt;0,J27*(-1),IF(G27="買",(P27-H27)*100,(H27-P27)*100)))</f>
      </c>
      <c r="U27" s="39"/>
    </row>
    <row r="28" spans="2:21" ht="12.75">
      <c r="B28" s="34">
        <v>20</v>
      </c>
      <c r="C28" s="35">
        <f>IF(R27="","",C27+R27)</f>
      </c>
      <c r="D28" s="35"/>
      <c r="E28" s="34"/>
      <c r="F28" s="36"/>
      <c r="G28" s="34" t="s">
        <v>34</v>
      </c>
      <c r="H28" s="34"/>
      <c r="I28" s="34"/>
      <c r="J28" s="34"/>
      <c r="K28" s="35">
        <f>IF(F28="","",C28*0.03)</f>
      </c>
      <c r="L28" s="35"/>
      <c r="M28" s="37">
        <f>IF(J28="","",(K28/J28)/1000)</f>
      </c>
      <c r="N28" s="34"/>
      <c r="O28" s="36"/>
      <c r="P28" s="34"/>
      <c r="Q28" s="34"/>
      <c r="R28" s="38">
        <f>IF(O28="","",(IF(G28="売",H28-P28,P28-H28))*M28*100000)</f>
      </c>
      <c r="S28" s="38"/>
      <c r="T28" s="39">
        <f>IF(O28="","",IF(R28&lt;0,J28*(-1),IF(G28="買",(P28-H28)*100,(H28-P28)*100)))</f>
      </c>
      <c r="U28" s="39"/>
    </row>
    <row r="29" spans="2:21" ht="12.75">
      <c r="B29" s="34">
        <v>21</v>
      </c>
      <c r="C29" s="35">
        <f>IF(R28="","",C28+R28)</f>
      </c>
      <c r="D29" s="35"/>
      <c r="E29" s="34"/>
      <c r="F29" s="36"/>
      <c r="G29" s="34" t="s">
        <v>33</v>
      </c>
      <c r="H29" s="34"/>
      <c r="I29" s="34"/>
      <c r="J29" s="34"/>
      <c r="K29" s="35">
        <f>IF(F29="","",C29*0.03)</f>
      </c>
      <c r="L29" s="35"/>
      <c r="M29" s="37">
        <f>IF(J29="","",(K29/J29)/1000)</f>
      </c>
      <c r="N29" s="34"/>
      <c r="O29" s="36"/>
      <c r="P29" s="34"/>
      <c r="Q29" s="34"/>
      <c r="R29" s="38">
        <f>IF(O29="","",(IF(G29="売",H29-P29,P29-H29))*M29*100000)</f>
      </c>
      <c r="S29" s="38"/>
      <c r="T29" s="39">
        <f>IF(O29="","",IF(R29&lt;0,J29*(-1),IF(G29="買",(P29-H29)*100,(H29-P29)*100)))</f>
      </c>
      <c r="U29" s="39"/>
    </row>
    <row r="30" spans="2:21" ht="12.75">
      <c r="B30" s="34">
        <v>22</v>
      </c>
      <c r="C30" s="35">
        <f>IF(R29="","",C29+R29)</f>
      </c>
      <c r="D30" s="35"/>
      <c r="E30" s="34"/>
      <c r="F30" s="36"/>
      <c r="G30" s="34" t="s">
        <v>33</v>
      </c>
      <c r="H30" s="34"/>
      <c r="I30" s="34"/>
      <c r="J30" s="34"/>
      <c r="K30" s="35">
        <f>IF(F30="","",C30*0.03)</f>
      </c>
      <c r="L30" s="35"/>
      <c r="M30" s="37">
        <f>IF(J30="","",(K30/J30)/1000)</f>
      </c>
      <c r="N30" s="34"/>
      <c r="O30" s="36"/>
      <c r="P30" s="34"/>
      <c r="Q30" s="34"/>
      <c r="R30" s="38">
        <f>IF(O30="","",(IF(G30="売",H30-P30,P30-H30))*M30*100000)</f>
      </c>
      <c r="S30" s="38"/>
      <c r="T30" s="39">
        <f>IF(O30="","",IF(R30&lt;0,J30*(-1),IF(G30="買",(P30-H30)*100,(H30-P30)*100)))</f>
      </c>
      <c r="U30" s="39"/>
    </row>
    <row r="31" spans="2:21" ht="12.75">
      <c r="B31" s="34">
        <v>23</v>
      </c>
      <c r="C31" s="35">
        <f>IF(R30="","",C30+R30)</f>
      </c>
      <c r="D31" s="35"/>
      <c r="E31" s="34"/>
      <c r="F31" s="36"/>
      <c r="G31" s="34" t="s">
        <v>33</v>
      </c>
      <c r="H31" s="34"/>
      <c r="I31" s="34"/>
      <c r="J31" s="34"/>
      <c r="K31" s="35">
        <f>IF(F31="","",C31*0.03)</f>
      </c>
      <c r="L31" s="35"/>
      <c r="M31" s="37">
        <f>IF(J31="","",(K31/J31)/1000)</f>
      </c>
      <c r="N31" s="34"/>
      <c r="O31" s="36"/>
      <c r="P31" s="34"/>
      <c r="Q31" s="34"/>
      <c r="R31" s="38">
        <f>IF(O31="","",(IF(G31="売",H31-P31,P31-H31))*M31*100000)</f>
      </c>
      <c r="S31" s="38"/>
      <c r="T31" s="39">
        <f>IF(O31="","",IF(R31&lt;0,J31*(-1),IF(G31="買",(P31-H31)*100,(H31-P31)*100)))</f>
      </c>
      <c r="U31" s="39"/>
    </row>
    <row r="32" spans="2:21" ht="12.75">
      <c r="B32" s="34">
        <v>24</v>
      </c>
      <c r="C32" s="35">
        <f>IF(R31="","",C31+R31)</f>
      </c>
      <c r="D32" s="35"/>
      <c r="E32" s="34"/>
      <c r="F32" s="36"/>
      <c r="G32" s="34" t="s">
        <v>33</v>
      </c>
      <c r="H32" s="34"/>
      <c r="I32" s="34"/>
      <c r="J32" s="34"/>
      <c r="K32" s="35">
        <f>IF(F32="","",C32*0.03)</f>
      </c>
      <c r="L32" s="35"/>
      <c r="M32" s="37">
        <f>IF(J32="","",(K32/J32)/1000)</f>
      </c>
      <c r="N32" s="34"/>
      <c r="O32" s="36"/>
      <c r="P32" s="34"/>
      <c r="Q32" s="34"/>
      <c r="R32" s="38">
        <f>IF(O32="","",(IF(G32="売",H32-P32,P32-H32))*M32*100000)</f>
      </c>
      <c r="S32" s="38"/>
      <c r="T32" s="39">
        <f>IF(O32="","",IF(R32&lt;0,J32*(-1),IF(G32="買",(P32-H32)*100,(H32-P32)*100)))</f>
      </c>
      <c r="U32" s="39"/>
    </row>
    <row r="33" spans="2:21" ht="12.75">
      <c r="B33" s="34">
        <v>25</v>
      </c>
      <c r="C33" s="35">
        <f>IF(R32="","",C32+R32)</f>
      </c>
      <c r="D33" s="35"/>
      <c r="E33" s="34"/>
      <c r="F33" s="36"/>
      <c r="G33" s="34" t="s">
        <v>34</v>
      </c>
      <c r="H33" s="34"/>
      <c r="I33" s="34"/>
      <c r="J33" s="34"/>
      <c r="K33" s="35">
        <f>IF(F33="","",C33*0.03)</f>
      </c>
      <c r="L33" s="35"/>
      <c r="M33" s="37">
        <f>IF(J33="","",(K33/J33)/1000)</f>
      </c>
      <c r="N33" s="34"/>
      <c r="O33" s="36"/>
      <c r="P33" s="34"/>
      <c r="Q33" s="34"/>
      <c r="R33" s="38">
        <f>IF(O33="","",(IF(G33="売",H33-P33,P33-H33))*M33*100000)</f>
      </c>
      <c r="S33" s="38"/>
      <c r="T33" s="39">
        <f>IF(O33="","",IF(R33&lt;0,J33*(-1),IF(G33="買",(P33-H33)*100,(H33-P33)*100)))</f>
      </c>
      <c r="U33" s="39"/>
    </row>
    <row r="34" spans="2:21" ht="12.75">
      <c r="B34" s="34">
        <v>26</v>
      </c>
      <c r="C34" s="35">
        <f>IF(R33="","",C33+R33)</f>
      </c>
      <c r="D34" s="35"/>
      <c r="E34" s="34"/>
      <c r="F34" s="36"/>
      <c r="G34" s="34" t="s">
        <v>33</v>
      </c>
      <c r="H34" s="34"/>
      <c r="I34" s="34"/>
      <c r="J34" s="34"/>
      <c r="K34" s="35">
        <f>IF(F34="","",C34*0.03)</f>
      </c>
      <c r="L34" s="35"/>
      <c r="M34" s="37">
        <f>IF(J34="","",(K34/J34)/1000)</f>
      </c>
      <c r="N34" s="34"/>
      <c r="O34" s="36"/>
      <c r="P34" s="34"/>
      <c r="Q34" s="34"/>
      <c r="R34" s="38">
        <f>IF(O34="","",(IF(G34="売",H34-P34,P34-H34))*M34*100000)</f>
      </c>
      <c r="S34" s="38"/>
      <c r="T34" s="39">
        <f>IF(O34="","",IF(R34&lt;0,J34*(-1),IF(G34="買",(P34-H34)*100,(H34-P34)*100)))</f>
      </c>
      <c r="U34" s="39"/>
    </row>
    <row r="35" spans="2:21" ht="12.75">
      <c r="B35" s="34">
        <v>27</v>
      </c>
      <c r="C35" s="35">
        <f>IF(R34="","",C34+R34)</f>
      </c>
      <c r="D35" s="35"/>
      <c r="E35" s="34"/>
      <c r="F35" s="36"/>
      <c r="G35" s="34" t="s">
        <v>33</v>
      </c>
      <c r="H35" s="34"/>
      <c r="I35" s="34"/>
      <c r="J35" s="34"/>
      <c r="K35" s="35">
        <f>IF(F35="","",C35*0.03)</f>
      </c>
      <c r="L35" s="35"/>
      <c r="M35" s="37">
        <f>IF(J35="","",(K35/J35)/1000)</f>
      </c>
      <c r="N35" s="34"/>
      <c r="O35" s="36"/>
      <c r="P35" s="34"/>
      <c r="Q35" s="34"/>
      <c r="R35" s="38">
        <f>IF(O35="","",(IF(G35="売",H35-P35,P35-H35))*M35*100000)</f>
      </c>
      <c r="S35" s="38"/>
      <c r="T35" s="39">
        <f>IF(O35="","",IF(R35&lt;0,J35*(-1),IF(G35="買",(P35-H35)*100,(H35-P35)*100)))</f>
      </c>
      <c r="U35" s="39"/>
    </row>
    <row r="36" spans="2:21" ht="12.75">
      <c r="B36" s="34">
        <v>28</v>
      </c>
      <c r="C36" s="35">
        <f>IF(R35="","",C35+R35)</f>
      </c>
      <c r="D36" s="35"/>
      <c r="E36" s="34"/>
      <c r="F36" s="36"/>
      <c r="G36" s="34" t="s">
        <v>33</v>
      </c>
      <c r="H36" s="34"/>
      <c r="I36" s="34"/>
      <c r="J36" s="34"/>
      <c r="K36" s="35">
        <f>IF(F36="","",C36*0.03)</f>
      </c>
      <c r="L36" s="35"/>
      <c r="M36" s="37">
        <f>IF(J36="","",(K36/J36)/1000)</f>
      </c>
      <c r="N36" s="34"/>
      <c r="O36" s="36"/>
      <c r="P36" s="34"/>
      <c r="Q36" s="34"/>
      <c r="R36" s="38">
        <f>IF(O36="","",(IF(G36="売",H36-P36,P36-H36))*M36*100000)</f>
      </c>
      <c r="S36" s="38"/>
      <c r="T36" s="39">
        <f>IF(O36="","",IF(R36&lt;0,J36*(-1),IF(G36="買",(P36-H36)*100,(H36-P36)*100)))</f>
      </c>
      <c r="U36" s="39"/>
    </row>
    <row r="37" spans="2:21" ht="12.75">
      <c r="B37" s="34">
        <v>29</v>
      </c>
      <c r="C37" s="35">
        <f>IF(R36="","",C36+R36)</f>
      </c>
      <c r="D37" s="35"/>
      <c r="E37" s="34"/>
      <c r="F37" s="36"/>
      <c r="G37" s="34" t="s">
        <v>33</v>
      </c>
      <c r="H37" s="34"/>
      <c r="I37" s="34"/>
      <c r="J37" s="34"/>
      <c r="K37" s="35">
        <f>IF(F37="","",C37*0.03)</f>
      </c>
      <c r="L37" s="35"/>
      <c r="M37" s="37">
        <f>IF(J37="","",(K37/J37)/1000)</f>
      </c>
      <c r="N37" s="34"/>
      <c r="O37" s="36"/>
      <c r="P37" s="34"/>
      <c r="Q37" s="34"/>
      <c r="R37" s="38">
        <f>IF(O37="","",(IF(G37="売",H37-P37,P37-H37))*M37*100000)</f>
      </c>
      <c r="S37" s="38"/>
      <c r="T37" s="39">
        <f>IF(O37="","",IF(R37&lt;0,J37*(-1),IF(G37="買",(P37-H37)*100,(H37-P37)*100)))</f>
      </c>
      <c r="U37" s="39"/>
    </row>
    <row r="38" spans="2:21" ht="12.75">
      <c r="B38" s="34">
        <v>30</v>
      </c>
      <c r="C38" s="35">
        <f>IF(R37="","",C37+R37)</f>
      </c>
      <c r="D38" s="35"/>
      <c r="E38" s="34"/>
      <c r="F38" s="36"/>
      <c r="G38" s="34" t="s">
        <v>34</v>
      </c>
      <c r="H38" s="34"/>
      <c r="I38" s="34"/>
      <c r="J38" s="34"/>
      <c r="K38" s="35">
        <f>IF(F38="","",C38*0.03)</f>
      </c>
      <c r="L38" s="35"/>
      <c r="M38" s="37">
        <f>IF(J38="","",(K38/J38)/1000)</f>
      </c>
      <c r="N38" s="34"/>
      <c r="O38" s="36"/>
      <c r="P38" s="34"/>
      <c r="Q38" s="34"/>
      <c r="R38" s="38">
        <f>IF(O38="","",(IF(G38="売",H38-P38,P38-H38))*M38*100000)</f>
      </c>
      <c r="S38" s="38"/>
      <c r="T38" s="39">
        <f>IF(O38="","",IF(R38&lt;0,J38*(-1),IF(G38="買",(P38-H38)*100,(H38-P38)*100)))</f>
      </c>
      <c r="U38" s="39"/>
    </row>
    <row r="39" spans="2:21" ht="12.75">
      <c r="B39" s="34">
        <v>31</v>
      </c>
      <c r="C39" s="35">
        <f>IF(R38="","",C38+R38)</f>
      </c>
      <c r="D39" s="35"/>
      <c r="E39" s="34"/>
      <c r="F39" s="36"/>
      <c r="G39" s="34" t="s">
        <v>34</v>
      </c>
      <c r="H39" s="34"/>
      <c r="I39" s="34"/>
      <c r="J39" s="34"/>
      <c r="K39" s="35">
        <f>IF(F39="","",C39*0.03)</f>
      </c>
      <c r="L39" s="35"/>
      <c r="M39" s="37">
        <f>IF(J39="","",(K39/J39)/1000)</f>
      </c>
      <c r="N39" s="34"/>
      <c r="O39" s="36"/>
      <c r="P39" s="34"/>
      <c r="Q39" s="34"/>
      <c r="R39" s="38">
        <f>IF(O39="","",(IF(G39="売",H39-P39,P39-H39))*M39*100000)</f>
      </c>
      <c r="S39" s="38"/>
      <c r="T39" s="39">
        <f>IF(O39="","",IF(R39&lt;0,J39*(-1),IF(G39="買",(P39-H39)*100,(H39-P39)*100)))</f>
      </c>
      <c r="U39" s="39"/>
    </row>
    <row r="40" spans="2:21" ht="12.75">
      <c r="B40" s="34">
        <v>32</v>
      </c>
      <c r="C40" s="35">
        <f>IF(R39="","",C39+R39)</f>
      </c>
      <c r="D40" s="35"/>
      <c r="E40" s="34"/>
      <c r="F40" s="36"/>
      <c r="G40" s="34" t="s">
        <v>34</v>
      </c>
      <c r="H40" s="34"/>
      <c r="I40" s="34"/>
      <c r="J40" s="34"/>
      <c r="K40" s="35">
        <f>IF(F40="","",C40*0.03)</f>
      </c>
      <c r="L40" s="35"/>
      <c r="M40" s="37">
        <f>IF(J40="","",(K40/J40)/1000)</f>
      </c>
      <c r="N40" s="34"/>
      <c r="O40" s="36"/>
      <c r="P40" s="34"/>
      <c r="Q40" s="34"/>
      <c r="R40" s="38">
        <f>IF(O40="","",(IF(G40="売",H40-P40,P40-H40))*M40*100000)</f>
      </c>
      <c r="S40" s="38"/>
      <c r="T40" s="39">
        <f>IF(O40="","",IF(R40&lt;0,J40*(-1),IF(G40="買",(P40-H40)*100,(H40-P40)*100)))</f>
      </c>
      <c r="U40" s="39"/>
    </row>
    <row r="41" spans="2:21" ht="12.75">
      <c r="B41" s="34">
        <v>33</v>
      </c>
      <c r="C41" s="35">
        <f>IF(R40="","",C40+R40)</f>
      </c>
      <c r="D41" s="35"/>
      <c r="E41" s="34"/>
      <c r="F41" s="36"/>
      <c r="G41" s="34" t="s">
        <v>33</v>
      </c>
      <c r="H41" s="34"/>
      <c r="I41" s="34"/>
      <c r="J41" s="34"/>
      <c r="K41" s="35">
        <f>IF(F41="","",C41*0.03)</f>
      </c>
      <c r="L41" s="35"/>
      <c r="M41" s="37">
        <f>IF(J41="","",(K41/J41)/1000)</f>
      </c>
      <c r="N41" s="34"/>
      <c r="O41" s="36"/>
      <c r="P41" s="34"/>
      <c r="Q41" s="34"/>
      <c r="R41" s="38">
        <f>IF(O41="","",(IF(G41="売",H41-P41,P41-H41))*M41*100000)</f>
      </c>
      <c r="S41" s="38"/>
      <c r="T41" s="39">
        <f>IF(O41="","",IF(R41&lt;0,J41*(-1),IF(G41="買",(P41-H41)*100,(H41-P41)*100)))</f>
      </c>
      <c r="U41" s="39"/>
    </row>
    <row r="42" spans="2:21" ht="12.75">
      <c r="B42" s="34">
        <v>34</v>
      </c>
      <c r="C42" s="35">
        <f>IF(R41="","",C41+R41)</f>
      </c>
      <c r="D42" s="35"/>
      <c r="E42" s="34"/>
      <c r="F42" s="36"/>
      <c r="G42" s="34" t="s">
        <v>34</v>
      </c>
      <c r="H42" s="34"/>
      <c r="I42" s="34"/>
      <c r="J42" s="34"/>
      <c r="K42" s="35">
        <f>IF(F42="","",C42*0.03)</f>
      </c>
      <c r="L42" s="35"/>
      <c r="M42" s="37">
        <f>IF(J42="","",(K42/J42)/1000)</f>
      </c>
      <c r="N42" s="34"/>
      <c r="O42" s="36"/>
      <c r="P42" s="34"/>
      <c r="Q42" s="34"/>
      <c r="R42" s="38">
        <f>IF(O42="","",(IF(G42="売",H42-P42,P42-H42))*M42*100000)</f>
      </c>
      <c r="S42" s="38"/>
      <c r="T42" s="39">
        <f>IF(O42="","",IF(R42&lt;0,J42*(-1),IF(G42="買",(P42-H42)*100,(H42-P42)*100)))</f>
      </c>
      <c r="U42" s="39"/>
    </row>
    <row r="43" spans="2:21" ht="12.75">
      <c r="B43" s="34">
        <v>35</v>
      </c>
      <c r="C43" s="35">
        <f>IF(R42="","",C42+R42)</f>
      </c>
      <c r="D43" s="35"/>
      <c r="E43" s="34"/>
      <c r="F43" s="36"/>
      <c r="G43" s="34" t="s">
        <v>33</v>
      </c>
      <c r="H43" s="34"/>
      <c r="I43" s="34"/>
      <c r="J43" s="34"/>
      <c r="K43" s="35">
        <f>IF(F43="","",C43*0.03)</f>
      </c>
      <c r="L43" s="35"/>
      <c r="M43" s="37">
        <f>IF(J43="","",(K43/J43)/1000)</f>
      </c>
      <c r="N43" s="34"/>
      <c r="O43" s="36"/>
      <c r="P43" s="34"/>
      <c r="Q43" s="34"/>
      <c r="R43" s="38">
        <f>IF(O43="","",(IF(G43="売",H43-P43,P43-H43))*M43*100000)</f>
      </c>
      <c r="S43" s="38"/>
      <c r="T43" s="39">
        <f>IF(O43="","",IF(R43&lt;0,J43*(-1),IF(G43="買",(P43-H43)*100,(H43-P43)*100)))</f>
      </c>
      <c r="U43" s="39"/>
    </row>
    <row r="44" spans="2:21" ht="12.75">
      <c r="B44" s="34">
        <v>36</v>
      </c>
      <c r="C44" s="35">
        <f>IF(R43="","",C43+R43)</f>
      </c>
      <c r="D44" s="35"/>
      <c r="E44" s="34"/>
      <c r="F44" s="36"/>
      <c r="G44" s="34" t="s">
        <v>34</v>
      </c>
      <c r="H44" s="34"/>
      <c r="I44" s="34"/>
      <c r="J44" s="34"/>
      <c r="K44" s="35">
        <f>IF(F44="","",C44*0.03)</f>
      </c>
      <c r="L44" s="35"/>
      <c r="M44" s="37">
        <f>IF(J44="","",(K44/J44)/1000)</f>
      </c>
      <c r="N44" s="34"/>
      <c r="O44" s="36"/>
      <c r="P44" s="34"/>
      <c r="Q44" s="34"/>
      <c r="R44" s="38">
        <f>IF(O44="","",(IF(G44="売",H44-P44,P44-H44))*M44*100000)</f>
      </c>
      <c r="S44" s="38"/>
      <c r="T44" s="39">
        <f>IF(O44="","",IF(R44&lt;0,J44*(-1),IF(G44="買",(P44-H44)*100,(H44-P44)*100)))</f>
      </c>
      <c r="U44" s="39"/>
    </row>
    <row r="45" spans="2:21" ht="12.75">
      <c r="B45" s="34">
        <v>37</v>
      </c>
      <c r="C45" s="35">
        <f>IF(R44="","",C44+R44)</f>
      </c>
      <c r="D45" s="35"/>
      <c r="E45" s="34"/>
      <c r="F45" s="36"/>
      <c r="G45" s="34" t="s">
        <v>33</v>
      </c>
      <c r="H45" s="34"/>
      <c r="I45" s="34"/>
      <c r="J45" s="34"/>
      <c r="K45" s="35">
        <f>IF(F45="","",C45*0.03)</f>
      </c>
      <c r="L45" s="35"/>
      <c r="M45" s="37">
        <f>IF(J45="","",(K45/J45)/1000)</f>
      </c>
      <c r="N45" s="34"/>
      <c r="O45" s="36"/>
      <c r="P45" s="34"/>
      <c r="Q45" s="34"/>
      <c r="R45" s="38">
        <f>IF(O45="","",(IF(G45="売",H45-P45,P45-H45))*M45*100000)</f>
      </c>
      <c r="S45" s="38"/>
      <c r="T45" s="39">
        <f>IF(O45="","",IF(R45&lt;0,J45*(-1),IF(G45="買",(P45-H45)*100,(H45-P45)*100)))</f>
      </c>
      <c r="U45" s="39"/>
    </row>
    <row r="46" spans="2:21" ht="12.75">
      <c r="B46" s="34">
        <v>38</v>
      </c>
      <c r="C46" s="35">
        <f>IF(R45="","",C45+R45)</f>
      </c>
      <c r="D46" s="35"/>
      <c r="E46" s="34"/>
      <c r="F46" s="36"/>
      <c r="G46" s="34" t="s">
        <v>34</v>
      </c>
      <c r="H46" s="34"/>
      <c r="I46" s="34"/>
      <c r="J46" s="34"/>
      <c r="K46" s="35">
        <f>IF(F46="","",C46*0.03)</f>
      </c>
      <c r="L46" s="35"/>
      <c r="M46" s="37">
        <f>IF(J46="","",(K46/J46)/1000)</f>
      </c>
      <c r="N46" s="34"/>
      <c r="O46" s="36"/>
      <c r="P46" s="34"/>
      <c r="Q46" s="34"/>
      <c r="R46" s="38">
        <f>IF(O46="","",(IF(G46="売",H46-P46,P46-H46))*M46*100000)</f>
      </c>
      <c r="S46" s="38"/>
      <c r="T46" s="39">
        <f>IF(O46="","",IF(R46&lt;0,J46*(-1),IF(G46="買",(P46-H46)*100,(H46-P46)*100)))</f>
      </c>
      <c r="U46" s="39"/>
    </row>
    <row r="47" spans="2:21" ht="12.75">
      <c r="B47" s="34">
        <v>39</v>
      </c>
      <c r="C47" s="35">
        <f>IF(R46="","",C46+R46)</f>
      </c>
      <c r="D47" s="35"/>
      <c r="E47" s="34"/>
      <c r="F47" s="36"/>
      <c r="G47" s="34" t="s">
        <v>34</v>
      </c>
      <c r="H47" s="34"/>
      <c r="I47" s="34"/>
      <c r="J47" s="34"/>
      <c r="K47" s="35">
        <f>IF(F47="","",C47*0.03)</f>
      </c>
      <c r="L47" s="35"/>
      <c r="M47" s="37">
        <f>IF(J47="","",(K47/J47)/1000)</f>
      </c>
      <c r="N47" s="34"/>
      <c r="O47" s="36"/>
      <c r="P47" s="34"/>
      <c r="Q47" s="34"/>
      <c r="R47" s="38">
        <f>IF(O47="","",(IF(G47="売",H47-P47,P47-H47))*M47*100000)</f>
      </c>
      <c r="S47" s="38"/>
      <c r="T47" s="39">
        <f>IF(O47="","",IF(R47&lt;0,J47*(-1),IF(G47="買",(P47-H47)*100,(H47-P47)*100)))</f>
      </c>
      <c r="U47" s="39"/>
    </row>
    <row r="48" spans="2:21" ht="12.75">
      <c r="B48" s="34">
        <v>40</v>
      </c>
      <c r="C48" s="35">
        <f>IF(R47="","",C47+R47)</f>
      </c>
      <c r="D48" s="35"/>
      <c r="E48" s="34"/>
      <c r="F48" s="36"/>
      <c r="G48" s="34" t="s">
        <v>33</v>
      </c>
      <c r="H48" s="34"/>
      <c r="I48" s="34"/>
      <c r="J48" s="34"/>
      <c r="K48" s="35">
        <f>IF(F48="","",C48*0.03)</f>
      </c>
      <c r="L48" s="35"/>
      <c r="M48" s="37">
        <f>IF(J48="","",(K48/J48)/1000)</f>
      </c>
      <c r="N48" s="34"/>
      <c r="O48" s="36"/>
      <c r="P48" s="34"/>
      <c r="Q48" s="34"/>
      <c r="R48" s="38">
        <f>IF(O48="","",(IF(G48="売",H48-P48,P48-H48))*M48*100000)</f>
      </c>
      <c r="S48" s="38"/>
      <c r="T48" s="39">
        <f>IF(O48="","",IF(R48&lt;0,J48*(-1),IF(G48="買",(P48-H48)*100,(H48-P48)*100)))</f>
      </c>
      <c r="U48" s="39"/>
    </row>
    <row r="49" spans="2:21" ht="12.75">
      <c r="B49" s="34">
        <v>41</v>
      </c>
      <c r="C49" s="35">
        <f>IF(R48="","",C48+R48)</f>
      </c>
      <c r="D49" s="35"/>
      <c r="E49" s="34"/>
      <c r="F49" s="36"/>
      <c r="G49" s="34" t="s">
        <v>34</v>
      </c>
      <c r="H49" s="34"/>
      <c r="I49" s="34"/>
      <c r="J49" s="34"/>
      <c r="K49" s="35">
        <f>IF(F49="","",C49*0.03)</f>
      </c>
      <c r="L49" s="35"/>
      <c r="M49" s="37">
        <f>IF(J49="","",(K49/J49)/1000)</f>
      </c>
      <c r="N49" s="34"/>
      <c r="O49" s="36"/>
      <c r="P49" s="34"/>
      <c r="Q49" s="34"/>
      <c r="R49" s="38">
        <f>IF(O49="","",(IF(G49="売",H49-P49,P49-H49))*M49*100000)</f>
      </c>
      <c r="S49" s="38"/>
      <c r="T49" s="39">
        <f>IF(O49="","",IF(R49&lt;0,J49*(-1),IF(G49="買",(P49-H49)*100,(H49-P49)*100)))</f>
      </c>
      <c r="U49" s="39"/>
    </row>
    <row r="50" spans="2:21" ht="12.75">
      <c r="B50" s="34">
        <v>42</v>
      </c>
      <c r="C50" s="35">
        <f>IF(R49="","",C49+R49)</f>
      </c>
      <c r="D50" s="35"/>
      <c r="E50" s="34"/>
      <c r="F50" s="36"/>
      <c r="G50" s="34" t="s">
        <v>34</v>
      </c>
      <c r="H50" s="34"/>
      <c r="I50" s="34"/>
      <c r="J50" s="34"/>
      <c r="K50" s="35">
        <f>IF(F50="","",C50*0.03)</f>
      </c>
      <c r="L50" s="35"/>
      <c r="M50" s="37">
        <f>IF(J50="","",(K50/J50)/1000)</f>
      </c>
      <c r="N50" s="34"/>
      <c r="O50" s="36"/>
      <c r="P50" s="34"/>
      <c r="Q50" s="34"/>
      <c r="R50" s="38">
        <f>IF(O50="","",(IF(G50="売",H50-P50,P50-H50))*M50*100000)</f>
      </c>
      <c r="S50" s="38"/>
      <c r="T50" s="39">
        <f>IF(O50="","",IF(R50&lt;0,J50*(-1),IF(G50="買",(P50-H50)*100,(H50-P50)*100)))</f>
      </c>
      <c r="U50" s="39"/>
    </row>
    <row r="51" spans="2:21" ht="12.75">
      <c r="B51" s="34">
        <v>43</v>
      </c>
      <c r="C51" s="35">
        <f>IF(R50="","",C50+R50)</f>
      </c>
      <c r="D51" s="35"/>
      <c r="E51" s="34"/>
      <c r="F51" s="36"/>
      <c r="G51" s="34" t="s">
        <v>33</v>
      </c>
      <c r="H51" s="34"/>
      <c r="I51" s="34"/>
      <c r="J51" s="34"/>
      <c r="K51" s="35">
        <f>IF(F51="","",C51*0.03)</f>
      </c>
      <c r="L51" s="35"/>
      <c r="M51" s="37">
        <f>IF(J51="","",(K51/J51)/1000)</f>
      </c>
      <c r="N51" s="34"/>
      <c r="O51" s="36"/>
      <c r="P51" s="34"/>
      <c r="Q51" s="34"/>
      <c r="R51" s="38">
        <f>IF(O51="","",(IF(G51="売",H51-P51,P51-H51))*M51*100000)</f>
      </c>
      <c r="S51" s="38"/>
      <c r="T51" s="39">
        <f>IF(O51="","",IF(R51&lt;0,J51*(-1),IF(G51="買",(P51-H51)*100,(H51-P51)*100)))</f>
      </c>
      <c r="U51" s="39"/>
    </row>
    <row r="52" spans="2:21" ht="12.75">
      <c r="B52" s="34">
        <v>44</v>
      </c>
      <c r="C52" s="35">
        <f>IF(R51="","",C51+R51)</f>
      </c>
      <c r="D52" s="35"/>
      <c r="E52" s="34"/>
      <c r="F52" s="36"/>
      <c r="G52" s="34" t="s">
        <v>33</v>
      </c>
      <c r="H52" s="34"/>
      <c r="I52" s="34"/>
      <c r="J52" s="34"/>
      <c r="K52" s="35">
        <f>IF(F52="","",C52*0.03)</f>
      </c>
      <c r="L52" s="35"/>
      <c r="M52" s="37">
        <f>IF(J52="","",(K52/J52)/1000)</f>
      </c>
      <c r="N52" s="34"/>
      <c r="O52" s="36"/>
      <c r="P52" s="34"/>
      <c r="Q52" s="34"/>
      <c r="R52" s="38">
        <f>IF(O52="","",(IF(G52="売",H52-P52,P52-H52))*M52*100000)</f>
      </c>
      <c r="S52" s="38"/>
      <c r="T52" s="39">
        <f>IF(O52="","",IF(R52&lt;0,J52*(-1),IF(G52="買",(P52-H52)*100,(H52-P52)*100)))</f>
      </c>
      <c r="U52" s="39"/>
    </row>
    <row r="53" spans="2:21" ht="12.75">
      <c r="B53" s="34">
        <v>45</v>
      </c>
      <c r="C53" s="35">
        <f>IF(R52="","",C52+R52)</f>
      </c>
      <c r="D53" s="35"/>
      <c r="E53" s="34"/>
      <c r="F53" s="36"/>
      <c r="G53" s="34" t="s">
        <v>34</v>
      </c>
      <c r="H53" s="34"/>
      <c r="I53" s="34"/>
      <c r="J53" s="34"/>
      <c r="K53" s="35">
        <f>IF(F53="","",C53*0.03)</f>
      </c>
      <c r="L53" s="35"/>
      <c r="M53" s="37">
        <f>IF(J53="","",(K53/J53)/1000)</f>
      </c>
      <c r="N53" s="34"/>
      <c r="O53" s="36"/>
      <c r="P53" s="34"/>
      <c r="Q53" s="34"/>
      <c r="R53" s="38">
        <f>IF(O53="","",(IF(G53="売",H53-P53,P53-H53))*M53*100000)</f>
      </c>
      <c r="S53" s="38"/>
      <c r="T53" s="39">
        <f>IF(O53="","",IF(R53&lt;0,J53*(-1),IF(G53="買",(P53-H53)*100,(H53-P53)*100)))</f>
      </c>
      <c r="U53" s="39"/>
    </row>
    <row r="54" spans="2:21" ht="12.75">
      <c r="B54" s="34">
        <v>46</v>
      </c>
      <c r="C54" s="35">
        <f>IF(R53="","",C53+R53)</f>
      </c>
      <c r="D54" s="35"/>
      <c r="E54" s="34"/>
      <c r="F54" s="36"/>
      <c r="G54" s="34" t="s">
        <v>34</v>
      </c>
      <c r="H54" s="34"/>
      <c r="I54" s="34"/>
      <c r="J54" s="34"/>
      <c r="K54" s="35">
        <f>IF(F54="","",C54*0.03)</f>
      </c>
      <c r="L54" s="35"/>
      <c r="M54" s="37">
        <f>IF(J54="","",(K54/J54)/1000)</f>
      </c>
      <c r="N54" s="34"/>
      <c r="O54" s="36"/>
      <c r="P54" s="34"/>
      <c r="Q54" s="34"/>
      <c r="R54" s="38">
        <f>IF(O54="","",(IF(G54="売",H54-P54,P54-H54))*M54*100000)</f>
      </c>
      <c r="S54" s="38"/>
      <c r="T54" s="39">
        <f>IF(O54="","",IF(R54&lt;0,J54*(-1),IF(G54="買",(P54-H54)*100,(H54-P54)*100)))</f>
      </c>
      <c r="U54" s="39"/>
    </row>
    <row r="55" spans="2:21" ht="12.75">
      <c r="B55" s="34">
        <v>47</v>
      </c>
      <c r="C55" s="35">
        <f>IF(R54="","",C54+R54)</f>
      </c>
      <c r="D55" s="35"/>
      <c r="E55" s="34"/>
      <c r="F55" s="36"/>
      <c r="G55" s="34" t="s">
        <v>33</v>
      </c>
      <c r="H55" s="34"/>
      <c r="I55" s="34"/>
      <c r="J55" s="34"/>
      <c r="K55" s="35">
        <f>IF(F55="","",C55*0.03)</f>
      </c>
      <c r="L55" s="35"/>
      <c r="M55" s="37">
        <f>IF(J55="","",(K55/J55)/1000)</f>
      </c>
      <c r="N55" s="34"/>
      <c r="O55" s="36"/>
      <c r="P55" s="34"/>
      <c r="Q55" s="34"/>
      <c r="R55" s="38">
        <f>IF(O55="","",(IF(G55="売",H55-P55,P55-H55))*M55*100000)</f>
      </c>
      <c r="S55" s="38"/>
      <c r="T55" s="39">
        <f>IF(O55="","",IF(R55&lt;0,J55*(-1),IF(G55="買",(P55-H55)*100,(H55-P55)*100)))</f>
      </c>
      <c r="U55" s="39"/>
    </row>
    <row r="56" spans="2:21" ht="12.75">
      <c r="B56" s="34">
        <v>48</v>
      </c>
      <c r="C56" s="35">
        <f>IF(R55="","",C55+R55)</f>
      </c>
      <c r="D56" s="35"/>
      <c r="E56" s="34"/>
      <c r="F56" s="36"/>
      <c r="G56" s="34" t="s">
        <v>33</v>
      </c>
      <c r="H56" s="34"/>
      <c r="I56" s="34"/>
      <c r="J56" s="34"/>
      <c r="K56" s="35">
        <f>IF(F56="","",C56*0.03)</f>
      </c>
      <c r="L56" s="35"/>
      <c r="M56" s="37">
        <f>IF(J56="","",(K56/J56)/1000)</f>
      </c>
      <c r="N56" s="34"/>
      <c r="O56" s="36"/>
      <c r="P56" s="34"/>
      <c r="Q56" s="34"/>
      <c r="R56" s="38">
        <f>IF(O56="","",(IF(G56="売",H56-P56,P56-H56))*M56*100000)</f>
      </c>
      <c r="S56" s="38"/>
      <c r="T56" s="39">
        <f>IF(O56="","",IF(R56&lt;0,J56*(-1),IF(G56="買",(P56-H56)*100,(H56-P56)*100)))</f>
      </c>
      <c r="U56" s="39"/>
    </row>
    <row r="57" spans="2:21" ht="12.75">
      <c r="B57" s="34">
        <v>49</v>
      </c>
      <c r="C57" s="35">
        <f>IF(R56="","",C56+R56)</f>
      </c>
      <c r="D57" s="35"/>
      <c r="E57" s="34"/>
      <c r="F57" s="36"/>
      <c r="G57" s="34" t="s">
        <v>33</v>
      </c>
      <c r="H57" s="34"/>
      <c r="I57" s="34"/>
      <c r="J57" s="34"/>
      <c r="K57" s="35">
        <f>IF(F57="","",C57*0.03)</f>
      </c>
      <c r="L57" s="35"/>
      <c r="M57" s="37">
        <f>IF(J57="","",(K57/J57)/1000)</f>
      </c>
      <c r="N57" s="34"/>
      <c r="O57" s="36"/>
      <c r="P57" s="34"/>
      <c r="Q57" s="34"/>
      <c r="R57" s="38">
        <f>IF(O57="","",(IF(G57="売",H57-P57,P57-H57))*M57*100000)</f>
      </c>
      <c r="S57" s="38"/>
      <c r="T57" s="39">
        <f>IF(O57="","",IF(R57&lt;0,J57*(-1),IF(G57="買",(P57-H57)*100,(H57-P57)*100)))</f>
      </c>
      <c r="U57" s="39"/>
    </row>
    <row r="58" spans="2:21" ht="12.75">
      <c r="B58" s="34">
        <v>50</v>
      </c>
      <c r="C58" s="35">
        <f>IF(R57="","",C57+R57)</f>
      </c>
      <c r="D58" s="35"/>
      <c r="E58" s="34"/>
      <c r="F58" s="36"/>
      <c r="G58" s="34" t="s">
        <v>33</v>
      </c>
      <c r="H58" s="34"/>
      <c r="I58" s="34"/>
      <c r="J58" s="34"/>
      <c r="K58" s="35">
        <f>IF(F58="","",C58*0.03)</f>
      </c>
      <c r="L58" s="35"/>
      <c r="M58" s="37">
        <f>IF(J58="","",(K58/J58)/1000)</f>
      </c>
      <c r="N58" s="34"/>
      <c r="O58" s="36"/>
      <c r="P58" s="34"/>
      <c r="Q58" s="34"/>
      <c r="R58" s="38">
        <f>IF(O58="","",(IF(G58="売",H58-P58,P58-H58))*M58*100000)</f>
      </c>
      <c r="S58" s="38"/>
      <c r="T58" s="39">
        <f>IF(O58="","",IF(R58&lt;0,J58*(-1),IF(G58="買",(P58-H58)*100,(H58-P58)*100)))</f>
      </c>
      <c r="U58" s="39"/>
    </row>
    <row r="59" spans="2:21" ht="12.75">
      <c r="B59" s="34">
        <v>51</v>
      </c>
      <c r="C59" s="35">
        <f>IF(R58="","",C58+R58)</f>
      </c>
      <c r="D59" s="35"/>
      <c r="E59" s="34"/>
      <c r="F59" s="36"/>
      <c r="G59" s="34" t="s">
        <v>33</v>
      </c>
      <c r="H59" s="34"/>
      <c r="I59" s="34"/>
      <c r="J59" s="34"/>
      <c r="K59" s="35">
        <f>IF(F59="","",C59*0.03)</f>
      </c>
      <c r="L59" s="35"/>
      <c r="M59" s="37">
        <f>IF(J59="","",(K59/J59)/1000)</f>
      </c>
      <c r="N59" s="34"/>
      <c r="O59" s="36"/>
      <c r="P59" s="34"/>
      <c r="Q59" s="34"/>
      <c r="R59" s="38">
        <f>IF(O59="","",(IF(G59="売",H59-P59,P59-H59))*M59*100000)</f>
      </c>
      <c r="S59" s="38"/>
      <c r="T59" s="39">
        <f>IF(O59="","",IF(R59&lt;0,J59*(-1),IF(G59="買",(P59-H59)*100,(H59-P59)*100)))</f>
      </c>
      <c r="U59" s="39"/>
    </row>
    <row r="60" spans="2:21" ht="12.75">
      <c r="B60" s="34">
        <v>52</v>
      </c>
      <c r="C60" s="35">
        <f>IF(R59="","",C59+R59)</f>
      </c>
      <c r="D60" s="35"/>
      <c r="E60" s="34"/>
      <c r="F60" s="36"/>
      <c r="G60" s="34" t="s">
        <v>33</v>
      </c>
      <c r="H60" s="34"/>
      <c r="I60" s="34"/>
      <c r="J60" s="34"/>
      <c r="K60" s="35">
        <f>IF(F60="","",C60*0.03)</f>
      </c>
      <c r="L60" s="35"/>
      <c r="M60" s="37">
        <f>IF(J60="","",(K60/J60)/1000)</f>
      </c>
      <c r="N60" s="34"/>
      <c r="O60" s="36"/>
      <c r="P60" s="34"/>
      <c r="Q60" s="34"/>
      <c r="R60" s="38">
        <f>IF(O60="","",(IF(G60="売",H60-P60,P60-H60))*M60*100000)</f>
      </c>
      <c r="S60" s="38"/>
      <c r="T60" s="39">
        <f>IF(O60="","",IF(R60&lt;0,J60*(-1),IF(G60="買",(P60-H60)*100,(H60-P60)*100)))</f>
      </c>
      <c r="U60" s="39"/>
    </row>
    <row r="61" spans="2:21" ht="12.75">
      <c r="B61" s="34">
        <v>53</v>
      </c>
      <c r="C61" s="35">
        <f>IF(R60="","",C60+R60)</f>
      </c>
      <c r="D61" s="35"/>
      <c r="E61" s="34"/>
      <c r="F61" s="36"/>
      <c r="G61" s="34" t="s">
        <v>33</v>
      </c>
      <c r="H61" s="34"/>
      <c r="I61" s="34"/>
      <c r="J61" s="34"/>
      <c r="K61" s="35">
        <f>IF(F61="","",C61*0.03)</f>
      </c>
      <c r="L61" s="35"/>
      <c r="M61" s="37">
        <f>IF(J61="","",(K61/J61)/1000)</f>
      </c>
      <c r="N61" s="34"/>
      <c r="O61" s="36"/>
      <c r="P61" s="34"/>
      <c r="Q61" s="34"/>
      <c r="R61" s="38">
        <f>IF(O61="","",(IF(G61="売",H61-P61,P61-H61))*M61*100000)</f>
      </c>
      <c r="S61" s="38"/>
      <c r="T61" s="39">
        <f>IF(O61="","",IF(R61&lt;0,J61*(-1),IF(G61="買",(P61-H61)*100,(H61-P61)*100)))</f>
      </c>
      <c r="U61" s="39"/>
    </row>
    <row r="62" spans="2:21" ht="12.75">
      <c r="B62" s="34">
        <v>54</v>
      </c>
      <c r="C62" s="35">
        <f>IF(R61="","",C61+R61)</f>
      </c>
      <c r="D62" s="35"/>
      <c r="E62" s="34"/>
      <c r="F62" s="36"/>
      <c r="G62" s="34" t="s">
        <v>33</v>
      </c>
      <c r="H62" s="34"/>
      <c r="I62" s="34"/>
      <c r="J62" s="34"/>
      <c r="K62" s="35">
        <f>IF(F62="","",C62*0.03)</f>
      </c>
      <c r="L62" s="35"/>
      <c r="M62" s="37">
        <f>IF(J62="","",(K62/J62)/1000)</f>
      </c>
      <c r="N62" s="34"/>
      <c r="O62" s="36"/>
      <c r="P62" s="34"/>
      <c r="Q62" s="34"/>
      <c r="R62" s="38">
        <f>IF(O62="","",(IF(G62="売",H62-P62,P62-H62))*M62*100000)</f>
      </c>
      <c r="S62" s="38"/>
      <c r="T62" s="39">
        <f>IF(O62="","",IF(R62&lt;0,J62*(-1),IF(G62="買",(P62-H62)*100,(H62-P62)*100)))</f>
      </c>
      <c r="U62" s="39"/>
    </row>
    <row r="63" spans="2:21" ht="12.75">
      <c r="B63" s="34">
        <v>55</v>
      </c>
      <c r="C63" s="35">
        <f>IF(R62="","",C62+R62)</f>
      </c>
      <c r="D63" s="35"/>
      <c r="E63" s="34"/>
      <c r="F63" s="36"/>
      <c r="G63" s="34" t="s">
        <v>34</v>
      </c>
      <c r="H63" s="34"/>
      <c r="I63" s="34"/>
      <c r="J63" s="34"/>
      <c r="K63" s="35">
        <f>IF(F63="","",C63*0.03)</f>
      </c>
      <c r="L63" s="35"/>
      <c r="M63" s="37">
        <f>IF(J63="","",(K63/J63)/1000)</f>
      </c>
      <c r="N63" s="34"/>
      <c r="O63" s="36"/>
      <c r="P63" s="34"/>
      <c r="Q63" s="34"/>
      <c r="R63" s="38">
        <f>IF(O63="","",(IF(G63="売",H63-P63,P63-H63))*M63*100000)</f>
      </c>
      <c r="S63" s="38"/>
      <c r="T63" s="39">
        <f>IF(O63="","",IF(R63&lt;0,J63*(-1),IF(G63="買",(P63-H63)*100,(H63-P63)*100)))</f>
      </c>
      <c r="U63" s="39"/>
    </row>
    <row r="64" spans="2:21" ht="12.75">
      <c r="B64" s="34">
        <v>56</v>
      </c>
      <c r="C64" s="35">
        <f>IF(R63="","",C63+R63)</f>
      </c>
      <c r="D64" s="35"/>
      <c r="E64" s="34"/>
      <c r="F64" s="36"/>
      <c r="G64" s="34" t="s">
        <v>33</v>
      </c>
      <c r="H64" s="34"/>
      <c r="I64" s="34"/>
      <c r="J64" s="34"/>
      <c r="K64" s="35">
        <f>IF(F64="","",C64*0.03)</f>
      </c>
      <c r="L64" s="35"/>
      <c r="M64" s="37">
        <f>IF(J64="","",(K64/J64)/1000)</f>
      </c>
      <c r="N64" s="34"/>
      <c r="O64" s="36"/>
      <c r="P64" s="34"/>
      <c r="Q64" s="34"/>
      <c r="R64" s="38">
        <f>IF(O64="","",(IF(G64="売",H64-P64,P64-H64))*M64*100000)</f>
      </c>
      <c r="S64" s="38"/>
      <c r="T64" s="39">
        <f>IF(O64="","",IF(R64&lt;0,J64*(-1),IF(G64="買",(P64-H64)*100,(H64-P64)*100)))</f>
      </c>
      <c r="U64" s="39"/>
    </row>
    <row r="65" spans="2:21" ht="12.75">
      <c r="B65" s="34">
        <v>57</v>
      </c>
      <c r="C65" s="35">
        <f>IF(R64="","",C64+R64)</f>
      </c>
      <c r="D65" s="35"/>
      <c r="E65" s="34"/>
      <c r="F65" s="36"/>
      <c r="G65" s="34" t="s">
        <v>33</v>
      </c>
      <c r="H65" s="34"/>
      <c r="I65" s="34"/>
      <c r="J65" s="34"/>
      <c r="K65" s="35">
        <f>IF(F65="","",C65*0.03)</f>
      </c>
      <c r="L65" s="35"/>
      <c r="M65" s="37">
        <f>IF(J65="","",(K65/J65)/1000)</f>
      </c>
      <c r="N65" s="34"/>
      <c r="O65" s="36"/>
      <c r="P65" s="34"/>
      <c r="Q65" s="34"/>
      <c r="R65" s="38">
        <f>IF(O65="","",(IF(G65="売",H65-P65,P65-H65))*M65*100000)</f>
      </c>
      <c r="S65" s="38"/>
      <c r="T65" s="39">
        <f>IF(O65="","",IF(R65&lt;0,J65*(-1),IF(G65="買",(P65-H65)*100,(H65-P65)*100)))</f>
      </c>
      <c r="U65" s="39"/>
    </row>
    <row r="66" spans="2:21" ht="12.75">
      <c r="B66" s="34">
        <v>58</v>
      </c>
      <c r="C66" s="35">
        <f>IF(R65="","",C65+R65)</f>
      </c>
      <c r="D66" s="35"/>
      <c r="E66" s="34"/>
      <c r="F66" s="36"/>
      <c r="G66" s="34" t="s">
        <v>33</v>
      </c>
      <c r="H66" s="34"/>
      <c r="I66" s="34"/>
      <c r="J66" s="34"/>
      <c r="K66" s="35">
        <f>IF(F66="","",C66*0.03)</f>
      </c>
      <c r="L66" s="35"/>
      <c r="M66" s="37">
        <f>IF(J66="","",(K66/J66)/1000)</f>
      </c>
      <c r="N66" s="34"/>
      <c r="O66" s="36"/>
      <c r="P66" s="34"/>
      <c r="Q66" s="34"/>
      <c r="R66" s="38">
        <f>IF(O66="","",(IF(G66="売",H66-P66,P66-H66))*M66*100000)</f>
      </c>
      <c r="S66" s="38"/>
      <c r="T66" s="39">
        <f>IF(O66="","",IF(R66&lt;0,J66*(-1),IF(G66="買",(P66-H66)*100,(H66-P66)*100)))</f>
      </c>
      <c r="U66" s="39"/>
    </row>
    <row r="67" spans="2:21" ht="12.75">
      <c r="B67" s="34">
        <v>59</v>
      </c>
      <c r="C67" s="35">
        <f>IF(R66="","",C66+R66)</f>
      </c>
      <c r="D67" s="35"/>
      <c r="E67" s="34"/>
      <c r="F67" s="36"/>
      <c r="G67" s="34" t="s">
        <v>33</v>
      </c>
      <c r="H67" s="34"/>
      <c r="I67" s="34"/>
      <c r="J67" s="34"/>
      <c r="K67" s="35">
        <f>IF(F67="","",C67*0.03)</f>
      </c>
      <c r="L67" s="35"/>
      <c r="M67" s="37">
        <f>IF(J67="","",(K67/J67)/1000)</f>
      </c>
      <c r="N67" s="34"/>
      <c r="O67" s="36"/>
      <c r="P67" s="34"/>
      <c r="Q67" s="34"/>
      <c r="R67" s="38">
        <f>IF(O67="","",(IF(G67="売",H67-P67,P67-H67))*M67*100000)</f>
      </c>
      <c r="S67" s="38"/>
      <c r="T67" s="39">
        <f>IF(O67="","",IF(R67&lt;0,J67*(-1),IF(G67="買",(P67-H67)*100,(H67-P67)*100)))</f>
      </c>
      <c r="U67" s="39"/>
    </row>
    <row r="68" spans="2:21" ht="12.75">
      <c r="B68" s="34">
        <v>60</v>
      </c>
      <c r="C68" s="35">
        <f>IF(R67="","",C67+R67)</f>
      </c>
      <c r="D68" s="35"/>
      <c r="E68" s="34"/>
      <c r="F68" s="36"/>
      <c r="G68" s="34" t="s">
        <v>34</v>
      </c>
      <c r="H68" s="34"/>
      <c r="I68" s="34"/>
      <c r="J68" s="34"/>
      <c r="K68" s="35">
        <f>IF(F68="","",C68*0.03)</f>
      </c>
      <c r="L68" s="35"/>
      <c r="M68" s="37">
        <f>IF(J68="","",(K68/J68)/1000)</f>
      </c>
      <c r="N68" s="34"/>
      <c r="O68" s="36"/>
      <c r="P68" s="34"/>
      <c r="Q68" s="34"/>
      <c r="R68" s="38">
        <f>IF(O68="","",(IF(G68="売",H68-P68,P68-H68))*M68*100000)</f>
      </c>
      <c r="S68" s="38"/>
      <c r="T68" s="39">
        <f>IF(O68="","",IF(R68&lt;0,J68*(-1),IF(G68="買",(P68-H68)*100,(H68-P68)*100)))</f>
      </c>
      <c r="U68" s="39"/>
    </row>
    <row r="69" spans="2:21" ht="12.75">
      <c r="B69" s="34">
        <v>61</v>
      </c>
      <c r="C69" s="35">
        <f>IF(R68="","",C68+R68)</f>
      </c>
      <c r="D69" s="35"/>
      <c r="E69" s="34"/>
      <c r="F69" s="36"/>
      <c r="G69" s="34" t="s">
        <v>34</v>
      </c>
      <c r="H69" s="34"/>
      <c r="I69" s="34"/>
      <c r="J69" s="34"/>
      <c r="K69" s="35">
        <f>IF(F69="","",C69*0.03)</f>
      </c>
      <c r="L69" s="35"/>
      <c r="M69" s="37">
        <f>IF(J69="","",(K69/J69)/1000)</f>
      </c>
      <c r="N69" s="34"/>
      <c r="O69" s="36"/>
      <c r="P69" s="34"/>
      <c r="Q69" s="34"/>
      <c r="R69" s="38">
        <f>IF(O69="","",(IF(G69="売",H69-P69,P69-H69))*M69*100000)</f>
      </c>
      <c r="S69" s="38"/>
      <c r="T69" s="39">
        <f>IF(O69="","",IF(R69&lt;0,J69*(-1),IF(G69="買",(P69-H69)*100,(H69-P69)*100)))</f>
      </c>
      <c r="U69" s="39"/>
    </row>
    <row r="70" spans="2:21" ht="12.75">
      <c r="B70" s="34">
        <v>62</v>
      </c>
      <c r="C70" s="35">
        <f>IF(R69="","",C69+R69)</f>
      </c>
      <c r="D70" s="35"/>
      <c r="E70" s="34"/>
      <c r="F70" s="36"/>
      <c r="G70" s="34" t="s">
        <v>33</v>
      </c>
      <c r="H70" s="34"/>
      <c r="I70" s="34"/>
      <c r="J70" s="34"/>
      <c r="K70" s="35">
        <f>IF(F70="","",C70*0.03)</f>
      </c>
      <c r="L70" s="35"/>
      <c r="M70" s="37">
        <f>IF(J70="","",(K70/J70)/1000)</f>
      </c>
      <c r="N70" s="34"/>
      <c r="O70" s="36"/>
      <c r="P70" s="34"/>
      <c r="Q70" s="34"/>
      <c r="R70" s="38">
        <f>IF(O70="","",(IF(G70="売",H70-P70,P70-H70))*M70*100000)</f>
      </c>
      <c r="S70" s="38"/>
      <c r="T70" s="39">
        <f>IF(O70="","",IF(R70&lt;0,J70*(-1),IF(G70="買",(P70-H70)*100,(H70-P70)*100)))</f>
      </c>
      <c r="U70" s="39"/>
    </row>
    <row r="71" spans="2:21" ht="12.75">
      <c r="B71" s="34">
        <v>63</v>
      </c>
      <c r="C71" s="35">
        <f>IF(R70="","",C70+R70)</f>
      </c>
      <c r="D71" s="35"/>
      <c r="E71" s="34"/>
      <c r="F71" s="36"/>
      <c r="G71" s="34" t="s">
        <v>34</v>
      </c>
      <c r="H71" s="34"/>
      <c r="I71" s="34"/>
      <c r="J71" s="34"/>
      <c r="K71" s="35">
        <f>IF(F71="","",C71*0.03)</f>
      </c>
      <c r="L71" s="35"/>
      <c r="M71" s="37">
        <f>IF(J71="","",(K71/J71)/1000)</f>
      </c>
      <c r="N71" s="34"/>
      <c r="O71" s="36"/>
      <c r="P71" s="34"/>
      <c r="Q71" s="34"/>
      <c r="R71" s="38">
        <f>IF(O71="","",(IF(G71="売",H71-P71,P71-H71))*M71*100000)</f>
      </c>
      <c r="S71" s="38"/>
      <c r="T71" s="39">
        <f>IF(O71="","",IF(R71&lt;0,J71*(-1),IF(G71="買",(P71-H71)*100,(H71-P71)*100)))</f>
      </c>
      <c r="U71" s="39"/>
    </row>
    <row r="72" spans="2:21" ht="12.75">
      <c r="B72" s="34">
        <v>64</v>
      </c>
      <c r="C72" s="35">
        <f>IF(R71="","",C71+R71)</f>
      </c>
      <c r="D72" s="35"/>
      <c r="E72" s="34"/>
      <c r="F72" s="36"/>
      <c r="G72" s="34" t="s">
        <v>33</v>
      </c>
      <c r="H72" s="34"/>
      <c r="I72" s="34"/>
      <c r="J72" s="34"/>
      <c r="K72" s="35">
        <f>IF(F72="","",C72*0.03)</f>
      </c>
      <c r="L72" s="35"/>
      <c r="M72" s="37">
        <f>IF(J72="","",(K72/J72)/1000)</f>
      </c>
      <c r="N72" s="34"/>
      <c r="O72" s="36"/>
      <c r="P72" s="34"/>
      <c r="Q72" s="34"/>
      <c r="R72" s="38">
        <f>IF(O72="","",(IF(G72="売",H72-P72,P72-H72))*M72*100000)</f>
      </c>
      <c r="S72" s="38"/>
      <c r="T72" s="39">
        <f>IF(O72="","",IF(R72&lt;0,J72*(-1),IF(G72="買",(P72-H72)*100,(H72-P72)*100)))</f>
      </c>
      <c r="U72" s="39"/>
    </row>
    <row r="73" spans="2:21" ht="12.75">
      <c r="B73" s="34">
        <v>65</v>
      </c>
      <c r="C73" s="35">
        <f>IF(R72="","",C72+R72)</f>
      </c>
      <c r="D73" s="35"/>
      <c r="E73" s="34"/>
      <c r="F73" s="36"/>
      <c r="G73" s="34" t="s">
        <v>34</v>
      </c>
      <c r="H73" s="34"/>
      <c r="I73" s="34"/>
      <c r="J73" s="34"/>
      <c r="K73" s="35">
        <f>IF(F73="","",C73*0.03)</f>
      </c>
      <c r="L73" s="35"/>
      <c r="M73" s="37">
        <f>IF(J73="","",(K73/J73)/1000)</f>
      </c>
      <c r="N73" s="34"/>
      <c r="O73" s="36"/>
      <c r="P73" s="34"/>
      <c r="Q73" s="34"/>
      <c r="R73" s="38">
        <f>IF(O73="","",(IF(G73="売",H73-P73,P73-H73))*M73*100000)</f>
      </c>
      <c r="S73" s="38"/>
      <c r="T73" s="39">
        <f>IF(O73="","",IF(R73&lt;0,J73*(-1),IF(G73="買",(P73-H73)*100,(H73-P73)*100)))</f>
      </c>
      <c r="U73" s="39"/>
    </row>
    <row r="74" spans="2:21" ht="12.75">
      <c r="B74" s="34">
        <v>66</v>
      </c>
      <c r="C74" s="35">
        <f>IF(R73="","",C73+R73)</f>
      </c>
      <c r="D74" s="35"/>
      <c r="E74" s="34"/>
      <c r="F74" s="36"/>
      <c r="G74" s="34" t="s">
        <v>34</v>
      </c>
      <c r="H74" s="34"/>
      <c r="I74" s="34"/>
      <c r="J74" s="34"/>
      <c r="K74" s="35">
        <f>IF(F74="","",C74*0.03)</f>
      </c>
      <c r="L74" s="35"/>
      <c r="M74" s="37">
        <f>IF(J74="","",(K74/J74)/1000)</f>
      </c>
      <c r="N74" s="34"/>
      <c r="O74" s="36"/>
      <c r="P74" s="34"/>
      <c r="Q74" s="34"/>
      <c r="R74" s="38">
        <f>IF(O74="","",(IF(G74="売",H74-P74,P74-H74))*M74*100000)</f>
      </c>
      <c r="S74" s="38"/>
      <c r="T74" s="39">
        <f>IF(O74="","",IF(R74&lt;0,J74*(-1),IF(G74="買",(P74-H74)*100,(H74-P74)*100)))</f>
      </c>
      <c r="U74" s="39"/>
    </row>
    <row r="75" spans="2:21" ht="12.75">
      <c r="B75" s="34">
        <v>67</v>
      </c>
      <c r="C75" s="35">
        <f>IF(R74="","",C74+R74)</f>
      </c>
      <c r="D75" s="35"/>
      <c r="E75" s="34"/>
      <c r="F75" s="36"/>
      <c r="G75" s="34" t="s">
        <v>33</v>
      </c>
      <c r="H75" s="34"/>
      <c r="I75" s="34"/>
      <c r="J75" s="34"/>
      <c r="K75" s="35">
        <f>IF(F75="","",C75*0.03)</f>
      </c>
      <c r="L75" s="35"/>
      <c r="M75" s="37">
        <f>IF(J75="","",(K75/J75)/1000)</f>
      </c>
      <c r="N75" s="34"/>
      <c r="O75" s="36"/>
      <c r="P75" s="34"/>
      <c r="Q75" s="34"/>
      <c r="R75" s="38">
        <f>IF(O75="","",(IF(G75="売",H75-P75,P75-H75))*M75*100000)</f>
      </c>
      <c r="S75" s="38"/>
      <c r="T75" s="39">
        <f>IF(O75="","",IF(R75&lt;0,J75*(-1),IF(G75="買",(P75-H75)*100,(H75-P75)*100)))</f>
      </c>
      <c r="U75" s="39"/>
    </row>
    <row r="76" spans="2:21" ht="12.75">
      <c r="B76" s="34">
        <v>68</v>
      </c>
      <c r="C76" s="35">
        <f>IF(R75="","",C75+R75)</f>
      </c>
      <c r="D76" s="35"/>
      <c r="E76" s="34"/>
      <c r="F76" s="36"/>
      <c r="G76" s="34" t="s">
        <v>33</v>
      </c>
      <c r="H76" s="34"/>
      <c r="I76" s="34"/>
      <c r="J76" s="34"/>
      <c r="K76" s="35">
        <f>IF(F76="","",C76*0.03)</f>
      </c>
      <c r="L76" s="35"/>
      <c r="M76" s="37">
        <f>IF(J76="","",(K76/J76)/1000)</f>
      </c>
      <c r="N76" s="34"/>
      <c r="O76" s="36"/>
      <c r="P76" s="34"/>
      <c r="Q76" s="34"/>
      <c r="R76" s="38">
        <f>IF(O76="","",(IF(G76="売",H76-P76,P76-H76))*M76*100000)</f>
      </c>
      <c r="S76" s="38"/>
      <c r="T76" s="39">
        <f>IF(O76="","",IF(R76&lt;0,J76*(-1),IF(G76="買",(P76-H76)*100,(H76-P76)*100)))</f>
      </c>
      <c r="U76" s="39"/>
    </row>
    <row r="77" spans="2:21" ht="12.75">
      <c r="B77" s="34">
        <v>69</v>
      </c>
      <c r="C77" s="35">
        <f>IF(R76="","",C76+R76)</f>
      </c>
      <c r="D77" s="35"/>
      <c r="E77" s="34"/>
      <c r="F77" s="36"/>
      <c r="G77" s="34" t="s">
        <v>33</v>
      </c>
      <c r="H77" s="34"/>
      <c r="I77" s="34"/>
      <c r="J77" s="34"/>
      <c r="K77" s="35">
        <f>IF(F77="","",C77*0.03)</f>
      </c>
      <c r="L77" s="35"/>
      <c r="M77" s="37">
        <f>IF(J77="","",(K77/J77)/1000)</f>
      </c>
      <c r="N77" s="34"/>
      <c r="O77" s="36"/>
      <c r="P77" s="34"/>
      <c r="Q77" s="34"/>
      <c r="R77" s="38">
        <f>IF(O77="","",(IF(G77="売",H77-P77,P77-H77))*M77*100000)</f>
      </c>
      <c r="S77" s="38"/>
      <c r="T77" s="39">
        <f>IF(O77="","",IF(R77&lt;0,J77*(-1),IF(G77="買",(P77-H77)*100,(H77-P77)*100)))</f>
      </c>
      <c r="U77" s="39"/>
    </row>
    <row r="78" spans="2:21" ht="12.75">
      <c r="B78" s="34">
        <v>70</v>
      </c>
      <c r="C78" s="35">
        <f>IF(R77="","",C77+R77)</f>
      </c>
      <c r="D78" s="35"/>
      <c r="E78" s="34"/>
      <c r="F78" s="36"/>
      <c r="G78" s="34" t="s">
        <v>34</v>
      </c>
      <c r="H78" s="34"/>
      <c r="I78" s="34"/>
      <c r="J78" s="34"/>
      <c r="K78" s="35">
        <f>IF(F78="","",C78*0.03)</f>
      </c>
      <c r="L78" s="35"/>
      <c r="M78" s="37">
        <f>IF(J78="","",(K78/J78)/1000)</f>
      </c>
      <c r="N78" s="34"/>
      <c r="O78" s="36"/>
      <c r="P78" s="34"/>
      <c r="Q78" s="34"/>
      <c r="R78" s="38">
        <f>IF(O78="","",(IF(G78="売",H78-P78,P78-H78))*M78*100000)</f>
      </c>
      <c r="S78" s="38"/>
      <c r="T78" s="39">
        <f>IF(O78="","",IF(R78&lt;0,J78*(-1),IF(G78="買",(P78-H78)*100,(H78-P78)*100)))</f>
      </c>
      <c r="U78" s="39"/>
    </row>
    <row r="79" spans="2:21" ht="12.75">
      <c r="B79" s="34">
        <v>71</v>
      </c>
      <c r="C79" s="35">
        <f>IF(R78="","",C78+R78)</f>
      </c>
      <c r="D79" s="35"/>
      <c r="E79" s="34"/>
      <c r="F79" s="36"/>
      <c r="G79" s="34" t="s">
        <v>33</v>
      </c>
      <c r="H79" s="34"/>
      <c r="I79" s="34"/>
      <c r="J79" s="34"/>
      <c r="K79" s="35">
        <f>IF(F79="","",C79*0.03)</f>
      </c>
      <c r="L79" s="35"/>
      <c r="M79" s="37">
        <f>IF(J79="","",(K79/J79)/1000)</f>
      </c>
      <c r="N79" s="34"/>
      <c r="O79" s="36"/>
      <c r="P79" s="34"/>
      <c r="Q79" s="34"/>
      <c r="R79" s="38">
        <f>IF(O79="","",(IF(G79="売",H79-P79,P79-H79))*M79*100000)</f>
      </c>
      <c r="S79" s="38"/>
      <c r="T79" s="39">
        <f>IF(O79="","",IF(R79&lt;0,J79*(-1),IF(G79="買",(P79-H79)*100,(H79-P79)*100)))</f>
      </c>
      <c r="U79" s="39"/>
    </row>
    <row r="80" spans="2:21" ht="12.75">
      <c r="B80" s="34">
        <v>72</v>
      </c>
      <c r="C80" s="35">
        <f>IF(R79="","",C79+R79)</f>
      </c>
      <c r="D80" s="35"/>
      <c r="E80" s="34"/>
      <c r="F80" s="36"/>
      <c r="G80" s="34" t="s">
        <v>34</v>
      </c>
      <c r="H80" s="34"/>
      <c r="I80" s="34"/>
      <c r="J80" s="34"/>
      <c r="K80" s="35">
        <f>IF(F80="","",C80*0.03)</f>
      </c>
      <c r="L80" s="35"/>
      <c r="M80" s="37">
        <f>IF(J80="","",(K80/J80)/1000)</f>
      </c>
      <c r="N80" s="34"/>
      <c r="O80" s="36"/>
      <c r="P80" s="34"/>
      <c r="Q80" s="34"/>
      <c r="R80" s="38">
        <f>IF(O80="","",(IF(G80="売",H80-P80,P80-H80))*M80*100000)</f>
      </c>
      <c r="S80" s="38"/>
      <c r="T80" s="39">
        <f>IF(O80="","",IF(R80&lt;0,J80*(-1),IF(G80="買",(P80-H80)*100,(H80-P80)*100)))</f>
      </c>
      <c r="U80" s="39"/>
    </row>
    <row r="81" spans="2:21" ht="12.75">
      <c r="B81" s="34">
        <v>73</v>
      </c>
      <c r="C81" s="35">
        <f>IF(R80="","",C80+R80)</f>
      </c>
      <c r="D81" s="35"/>
      <c r="E81" s="34"/>
      <c r="F81" s="36"/>
      <c r="G81" s="34" t="s">
        <v>33</v>
      </c>
      <c r="H81" s="34"/>
      <c r="I81" s="34"/>
      <c r="J81" s="34"/>
      <c r="K81" s="35">
        <f>IF(F81="","",C81*0.03)</f>
      </c>
      <c r="L81" s="35"/>
      <c r="M81" s="37">
        <f>IF(J81="","",(K81/J81)/1000)</f>
      </c>
      <c r="N81" s="34"/>
      <c r="O81" s="36"/>
      <c r="P81" s="34"/>
      <c r="Q81" s="34"/>
      <c r="R81" s="38">
        <f>IF(O81="","",(IF(G81="売",H81-P81,P81-H81))*M81*100000)</f>
      </c>
      <c r="S81" s="38"/>
      <c r="T81" s="39">
        <f>IF(O81="","",IF(R81&lt;0,J81*(-1),IF(G81="買",(P81-H81)*100,(H81-P81)*100)))</f>
      </c>
      <c r="U81" s="39"/>
    </row>
    <row r="82" spans="2:21" ht="12.75">
      <c r="B82" s="34">
        <v>74</v>
      </c>
      <c r="C82" s="35">
        <f>IF(R81="","",C81+R81)</f>
      </c>
      <c r="D82" s="35"/>
      <c r="E82" s="34"/>
      <c r="F82" s="36"/>
      <c r="G82" s="34" t="s">
        <v>33</v>
      </c>
      <c r="H82" s="34"/>
      <c r="I82" s="34"/>
      <c r="J82" s="34"/>
      <c r="K82" s="35">
        <f>IF(F82="","",C82*0.03)</f>
      </c>
      <c r="L82" s="35"/>
      <c r="M82" s="37">
        <f>IF(J82="","",(K82/J82)/1000)</f>
      </c>
      <c r="N82" s="34"/>
      <c r="O82" s="36"/>
      <c r="P82" s="34"/>
      <c r="Q82" s="34"/>
      <c r="R82" s="38">
        <f>IF(O82="","",(IF(G82="売",H82-P82,P82-H82))*M82*100000)</f>
      </c>
      <c r="S82" s="38"/>
      <c r="T82" s="39">
        <f>IF(O82="","",IF(R82&lt;0,J82*(-1),IF(G82="買",(P82-H82)*100,(H82-P82)*100)))</f>
      </c>
      <c r="U82" s="39"/>
    </row>
    <row r="83" spans="2:21" ht="12.75">
      <c r="B83" s="34">
        <v>75</v>
      </c>
      <c r="C83" s="35">
        <f>IF(R82="","",C82+R82)</f>
      </c>
      <c r="D83" s="35"/>
      <c r="E83" s="34"/>
      <c r="F83" s="36"/>
      <c r="G83" s="34" t="s">
        <v>33</v>
      </c>
      <c r="H83" s="34"/>
      <c r="I83" s="34"/>
      <c r="J83" s="34"/>
      <c r="K83" s="35">
        <f>IF(F83="","",C83*0.03)</f>
      </c>
      <c r="L83" s="35"/>
      <c r="M83" s="37">
        <f>IF(J83="","",(K83/J83)/1000)</f>
      </c>
      <c r="N83" s="34"/>
      <c r="O83" s="36"/>
      <c r="P83" s="34"/>
      <c r="Q83" s="34"/>
      <c r="R83" s="38">
        <f>IF(O83="","",(IF(G83="売",H83-P83,P83-H83))*M83*100000)</f>
      </c>
      <c r="S83" s="38"/>
      <c r="T83" s="39">
        <f>IF(O83="","",IF(R83&lt;0,J83*(-1),IF(G83="買",(P83-H83)*100,(H83-P83)*100)))</f>
      </c>
      <c r="U83" s="39"/>
    </row>
    <row r="84" spans="2:21" ht="12.75">
      <c r="B84" s="34">
        <v>76</v>
      </c>
      <c r="C84" s="35">
        <f>IF(R83="","",C83+R83)</f>
      </c>
      <c r="D84" s="35"/>
      <c r="E84" s="34"/>
      <c r="F84" s="36"/>
      <c r="G84" s="34" t="s">
        <v>33</v>
      </c>
      <c r="H84" s="34"/>
      <c r="I84" s="34"/>
      <c r="J84" s="34"/>
      <c r="K84" s="35">
        <f>IF(F84="","",C84*0.03)</f>
      </c>
      <c r="L84" s="35"/>
      <c r="M84" s="37">
        <f>IF(J84="","",(K84/J84)/1000)</f>
      </c>
      <c r="N84" s="34"/>
      <c r="O84" s="36"/>
      <c r="P84" s="34"/>
      <c r="Q84" s="34"/>
      <c r="R84" s="38">
        <f>IF(O84="","",(IF(G84="売",H84-P84,P84-H84))*M84*100000)</f>
      </c>
      <c r="S84" s="38"/>
      <c r="T84" s="39">
        <f>IF(O84="","",IF(R84&lt;0,J84*(-1),IF(G84="買",(P84-H84)*100,(H84-P84)*100)))</f>
      </c>
      <c r="U84" s="39"/>
    </row>
    <row r="85" spans="2:21" ht="12.75">
      <c r="B85" s="34">
        <v>77</v>
      </c>
      <c r="C85" s="35">
        <f>IF(R84="","",C84+R84)</f>
      </c>
      <c r="D85" s="35"/>
      <c r="E85" s="34"/>
      <c r="F85" s="36"/>
      <c r="G85" s="34" t="s">
        <v>34</v>
      </c>
      <c r="H85" s="34"/>
      <c r="I85" s="34"/>
      <c r="J85" s="34"/>
      <c r="K85" s="35">
        <f>IF(F85="","",C85*0.03)</f>
      </c>
      <c r="L85" s="35"/>
      <c r="M85" s="37">
        <f>IF(J85="","",(K85/J85)/1000)</f>
      </c>
      <c r="N85" s="34"/>
      <c r="O85" s="36"/>
      <c r="P85" s="34"/>
      <c r="Q85" s="34"/>
      <c r="R85" s="38">
        <f>IF(O85="","",(IF(G85="売",H85-P85,P85-H85))*M85*100000)</f>
      </c>
      <c r="S85" s="38"/>
      <c r="T85" s="39">
        <f>IF(O85="","",IF(R85&lt;0,J85*(-1),IF(G85="買",(P85-H85)*100,(H85-P85)*100)))</f>
      </c>
      <c r="U85" s="39"/>
    </row>
    <row r="86" spans="2:21" ht="12.75">
      <c r="B86" s="34">
        <v>78</v>
      </c>
      <c r="C86" s="35">
        <f>IF(R85="","",C85+R85)</f>
      </c>
      <c r="D86" s="35"/>
      <c r="E86" s="34"/>
      <c r="F86" s="36"/>
      <c r="G86" s="34" t="s">
        <v>33</v>
      </c>
      <c r="H86" s="34"/>
      <c r="I86" s="34"/>
      <c r="J86" s="34"/>
      <c r="K86" s="35">
        <f>IF(F86="","",C86*0.03)</f>
      </c>
      <c r="L86" s="35"/>
      <c r="M86" s="37">
        <f>IF(J86="","",(K86/J86)/1000)</f>
      </c>
      <c r="N86" s="34"/>
      <c r="O86" s="36"/>
      <c r="P86" s="34"/>
      <c r="Q86" s="34"/>
      <c r="R86" s="38">
        <f>IF(O86="","",(IF(G86="売",H86-P86,P86-H86))*M86*100000)</f>
      </c>
      <c r="S86" s="38"/>
      <c r="T86" s="39">
        <f>IF(O86="","",IF(R86&lt;0,J86*(-1),IF(G86="買",(P86-H86)*100,(H86-P86)*100)))</f>
      </c>
      <c r="U86" s="39"/>
    </row>
    <row r="87" spans="2:21" ht="12.75">
      <c r="B87" s="34">
        <v>79</v>
      </c>
      <c r="C87" s="35">
        <f>IF(R86="","",C86+R86)</f>
      </c>
      <c r="D87" s="35"/>
      <c r="E87" s="34"/>
      <c r="F87" s="36"/>
      <c r="G87" s="34" t="s">
        <v>34</v>
      </c>
      <c r="H87" s="34"/>
      <c r="I87" s="34"/>
      <c r="J87" s="34"/>
      <c r="K87" s="35">
        <f>IF(F87="","",C87*0.03)</f>
      </c>
      <c r="L87" s="35"/>
      <c r="M87" s="37">
        <f>IF(J87="","",(K87/J87)/1000)</f>
      </c>
      <c r="N87" s="34"/>
      <c r="O87" s="36"/>
      <c r="P87" s="34"/>
      <c r="Q87" s="34"/>
      <c r="R87" s="38">
        <f>IF(O87="","",(IF(G87="売",H87-P87,P87-H87))*M87*100000)</f>
      </c>
      <c r="S87" s="38"/>
      <c r="T87" s="39">
        <f>IF(O87="","",IF(R87&lt;0,J87*(-1),IF(G87="買",(P87-H87)*100,(H87-P87)*100)))</f>
      </c>
      <c r="U87" s="39"/>
    </row>
    <row r="88" spans="2:21" ht="12.75">
      <c r="B88" s="34">
        <v>80</v>
      </c>
      <c r="C88" s="35">
        <f>IF(R87="","",C87+R87)</f>
      </c>
      <c r="D88" s="35"/>
      <c r="E88" s="34"/>
      <c r="F88" s="36"/>
      <c r="G88" s="34" t="s">
        <v>34</v>
      </c>
      <c r="H88" s="34"/>
      <c r="I88" s="34"/>
      <c r="J88" s="34"/>
      <c r="K88" s="35">
        <f>IF(F88="","",C88*0.03)</f>
      </c>
      <c r="L88" s="35"/>
      <c r="M88" s="37">
        <f>IF(J88="","",(K88/J88)/1000)</f>
      </c>
      <c r="N88" s="34"/>
      <c r="O88" s="36"/>
      <c r="P88" s="34"/>
      <c r="Q88" s="34"/>
      <c r="R88" s="38">
        <f>IF(O88="","",(IF(G88="売",H88-P88,P88-H88))*M88*100000)</f>
      </c>
      <c r="S88" s="38"/>
      <c r="T88" s="39">
        <f>IF(O88="","",IF(R88&lt;0,J88*(-1),IF(G88="買",(P88-H88)*100,(H88-P88)*100)))</f>
      </c>
      <c r="U88" s="39"/>
    </row>
    <row r="89" spans="2:21" ht="12.75">
      <c r="B89" s="34">
        <v>81</v>
      </c>
      <c r="C89" s="35">
        <f>IF(R88="","",C88+R88)</f>
      </c>
      <c r="D89" s="35"/>
      <c r="E89" s="34"/>
      <c r="F89" s="36"/>
      <c r="G89" s="34" t="s">
        <v>34</v>
      </c>
      <c r="H89" s="34"/>
      <c r="I89" s="34"/>
      <c r="J89" s="34"/>
      <c r="K89" s="35">
        <f>IF(F89="","",C89*0.03)</f>
      </c>
      <c r="L89" s="35"/>
      <c r="M89" s="37">
        <f>IF(J89="","",(K89/J89)/1000)</f>
      </c>
      <c r="N89" s="34"/>
      <c r="O89" s="36"/>
      <c r="P89" s="34"/>
      <c r="Q89" s="34"/>
      <c r="R89" s="38">
        <f>IF(O89="","",(IF(G89="売",H89-P89,P89-H89))*M89*100000)</f>
      </c>
      <c r="S89" s="38"/>
      <c r="T89" s="39">
        <f>IF(O89="","",IF(R89&lt;0,J89*(-1),IF(G89="買",(P89-H89)*100,(H89-P89)*100)))</f>
      </c>
      <c r="U89" s="39"/>
    </row>
    <row r="90" spans="2:21" ht="12.75">
      <c r="B90" s="34">
        <v>82</v>
      </c>
      <c r="C90" s="35">
        <f>IF(R89="","",C89+R89)</f>
      </c>
      <c r="D90" s="35"/>
      <c r="E90" s="34"/>
      <c r="F90" s="36"/>
      <c r="G90" s="34" t="s">
        <v>34</v>
      </c>
      <c r="H90" s="34"/>
      <c r="I90" s="34"/>
      <c r="J90" s="34"/>
      <c r="K90" s="35">
        <f>IF(F90="","",C90*0.03)</f>
      </c>
      <c r="L90" s="35"/>
      <c r="M90" s="37">
        <f>IF(J90="","",(K90/J90)/1000)</f>
      </c>
      <c r="N90" s="34"/>
      <c r="O90" s="36"/>
      <c r="P90" s="34"/>
      <c r="Q90" s="34"/>
      <c r="R90" s="38">
        <f>IF(O90="","",(IF(G90="売",H90-P90,P90-H90))*M90*100000)</f>
      </c>
      <c r="S90" s="38"/>
      <c r="T90" s="39">
        <f>IF(O90="","",IF(R90&lt;0,J90*(-1),IF(G90="買",(P90-H90)*100,(H90-P90)*100)))</f>
      </c>
      <c r="U90" s="39"/>
    </row>
    <row r="91" spans="2:21" ht="12.75">
      <c r="B91" s="34">
        <v>83</v>
      </c>
      <c r="C91" s="35">
        <f>IF(R90="","",C90+R90)</f>
      </c>
      <c r="D91" s="35"/>
      <c r="E91" s="34"/>
      <c r="F91" s="36"/>
      <c r="G91" s="34" t="s">
        <v>34</v>
      </c>
      <c r="H91" s="34"/>
      <c r="I91" s="34"/>
      <c r="J91" s="34"/>
      <c r="K91" s="35">
        <f>IF(F91="","",C91*0.03)</f>
      </c>
      <c r="L91" s="35"/>
      <c r="M91" s="37">
        <f>IF(J91="","",(K91/J91)/1000)</f>
      </c>
      <c r="N91" s="34"/>
      <c r="O91" s="36"/>
      <c r="P91" s="34"/>
      <c r="Q91" s="34"/>
      <c r="R91" s="38">
        <f>IF(O91="","",(IF(G91="売",H91-P91,P91-H91))*M91*100000)</f>
      </c>
      <c r="S91" s="38"/>
      <c r="T91" s="39">
        <f>IF(O91="","",IF(R91&lt;0,J91*(-1),IF(G91="買",(P91-H91)*100,(H91-P91)*100)))</f>
      </c>
      <c r="U91" s="39"/>
    </row>
    <row r="92" spans="2:21" ht="12.75">
      <c r="B92" s="34">
        <v>84</v>
      </c>
      <c r="C92" s="35">
        <f>IF(R91="","",C91+R91)</f>
      </c>
      <c r="D92" s="35"/>
      <c r="E92" s="34"/>
      <c r="F92" s="36"/>
      <c r="G92" s="34" t="s">
        <v>33</v>
      </c>
      <c r="H92" s="34"/>
      <c r="I92" s="34"/>
      <c r="J92" s="34"/>
      <c r="K92" s="35">
        <f>IF(F92="","",C92*0.03)</f>
      </c>
      <c r="L92" s="35"/>
      <c r="M92" s="37">
        <f>IF(J92="","",(K92/J92)/1000)</f>
      </c>
      <c r="N92" s="34"/>
      <c r="O92" s="36"/>
      <c r="P92" s="34"/>
      <c r="Q92" s="34"/>
      <c r="R92" s="38">
        <f>IF(O92="","",(IF(G92="売",H92-P92,P92-H92))*M92*100000)</f>
      </c>
      <c r="S92" s="38"/>
      <c r="T92" s="39">
        <f>IF(O92="","",IF(R92&lt;0,J92*(-1),IF(G92="買",(P92-H92)*100,(H92-P92)*100)))</f>
      </c>
      <c r="U92" s="39"/>
    </row>
    <row r="93" spans="2:21" ht="12.75">
      <c r="B93" s="34">
        <v>85</v>
      </c>
      <c r="C93" s="35">
        <f>IF(R92="","",C92+R92)</f>
      </c>
      <c r="D93" s="35"/>
      <c r="E93" s="34"/>
      <c r="F93" s="36"/>
      <c r="G93" s="34" t="s">
        <v>34</v>
      </c>
      <c r="H93" s="34"/>
      <c r="I93" s="34"/>
      <c r="J93" s="34"/>
      <c r="K93" s="35">
        <f>IF(F93="","",C93*0.03)</f>
      </c>
      <c r="L93" s="35"/>
      <c r="M93" s="37">
        <f>IF(J93="","",(K93/J93)/1000)</f>
      </c>
      <c r="N93" s="34"/>
      <c r="O93" s="36"/>
      <c r="P93" s="34"/>
      <c r="Q93" s="34"/>
      <c r="R93" s="38">
        <f>IF(O93="","",(IF(G93="売",H93-P93,P93-H93))*M93*100000)</f>
      </c>
      <c r="S93" s="38"/>
      <c r="T93" s="39">
        <f>IF(O93="","",IF(R93&lt;0,J93*(-1),IF(G93="買",(P93-H93)*100,(H93-P93)*100)))</f>
      </c>
      <c r="U93" s="39"/>
    </row>
    <row r="94" spans="2:21" ht="12.75">
      <c r="B94" s="34">
        <v>86</v>
      </c>
      <c r="C94" s="35">
        <f>IF(R93="","",C93+R93)</f>
      </c>
      <c r="D94" s="35"/>
      <c r="E94" s="34"/>
      <c r="F94" s="36"/>
      <c r="G94" s="34" t="s">
        <v>33</v>
      </c>
      <c r="H94" s="34"/>
      <c r="I94" s="34"/>
      <c r="J94" s="34"/>
      <c r="K94" s="35">
        <f>IF(F94="","",C94*0.03)</f>
      </c>
      <c r="L94" s="35"/>
      <c r="M94" s="37">
        <f>IF(J94="","",(K94/J94)/1000)</f>
      </c>
      <c r="N94" s="34"/>
      <c r="O94" s="36"/>
      <c r="P94" s="34"/>
      <c r="Q94" s="34"/>
      <c r="R94" s="38">
        <f>IF(O94="","",(IF(G94="売",H94-P94,P94-H94))*M94*100000)</f>
      </c>
      <c r="S94" s="38"/>
      <c r="T94" s="39">
        <f>IF(O94="","",IF(R94&lt;0,J94*(-1),IF(G94="買",(P94-H94)*100,(H94-P94)*100)))</f>
      </c>
      <c r="U94" s="39"/>
    </row>
    <row r="95" spans="2:21" ht="12.75">
      <c r="B95" s="34">
        <v>87</v>
      </c>
      <c r="C95" s="35">
        <f>IF(R94="","",C94+R94)</f>
      </c>
      <c r="D95" s="35"/>
      <c r="E95" s="34"/>
      <c r="F95" s="36"/>
      <c r="G95" s="34" t="s">
        <v>34</v>
      </c>
      <c r="H95" s="34"/>
      <c r="I95" s="34"/>
      <c r="J95" s="34"/>
      <c r="K95" s="35">
        <f>IF(F95="","",C95*0.03)</f>
      </c>
      <c r="L95" s="35"/>
      <c r="M95" s="37">
        <f>IF(J95="","",(K95/J95)/1000)</f>
      </c>
      <c r="N95" s="34"/>
      <c r="O95" s="36"/>
      <c r="P95" s="34"/>
      <c r="Q95" s="34"/>
      <c r="R95" s="38">
        <f>IF(O95="","",(IF(G95="売",H95-P95,P95-H95))*M95*100000)</f>
      </c>
      <c r="S95" s="38"/>
      <c r="T95" s="39">
        <f>IF(O95="","",IF(R95&lt;0,J95*(-1),IF(G95="買",(P95-H95)*100,(H95-P95)*100)))</f>
      </c>
      <c r="U95" s="39"/>
    </row>
    <row r="96" spans="2:21" ht="12.75">
      <c r="B96" s="34">
        <v>88</v>
      </c>
      <c r="C96" s="35">
        <f>IF(R95="","",C95+R95)</f>
      </c>
      <c r="D96" s="35"/>
      <c r="E96" s="34"/>
      <c r="F96" s="36"/>
      <c r="G96" s="34" t="s">
        <v>33</v>
      </c>
      <c r="H96" s="34"/>
      <c r="I96" s="34"/>
      <c r="J96" s="34"/>
      <c r="K96" s="35">
        <f>IF(F96="","",C96*0.03)</f>
      </c>
      <c r="L96" s="35"/>
      <c r="M96" s="37">
        <f>IF(J96="","",(K96/J96)/1000)</f>
      </c>
      <c r="N96" s="34"/>
      <c r="O96" s="36"/>
      <c r="P96" s="34"/>
      <c r="Q96" s="34"/>
      <c r="R96" s="38">
        <f>IF(O96="","",(IF(G96="売",H96-P96,P96-H96))*M96*100000)</f>
      </c>
      <c r="S96" s="38"/>
      <c r="T96" s="39">
        <f>IF(O96="","",IF(R96&lt;0,J96*(-1),IF(G96="買",(P96-H96)*100,(H96-P96)*100)))</f>
      </c>
      <c r="U96" s="39"/>
    </row>
    <row r="97" spans="2:21" ht="12.75">
      <c r="B97" s="34">
        <v>89</v>
      </c>
      <c r="C97" s="35">
        <f>IF(R96="","",C96+R96)</f>
      </c>
      <c r="D97" s="35"/>
      <c r="E97" s="34"/>
      <c r="F97" s="36"/>
      <c r="G97" s="34" t="s">
        <v>34</v>
      </c>
      <c r="H97" s="34"/>
      <c r="I97" s="34"/>
      <c r="J97" s="34"/>
      <c r="K97" s="35">
        <f>IF(F97="","",C97*0.03)</f>
      </c>
      <c r="L97" s="35"/>
      <c r="M97" s="37">
        <f>IF(J97="","",(K97/J97)/1000)</f>
      </c>
      <c r="N97" s="34"/>
      <c r="O97" s="36"/>
      <c r="P97" s="34"/>
      <c r="Q97" s="34"/>
      <c r="R97" s="38">
        <f>IF(O97="","",(IF(G97="売",H97-P97,P97-H97))*M97*100000)</f>
      </c>
      <c r="S97" s="38"/>
      <c r="T97" s="39">
        <f>IF(O97="","",IF(R97&lt;0,J97*(-1),IF(G97="買",(P97-H97)*100,(H97-P97)*100)))</f>
      </c>
      <c r="U97" s="39"/>
    </row>
    <row r="98" spans="2:21" ht="12.75">
      <c r="B98" s="34">
        <v>90</v>
      </c>
      <c r="C98" s="35">
        <f>IF(R97="","",C97+R97)</f>
      </c>
      <c r="D98" s="35"/>
      <c r="E98" s="34"/>
      <c r="F98" s="36"/>
      <c r="G98" s="34" t="s">
        <v>33</v>
      </c>
      <c r="H98" s="34"/>
      <c r="I98" s="34"/>
      <c r="J98" s="34"/>
      <c r="K98" s="35">
        <f>IF(F98="","",C98*0.03)</f>
      </c>
      <c r="L98" s="35"/>
      <c r="M98" s="37">
        <f>IF(J98="","",(K98/J98)/1000)</f>
      </c>
      <c r="N98" s="34"/>
      <c r="O98" s="36"/>
      <c r="P98" s="34"/>
      <c r="Q98" s="34"/>
      <c r="R98" s="38">
        <f>IF(O98="","",(IF(G98="売",H98-P98,P98-H98))*M98*100000)</f>
      </c>
      <c r="S98" s="38"/>
      <c r="T98" s="39">
        <f>IF(O98="","",IF(R98&lt;0,J98*(-1),IF(G98="買",(P98-H98)*100,(H98-P98)*100)))</f>
      </c>
      <c r="U98" s="39"/>
    </row>
    <row r="99" spans="2:21" ht="12.75">
      <c r="B99" s="34">
        <v>91</v>
      </c>
      <c r="C99" s="35">
        <f>IF(R98="","",C98+R98)</f>
      </c>
      <c r="D99" s="35"/>
      <c r="E99" s="34"/>
      <c r="F99" s="36"/>
      <c r="G99" s="34" t="s">
        <v>34</v>
      </c>
      <c r="H99" s="34"/>
      <c r="I99" s="34"/>
      <c r="J99" s="34"/>
      <c r="K99" s="35">
        <f>IF(F99="","",C99*0.03)</f>
      </c>
      <c r="L99" s="35"/>
      <c r="M99" s="37">
        <f>IF(J99="","",(K99/J99)/1000)</f>
      </c>
      <c r="N99" s="34"/>
      <c r="O99" s="36"/>
      <c r="P99" s="34"/>
      <c r="Q99" s="34"/>
      <c r="R99" s="38">
        <f>IF(O99="","",(IF(G99="売",H99-P99,P99-H99))*M99*100000)</f>
      </c>
      <c r="S99" s="38"/>
      <c r="T99" s="39">
        <f>IF(O99="","",IF(R99&lt;0,J99*(-1),IF(G99="買",(P99-H99)*100,(H99-P99)*100)))</f>
      </c>
      <c r="U99" s="39"/>
    </row>
    <row r="100" spans="2:21" ht="12.75">
      <c r="B100" s="34">
        <v>92</v>
      </c>
      <c r="C100" s="35">
        <f>IF(R99="","",C99+R99)</f>
      </c>
      <c r="D100" s="35"/>
      <c r="E100" s="34"/>
      <c r="F100" s="36"/>
      <c r="G100" s="34" t="s">
        <v>34</v>
      </c>
      <c r="H100" s="34"/>
      <c r="I100" s="34"/>
      <c r="J100" s="34"/>
      <c r="K100" s="35">
        <f>IF(F100="","",C100*0.03)</f>
      </c>
      <c r="L100" s="35"/>
      <c r="M100" s="37">
        <f>IF(J100="","",(K100/J100)/1000)</f>
      </c>
      <c r="N100" s="34"/>
      <c r="O100" s="36"/>
      <c r="P100" s="34"/>
      <c r="Q100" s="34"/>
      <c r="R100" s="38">
        <f>IF(O100="","",(IF(G100="売",H100-P100,P100-H100))*M100*100000)</f>
      </c>
      <c r="S100" s="38"/>
      <c r="T100" s="39">
        <f>IF(O100="","",IF(R100&lt;0,J100*(-1),IF(G100="買",(P100-H100)*100,(H100-P100)*100)))</f>
      </c>
      <c r="U100" s="39"/>
    </row>
    <row r="101" spans="2:21" ht="12.75">
      <c r="B101" s="34">
        <v>93</v>
      </c>
      <c r="C101" s="35">
        <f>IF(R100="","",C100+R100)</f>
      </c>
      <c r="D101" s="35"/>
      <c r="E101" s="34"/>
      <c r="F101" s="36"/>
      <c r="G101" s="34" t="s">
        <v>33</v>
      </c>
      <c r="H101" s="34"/>
      <c r="I101" s="34"/>
      <c r="J101" s="34"/>
      <c r="K101" s="35">
        <f>IF(F101="","",C101*0.03)</f>
      </c>
      <c r="L101" s="35"/>
      <c r="M101" s="37">
        <f>IF(J101="","",(K101/J101)/1000)</f>
      </c>
      <c r="N101" s="34"/>
      <c r="O101" s="36"/>
      <c r="P101" s="34"/>
      <c r="Q101" s="34"/>
      <c r="R101" s="38">
        <f>IF(O101="","",(IF(G101="売",H101-P101,P101-H101))*M101*100000)</f>
      </c>
      <c r="S101" s="38"/>
      <c r="T101" s="39">
        <f>IF(O101="","",IF(R101&lt;0,J101*(-1),IF(G101="買",(P101-H101)*100,(H101-P101)*100)))</f>
      </c>
      <c r="U101" s="39"/>
    </row>
    <row r="102" spans="2:21" ht="12.75">
      <c r="B102" s="34">
        <v>94</v>
      </c>
      <c r="C102" s="35">
        <f>IF(R101="","",C101+R101)</f>
      </c>
      <c r="D102" s="35"/>
      <c r="E102" s="34"/>
      <c r="F102" s="36"/>
      <c r="G102" s="34" t="s">
        <v>33</v>
      </c>
      <c r="H102" s="34"/>
      <c r="I102" s="34"/>
      <c r="J102" s="34"/>
      <c r="K102" s="35">
        <f>IF(F102="","",C102*0.03)</f>
      </c>
      <c r="L102" s="35"/>
      <c r="M102" s="37">
        <f>IF(J102="","",(K102/J102)/1000)</f>
      </c>
      <c r="N102" s="34"/>
      <c r="O102" s="36"/>
      <c r="P102" s="34"/>
      <c r="Q102" s="34"/>
      <c r="R102" s="38">
        <f>IF(O102="","",(IF(G102="売",H102-P102,P102-H102))*M102*100000)</f>
      </c>
      <c r="S102" s="38"/>
      <c r="T102" s="39">
        <f>IF(O102="","",IF(R102&lt;0,J102*(-1),IF(G102="買",(P102-H102)*100,(H102-P102)*100)))</f>
      </c>
      <c r="U102" s="39"/>
    </row>
    <row r="103" spans="2:21" ht="12.75">
      <c r="B103" s="34">
        <v>95</v>
      </c>
      <c r="C103" s="35">
        <f>IF(R102="","",C102+R102)</f>
      </c>
      <c r="D103" s="35"/>
      <c r="E103" s="34"/>
      <c r="F103" s="36"/>
      <c r="G103" s="34" t="s">
        <v>33</v>
      </c>
      <c r="H103" s="34"/>
      <c r="I103" s="34"/>
      <c r="J103" s="34"/>
      <c r="K103" s="35">
        <f>IF(F103="","",C103*0.03)</f>
      </c>
      <c r="L103" s="35"/>
      <c r="M103" s="37">
        <f>IF(J103="","",(K103/J103)/1000)</f>
      </c>
      <c r="N103" s="34"/>
      <c r="O103" s="36"/>
      <c r="P103" s="34"/>
      <c r="Q103" s="34"/>
      <c r="R103" s="38">
        <f>IF(O103="","",(IF(G103="売",H103-P103,P103-H103))*M103*100000)</f>
      </c>
      <c r="S103" s="38"/>
      <c r="T103" s="39">
        <f>IF(O103="","",IF(R103&lt;0,J103*(-1),IF(G103="買",(P103-H103)*100,(H103-P103)*100)))</f>
      </c>
      <c r="U103" s="39"/>
    </row>
    <row r="104" spans="2:21" ht="12.75">
      <c r="B104" s="34">
        <v>96</v>
      </c>
      <c r="C104" s="35">
        <f>IF(R103="","",C103+R103)</f>
      </c>
      <c r="D104" s="35"/>
      <c r="E104" s="34"/>
      <c r="F104" s="36"/>
      <c r="G104" s="34" t="s">
        <v>34</v>
      </c>
      <c r="H104" s="34"/>
      <c r="I104" s="34"/>
      <c r="J104" s="34"/>
      <c r="K104" s="35">
        <f>IF(F104="","",C104*0.03)</f>
      </c>
      <c r="L104" s="35"/>
      <c r="M104" s="37">
        <f>IF(J104="","",(K104/J104)/1000)</f>
      </c>
      <c r="N104" s="34"/>
      <c r="O104" s="36"/>
      <c r="P104" s="34"/>
      <c r="Q104" s="34"/>
      <c r="R104" s="38">
        <f>IF(O104="","",(IF(G104="売",H104-P104,P104-H104))*M104*100000)</f>
      </c>
      <c r="S104" s="38"/>
      <c r="T104" s="39">
        <f>IF(O104="","",IF(R104&lt;0,J104*(-1),IF(G104="買",(P104-H104)*100,(H104-P104)*100)))</f>
      </c>
      <c r="U104" s="39"/>
    </row>
    <row r="105" spans="2:21" ht="12.75">
      <c r="B105" s="34">
        <v>97</v>
      </c>
      <c r="C105" s="35">
        <f>IF(R104="","",C104+R104)</f>
      </c>
      <c r="D105" s="35"/>
      <c r="E105" s="34"/>
      <c r="F105" s="36"/>
      <c r="G105" s="34" t="s">
        <v>33</v>
      </c>
      <c r="H105" s="34"/>
      <c r="I105" s="34"/>
      <c r="J105" s="34"/>
      <c r="K105" s="35">
        <f>IF(F105="","",C105*0.03)</f>
      </c>
      <c r="L105" s="35"/>
      <c r="M105" s="37">
        <f>IF(J105="","",(K105/J105)/1000)</f>
      </c>
      <c r="N105" s="34"/>
      <c r="O105" s="36"/>
      <c r="P105" s="34"/>
      <c r="Q105" s="34"/>
      <c r="R105" s="38">
        <f>IF(O105="","",(IF(G105="売",H105-P105,P105-H105))*M105*100000)</f>
      </c>
      <c r="S105" s="38"/>
      <c r="T105" s="39">
        <f>IF(O105="","",IF(R105&lt;0,J105*(-1),IF(G105="買",(P105-H105)*100,(H105-P105)*100)))</f>
      </c>
      <c r="U105" s="39"/>
    </row>
    <row r="106" spans="2:21" ht="12.75">
      <c r="B106" s="34">
        <v>98</v>
      </c>
      <c r="C106" s="35">
        <f>IF(R105="","",C105+R105)</f>
      </c>
      <c r="D106" s="35"/>
      <c r="E106" s="34"/>
      <c r="F106" s="36"/>
      <c r="G106" s="34" t="s">
        <v>34</v>
      </c>
      <c r="H106" s="34"/>
      <c r="I106" s="34"/>
      <c r="J106" s="34"/>
      <c r="K106" s="35">
        <f>IF(F106="","",C106*0.03)</f>
      </c>
      <c r="L106" s="35"/>
      <c r="M106" s="37">
        <f>IF(J106="","",(K106/J106)/1000)</f>
      </c>
      <c r="N106" s="34"/>
      <c r="O106" s="36"/>
      <c r="P106" s="34"/>
      <c r="Q106" s="34"/>
      <c r="R106" s="38">
        <f>IF(O106="","",(IF(G106="売",H106-P106,P106-H106))*M106*100000)</f>
      </c>
      <c r="S106" s="38"/>
      <c r="T106" s="39">
        <f>IF(O106="","",IF(R106&lt;0,J106*(-1),IF(G106="買",(P106-H106)*100,(H106-P106)*100)))</f>
      </c>
      <c r="U106" s="39"/>
    </row>
    <row r="107" spans="2:21" ht="12.75">
      <c r="B107" s="34">
        <v>99</v>
      </c>
      <c r="C107" s="35">
        <f>IF(R106="","",C106+R106)</f>
      </c>
      <c r="D107" s="35"/>
      <c r="E107" s="34"/>
      <c r="F107" s="36"/>
      <c r="G107" s="34" t="s">
        <v>34</v>
      </c>
      <c r="H107" s="34"/>
      <c r="I107" s="34"/>
      <c r="J107" s="34"/>
      <c r="K107" s="35">
        <f>IF(F107="","",C107*0.03)</f>
      </c>
      <c r="L107" s="35"/>
      <c r="M107" s="37">
        <f>IF(J107="","",(K107/J107)/1000)</f>
      </c>
      <c r="N107" s="34"/>
      <c r="O107" s="36"/>
      <c r="P107" s="34"/>
      <c r="Q107" s="34"/>
      <c r="R107" s="38">
        <f>IF(O107="","",(IF(G107="売",H107-P107,P107-H107))*M107*100000)</f>
      </c>
      <c r="S107" s="38"/>
      <c r="T107" s="39">
        <f>IF(O107="","",IF(R107&lt;0,J107*(-1),IF(G107="買",(P107-H107)*100,(H107-P107)*100)))</f>
      </c>
      <c r="U107" s="39"/>
    </row>
    <row r="108" spans="2:21" ht="12.75">
      <c r="B108" s="34">
        <v>100</v>
      </c>
      <c r="C108" s="35">
        <f>IF(R107="","",C107+R107)</f>
      </c>
      <c r="D108" s="35"/>
      <c r="E108" s="34"/>
      <c r="F108" s="36"/>
      <c r="G108" s="34" t="s">
        <v>33</v>
      </c>
      <c r="H108" s="34"/>
      <c r="I108" s="34"/>
      <c r="J108" s="34"/>
      <c r="K108" s="35">
        <f>IF(F108="","",C108*0.03)</f>
      </c>
      <c r="L108" s="35"/>
      <c r="M108" s="37">
        <f>IF(J108="","",(K108/J108)/1000)</f>
      </c>
      <c r="N108" s="34"/>
      <c r="O108" s="36"/>
      <c r="P108" s="34"/>
      <c r="Q108" s="34"/>
      <c r="R108" s="38">
        <f>IF(O108="","",(IF(G108="売",H108-P108,P108-H108))*M108*100000)</f>
      </c>
      <c r="S108" s="38"/>
      <c r="T108" s="39">
        <f>IF(O108="","",IF(R108&lt;0,J108*(-1),IF(G108="買",(P108-H108)*100,(H108-P108)*100)))</f>
      </c>
      <c r="U108" s="39"/>
    </row>
    <row r="109" spans="2:18" ht="12.75"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</row>
  </sheetData>
  <sheetProtection selectLockedCells="1" selectUnlockedCells="1"/>
  <mergeCells count="635">
    <mergeCell ref="B2:C2"/>
    <mergeCell ref="D2:E2"/>
    <mergeCell ref="F2:G2"/>
    <mergeCell ref="H2:I2"/>
    <mergeCell ref="J2:K2"/>
    <mergeCell ref="L2:M2"/>
    <mergeCell ref="N2:O2"/>
    <mergeCell ref="P2:Q2"/>
    <mergeCell ref="B3:C3"/>
    <mergeCell ref="D3:I3"/>
    <mergeCell ref="J3:K3"/>
    <mergeCell ref="L3:Q3"/>
    <mergeCell ref="B4:C4"/>
    <mergeCell ref="D4:E4"/>
    <mergeCell ref="F4:G4"/>
    <mergeCell ref="H4:I4"/>
    <mergeCell ref="J4:K4"/>
    <mergeCell ref="L4:M4"/>
    <mergeCell ref="N4:O4"/>
    <mergeCell ref="P4:Q4"/>
    <mergeCell ref="J5:K5"/>
    <mergeCell ref="L5:M5"/>
    <mergeCell ref="P5:Q5"/>
    <mergeCell ref="B7:B8"/>
    <mergeCell ref="C7:D8"/>
    <mergeCell ref="E7:I7"/>
    <mergeCell ref="J7:L7"/>
    <mergeCell ref="M7:M8"/>
    <mergeCell ref="N7:Q7"/>
    <mergeCell ref="R7:U7"/>
    <mergeCell ref="H8:I8"/>
    <mergeCell ref="K8:L8"/>
    <mergeCell ref="P8:Q8"/>
    <mergeCell ref="R8:S8"/>
    <mergeCell ref="T8:U8"/>
    <mergeCell ref="C9:D9"/>
    <mergeCell ref="H9:I9"/>
    <mergeCell ref="K9:L9"/>
    <mergeCell ref="P9:Q9"/>
    <mergeCell ref="R9:S9"/>
    <mergeCell ref="T9:U9"/>
    <mergeCell ref="C10:D10"/>
    <mergeCell ref="H10:I10"/>
    <mergeCell ref="K10:L10"/>
    <mergeCell ref="P10:Q10"/>
    <mergeCell ref="R10:S10"/>
    <mergeCell ref="T10:U10"/>
    <mergeCell ref="C11:D11"/>
    <mergeCell ref="H11:I11"/>
    <mergeCell ref="K11:L11"/>
    <mergeCell ref="P11:Q11"/>
    <mergeCell ref="R11:S11"/>
    <mergeCell ref="T11:U11"/>
    <mergeCell ref="C12:D12"/>
    <mergeCell ref="H12:I12"/>
    <mergeCell ref="K12:L12"/>
    <mergeCell ref="P12:Q12"/>
    <mergeCell ref="R12:S12"/>
    <mergeCell ref="T12:U12"/>
    <mergeCell ref="C13:D13"/>
    <mergeCell ref="H13:I13"/>
    <mergeCell ref="K13:L13"/>
    <mergeCell ref="P13:Q13"/>
    <mergeCell ref="R13:S13"/>
    <mergeCell ref="T13:U13"/>
    <mergeCell ref="C14:D14"/>
    <mergeCell ref="H14:I14"/>
    <mergeCell ref="K14:L14"/>
    <mergeCell ref="P14:Q14"/>
    <mergeCell ref="R14:S14"/>
    <mergeCell ref="T14:U14"/>
    <mergeCell ref="C15:D15"/>
    <mergeCell ref="H15:I15"/>
    <mergeCell ref="K15:L15"/>
    <mergeCell ref="P15:Q15"/>
    <mergeCell ref="R15:S15"/>
    <mergeCell ref="T15:U15"/>
    <mergeCell ref="C16:D16"/>
    <mergeCell ref="H16:I16"/>
    <mergeCell ref="K16:L16"/>
    <mergeCell ref="P16:Q16"/>
    <mergeCell ref="R16:S16"/>
    <mergeCell ref="T16:U16"/>
    <mergeCell ref="C17:D17"/>
    <mergeCell ref="H17:I17"/>
    <mergeCell ref="K17:L17"/>
    <mergeCell ref="P17:Q17"/>
    <mergeCell ref="R17:S17"/>
    <mergeCell ref="T17:U17"/>
    <mergeCell ref="C18:D18"/>
    <mergeCell ref="H18:I18"/>
    <mergeCell ref="K18:L18"/>
    <mergeCell ref="P18:Q18"/>
    <mergeCell ref="R18:S18"/>
    <mergeCell ref="T18:U18"/>
    <mergeCell ref="C19:D19"/>
    <mergeCell ref="H19:I19"/>
    <mergeCell ref="K19:L19"/>
    <mergeCell ref="P19:Q19"/>
    <mergeCell ref="R19:S19"/>
    <mergeCell ref="T19:U19"/>
    <mergeCell ref="C20:D20"/>
    <mergeCell ref="H20:I20"/>
    <mergeCell ref="K20:L20"/>
    <mergeCell ref="P20:Q20"/>
    <mergeCell ref="R20:S20"/>
    <mergeCell ref="T20:U20"/>
    <mergeCell ref="C21:D21"/>
    <mergeCell ref="H21:I21"/>
    <mergeCell ref="K21:L21"/>
    <mergeCell ref="P21:Q21"/>
    <mergeCell ref="R21:S21"/>
    <mergeCell ref="T21:U21"/>
    <mergeCell ref="C22:D22"/>
    <mergeCell ref="H22:I22"/>
    <mergeCell ref="K22:L22"/>
    <mergeCell ref="P22:Q22"/>
    <mergeCell ref="R22:S22"/>
    <mergeCell ref="T22:U22"/>
    <mergeCell ref="C23:D23"/>
    <mergeCell ref="H23:I23"/>
    <mergeCell ref="K23:L23"/>
    <mergeCell ref="P23:Q23"/>
    <mergeCell ref="R23:S23"/>
    <mergeCell ref="T23:U23"/>
    <mergeCell ref="C24:D24"/>
    <mergeCell ref="H24:I24"/>
    <mergeCell ref="K24:L24"/>
    <mergeCell ref="P24:Q24"/>
    <mergeCell ref="R24:S24"/>
    <mergeCell ref="T24:U24"/>
    <mergeCell ref="C25:D25"/>
    <mergeCell ref="H25:I25"/>
    <mergeCell ref="K25:L25"/>
    <mergeCell ref="P25:Q25"/>
    <mergeCell ref="R25:S25"/>
    <mergeCell ref="T25:U25"/>
    <mergeCell ref="C26:D26"/>
    <mergeCell ref="H26:I26"/>
    <mergeCell ref="K26:L26"/>
    <mergeCell ref="P26:Q26"/>
    <mergeCell ref="R26:S26"/>
    <mergeCell ref="T26:U26"/>
    <mergeCell ref="C27:D27"/>
    <mergeCell ref="H27:I27"/>
    <mergeCell ref="K27:L27"/>
    <mergeCell ref="P27:Q27"/>
    <mergeCell ref="R27:S27"/>
    <mergeCell ref="T27:U27"/>
    <mergeCell ref="C28:D28"/>
    <mergeCell ref="H28:I28"/>
    <mergeCell ref="K28:L28"/>
    <mergeCell ref="P28:Q28"/>
    <mergeCell ref="R28:S28"/>
    <mergeCell ref="T28:U28"/>
    <mergeCell ref="C29:D29"/>
    <mergeCell ref="H29:I29"/>
    <mergeCell ref="K29:L29"/>
    <mergeCell ref="P29:Q29"/>
    <mergeCell ref="R29:S29"/>
    <mergeCell ref="T29:U29"/>
    <mergeCell ref="C30:D30"/>
    <mergeCell ref="H30:I30"/>
    <mergeCell ref="K30:L30"/>
    <mergeCell ref="P30:Q30"/>
    <mergeCell ref="R30:S30"/>
    <mergeCell ref="T30:U30"/>
    <mergeCell ref="C31:D31"/>
    <mergeCell ref="H31:I31"/>
    <mergeCell ref="K31:L31"/>
    <mergeCell ref="P31:Q31"/>
    <mergeCell ref="R31:S31"/>
    <mergeCell ref="T31:U31"/>
    <mergeCell ref="C32:D32"/>
    <mergeCell ref="H32:I32"/>
    <mergeCell ref="K32:L32"/>
    <mergeCell ref="P32:Q32"/>
    <mergeCell ref="R32:S32"/>
    <mergeCell ref="T32:U32"/>
    <mergeCell ref="C33:D33"/>
    <mergeCell ref="H33:I33"/>
    <mergeCell ref="K33:L33"/>
    <mergeCell ref="P33:Q33"/>
    <mergeCell ref="R33:S33"/>
    <mergeCell ref="T33:U33"/>
    <mergeCell ref="C34:D34"/>
    <mergeCell ref="H34:I34"/>
    <mergeCell ref="K34:L34"/>
    <mergeCell ref="P34:Q34"/>
    <mergeCell ref="R34:S34"/>
    <mergeCell ref="T34:U34"/>
    <mergeCell ref="C35:D35"/>
    <mergeCell ref="H35:I35"/>
    <mergeCell ref="K35:L35"/>
    <mergeCell ref="P35:Q35"/>
    <mergeCell ref="R35:S35"/>
    <mergeCell ref="T35:U35"/>
    <mergeCell ref="C36:D36"/>
    <mergeCell ref="H36:I36"/>
    <mergeCell ref="K36:L36"/>
    <mergeCell ref="P36:Q36"/>
    <mergeCell ref="R36:S36"/>
    <mergeCell ref="T36:U36"/>
    <mergeCell ref="C37:D37"/>
    <mergeCell ref="H37:I37"/>
    <mergeCell ref="K37:L37"/>
    <mergeCell ref="P37:Q37"/>
    <mergeCell ref="R37:S37"/>
    <mergeCell ref="T37:U37"/>
    <mergeCell ref="C38:D38"/>
    <mergeCell ref="H38:I38"/>
    <mergeCell ref="K38:L38"/>
    <mergeCell ref="P38:Q38"/>
    <mergeCell ref="R38:S38"/>
    <mergeCell ref="T38:U38"/>
    <mergeCell ref="C39:D39"/>
    <mergeCell ref="H39:I39"/>
    <mergeCell ref="K39:L39"/>
    <mergeCell ref="P39:Q39"/>
    <mergeCell ref="R39:S39"/>
    <mergeCell ref="T39:U39"/>
    <mergeCell ref="C40:D40"/>
    <mergeCell ref="H40:I40"/>
    <mergeCell ref="K40:L40"/>
    <mergeCell ref="P40:Q40"/>
    <mergeCell ref="R40:S40"/>
    <mergeCell ref="T40:U40"/>
    <mergeCell ref="C41:D41"/>
    <mergeCell ref="H41:I41"/>
    <mergeCell ref="K41:L41"/>
    <mergeCell ref="P41:Q41"/>
    <mergeCell ref="R41:S41"/>
    <mergeCell ref="T41:U41"/>
    <mergeCell ref="C42:D42"/>
    <mergeCell ref="H42:I42"/>
    <mergeCell ref="K42:L42"/>
    <mergeCell ref="P42:Q42"/>
    <mergeCell ref="R42:S42"/>
    <mergeCell ref="T42:U42"/>
    <mergeCell ref="C43:D43"/>
    <mergeCell ref="H43:I43"/>
    <mergeCell ref="K43:L43"/>
    <mergeCell ref="P43:Q43"/>
    <mergeCell ref="R43:S43"/>
    <mergeCell ref="T43:U43"/>
    <mergeCell ref="C44:D44"/>
    <mergeCell ref="H44:I44"/>
    <mergeCell ref="K44:L44"/>
    <mergeCell ref="P44:Q44"/>
    <mergeCell ref="R44:S44"/>
    <mergeCell ref="T44:U44"/>
    <mergeCell ref="C45:D45"/>
    <mergeCell ref="H45:I45"/>
    <mergeCell ref="K45:L45"/>
    <mergeCell ref="P45:Q45"/>
    <mergeCell ref="R45:S45"/>
    <mergeCell ref="T45:U45"/>
    <mergeCell ref="C46:D46"/>
    <mergeCell ref="H46:I46"/>
    <mergeCell ref="K46:L46"/>
    <mergeCell ref="P46:Q46"/>
    <mergeCell ref="R46:S46"/>
    <mergeCell ref="T46:U46"/>
    <mergeCell ref="C47:D47"/>
    <mergeCell ref="H47:I47"/>
    <mergeCell ref="K47:L47"/>
    <mergeCell ref="P47:Q47"/>
    <mergeCell ref="R47:S47"/>
    <mergeCell ref="T47:U47"/>
    <mergeCell ref="C48:D48"/>
    <mergeCell ref="H48:I48"/>
    <mergeCell ref="K48:L48"/>
    <mergeCell ref="P48:Q48"/>
    <mergeCell ref="R48:S48"/>
    <mergeCell ref="T48:U48"/>
    <mergeCell ref="C49:D49"/>
    <mergeCell ref="H49:I49"/>
    <mergeCell ref="K49:L49"/>
    <mergeCell ref="P49:Q49"/>
    <mergeCell ref="R49:S49"/>
    <mergeCell ref="T49:U49"/>
    <mergeCell ref="C50:D50"/>
    <mergeCell ref="H50:I50"/>
    <mergeCell ref="K50:L50"/>
    <mergeCell ref="P50:Q50"/>
    <mergeCell ref="R50:S50"/>
    <mergeCell ref="T50:U50"/>
    <mergeCell ref="C51:D51"/>
    <mergeCell ref="H51:I51"/>
    <mergeCell ref="K51:L51"/>
    <mergeCell ref="P51:Q51"/>
    <mergeCell ref="R51:S51"/>
    <mergeCell ref="T51:U51"/>
    <mergeCell ref="C52:D52"/>
    <mergeCell ref="H52:I52"/>
    <mergeCell ref="K52:L52"/>
    <mergeCell ref="P52:Q52"/>
    <mergeCell ref="R52:S52"/>
    <mergeCell ref="T52:U52"/>
    <mergeCell ref="C53:D53"/>
    <mergeCell ref="H53:I53"/>
    <mergeCell ref="K53:L53"/>
    <mergeCell ref="P53:Q53"/>
    <mergeCell ref="R53:S53"/>
    <mergeCell ref="T53:U53"/>
    <mergeCell ref="C54:D54"/>
    <mergeCell ref="H54:I54"/>
    <mergeCell ref="K54:L54"/>
    <mergeCell ref="P54:Q54"/>
    <mergeCell ref="R54:S54"/>
    <mergeCell ref="T54:U54"/>
    <mergeCell ref="C55:D55"/>
    <mergeCell ref="H55:I55"/>
    <mergeCell ref="K55:L55"/>
    <mergeCell ref="P55:Q55"/>
    <mergeCell ref="R55:S55"/>
    <mergeCell ref="T55:U55"/>
    <mergeCell ref="C56:D56"/>
    <mergeCell ref="H56:I56"/>
    <mergeCell ref="K56:L56"/>
    <mergeCell ref="P56:Q56"/>
    <mergeCell ref="R56:S56"/>
    <mergeCell ref="T56:U56"/>
    <mergeCell ref="C57:D57"/>
    <mergeCell ref="H57:I57"/>
    <mergeCell ref="K57:L57"/>
    <mergeCell ref="P57:Q57"/>
    <mergeCell ref="R57:S57"/>
    <mergeCell ref="T57:U57"/>
    <mergeCell ref="C58:D58"/>
    <mergeCell ref="H58:I58"/>
    <mergeCell ref="K58:L58"/>
    <mergeCell ref="P58:Q58"/>
    <mergeCell ref="R58:S58"/>
    <mergeCell ref="T58:U58"/>
    <mergeCell ref="C59:D59"/>
    <mergeCell ref="H59:I59"/>
    <mergeCell ref="K59:L59"/>
    <mergeCell ref="P59:Q59"/>
    <mergeCell ref="R59:S59"/>
    <mergeCell ref="T59:U59"/>
    <mergeCell ref="C60:D60"/>
    <mergeCell ref="H60:I60"/>
    <mergeCell ref="K60:L60"/>
    <mergeCell ref="P60:Q60"/>
    <mergeCell ref="R60:S60"/>
    <mergeCell ref="T60:U60"/>
    <mergeCell ref="C61:D61"/>
    <mergeCell ref="H61:I61"/>
    <mergeCell ref="K61:L61"/>
    <mergeCell ref="P61:Q61"/>
    <mergeCell ref="R61:S61"/>
    <mergeCell ref="T61:U61"/>
    <mergeCell ref="C62:D62"/>
    <mergeCell ref="H62:I62"/>
    <mergeCell ref="K62:L62"/>
    <mergeCell ref="P62:Q62"/>
    <mergeCell ref="R62:S62"/>
    <mergeCell ref="T62:U62"/>
    <mergeCell ref="C63:D63"/>
    <mergeCell ref="H63:I63"/>
    <mergeCell ref="K63:L63"/>
    <mergeCell ref="P63:Q63"/>
    <mergeCell ref="R63:S63"/>
    <mergeCell ref="T63:U63"/>
    <mergeCell ref="C64:D64"/>
    <mergeCell ref="H64:I64"/>
    <mergeCell ref="K64:L64"/>
    <mergeCell ref="P64:Q64"/>
    <mergeCell ref="R64:S64"/>
    <mergeCell ref="T64:U64"/>
    <mergeCell ref="C65:D65"/>
    <mergeCell ref="H65:I65"/>
    <mergeCell ref="K65:L65"/>
    <mergeCell ref="P65:Q65"/>
    <mergeCell ref="R65:S65"/>
    <mergeCell ref="T65:U65"/>
    <mergeCell ref="C66:D66"/>
    <mergeCell ref="H66:I66"/>
    <mergeCell ref="K66:L66"/>
    <mergeCell ref="P66:Q66"/>
    <mergeCell ref="R66:S66"/>
    <mergeCell ref="T66:U66"/>
    <mergeCell ref="C67:D67"/>
    <mergeCell ref="H67:I67"/>
    <mergeCell ref="K67:L67"/>
    <mergeCell ref="P67:Q67"/>
    <mergeCell ref="R67:S67"/>
    <mergeCell ref="T67:U67"/>
    <mergeCell ref="C68:D68"/>
    <mergeCell ref="H68:I68"/>
    <mergeCell ref="K68:L68"/>
    <mergeCell ref="P68:Q68"/>
    <mergeCell ref="R68:S68"/>
    <mergeCell ref="T68:U68"/>
    <mergeCell ref="C69:D69"/>
    <mergeCell ref="H69:I69"/>
    <mergeCell ref="K69:L69"/>
    <mergeCell ref="P69:Q69"/>
    <mergeCell ref="R69:S69"/>
    <mergeCell ref="T69:U69"/>
    <mergeCell ref="C70:D70"/>
    <mergeCell ref="H70:I70"/>
    <mergeCell ref="K70:L70"/>
    <mergeCell ref="P70:Q70"/>
    <mergeCell ref="R70:S70"/>
    <mergeCell ref="T70:U70"/>
    <mergeCell ref="C71:D71"/>
    <mergeCell ref="H71:I71"/>
    <mergeCell ref="K71:L71"/>
    <mergeCell ref="P71:Q71"/>
    <mergeCell ref="R71:S71"/>
    <mergeCell ref="T71:U71"/>
    <mergeCell ref="C72:D72"/>
    <mergeCell ref="H72:I72"/>
    <mergeCell ref="K72:L72"/>
    <mergeCell ref="P72:Q72"/>
    <mergeCell ref="R72:S72"/>
    <mergeCell ref="T72:U72"/>
    <mergeCell ref="C73:D73"/>
    <mergeCell ref="H73:I73"/>
    <mergeCell ref="K73:L73"/>
    <mergeCell ref="P73:Q73"/>
    <mergeCell ref="R73:S73"/>
    <mergeCell ref="T73:U73"/>
    <mergeCell ref="C74:D74"/>
    <mergeCell ref="H74:I74"/>
    <mergeCell ref="K74:L74"/>
    <mergeCell ref="P74:Q74"/>
    <mergeCell ref="R74:S74"/>
    <mergeCell ref="T74:U74"/>
    <mergeCell ref="C75:D75"/>
    <mergeCell ref="H75:I75"/>
    <mergeCell ref="K75:L75"/>
    <mergeCell ref="P75:Q75"/>
    <mergeCell ref="R75:S75"/>
    <mergeCell ref="T75:U75"/>
    <mergeCell ref="C76:D76"/>
    <mergeCell ref="H76:I76"/>
    <mergeCell ref="K76:L76"/>
    <mergeCell ref="P76:Q76"/>
    <mergeCell ref="R76:S76"/>
    <mergeCell ref="T76:U76"/>
    <mergeCell ref="C77:D77"/>
    <mergeCell ref="H77:I77"/>
    <mergeCell ref="K77:L77"/>
    <mergeCell ref="P77:Q77"/>
    <mergeCell ref="R77:S77"/>
    <mergeCell ref="T77:U77"/>
    <mergeCell ref="C78:D78"/>
    <mergeCell ref="H78:I78"/>
    <mergeCell ref="K78:L78"/>
    <mergeCell ref="P78:Q78"/>
    <mergeCell ref="R78:S78"/>
    <mergeCell ref="T78:U78"/>
    <mergeCell ref="C79:D79"/>
    <mergeCell ref="H79:I79"/>
    <mergeCell ref="K79:L79"/>
    <mergeCell ref="P79:Q79"/>
    <mergeCell ref="R79:S79"/>
    <mergeCell ref="T79:U79"/>
    <mergeCell ref="C80:D80"/>
    <mergeCell ref="H80:I80"/>
    <mergeCell ref="K80:L80"/>
    <mergeCell ref="P80:Q80"/>
    <mergeCell ref="R80:S80"/>
    <mergeCell ref="T80:U80"/>
    <mergeCell ref="C81:D81"/>
    <mergeCell ref="H81:I81"/>
    <mergeCell ref="K81:L81"/>
    <mergeCell ref="P81:Q81"/>
    <mergeCell ref="R81:S81"/>
    <mergeCell ref="T81:U81"/>
    <mergeCell ref="C82:D82"/>
    <mergeCell ref="H82:I82"/>
    <mergeCell ref="K82:L82"/>
    <mergeCell ref="P82:Q82"/>
    <mergeCell ref="R82:S82"/>
    <mergeCell ref="T82:U82"/>
    <mergeCell ref="C83:D83"/>
    <mergeCell ref="H83:I83"/>
    <mergeCell ref="K83:L83"/>
    <mergeCell ref="P83:Q83"/>
    <mergeCell ref="R83:S83"/>
    <mergeCell ref="T83:U83"/>
    <mergeCell ref="C84:D84"/>
    <mergeCell ref="H84:I84"/>
    <mergeCell ref="K84:L84"/>
    <mergeCell ref="P84:Q84"/>
    <mergeCell ref="R84:S84"/>
    <mergeCell ref="T84:U84"/>
    <mergeCell ref="C85:D85"/>
    <mergeCell ref="H85:I85"/>
    <mergeCell ref="K85:L85"/>
    <mergeCell ref="P85:Q85"/>
    <mergeCell ref="R85:S85"/>
    <mergeCell ref="T85:U85"/>
    <mergeCell ref="C86:D86"/>
    <mergeCell ref="H86:I86"/>
    <mergeCell ref="K86:L86"/>
    <mergeCell ref="P86:Q86"/>
    <mergeCell ref="R86:S86"/>
    <mergeCell ref="T86:U86"/>
    <mergeCell ref="C87:D87"/>
    <mergeCell ref="H87:I87"/>
    <mergeCell ref="K87:L87"/>
    <mergeCell ref="P87:Q87"/>
    <mergeCell ref="R87:S87"/>
    <mergeCell ref="T87:U87"/>
    <mergeCell ref="C88:D88"/>
    <mergeCell ref="H88:I88"/>
    <mergeCell ref="K88:L88"/>
    <mergeCell ref="P88:Q88"/>
    <mergeCell ref="R88:S88"/>
    <mergeCell ref="T88:U88"/>
    <mergeCell ref="C89:D89"/>
    <mergeCell ref="H89:I89"/>
    <mergeCell ref="K89:L89"/>
    <mergeCell ref="P89:Q89"/>
    <mergeCell ref="R89:S89"/>
    <mergeCell ref="T89:U89"/>
    <mergeCell ref="C90:D90"/>
    <mergeCell ref="H90:I90"/>
    <mergeCell ref="K90:L90"/>
    <mergeCell ref="P90:Q90"/>
    <mergeCell ref="R90:S90"/>
    <mergeCell ref="T90:U90"/>
    <mergeCell ref="C91:D91"/>
    <mergeCell ref="H91:I91"/>
    <mergeCell ref="K91:L91"/>
    <mergeCell ref="P91:Q91"/>
    <mergeCell ref="R91:S91"/>
    <mergeCell ref="T91:U91"/>
    <mergeCell ref="C92:D92"/>
    <mergeCell ref="H92:I92"/>
    <mergeCell ref="K92:L92"/>
    <mergeCell ref="P92:Q92"/>
    <mergeCell ref="R92:S92"/>
    <mergeCell ref="T92:U92"/>
    <mergeCell ref="C93:D93"/>
    <mergeCell ref="H93:I93"/>
    <mergeCell ref="K93:L93"/>
    <mergeCell ref="P93:Q93"/>
    <mergeCell ref="R93:S93"/>
    <mergeCell ref="T93:U93"/>
    <mergeCell ref="C94:D94"/>
    <mergeCell ref="H94:I94"/>
    <mergeCell ref="K94:L94"/>
    <mergeCell ref="P94:Q94"/>
    <mergeCell ref="R94:S94"/>
    <mergeCell ref="T94:U94"/>
    <mergeCell ref="C95:D95"/>
    <mergeCell ref="H95:I95"/>
    <mergeCell ref="K95:L95"/>
    <mergeCell ref="P95:Q95"/>
    <mergeCell ref="R95:S95"/>
    <mergeCell ref="T95:U95"/>
    <mergeCell ref="C96:D96"/>
    <mergeCell ref="H96:I96"/>
    <mergeCell ref="K96:L96"/>
    <mergeCell ref="P96:Q96"/>
    <mergeCell ref="R96:S96"/>
    <mergeCell ref="T96:U96"/>
    <mergeCell ref="C97:D97"/>
    <mergeCell ref="H97:I97"/>
    <mergeCell ref="K97:L97"/>
    <mergeCell ref="P97:Q97"/>
    <mergeCell ref="R97:S97"/>
    <mergeCell ref="T97:U97"/>
    <mergeCell ref="C98:D98"/>
    <mergeCell ref="H98:I98"/>
    <mergeCell ref="K98:L98"/>
    <mergeCell ref="P98:Q98"/>
    <mergeCell ref="R98:S98"/>
    <mergeCell ref="T98:U98"/>
    <mergeCell ref="C99:D99"/>
    <mergeCell ref="H99:I99"/>
    <mergeCell ref="K99:L99"/>
    <mergeCell ref="P99:Q99"/>
    <mergeCell ref="R99:S99"/>
    <mergeCell ref="T99:U99"/>
    <mergeCell ref="C100:D100"/>
    <mergeCell ref="H100:I100"/>
    <mergeCell ref="K100:L100"/>
    <mergeCell ref="P100:Q100"/>
    <mergeCell ref="R100:S100"/>
    <mergeCell ref="T100:U100"/>
    <mergeCell ref="C101:D101"/>
    <mergeCell ref="H101:I101"/>
    <mergeCell ref="K101:L101"/>
    <mergeCell ref="P101:Q101"/>
    <mergeCell ref="R101:S101"/>
    <mergeCell ref="T101:U101"/>
    <mergeCell ref="C102:D102"/>
    <mergeCell ref="H102:I102"/>
    <mergeCell ref="K102:L102"/>
    <mergeCell ref="P102:Q102"/>
    <mergeCell ref="R102:S102"/>
    <mergeCell ref="T102:U102"/>
    <mergeCell ref="C103:D103"/>
    <mergeCell ref="H103:I103"/>
    <mergeCell ref="K103:L103"/>
    <mergeCell ref="P103:Q103"/>
    <mergeCell ref="R103:S103"/>
    <mergeCell ref="T103:U103"/>
    <mergeCell ref="C104:D104"/>
    <mergeCell ref="H104:I104"/>
    <mergeCell ref="K104:L104"/>
    <mergeCell ref="P104:Q104"/>
    <mergeCell ref="R104:S104"/>
    <mergeCell ref="T104:U104"/>
    <mergeCell ref="C105:D105"/>
    <mergeCell ref="H105:I105"/>
    <mergeCell ref="K105:L105"/>
    <mergeCell ref="P105:Q105"/>
    <mergeCell ref="R105:S105"/>
    <mergeCell ref="T105:U105"/>
    <mergeCell ref="C106:D106"/>
    <mergeCell ref="H106:I106"/>
    <mergeCell ref="K106:L106"/>
    <mergeCell ref="P106:Q106"/>
    <mergeCell ref="R106:S106"/>
    <mergeCell ref="T106:U106"/>
    <mergeCell ref="C107:D107"/>
    <mergeCell ref="H107:I107"/>
    <mergeCell ref="K107:L107"/>
    <mergeCell ref="P107:Q107"/>
    <mergeCell ref="R107:S107"/>
    <mergeCell ref="T107:U107"/>
    <mergeCell ref="C108:D108"/>
    <mergeCell ref="H108:I108"/>
    <mergeCell ref="K108:L108"/>
    <mergeCell ref="P108:Q108"/>
    <mergeCell ref="R108:S108"/>
    <mergeCell ref="T108:U108"/>
  </mergeCells>
  <conditionalFormatting sqref="G46">
    <cfRule type="cellIs" priority="1" dxfId="0" operator="equal" stopIfTrue="1">
      <formula>"買"</formula>
    </cfRule>
    <cfRule type="cellIs" priority="2" dxfId="1" operator="equal" stopIfTrue="1">
      <formula>"売"</formula>
    </cfRule>
  </conditionalFormatting>
  <conditionalFormatting sqref="G9:G11 G14:G45 G47:G108">
    <cfRule type="cellIs" priority="3" dxfId="0" operator="equal" stopIfTrue="1">
      <formula>"買"</formula>
    </cfRule>
    <cfRule type="cellIs" priority="4" dxfId="1" operator="equal" stopIfTrue="1">
      <formula>"売"</formula>
    </cfRule>
  </conditionalFormatting>
  <conditionalFormatting sqref="G12">
    <cfRule type="cellIs" priority="5" dxfId="0" operator="equal" stopIfTrue="1">
      <formula>"買"</formula>
    </cfRule>
    <cfRule type="cellIs" priority="6" dxfId="1" operator="equal" stopIfTrue="1">
      <formula>"売"</formula>
    </cfRule>
  </conditionalFormatting>
  <conditionalFormatting sqref="G13">
    <cfRule type="cellIs" priority="7" dxfId="0" operator="equal" stopIfTrue="1">
      <formula>"買"</formula>
    </cfRule>
    <cfRule type="cellIs" priority="8" dxfId="1" operator="equal" stopIfTrue="1">
      <formula>"売"</formula>
    </cfRule>
  </conditionalFormatting>
  <dataValidations count="1">
    <dataValidation type="list" allowBlank="1" showErrorMessage="1" sqref="G9:G108">
      <formula1>"買,売"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44775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YUUYA YAMAMURA</dc:creator>
  <cp:keywords/>
  <dc:description/>
  <cp:lastModifiedBy>SUGAYA HRONOBU</cp:lastModifiedBy>
  <cp:lastPrinted>2015-07-15T10:17:15Z</cp:lastPrinted>
  <dcterms:created xsi:type="dcterms:W3CDTF">2013-10-09T23:04:08Z</dcterms:created>
  <dcterms:modified xsi:type="dcterms:W3CDTF">2016-03-14T14:28:25Z</dcterms:modified>
  <cp:category/>
  <cp:version/>
  <cp:contentType/>
  <cp:contentStatus/>
  <cp:revision>35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