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29" activeTab="0"/>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<sst xmlns="http://schemas.openxmlformats.org/spreadsheetml/2006/main" count="301" uniqueCount="53">
  <si>
    <t>通貨ペア</t>
  </si>
  <si>
    <t>ＥＵＲＪＰＹ</t>
  </si>
  <si>
    <t>時間足</t>
  </si>
  <si>
    <t>1時間</t>
  </si>
  <si>
    <t>当初資金</t>
  </si>
  <si>
    <t>最終資金</t>
  </si>
  <si>
    <t>エントリー理由</t>
  </si>
  <si>
    <t>10MA・20MAの両方の上側にキャンドルがあれば買い方向、下側なら売り方向。MAに触れてＥＢ出現でエントリー待ち、ＥＢ高値or安値ブレイクでエントリー。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</si>
  <si>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</si>
  <si>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</si>
  <si>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</si>
  <si>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</si>
  <si>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</si>
  <si>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</si>
  <si>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</si>
  <si>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</si>
  <si>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</si>
  <si>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</si>
  <si>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</si>
  <si>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</si>
  <si>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</si>
  <si>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</si>
  <si>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</si>
  <si>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</si>
  <si>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</si>
  <si>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</si>
  <si>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</si>
  <si>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</si>
  <si>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</si>
  <si>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</si>
  <si>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</si>
  <si>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</si>
  <si>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</si>
  <si>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</si>
  <si>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買</t>
  </si>
  <si>
    <t>売</t>
  </si>
  <si>
    <t>¼</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</si>
  <si>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</si>
  <si>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</si>
  <si>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</si>
  <si>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</si>
  <si>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</si>
  <si>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</si>
  <si>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</si>
  <si>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</si>
  <si>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日足</t>
  </si>
  <si>
    <t>終了日</t>
  </si>
  <si>
    <t>4Ｈ足</t>
  </si>
  <si>
    <t>１Ｈ足</t>
  </si>
  <si>
    <t>PB</t>
  </si>
  <si>
    <t>EUR/USD</t>
  </si>
  <si>
    <t>GBP/USD</t>
  </si>
  <si>
    <t>10MA・20MAの両方の上側にキャンドルがあれば買い方向、下側なら売り方向。MAに触れてPB出現でエントリー待ち、PB高値or安値ブレイクでエントリー。</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</si>
</sst>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5">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A1">
      <pane ySplit="8" topLeftCell="A39" activePane="bottomLeft" state="frozen"/>
      <selection pane="topLeft" activeCell="A1" sqref="A1"/>
      <selection pane="bottomLeft" activeCell="C62" sqref="C62"/>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t="s">
        <v>1</v>
      </c>
      <c r="E2" s="3"/>
      <c r="F2" s="2" t="s">
        <v>2</v>
      </c>
      <c r="G2" s="2"/>
      <c r="H2" s="3" t="s">
        <v>3</v>
      </c>
      <c r="I2" s="3"/>
      <c r="J2" s="2" t="s">
        <v>4</v>
      </c>
      <c r="K2" s="2"/>
      <c r="L2" s="4">
        <f>C9</f>
        <v>100000</v>
      </c>
      <c r="M2" s="4"/>
      <c r="N2" s="2" t="s">
        <v>5</v>
      </c>
      <c r="O2" s="2"/>
      <c r="P2" s="4">
        <f>C108+R108</f>
        <v>0</v>
      </c>
      <c r="Q2" s="4"/>
      <c r="R2" s="5"/>
      <c r="S2" s="5"/>
      <c r="T2" s="5"/>
    </row>
    <row r="3" spans="2:19" ht="57" customHeight="1">
      <c r="B3" s="2" t="s">
        <v>6</v>
      </c>
      <c r="C3" s="2"/>
      <c r="D3" s="6" t="s">
        <v>7</v>
      </c>
      <c r="E3" s="6"/>
      <c r="F3" s="6"/>
      <c r="G3" s="6"/>
      <c r="H3" s="6"/>
      <c r="I3" s="6"/>
      <c r="J3" s="2" t="s">
        <v>8</v>
      </c>
      <c r="K3" s="2"/>
      <c r="L3" s="6" t="s">
        <v>9</v>
      </c>
      <c r="M3" s="6"/>
      <c r="N3" s="6"/>
      <c r="O3" s="6"/>
      <c r="P3" s="6"/>
      <c r="Q3" s="6"/>
      <c r="R3" s="5"/>
      <c r="S3" s="5"/>
    </row>
    <row r="4" spans="2:20" ht="12.75">
      <c r="B4" s="2" t="s">
        <v>10</v>
      </c>
      <c r="C4" s="2"/>
      <c r="D4" s="7">
        <f>SUM($R$9:$S$993)</f>
        <v>670940.497568105</v>
      </c>
      <c r="E4" s="7"/>
      <c r="F4" s="2" t="s">
        <v>11</v>
      </c>
      <c r="G4" s="2"/>
      <c r="H4" s="8">
        <f>SUM($T$9:$U$108)</f>
        <v>1640.000000000011</v>
      </c>
      <c r="I4" s="8"/>
      <c r="J4" s="9" t="s">
        <v>12</v>
      </c>
      <c r="K4" s="9"/>
      <c r="L4" s="4">
        <f>MAX($C$9:$D$990)-C9</f>
        <v>721835.942161811</v>
      </c>
      <c r="M4" s="4"/>
      <c r="N4" s="9" t="s">
        <v>13</v>
      </c>
      <c r="O4" s="9"/>
      <c r="P4" s="7">
        <f>MIN($C$9:$D$990)-C9</f>
        <v>0</v>
      </c>
      <c r="Q4" s="7"/>
      <c r="R4" s="5"/>
      <c r="S4" s="5"/>
      <c r="T4" s="5"/>
    </row>
    <row r="5" spans="2:20" ht="12.75">
      <c r="B5" s="10" t="s">
        <v>14</v>
      </c>
      <c r="C5" s="11">
        <f>COUNTIF($R$9:$R$990,"&gt;0")</f>
        <v>33</v>
      </c>
      <c r="D5" s="2" t="s">
        <v>15</v>
      </c>
      <c r="E5" s="12">
        <f>COUNTIF($R$9:$R$990,"&lt;0")</f>
        <v>16</v>
      </c>
      <c r="F5" s="2" t="s">
        <v>16</v>
      </c>
      <c r="G5" s="11">
        <f>COUNTIF($R$9:$R$990,"=0")</f>
        <v>1</v>
      </c>
      <c r="H5" s="2" t="s">
        <v>17</v>
      </c>
      <c r="I5" s="13">
        <f>C5/SUM(C5,E5,G5)</f>
        <v>0.66</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100000</v>
      </c>
      <c r="D9" s="35"/>
      <c r="E9" s="34">
        <v>2005</v>
      </c>
      <c r="F9" s="36">
        <v>42635</v>
      </c>
      <c r="G9" s="34" t="s">
        <v>34</v>
      </c>
      <c r="H9" s="34">
        <v>135.73</v>
      </c>
      <c r="I9" s="34"/>
      <c r="J9" s="34">
        <v>20</v>
      </c>
      <c r="K9" s="35">
        <f aca="true" t="shared" si="0" ref="K9:K72">IF(F9="","",C9*0.03)</f>
        <v>3000</v>
      </c>
      <c r="L9" s="35"/>
      <c r="M9" s="37">
        <f>IF(J9="","",(K9/J9)/1000)</f>
        <v>0.15</v>
      </c>
      <c r="N9" s="34">
        <v>2005</v>
      </c>
      <c r="O9" s="36">
        <v>42635</v>
      </c>
      <c r="P9" s="34">
        <v>136.19</v>
      </c>
      <c r="Q9" s="34"/>
      <c r="R9" s="38">
        <f>IF(O9="","",(IF(G9="売",H9-P9,P9-H9))*M9*100000)</f>
        <v>6900.000000000118</v>
      </c>
      <c r="S9" s="38"/>
      <c r="T9" s="39">
        <f>IF(O9="","",IF(R9&lt;0,J9*(-1),IF(G9="買",(P9-H9)*100,(H9-P9)*100)))</f>
        <v>46.000000000000796</v>
      </c>
      <c r="U9" s="39"/>
    </row>
    <row r="10" spans="2:21" ht="12.75">
      <c r="B10" s="34">
        <v>2</v>
      </c>
      <c r="C10" s="35">
        <f aca="true" t="shared" si="1" ref="C10:C73">IF(R9="","",C9+R9)</f>
        <v>106900.00000000012</v>
      </c>
      <c r="D10" s="35"/>
      <c r="E10" s="34">
        <v>2005</v>
      </c>
      <c r="F10" s="36">
        <v>42636</v>
      </c>
      <c r="G10" s="34" t="s">
        <v>35</v>
      </c>
      <c r="H10" s="34">
        <v>135.39</v>
      </c>
      <c r="I10" s="34"/>
      <c r="J10" s="34">
        <v>30</v>
      </c>
      <c r="K10" s="35">
        <f t="shared" si="0"/>
        <v>3207.000000000003</v>
      </c>
      <c r="L10" s="35"/>
      <c r="M10" s="37">
        <f aca="true" t="shared" si="2" ref="M10:M73">IF(J10="","",(K10/J10)/1000)</f>
        <v>0.1069000000000001</v>
      </c>
      <c r="N10" s="34">
        <v>2005</v>
      </c>
      <c r="O10" s="36">
        <v>42639</v>
      </c>
      <c r="P10" s="34">
        <v>135.53</v>
      </c>
      <c r="Q10" s="34"/>
      <c r="R10" s="38">
        <f aca="true" t="shared" si="3" ref="R10:R73">IF(O10="","",(IF(G10="売",H10-P10,P10-H10))*M10*100000)</f>
        <v>-1496.6000000001595</v>
      </c>
      <c r="S10" s="38"/>
      <c r="T10" s="39">
        <f aca="true" t="shared" si="4" ref="T10:T73">IF(O10="","",IF(R10&lt;0,J10*(-1),IF(G10="買",(P10-H10)*100,(H10-P10)*100)))</f>
        <v>-30</v>
      </c>
      <c r="U10" s="39"/>
    </row>
    <row r="11" spans="2:21" ht="12.75">
      <c r="B11" s="34">
        <v>3</v>
      </c>
      <c r="C11" s="35">
        <f t="shared" si="1"/>
        <v>105403.39999999995</v>
      </c>
      <c r="D11" s="35"/>
      <c r="E11" s="34">
        <v>2005</v>
      </c>
      <c r="F11" s="36">
        <v>42640</v>
      </c>
      <c r="G11" s="34" t="s">
        <v>34</v>
      </c>
      <c r="H11" s="34">
        <v>135.7</v>
      </c>
      <c r="I11" s="34"/>
      <c r="J11" s="34">
        <v>22</v>
      </c>
      <c r="K11" s="35">
        <f t="shared" si="0"/>
        <v>3162.1019999999985</v>
      </c>
      <c r="L11" s="35"/>
      <c r="M11" s="37">
        <f t="shared" si="2"/>
        <v>0.14373190909090902</v>
      </c>
      <c r="N11" s="34">
        <v>2005</v>
      </c>
      <c r="O11" s="36">
        <v>42641</v>
      </c>
      <c r="P11" s="34">
        <v>135.97</v>
      </c>
      <c r="Q11" s="34"/>
      <c r="R11" s="38">
        <f t="shared" si="3"/>
        <v>3880.7615454546903</v>
      </c>
      <c r="S11" s="38"/>
      <c r="T11" s="39">
        <f t="shared" si="4"/>
        <v>27.000000000001023</v>
      </c>
      <c r="U11" s="39"/>
    </row>
    <row r="12" spans="2:21" ht="12.75">
      <c r="B12" s="34">
        <v>4</v>
      </c>
      <c r="C12" s="35">
        <f t="shared" si="1"/>
        <v>109284.16154545464</v>
      </c>
      <c r="D12" s="35"/>
      <c r="E12" s="34">
        <v>2005</v>
      </c>
      <c r="F12" s="36">
        <v>42641</v>
      </c>
      <c r="G12" s="34" t="s">
        <v>34</v>
      </c>
      <c r="H12" s="34">
        <v>136.12</v>
      </c>
      <c r="I12" s="34"/>
      <c r="J12" s="34">
        <v>14</v>
      </c>
      <c r="K12" s="35">
        <f t="shared" si="0"/>
        <v>3278.524846363639</v>
      </c>
      <c r="L12" s="35"/>
      <c r="M12" s="37">
        <f t="shared" si="2"/>
        <v>0.23418034616883138</v>
      </c>
      <c r="N12" s="34">
        <v>2005</v>
      </c>
      <c r="O12" s="36">
        <v>42642</v>
      </c>
      <c r="P12" s="34">
        <v>136.11</v>
      </c>
      <c r="Q12" s="34"/>
      <c r="R12" s="38">
        <f t="shared" si="3"/>
        <v>-234.1803461686184</v>
      </c>
      <c r="S12" s="38"/>
      <c r="T12" s="39">
        <f t="shared" si="4"/>
        <v>-14</v>
      </c>
      <c r="U12" s="39"/>
    </row>
    <row r="13" spans="2:21" ht="12.75">
      <c r="B13" s="34">
        <v>5</v>
      </c>
      <c r="C13" s="35">
        <f t="shared" si="1"/>
        <v>109049.98119928602</v>
      </c>
      <c r="D13" s="35"/>
      <c r="E13" s="34">
        <v>2005</v>
      </c>
      <c r="F13" s="36">
        <v>42643</v>
      </c>
      <c r="G13" s="34" t="s">
        <v>34</v>
      </c>
      <c r="H13" s="34">
        <v>136.29</v>
      </c>
      <c r="I13" s="34"/>
      <c r="J13" s="34">
        <v>17</v>
      </c>
      <c r="K13" s="35">
        <f t="shared" si="0"/>
        <v>3271.4994359785805</v>
      </c>
      <c r="L13" s="35"/>
      <c r="M13" s="37">
        <f t="shared" si="2"/>
        <v>0.19244114329285766</v>
      </c>
      <c r="N13" s="34">
        <v>2005</v>
      </c>
      <c r="O13" s="36">
        <v>42646</v>
      </c>
      <c r="P13" s="34">
        <v>136.34</v>
      </c>
      <c r="Q13" s="34"/>
      <c r="R13" s="38">
        <f t="shared" si="3"/>
        <v>962.2057164645072</v>
      </c>
      <c r="S13" s="38"/>
      <c r="T13" s="39">
        <f t="shared" si="4"/>
        <v>5.000000000001137</v>
      </c>
      <c r="U13" s="39"/>
    </row>
    <row r="14" spans="2:21" ht="12.75">
      <c r="B14" s="34">
        <v>6</v>
      </c>
      <c r="C14" s="35">
        <f t="shared" si="1"/>
        <v>110012.18691575053</v>
      </c>
      <c r="D14" s="35"/>
      <c r="E14" s="34">
        <v>2005</v>
      </c>
      <c r="F14" s="36">
        <v>42646</v>
      </c>
      <c r="G14" s="34" t="s">
        <v>35</v>
      </c>
      <c r="H14" s="34">
        <v>136.12</v>
      </c>
      <c r="I14" s="34"/>
      <c r="J14" s="34">
        <v>18</v>
      </c>
      <c r="K14" s="35">
        <f t="shared" si="0"/>
        <v>3300.365607472516</v>
      </c>
      <c r="L14" s="35"/>
      <c r="M14" s="37">
        <f t="shared" si="2"/>
        <v>0.18335364485958422</v>
      </c>
      <c r="N14" s="34">
        <v>2005</v>
      </c>
      <c r="O14" s="36">
        <v>42647</v>
      </c>
      <c r="P14" s="34">
        <v>136.09</v>
      </c>
      <c r="Q14" s="34"/>
      <c r="R14" s="38">
        <f t="shared" si="3"/>
        <v>550.0609345787735</v>
      </c>
      <c r="S14" s="38"/>
      <c r="T14" s="39">
        <f t="shared" si="4"/>
        <v>3.0000000000001137</v>
      </c>
      <c r="U14" s="39"/>
    </row>
    <row r="15" spans="2:21" ht="12.75">
      <c r="B15" s="34">
        <v>7</v>
      </c>
      <c r="C15" s="35">
        <f t="shared" si="1"/>
        <v>110562.2478503293</v>
      </c>
      <c r="D15" s="35"/>
      <c r="E15" s="34">
        <v>2005</v>
      </c>
      <c r="F15" s="36">
        <v>42649</v>
      </c>
      <c r="G15" s="34" t="s">
        <v>34</v>
      </c>
      <c r="H15" s="34">
        <v>137.39</v>
      </c>
      <c r="I15" s="34"/>
      <c r="J15" s="34">
        <v>17</v>
      </c>
      <c r="K15" s="35">
        <f t="shared" si="0"/>
        <v>3316.8674355098788</v>
      </c>
      <c r="L15" s="35"/>
      <c r="M15" s="37">
        <f t="shared" si="2"/>
        <v>0.19510984914763993</v>
      </c>
      <c r="N15" s="34">
        <v>2005</v>
      </c>
      <c r="O15" s="36">
        <v>42650</v>
      </c>
      <c r="P15" s="34">
        <v>137.88</v>
      </c>
      <c r="Q15" s="34"/>
      <c r="R15" s="38">
        <f t="shared" si="3"/>
        <v>9560.382608234535</v>
      </c>
      <c r="S15" s="38"/>
      <c r="T15" s="39">
        <f t="shared" si="4"/>
        <v>49.00000000000091</v>
      </c>
      <c r="U15" s="39"/>
    </row>
    <row r="16" spans="2:21" ht="12.75">
      <c r="B16" s="34">
        <v>8</v>
      </c>
      <c r="C16" s="35">
        <f t="shared" si="1"/>
        <v>120122.63045856383</v>
      </c>
      <c r="D16" s="35"/>
      <c r="E16" s="34">
        <v>2005</v>
      </c>
      <c r="F16" s="36">
        <v>42653</v>
      </c>
      <c r="G16" s="34" t="s">
        <v>34</v>
      </c>
      <c r="H16" s="34">
        <v>138.11</v>
      </c>
      <c r="I16" s="34"/>
      <c r="J16" s="34">
        <v>28</v>
      </c>
      <c r="K16" s="35">
        <f t="shared" si="0"/>
        <v>3603.678913756915</v>
      </c>
      <c r="L16" s="35"/>
      <c r="M16" s="37">
        <f t="shared" si="2"/>
        <v>0.12870281834846126</v>
      </c>
      <c r="N16" s="34">
        <v>2005</v>
      </c>
      <c r="O16" s="36">
        <v>42653</v>
      </c>
      <c r="P16" s="34">
        <v>137.82</v>
      </c>
      <c r="Q16" s="34"/>
      <c r="R16" s="38">
        <f t="shared" si="3"/>
        <v>-3732.38173210564</v>
      </c>
      <c r="S16" s="38"/>
      <c r="T16" s="39">
        <f t="shared" si="4"/>
        <v>-28</v>
      </c>
      <c r="U16" s="39"/>
    </row>
    <row r="17" spans="2:21" ht="12.75">
      <c r="B17" s="34">
        <v>9</v>
      </c>
      <c r="C17" s="35">
        <f t="shared" si="1"/>
        <v>116390.24872645819</v>
      </c>
      <c r="D17" s="35"/>
      <c r="E17" s="34">
        <v>2005</v>
      </c>
      <c r="F17" s="36">
        <v>42657</v>
      </c>
      <c r="G17" s="34" t="s">
        <v>34</v>
      </c>
      <c r="H17" s="34">
        <v>137.76</v>
      </c>
      <c r="I17" s="34"/>
      <c r="J17" s="34">
        <v>13</v>
      </c>
      <c r="K17" s="35">
        <f t="shared" si="0"/>
        <v>3491.7074617937456</v>
      </c>
      <c r="L17" s="35"/>
      <c r="M17" s="37">
        <f t="shared" si="2"/>
        <v>0.26859288167644196</v>
      </c>
      <c r="N17" s="34">
        <v>2005</v>
      </c>
      <c r="O17" s="36">
        <v>42657</v>
      </c>
      <c r="P17" s="34">
        <v>137.62</v>
      </c>
      <c r="Q17" s="34"/>
      <c r="R17" s="38">
        <f t="shared" si="3"/>
        <v>-3760.300343469821</v>
      </c>
      <c r="S17" s="38"/>
      <c r="T17" s="39">
        <f t="shared" si="4"/>
        <v>-13</v>
      </c>
      <c r="U17" s="39"/>
    </row>
    <row r="18" spans="2:21" ht="12.75">
      <c r="B18" s="34">
        <v>10</v>
      </c>
      <c r="C18" s="35">
        <f t="shared" si="1"/>
        <v>112629.94838298837</v>
      </c>
      <c r="D18" s="35"/>
      <c r="E18" s="34">
        <v>2005</v>
      </c>
      <c r="F18" s="36">
        <v>42660</v>
      </c>
      <c r="G18" s="34" t="s">
        <v>34</v>
      </c>
      <c r="H18" s="34">
        <v>138.14</v>
      </c>
      <c r="I18" s="34"/>
      <c r="J18" s="34">
        <v>28</v>
      </c>
      <c r="K18" s="35">
        <f t="shared" si="0"/>
        <v>3378.898451489651</v>
      </c>
      <c r="L18" s="35"/>
      <c r="M18" s="37">
        <f t="shared" si="2"/>
        <v>0.12067494469605897</v>
      </c>
      <c r="N18" s="34">
        <v>2005</v>
      </c>
      <c r="O18" s="36">
        <v>42661</v>
      </c>
      <c r="P18" s="34">
        <v>138.18</v>
      </c>
      <c r="Q18" s="34"/>
      <c r="R18" s="38">
        <f t="shared" si="3"/>
        <v>482.6997787844828</v>
      </c>
      <c r="S18" s="38"/>
      <c r="T18" s="39">
        <f t="shared" si="4"/>
        <v>4.000000000002046</v>
      </c>
      <c r="U18" s="39"/>
    </row>
    <row r="19" spans="2:21" ht="12.75">
      <c r="B19" s="34">
        <v>11</v>
      </c>
      <c r="C19" s="35">
        <f t="shared" si="1"/>
        <v>113112.64816177286</v>
      </c>
      <c r="D19" s="35"/>
      <c r="E19" s="34">
        <v>2005</v>
      </c>
      <c r="F19" s="36">
        <v>42663</v>
      </c>
      <c r="G19" s="34" t="s">
        <v>34</v>
      </c>
      <c r="H19" s="34">
        <v>138.51</v>
      </c>
      <c r="I19" s="34"/>
      <c r="J19" s="34">
        <v>20</v>
      </c>
      <c r="K19" s="35">
        <f t="shared" si="0"/>
        <v>3393.3794448531858</v>
      </c>
      <c r="L19" s="35"/>
      <c r="M19" s="37">
        <f t="shared" si="2"/>
        <v>0.16966897224265928</v>
      </c>
      <c r="N19" s="34">
        <v>2005</v>
      </c>
      <c r="O19" s="36">
        <v>42664</v>
      </c>
      <c r="P19" s="34">
        <v>138.56</v>
      </c>
      <c r="Q19" s="34"/>
      <c r="R19" s="38">
        <f t="shared" si="3"/>
        <v>848.3448612134893</v>
      </c>
      <c r="S19" s="38"/>
      <c r="T19" s="39">
        <f t="shared" si="4"/>
        <v>5.000000000001137</v>
      </c>
      <c r="U19" s="39"/>
    </row>
    <row r="20" spans="2:21" ht="12.75">
      <c r="B20" s="34">
        <v>12</v>
      </c>
      <c r="C20" s="35">
        <f t="shared" si="1"/>
        <v>113960.99302298635</v>
      </c>
      <c r="D20" s="35"/>
      <c r="E20" s="34">
        <v>2005</v>
      </c>
      <c r="F20" s="36">
        <v>42669</v>
      </c>
      <c r="G20" s="34" t="s">
        <v>34</v>
      </c>
      <c r="H20" s="34">
        <v>138.35</v>
      </c>
      <c r="I20" s="34"/>
      <c r="J20" s="34">
        <v>23</v>
      </c>
      <c r="K20" s="35">
        <f t="shared" si="0"/>
        <v>3418.8297906895905</v>
      </c>
      <c r="L20" s="35"/>
      <c r="M20" s="37">
        <f t="shared" si="2"/>
        <v>0.14864477350824307</v>
      </c>
      <c r="N20" s="34">
        <v>2005</v>
      </c>
      <c r="O20" s="36">
        <v>42670</v>
      </c>
      <c r="P20" s="34">
        <v>139.58</v>
      </c>
      <c r="Q20" s="34"/>
      <c r="R20" s="38">
        <f t="shared" si="3"/>
        <v>18283.307141514168</v>
      </c>
      <c r="S20" s="38"/>
      <c r="T20" s="39">
        <f t="shared" si="4"/>
        <v>123.00000000000182</v>
      </c>
      <c r="U20" s="39"/>
    </row>
    <row r="21" spans="2:21" ht="12.75">
      <c r="B21" s="34">
        <v>13</v>
      </c>
      <c r="C21" s="35">
        <f t="shared" si="1"/>
        <v>132244.3001645005</v>
      </c>
      <c r="D21" s="35"/>
      <c r="E21" s="34">
        <v>2005</v>
      </c>
      <c r="F21" s="36">
        <v>42675</v>
      </c>
      <c r="G21" s="34" t="s">
        <v>34</v>
      </c>
      <c r="H21" s="34">
        <v>139.72</v>
      </c>
      <c r="I21" s="34"/>
      <c r="J21" s="34">
        <v>19</v>
      </c>
      <c r="K21" s="35">
        <f t="shared" si="0"/>
        <v>3967.3290049350153</v>
      </c>
      <c r="L21" s="35"/>
      <c r="M21" s="37">
        <f t="shared" si="2"/>
        <v>0.20880678973342184</v>
      </c>
      <c r="N21" s="34">
        <v>2005</v>
      </c>
      <c r="O21" s="36">
        <v>42677</v>
      </c>
      <c r="P21" s="34">
        <v>140.87</v>
      </c>
      <c r="Q21" s="34"/>
      <c r="R21" s="38">
        <f t="shared" si="3"/>
        <v>24012.780819343632</v>
      </c>
      <c r="S21" s="38"/>
      <c r="T21" s="39">
        <f t="shared" si="4"/>
        <v>115.00000000000057</v>
      </c>
      <c r="U21" s="39"/>
    </row>
    <row r="22" spans="2:21" ht="12.75">
      <c r="B22" s="34">
        <v>14</v>
      </c>
      <c r="C22" s="35">
        <f t="shared" si="1"/>
        <v>156257.08098384415</v>
      </c>
      <c r="D22" s="35"/>
      <c r="E22" s="34">
        <v>2005</v>
      </c>
      <c r="F22" s="36">
        <v>42681</v>
      </c>
      <c r="G22" s="34" t="s">
        <v>35</v>
      </c>
      <c r="H22" s="34">
        <v>138.97</v>
      </c>
      <c r="I22" s="34"/>
      <c r="J22" s="34">
        <v>25</v>
      </c>
      <c r="K22" s="35">
        <f t="shared" si="0"/>
        <v>4687.712429515324</v>
      </c>
      <c r="L22" s="35"/>
      <c r="M22" s="37">
        <f t="shared" si="2"/>
        <v>0.18750849718061297</v>
      </c>
      <c r="N22" s="34">
        <v>2005</v>
      </c>
      <c r="O22" s="36">
        <v>42683</v>
      </c>
      <c r="P22" s="34">
        <v>138.25</v>
      </c>
      <c r="Q22" s="34"/>
      <c r="R22" s="38">
        <f t="shared" si="3"/>
        <v>13500.61179700411</v>
      </c>
      <c r="S22" s="38"/>
      <c r="T22" s="39">
        <f t="shared" si="4"/>
        <v>71.99999999999989</v>
      </c>
      <c r="U22" s="39"/>
    </row>
    <row r="23" spans="2:21" ht="12.75">
      <c r="B23" s="34">
        <v>15</v>
      </c>
      <c r="C23" s="35">
        <f t="shared" si="1"/>
        <v>169757.69278084827</v>
      </c>
      <c r="D23" s="35"/>
      <c r="E23" s="34">
        <v>2005</v>
      </c>
      <c r="F23" s="36">
        <v>42684</v>
      </c>
      <c r="G23" s="34" t="s">
        <v>34</v>
      </c>
      <c r="H23" s="34">
        <v>138.53</v>
      </c>
      <c r="I23" s="34"/>
      <c r="J23" s="34">
        <v>20</v>
      </c>
      <c r="K23" s="35">
        <f t="shared" si="0"/>
        <v>5092.730783425448</v>
      </c>
      <c r="L23" s="35"/>
      <c r="M23" s="37">
        <f t="shared" si="2"/>
        <v>0.2546365391712724</v>
      </c>
      <c r="N23" s="34">
        <v>2005</v>
      </c>
      <c r="O23" s="36">
        <v>42684</v>
      </c>
      <c r="P23" s="34">
        <v>138.33</v>
      </c>
      <c r="Q23" s="34"/>
      <c r="R23" s="38">
        <f t="shared" si="3"/>
        <v>-5092.730783425158</v>
      </c>
      <c r="S23" s="38"/>
      <c r="T23" s="39">
        <f t="shared" si="4"/>
        <v>-20</v>
      </c>
      <c r="U23" s="39"/>
    </row>
    <row r="24" spans="2:21" ht="12.75">
      <c r="B24" s="34">
        <v>16</v>
      </c>
      <c r="C24" s="35">
        <f t="shared" si="1"/>
        <v>164664.96199742312</v>
      </c>
      <c r="D24" s="35"/>
      <c r="E24" s="34">
        <v>2005</v>
      </c>
      <c r="F24" s="36">
        <v>42685</v>
      </c>
      <c r="G24" s="34" t="s">
        <v>34</v>
      </c>
      <c r="H24" s="34">
        <v>138.2</v>
      </c>
      <c r="I24" s="34"/>
      <c r="J24" s="34">
        <v>15</v>
      </c>
      <c r="K24" s="35">
        <f t="shared" si="0"/>
        <v>4939.948859922693</v>
      </c>
      <c r="L24" s="35"/>
      <c r="M24" s="37">
        <f t="shared" si="2"/>
        <v>0.32932992399484623</v>
      </c>
      <c r="N24" s="34">
        <v>2005</v>
      </c>
      <c r="O24" s="36">
        <v>42690</v>
      </c>
      <c r="P24" s="34">
        <v>138.84</v>
      </c>
      <c r="Q24" s="34"/>
      <c r="R24" s="38">
        <f t="shared" si="3"/>
        <v>21077.115135670647</v>
      </c>
      <c r="S24" s="38"/>
      <c r="T24" s="39">
        <f t="shared" si="4"/>
        <v>64.00000000000148</v>
      </c>
      <c r="U24" s="39"/>
    </row>
    <row r="25" spans="2:21" ht="12.75">
      <c r="B25" s="34">
        <v>17</v>
      </c>
      <c r="C25" s="35">
        <f t="shared" si="1"/>
        <v>185742.07713309376</v>
      </c>
      <c r="D25" s="35"/>
      <c r="E25" s="34">
        <v>2005</v>
      </c>
      <c r="F25" s="36">
        <v>42691</v>
      </c>
      <c r="G25" s="34" t="s">
        <v>35</v>
      </c>
      <c r="H25" s="34">
        <v>139.02</v>
      </c>
      <c r="I25" s="34"/>
      <c r="J25" s="34">
        <v>13</v>
      </c>
      <c r="K25" s="35">
        <f t="shared" si="0"/>
        <v>5572.262313992813</v>
      </c>
      <c r="L25" s="35"/>
      <c r="M25" s="37">
        <f t="shared" si="2"/>
        <v>0.42863556261483177</v>
      </c>
      <c r="N25" s="34">
        <v>2005</v>
      </c>
      <c r="O25" s="36">
        <v>42691</v>
      </c>
      <c r="P25" s="34">
        <v>138.83</v>
      </c>
      <c r="Q25" s="34"/>
      <c r="R25" s="38">
        <f t="shared" si="3"/>
        <v>8144.075689681706</v>
      </c>
      <c r="S25" s="38"/>
      <c r="T25" s="39">
        <f t="shared" si="4"/>
        <v>18.999999999999773</v>
      </c>
      <c r="U25" s="39"/>
    </row>
    <row r="26" spans="2:21" ht="12.75">
      <c r="B26" s="34">
        <v>18</v>
      </c>
      <c r="C26" s="35">
        <f t="shared" si="1"/>
        <v>193886.15282277548</v>
      </c>
      <c r="D26" s="35"/>
      <c r="E26" s="34">
        <v>2005</v>
      </c>
      <c r="F26" s="36">
        <v>42702</v>
      </c>
      <c r="G26" s="34" t="s">
        <v>34</v>
      </c>
      <c r="H26" s="34">
        <v>140.85</v>
      </c>
      <c r="I26" s="34"/>
      <c r="J26" s="34">
        <v>42</v>
      </c>
      <c r="K26" s="35">
        <f t="shared" si="0"/>
        <v>5816.584584683264</v>
      </c>
      <c r="L26" s="35"/>
      <c r="M26" s="37">
        <f t="shared" si="2"/>
        <v>0.13849010915912535</v>
      </c>
      <c r="N26" s="34">
        <v>2005</v>
      </c>
      <c r="O26" s="36">
        <v>42703</v>
      </c>
      <c r="P26" s="34">
        <v>140.67</v>
      </c>
      <c r="Q26" s="34"/>
      <c r="R26" s="38">
        <f t="shared" si="3"/>
        <v>-2492.821964864351</v>
      </c>
      <c r="S26" s="38"/>
      <c r="T26" s="39">
        <f t="shared" si="4"/>
        <v>-42</v>
      </c>
      <c r="U26" s="39"/>
    </row>
    <row r="27" spans="2:21" ht="12.75">
      <c r="B27" s="34">
        <v>19</v>
      </c>
      <c r="C27" s="35">
        <f t="shared" si="1"/>
        <v>191393.33085791112</v>
      </c>
      <c r="D27" s="35"/>
      <c r="E27" s="34">
        <v>2005</v>
      </c>
      <c r="F27" s="36">
        <v>42709</v>
      </c>
      <c r="G27" s="34" t="s">
        <v>34</v>
      </c>
      <c r="H27" s="34">
        <v>142.4</v>
      </c>
      <c r="I27" s="34"/>
      <c r="J27" s="34">
        <v>25</v>
      </c>
      <c r="K27" s="35">
        <f t="shared" si="0"/>
        <v>5741.799925737333</v>
      </c>
      <c r="L27" s="35"/>
      <c r="M27" s="37">
        <f t="shared" si="2"/>
        <v>0.2296719970294933</v>
      </c>
      <c r="N27" s="34">
        <v>2005</v>
      </c>
      <c r="O27" s="36">
        <v>42710</v>
      </c>
      <c r="P27" s="34">
        <v>142.5</v>
      </c>
      <c r="Q27" s="34"/>
      <c r="R27" s="38">
        <f t="shared" si="3"/>
        <v>2296.719970294803</v>
      </c>
      <c r="S27" s="38"/>
      <c r="T27" s="39">
        <f t="shared" si="4"/>
        <v>9.999999999999432</v>
      </c>
      <c r="U27" s="39"/>
    </row>
    <row r="28" spans="2:21" ht="12.75">
      <c r="B28" s="34">
        <v>20</v>
      </c>
      <c r="C28" s="35">
        <f t="shared" si="1"/>
        <v>193690.05082820592</v>
      </c>
      <c r="D28" s="35"/>
      <c r="E28" s="34">
        <v>2005</v>
      </c>
      <c r="F28" s="36">
        <v>42711</v>
      </c>
      <c r="G28" s="34" t="s">
        <v>35</v>
      </c>
      <c r="H28" s="34">
        <v>142.29</v>
      </c>
      <c r="I28" s="34"/>
      <c r="J28" s="34">
        <v>16</v>
      </c>
      <c r="K28" s="35">
        <f t="shared" si="0"/>
        <v>5810.701524846178</v>
      </c>
      <c r="L28" s="35"/>
      <c r="M28" s="37">
        <f t="shared" si="2"/>
        <v>0.3631688453028861</v>
      </c>
      <c r="N28" s="34">
        <v>2005</v>
      </c>
      <c r="O28" s="36">
        <v>42711</v>
      </c>
      <c r="P28" s="34">
        <v>141.8</v>
      </c>
      <c r="Q28" s="34"/>
      <c r="R28" s="38">
        <f t="shared" si="3"/>
        <v>17795.27341984072</v>
      </c>
      <c r="S28" s="38"/>
      <c r="T28" s="39">
        <f t="shared" si="4"/>
        <v>48.99999999999807</v>
      </c>
      <c r="U28" s="39"/>
    </row>
    <row r="29" spans="2:21" ht="12.75">
      <c r="B29" s="34">
        <v>21</v>
      </c>
      <c r="C29" s="35">
        <f t="shared" si="1"/>
        <v>211485.32424804664</v>
      </c>
      <c r="D29" s="35"/>
      <c r="E29" s="34">
        <v>2005</v>
      </c>
      <c r="F29" s="36">
        <v>42712</v>
      </c>
      <c r="G29" s="34" t="s">
        <v>34</v>
      </c>
      <c r="H29" s="34">
        <v>141.77</v>
      </c>
      <c r="I29" s="34"/>
      <c r="J29" s="34">
        <v>23</v>
      </c>
      <c r="K29" s="35">
        <f t="shared" si="0"/>
        <v>6344.559727441399</v>
      </c>
      <c r="L29" s="35"/>
      <c r="M29" s="37">
        <f t="shared" si="2"/>
        <v>0.2758504229322348</v>
      </c>
      <c r="N29" s="34">
        <v>2005</v>
      </c>
      <c r="O29" s="36">
        <v>42713</v>
      </c>
      <c r="P29" s="34">
        <v>141.96</v>
      </c>
      <c r="Q29" s="34"/>
      <c r="R29" s="38">
        <f t="shared" si="3"/>
        <v>5241.1580357123985</v>
      </c>
      <c r="S29" s="38"/>
      <c r="T29" s="39">
        <f t="shared" si="4"/>
        <v>18.999999999999773</v>
      </c>
      <c r="U29" s="39"/>
    </row>
    <row r="30" spans="2:21" ht="12.75">
      <c r="B30" s="34">
        <v>22</v>
      </c>
      <c r="C30" s="35">
        <f t="shared" si="1"/>
        <v>216726.48228375905</v>
      </c>
      <c r="D30" s="35"/>
      <c r="E30" s="34">
        <v>2005</v>
      </c>
      <c r="F30" s="36">
        <v>42716</v>
      </c>
      <c r="G30" s="34" t="s">
        <v>34</v>
      </c>
      <c r="H30" s="34">
        <v>143.51</v>
      </c>
      <c r="I30" s="34"/>
      <c r="J30" s="34">
        <v>51</v>
      </c>
      <c r="K30" s="35">
        <f t="shared" si="0"/>
        <v>6501.794468512771</v>
      </c>
      <c r="L30" s="35"/>
      <c r="M30" s="37">
        <f t="shared" si="2"/>
        <v>0.12748616604927002</v>
      </c>
      <c r="N30" s="34">
        <v>2005</v>
      </c>
      <c r="O30" s="36">
        <v>42716</v>
      </c>
      <c r="P30" s="34">
        <v>142.99</v>
      </c>
      <c r="Q30" s="34"/>
      <c r="R30" s="38">
        <f t="shared" si="3"/>
        <v>-6629.280634561808</v>
      </c>
      <c r="S30" s="38"/>
      <c r="T30" s="39">
        <f t="shared" si="4"/>
        <v>-51</v>
      </c>
      <c r="U30" s="39"/>
    </row>
    <row r="31" spans="2:21" ht="12.75">
      <c r="B31" s="34">
        <v>23</v>
      </c>
      <c r="C31" s="35">
        <f t="shared" si="1"/>
        <v>210097.20164919723</v>
      </c>
      <c r="D31" s="35"/>
      <c r="E31" s="34">
        <v>2005</v>
      </c>
      <c r="F31" s="36">
        <v>42719</v>
      </c>
      <c r="G31" s="34" t="s">
        <v>35</v>
      </c>
      <c r="H31" s="34">
        <v>140.64</v>
      </c>
      <c r="I31" s="34"/>
      <c r="J31" s="34">
        <v>49</v>
      </c>
      <c r="K31" s="35">
        <f t="shared" si="0"/>
        <v>6302.916049475917</v>
      </c>
      <c r="L31" s="35"/>
      <c r="M31" s="37">
        <f t="shared" si="2"/>
        <v>0.1286309397852228</v>
      </c>
      <c r="N31" s="34">
        <v>2005</v>
      </c>
      <c r="O31" s="36">
        <v>42720</v>
      </c>
      <c r="P31" s="34">
        <v>139.4</v>
      </c>
      <c r="Q31" s="34"/>
      <c r="R31" s="38">
        <f t="shared" si="3"/>
        <v>15950.236533367379</v>
      </c>
      <c r="S31" s="38"/>
      <c r="T31" s="39">
        <f t="shared" si="4"/>
        <v>123.99999999999807</v>
      </c>
      <c r="U31" s="39"/>
    </row>
    <row r="32" spans="2:21" ht="12.75">
      <c r="B32" s="34">
        <v>24</v>
      </c>
      <c r="C32" s="35">
        <f t="shared" si="1"/>
        <v>226047.4381825646</v>
      </c>
      <c r="D32" s="35"/>
      <c r="E32" s="34">
        <v>2005</v>
      </c>
      <c r="F32" s="36">
        <v>42720</v>
      </c>
      <c r="G32" s="34" t="s">
        <v>35</v>
      </c>
      <c r="H32" s="40">
        <v>139.12</v>
      </c>
      <c r="I32" s="40"/>
      <c r="J32" s="34">
        <v>28</v>
      </c>
      <c r="K32" s="35">
        <f t="shared" si="0"/>
        <v>6781.423145476938</v>
      </c>
      <c r="L32" s="35"/>
      <c r="M32" s="37">
        <f t="shared" si="2"/>
        <v>0.24219368376703349</v>
      </c>
      <c r="N32" s="34">
        <v>2005</v>
      </c>
      <c r="O32" s="36">
        <v>42720</v>
      </c>
      <c r="P32" s="34">
        <v>138.53</v>
      </c>
      <c r="Q32" s="34"/>
      <c r="R32" s="38">
        <f t="shared" si="3"/>
        <v>14289.42734225506</v>
      </c>
      <c r="S32" s="38"/>
      <c r="T32" s="39">
        <f t="shared" si="4"/>
        <v>59.00000000000034</v>
      </c>
      <c r="U32" s="39"/>
    </row>
    <row r="33" spans="2:21" ht="12.75">
      <c r="B33" s="34">
        <v>25</v>
      </c>
      <c r="C33" s="35">
        <f t="shared" si="1"/>
        <v>240336.86552481964</v>
      </c>
      <c r="D33" s="35"/>
      <c r="E33" s="34">
        <v>2005</v>
      </c>
      <c r="F33" s="36">
        <v>42723</v>
      </c>
      <c r="G33" s="34" t="s">
        <v>34</v>
      </c>
      <c r="H33" s="34">
        <v>139.75</v>
      </c>
      <c r="I33" s="34"/>
      <c r="J33" s="34">
        <v>80</v>
      </c>
      <c r="K33" s="35">
        <f t="shared" si="0"/>
        <v>7210.105965744589</v>
      </c>
      <c r="L33" s="35"/>
      <c r="M33" s="37">
        <f t="shared" si="2"/>
        <v>0.09012632457180737</v>
      </c>
      <c r="N33" s="34">
        <v>2005</v>
      </c>
      <c r="O33" s="36">
        <v>42724</v>
      </c>
      <c r="P33" s="34">
        <v>139.75</v>
      </c>
      <c r="Q33" s="34"/>
      <c r="R33" s="38">
        <f t="shared" si="3"/>
        <v>0</v>
      </c>
      <c r="S33" s="38"/>
      <c r="T33" s="39">
        <f t="shared" si="4"/>
        <v>0</v>
      </c>
      <c r="U33" s="39"/>
    </row>
    <row r="34" spans="2:21" ht="12.75">
      <c r="B34" s="34">
        <v>26</v>
      </c>
      <c r="C34" s="35">
        <f t="shared" si="1"/>
        <v>240336.86552481964</v>
      </c>
      <c r="D34" s="35"/>
      <c r="E34" s="34">
        <v>2005</v>
      </c>
      <c r="F34" s="36">
        <v>42726</v>
      </c>
      <c r="G34" s="34" t="s">
        <v>35</v>
      </c>
      <c r="H34" s="34">
        <v>138.56</v>
      </c>
      <c r="I34" s="34"/>
      <c r="J34" s="34">
        <v>34</v>
      </c>
      <c r="K34" s="35">
        <f t="shared" si="0"/>
        <v>7210.105965744589</v>
      </c>
      <c r="L34" s="35"/>
      <c r="M34" s="37">
        <f t="shared" si="2"/>
        <v>0.2120619401689585</v>
      </c>
      <c r="N34" s="34">
        <v>2005</v>
      </c>
      <c r="O34" s="36">
        <v>42731</v>
      </c>
      <c r="P34" s="34">
        <v>138.07</v>
      </c>
      <c r="Q34" s="34"/>
      <c r="R34" s="38">
        <f t="shared" si="3"/>
        <v>10391.035068279158</v>
      </c>
      <c r="S34" s="38"/>
      <c r="T34" s="39">
        <f t="shared" si="4"/>
        <v>49.00000000000091</v>
      </c>
      <c r="U34" s="39"/>
    </row>
    <row r="35" spans="2:21" ht="12.75">
      <c r="B35" s="34">
        <v>27</v>
      </c>
      <c r="C35" s="35">
        <f t="shared" si="1"/>
        <v>250727.9005930988</v>
      </c>
      <c r="D35" s="35"/>
      <c r="E35" s="34">
        <v>2005</v>
      </c>
      <c r="F35" s="36">
        <v>42731</v>
      </c>
      <c r="G35" s="34" t="s">
        <v>34</v>
      </c>
      <c r="H35" s="34">
        <v>138.76</v>
      </c>
      <c r="I35" s="34"/>
      <c r="J35" s="34">
        <v>22</v>
      </c>
      <c r="K35" s="35">
        <f t="shared" si="0"/>
        <v>7521.837017792964</v>
      </c>
      <c r="L35" s="35"/>
      <c r="M35" s="37">
        <f t="shared" si="2"/>
        <v>0.34190168262695286</v>
      </c>
      <c r="N35" s="34">
        <v>2005</v>
      </c>
      <c r="O35" s="36">
        <v>42733</v>
      </c>
      <c r="P35" s="34">
        <v>139.47</v>
      </c>
      <c r="Q35" s="34"/>
      <c r="R35" s="38">
        <f t="shared" si="3"/>
        <v>24275.019466513924</v>
      </c>
      <c r="S35" s="38"/>
      <c r="T35" s="39">
        <f t="shared" si="4"/>
        <v>71.0000000000008</v>
      </c>
      <c r="U35" s="39"/>
    </row>
    <row r="36" spans="2:21" ht="12.75">
      <c r="B36" s="34">
        <v>28</v>
      </c>
      <c r="C36" s="35">
        <f t="shared" si="1"/>
        <v>275002.9200596127</v>
      </c>
      <c r="D36" s="35"/>
      <c r="E36" s="34">
        <v>2005</v>
      </c>
      <c r="F36" s="36">
        <v>42734</v>
      </c>
      <c r="G36" s="34" t="s">
        <v>35</v>
      </c>
      <c r="H36" s="34">
        <v>138.73</v>
      </c>
      <c r="I36" s="34"/>
      <c r="J36" s="34">
        <v>42</v>
      </c>
      <c r="K36" s="35">
        <f t="shared" si="0"/>
        <v>8250.087601788382</v>
      </c>
      <c r="L36" s="35"/>
      <c r="M36" s="37">
        <f t="shared" si="2"/>
        <v>0.19643065718543767</v>
      </c>
      <c r="N36" s="34">
        <v>2005</v>
      </c>
      <c r="O36" s="36">
        <v>42734</v>
      </c>
      <c r="P36" s="34">
        <v>139.16</v>
      </c>
      <c r="Q36" s="34"/>
      <c r="R36" s="38">
        <f t="shared" si="3"/>
        <v>-8446.518258973954</v>
      </c>
      <c r="S36" s="38"/>
      <c r="T36" s="39">
        <f t="shared" si="4"/>
        <v>-42</v>
      </c>
      <c r="U36" s="39"/>
    </row>
    <row r="37" spans="2:21" ht="12.75">
      <c r="B37" s="34">
        <v>29</v>
      </c>
      <c r="C37" s="35">
        <f t="shared" si="1"/>
        <v>266556.40180063876</v>
      </c>
      <c r="D37" s="35"/>
      <c r="E37" s="34">
        <v>2006</v>
      </c>
      <c r="F37" s="36" t="s">
        <v>36</v>
      </c>
      <c r="G37" s="34" t="s">
        <v>34</v>
      </c>
      <c r="H37" s="34">
        <v>139.8</v>
      </c>
      <c r="I37" s="34"/>
      <c r="J37" s="34">
        <v>39</v>
      </c>
      <c r="K37" s="35">
        <f t="shared" si="0"/>
        <v>7996.692054019162</v>
      </c>
      <c r="L37" s="35"/>
      <c r="M37" s="37">
        <f t="shared" si="2"/>
        <v>0.20504338600049135</v>
      </c>
      <c r="N37" s="34">
        <v>2006</v>
      </c>
      <c r="O37" s="36">
        <v>42374</v>
      </c>
      <c r="P37" s="34">
        <v>140.42</v>
      </c>
      <c r="Q37" s="34"/>
      <c r="R37" s="38">
        <f t="shared" si="3"/>
        <v>12712.689932029974</v>
      </c>
      <c r="S37" s="38"/>
      <c r="T37" s="39">
        <f t="shared" si="4"/>
        <v>61.99999999999761</v>
      </c>
      <c r="U37" s="39"/>
    </row>
    <row r="38" spans="2:21" ht="12.75">
      <c r="B38" s="34">
        <v>30</v>
      </c>
      <c r="C38" s="35">
        <f t="shared" si="1"/>
        <v>279269.09173266875</v>
      </c>
      <c r="D38" s="35"/>
      <c r="E38" s="34">
        <v>2006</v>
      </c>
      <c r="F38" s="36">
        <v>42374</v>
      </c>
      <c r="G38" s="34" t="s">
        <v>35</v>
      </c>
      <c r="H38" s="34">
        <v>140.23</v>
      </c>
      <c r="I38" s="34"/>
      <c r="J38" s="34">
        <v>30</v>
      </c>
      <c r="K38" s="35">
        <f t="shared" si="0"/>
        <v>8378.072751980062</v>
      </c>
      <c r="L38" s="35"/>
      <c r="M38" s="37">
        <f t="shared" si="2"/>
        <v>0.27926909173266873</v>
      </c>
      <c r="N38" s="34">
        <v>2006</v>
      </c>
      <c r="O38" s="36">
        <v>42375</v>
      </c>
      <c r="P38" s="34">
        <v>140.54</v>
      </c>
      <c r="Q38" s="34"/>
      <c r="R38" s="38">
        <f t="shared" si="3"/>
        <v>-8657.341843712795</v>
      </c>
      <c r="S38" s="38"/>
      <c r="T38" s="39">
        <f t="shared" si="4"/>
        <v>-30</v>
      </c>
      <c r="U38" s="39"/>
    </row>
    <row r="39" spans="2:21" ht="12.75">
      <c r="B39" s="34">
        <v>31</v>
      </c>
      <c r="C39" s="35">
        <f t="shared" si="1"/>
        <v>270611.74988895596</v>
      </c>
      <c r="D39" s="35"/>
      <c r="E39" s="34">
        <v>2006</v>
      </c>
      <c r="F39" s="36">
        <v>42378</v>
      </c>
      <c r="G39" s="34" t="s">
        <v>35</v>
      </c>
      <c r="H39" s="34">
        <v>138.15</v>
      </c>
      <c r="I39" s="34"/>
      <c r="J39" s="34">
        <v>33</v>
      </c>
      <c r="K39" s="35">
        <f t="shared" si="0"/>
        <v>8118.352496668678</v>
      </c>
      <c r="L39" s="35"/>
      <c r="M39" s="37">
        <f t="shared" si="2"/>
        <v>0.24601068171723267</v>
      </c>
      <c r="N39" s="34">
        <v>2006</v>
      </c>
      <c r="O39" s="36">
        <v>42380</v>
      </c>
      <c r="P39" s="34">
        <v>138.49</v>
      </c>
      <c r="Q39" s="34"/>
      <c r="R39" s="38">
        <f t="shared" si="3"/>
        <v>-8364.363178385995</v>
      </c>
      <c r="S39" s="38"/>
      <c r="T39" s="39">
        <f t="shared" si="4"/>
        <v>-33</v>
      </c>
      <c r="U39" s="39"/>
    </row>
    <row r="40" spans="2:21" ht="12.75">
      <c r="B40" s="34">
        <v>32</v>
      </c>
      <c r="C40" s="35">
        <f t="shared" si="1"/>
        <v>262247.38671056996</v>
      </c>
      <c r="D40" s="35"/>
      <c r="E40" s="34">
        <v>2006</v>
      </c>
      <c r="F40" s="36">
        <v>42382</v>
      </c>
      <c r="G40" s="34" t="s">
        <v>34</v>
      </c>
      <c r="H40" s="34">
        <v>138.24</v>
      </c>
      <c r="I40" s="34"/>
      <c r="J40" s="34">
        <v>23</v>
      </c>
      <c r="K40" s="35">
        <f t="shared" si="0"/>
        <v>7867.421601317099</v>
      </c>
      <c r="L40" s="35"/>
      <c r="M40" s="37">
        <f t="shared" si="2"/>
        <v>0.3420618087529173</v>
      </c>
      <c r="N40" s="34">
        <v>2006</v>
      </c>
      <c r="O40" s="36">
        <v>42386</v>
      </c>
      <c r="P40" s="34">
        <v>139.14</v>
      </c>
      <c r="Q40" s="34"/>
      <c r="R40" s="38">
        <f t="shared" si="3"/>
        <v>30785.562787761777</v>
      </c>
      <c r="S40" s="38"/>
      <c r="T40" s="39">
        <f t="shared" si="4"/>
        <v>89.99999999999773</v>
      </c>
      <c r="U40" s="39"/>
    </row>
    <row r="41" spans="2:21" ht="12.75">
      <c r="B41" s="34">
        <v>33</v>
      </c>
      <c r="C41" s="35">
        <f t="shared" si="1"/>
        <v>293032.94949833176</v>
      </c>
      <c r="D41" s="35"/>
      <c r="E41" s="34">
        <v>2006</v>
      </c>
      <c r="F41" s="36">
        <v>42387</v>
      </c>
      <c r="G41" s="34" t="s">
        <v>35</v>
      </c>
      <c r="H41" s="34">
        <v>139.3</v>
      </c>
      <c r="I41" s="34"/>
      <c r="J41" s="34">
        <v>46</v>
      </c>
      <c r="K41" s="35">
        <f t="shared" si="0"/>
        <v>8790.988484949952</v>
      </c>
      <c r="L41" s="35"/>
      <c r="M41" s="37">
        <f t="shared" si="2"/>
        <v>0.19110844532499896</v>
      </c>
      <c r="N41" s="34">
        <v>2006</v>
      </c>
      <c r="O41" s="36">
        <v>42388</v>
      </c>
      <c r="P41" s="34">
        <v>139.31</v>
      </c>
      <c r="Q41" s="34"/>
      <c r="R41" s="38">
        <f t="shared" si="3"/>
        <v>-191.10844532482514</v>
      </c>
      <c r="S41" s="38"/>
      <c r="T41" s="39">
        <f t="shared" si="4"/>
        <v>-46</v>
      </c>
      <c r="U41" s="39"/>
    </row>
    <row r="42" spans="2:21" ht="12.75">
      <c r="B42" s="34">
        <v>34</v>
      </c>
      <c r="C42" s="35">
        <f t="shared" si="1"/>
        <v>292841.84105300694</v>
      </c>
      <c r="D42" s="35"/>
      <c r="E42" s="34">
        <v>2006</v>
      </c>
      <c r="F42" s="36">
        <v>42389</v>
      </c>
      <c r="G42" s="34" t="s">
        <v>34</v>
      </c>
      <c r="H42" s="34">
        <v>139.71</v>
      </c>
      <c r="I42" s="34"/>
      <c r="J42" s="34">
        <v>25</v>
      </c>
      <c r="K42" s="35">
        <f t="shared" si="0"/>
        <v>8785.255231590208</v>
      </c>
      <c r="L42" s="35"/>
      <c r="M42" s="37">
        <f t="shared" si="2"/>
        <v>0.35141020926360833</v>
      </c>
      <c r="N42" s="34">
        <v>2006</v>
      </c>
      <c r="O42" s="36">
        <v>42389</v>
      </c>
      <c r="P42" s="34">
        <v>139.45</v>
      </c>
      <c r="Q42" s="34"/>
      <c r="R42" s="38">
        <f t="shared" si="3"/>
        <v>-9136.665440854495</v>
      </c>
      <c r="S42" s="38"/>
      <c r="T42" s="39">
        <f t="shared" si="4"/>
        <v>-25</v>
      </c>
      <c r="U42" s="39"/>
    </row>
    <row r="43" spans="2:21" ht="12.75">
      <c r="B43" s="34">
        <v>35</v>
      </c>
      <c r="C43" s="35">
        <f t="shared" si="1"/>
        <v>283705.17561215244</v>
      </c>
      <c r="D43" s="35"/>
      <c r="E43" s="34">
        <v>2006</v>
      </c>
      <c r="F43" s="36">
        <v>42389</v>
      </c>
      <c r="G43" s="34" t="s">
        <v>34</v>
      </c>
      <c r="H43" s="34">
        <v>139.92</v>
      </c>
      <c r="I43" s="34"/>
      <c r="J43" s="34">
        <v>46</v>
      </c>
      <c r="K43" s="35">
        <f t="shared" si="0"/>
        <v>8511.155268364573</v>
      </c>
      <c r="L43" s="35"/>
      <c r="M43" s="37">
        <f t="shared" si="2"/>
        <v>0.18502511452966464</v>
      </c>
      <c r="N43" s="34">
        <v>2006</v>
      </c>
      <c r="O43" s="36">
        <v>42392</v>
      </c>
      <c r="P43" s="34">
        <v>140.21</v>
      </c>
      <c r="Q43" s="34"/>
      <c r="R43" s="38">
        <f t="shared" si="3"/>
        <v>5365.728321360652</v>
      </c>
      <c r="S43" s="38"/>
      <c r="T43" s="39">
        <f t="shared" si="4"/>
        <v>29.000000000002046</v>
      </c>
      <c r="U43" s="39"/>
    </row>
    <row r="44" spans="2:21" ht="12.75">
      <c r="B44" s="34">
        <v>36</v>
      </c>
      <c r="C44" s="35">
        <f t="shared" si="1"/>
        <v>289070.9039335131</v>
      </c>
      <c r="D44" s="35"/>
      <c r="E44" s="34">
        <v>2006</v>
      </c>
      <c r="F44" s="36">
        <v>42392</v>
      </c>
      <c r="G44" s="34" t="s">
        <v>34</v>
      </c>
      <c r="H44" s="34">
        <v>140.43</v>
      </c>
      <c r="I44" s="34"/>
      <c r="J44" s="34">
        <v>27</v>
      </c>
      <c r="K44" s="35">
        <f t="shared" si="0"/>
        <v>8672.127118005392</v>
      </c>
      <c r="L44" s="35"/>
      <c r="M44" s="37">
        <f t="shared" si="2"/>
        <v>0.32118989325945896</v>
      </c>
      <c r="N44" s="34">
        <v>2006</v>
      </c>
      <c r="O44" s="36">
        <v>42393</v>
      </c>
      <c r="P44" s="34">
        <v>140.58</v>
      </c>
      <c r="Q44" s="34"/>
      <c r="R44" s="38">
        <f t="shared" si="3"/>
        <v>4817.848398892067</v>
      </c>
      <c r="S44" s="38"/>
      <c r="T44" s="39">
        <f t="shared" si="4"/>
        <v>15.000000000000568</v>
      </c>
      <c r="U44" s="39"/>
    </row>
    <row r="45" spans="2:21" ht="12.75">
      <c r="B45" s="34">
        <v>37</v>
      </c>
      <c r="C45" s="35">
        <f t="shared" si="1"/>
        <v>293888.7523324052</v>
      </c>
      <c r="D45" s="35"/>
      <c r="E45" s="34">
        <v>2006</v>
      </c>
      <c r="F45" s="36">
        <v>42394</v>
      </c>
      <c r="G45" s="34" t="s">
        <v>34</v>
      </c>
      <c r="H45" s="34">
        <v>141.32</v>
      </c>
      <c r="I45" s="34"/>
      <c r="J45" s="34">
        <v>29</v>
      </c>
      <c r="K45" s="35">
        <f t="shared" si="0"/>
        <v>8816.662569972155</v>
      </c>
      <c r="L45" s="35"/>
      <c r="M45" s="37">
        <f t="shared" si="2"/>
        <v>0.3040228472404191</v>
      </c>
      <c r="N45" s="34">
        <v>2006</v>
      </c>
      <c r="O45" s="36">
        <v>42396</v>
      </c>
      <c r="P45" s="34">
        <v>141.92</v>
      </c>
      <c r="Q45" s="34"/>
      <c r="R45" s="38">
        <f t="shared" si="3"/>
        <v>18241.370834424975</v>
      </c>
      <c r="S45" s="38"/>
      <c r="T45" s="39">
        <f t="shared" si="4"/>
        <v>59.99999999999943</v>
      </c>
      <c r="U45" s="39"/>
    </row>
    <row r="46" spans="2:21" ht="12.75">
      <c r="B46" s="34">
        <v>38</v>
      </c>
      <c r="C46" s="35">
        <f t="shared" si="1"/>
        <v>312130.12316683016</v>
      </c>
      <c r="D46" s="35"/>
      <c r="E46" s="34">
        <v>2006</v>
      </c>
      <c r="F46" s="36">
        <v>42399</v>
      </c>
      <c r="G46" s="34" t="s">
        <v>34</v>
      </c>
      <c r="H46" s="34">
        <v>142.23</v>
      </c>
      <c r="I46" s="34"/>
      <c r="J46" s="34">
        <v>23</v>
      </c>
      <c r="K46" s="35">
        <f t="shared" si="0"/>
        <v>9363.903695004905</v>
      </c>
      <c r="L46" s="35"/>
      <c r="M46" s="37">
        <f t="shared" si="2"/>
        <v>0.4071262476089089</v>
      </c>
      <c r="N46" s="34">
        <v>2006</v>
      </c>
      <c r="O46" s="36">
        <v>42400</v>
      </c>
      <c r="P46" s="34">
        <v>142.15</v>
      </c>
      <c r="Q46" s="34"/>
      <c r="R46" s="38">
        <f t="shared" si="3"/>
        <v>-3257.009980870623</v>
      </c>
      <c r="S46" s="38"/>
      <c r="T46" s="39">
        <f t="shared" si="4"/>
        <v>-23</v>
      </c>
      <c r="U46" s="39"/>
    </row>
    <row r="47" spans="2:21" ht="12.75">
      <c r="B47" s="34">
        <v>39</v>
      </c>
      <c r="C47" s="35">
        <f t="shared" si="1"/>
        <v>308873.1131859595</v>
      </c>
      <c r="D47" s="35"/>
      <c r="E47" s="34">
        <v>2006</v>
      </c>
      <c r="F47" s="36">
        <v>42401</v>
      </c>
      <c r="G47" s="34" t="s">
        <v>34</v>
      </c>
      <c r="H47" s="34">
        <v>142.57</v>
      </c>
      <c r="I47" s="34"/>
      <c r="J47" s="34">
        <v>36</v>
      </c>
      <c r="K47" s="35">
        <f t="shared" si="0"/>
        <v>9266.193395578784</v>
      </c>
      <c r="L47" s="35"/>
      <c r="M47" s="37">
        <f t="shared" si="2"/>
        <v>0.25739426098829954</v>
      </c>
      <c r="N47" s="34">
        <v>2006</v>
      </c>
      <c r="O47" s="36">
        <v>42401</v>
      </c>
      <c r="P47" s="34">
        <v>142.2</v>
      </c>
      <c r="Q47" s="34"/>
      <c r="R47" s="38">
        <f t="shared" si="3"/>
        <v>-9523.5876565672</v>
      </c>
      <c r="S47" s="38"/>
      <c r="T47" s="39">
        <f t="shared" si="4"/>
        <v>-36</v>
      </c>
      <c r="U47" s="39"/>
    </row>
    <row r="48" spans="2:21" ht="12.75">
      <c r="B48" s="34">
        <v>40</v>
      </c>
      <c r="C48" s="35">
        <f t="shared" si="1"/>
        <v>299349.5255293923</v>
      </c>
      <c r="D48" s="35"/>
      <c r="E48" s="34">
        <v>2006</v>
      </c>
      <c r="F48" s="36">
        <v>42402</v>
      </c>
      <c r="G48" s="34" t="s">
        <v>34</v>
      </c>
      <c r="H48" s="34">
        <v>142.82</v>
      </c>
      <c r="I48" s="34"/>
      <c r="J48" s="34">
        <v>23</v>
      </c>
      <c r="K48" s="35">
        <f t="shared" si="0"/>
        <v>8980.48576588177</v>
      </c>
      <c r="L48" s="35"/>
      <c r="M48" s="37">
        <f t="shared" si="2"/>
        <v>0.3904559028644247</v>
      </c>
      <c r="N48" s="34">
        <v>2006</v>
      </c>
      <c r="O48" s="36">
        <v>42403</v>
      </c>
      <c r="P48" s="34">
        <v>143.05</v>
      </c>
      <c r="Q48" s="34"/>
      <c r="R48" s="38">
        <f t="shared" si="3"/>
        <v>8980.485765882479</v>
      </c>
      <c r="S48" s="38"/>
      <c r="T48" s="39">
        <f t="shared" si="4"/>
        <v>23.00000000000182</v>
      </c>
      <c r="U48" s="39"/>
    </row>
    <row r="49" spans="2:21" ht="12.75">
      <c r="B49" s="34">
        <v>41</v>
      </c>
      <c r="C49" s="35">
        <f t="shared" si="1"/>
        <v>308330.0112952748</v>
      </c>
      <c r="D49" s="35"/>
      <c r="E49" s="34">
        <v>2006</v>
      </c>
      <c r="F49" s="36">
        <v>42403</v>
      </c>
      <c r="G49" s="34" t="s">
        <v>35</v>
      </c>
      <c r="H49" s="34">
        <v>142.99</v>
      </c>
      <c r="I49" s="34"/>
      <c r="J49" s="34">
        <v>25</v>
      </c>
      <c r="K49" s="35">
        <f t="shared" si="0"/>
        <v>9249.900338858242</v>
      </c>
      <c r="L49" s="35"/>
      <c r="M49" s="37">
        <f t="shared" si="2"/>
        <v>0.3699960135543297</v>
      </c>
      <c r="N49" s="34">
        <v>2006</v>
      </c>
      <c r="O49" s="36">
        <v>42408</v>
      </c>
      <c r="P49" s="34">
        <v>141.51</v>
      </c>
      <c r="Q49" s="34"/>
      <c r="R49" s="38">
        <f t="shared" si="3"/>
        <v>54759.410006041464</v>
      </c>
      <c r="S49" s="38"/>
      <c r="T49" s="39">
        <f t="shared" si="4"/>
        <v>148.00000000000182</v>
      </c>
      <c r="U49" s="39"/>
    </row>
    <row r="50" spans="2:21" ht="12.75">
      <c r="B50" s="34">
        <v>42</v>
      </c>
      <c r="C50" s="35">
        <f t="shared" si="1"/>
        <v>363089.42130131624</v>
      </c>
      <c r="D50" s="35"/>
      <c r="E50" s="34">
        <v>2006</v>
      </c>
      <c r="F50" s="36">
        <v>42408</v>
      </c>
      <c r="G50" s="34" t="s">
        <v>34</v>
      </c>
      <c r="H50" s="34">
        <v>141.82</v>
      </c>
      <c r="I50" s="34"/>
      <c r="J50" s="34">
        <v>23</v>
      </c>
      <c r="K50" s="35">
        <f t="shared" si="0"/>
        <v>10892.682639039487</v>
      </c>
      <c r="L50" s="35"/>
      <c r="M50" s="37">
        <f t="shared" si="2"/>
        <v>0.4735948973495429</v>
      </c>
      <c r="N50" s="34">
        <v>2006</v>
      </c>
      <c r="O50" s="36">
        <v>42409</v>
      </c>
      <c r="P50" s="34">
        <v>141.87</v>
      </c>
      <c r="Q50" s="34"/>
      <c r="R50" s="38">
        <f t="shared" si="3"/>
        <v>2367.9744867482527</v>
      </c>
      <c r="S50" s="38"/>
      <c r="T50" s="39">
        <f t="shared" si="4"/>
        <v>5.000000000001137</v>
      </c>
      <c r="U50" s="39"/>
    </row>
    <row r="51" spans="2:21" ht="12.75">
      <c r="B51" s="34">
        <v>43</v>
      </c>
      <c r="C51" s="35">
        <f t="shared" si="1"/>
        <v>365457.3957880645</v>
      </c>
      <c r="D51" s="35"/>
      <c r="E51" s="34">
        <v>2006</v>
      </c>
      <c r="F51" s="36">
        <v>42413</v>
      </c>
      <c r="G51" s="34" t="s">
        <v>35</v>
      </c>
      <c r="H51" s="34">
        <v>140.38</v>
      </c>
      <c r="I51" s="34"/>
      <c r="J51" s="34">
        <v>22</v>
      </c>
      <c r="K51" s="35">
        <f t="shared" si="0"/>
        <v>10963.721873641935</v>
      </c>
      <c r="L51" s="35"/>
      <c r="M51" s="37">
        <f t="shared" si="2"/>
        <v>0.4983509942564515</v>
      </c>
      <c r="N51" s="34">
        <v>2006</v>
      </c>
      <c r="O51" s="36">
        <v>42414</v>
      </c>
      <c r="P51" s="34">
        <v>139.92</v>
      </c>
      <c r="Q51" s="34"/>
      <c r="R51" s="38">
        <f t="shared" si="3"/>
        <v>22924.145735797167</v>
      </c>
      <c r="S51" s="38"/>
      <c r="T51" s="39">
        <f t="shared" si="4"/>
        <v>46.000000000000796</v>
      </c>
      <c r="U51" s="39"/>
    </row>
    <row r="52" spans="2:21" ht="12.75">
      <c r="B52" s="34">
        <v>44</v>
      </c>
      <c r="C52" s="35">
        <f t="shared" si="1"/>
        <v>388381.5415238617</v>
      </c>
      <c r="D52" s="35"/>
      <c r="E52" s="34">
        <v>2006</v>
      </c>
      <c r="F52" s="36">
        <v>42417</v>
      </c>
      <c r="G52" s="34" t="s">
        <v>34</v>
      </c>
      <c r="H52" s="34">
        <v>140.35</v>
      </c>
      <c r="I52" s="34"/>
      <c r="J52" s="34">
        <v>50</v>
      </c>
      <c r="K52" s="35">
        <f t="shared" si="0"/>
        <v>11651.44624571585</v>
      </c>
      <c r="L52" s="35"/>
      <c r="M52" s="37">
        <f t="shared" si="2"/>
        <v>0.233028924914317</v>
      </c>
      <c r="N52" s="34">
        <v>2006</v>
      </c>
      <c r="O52" s="36">
        <v>42421</v>
      </c>
      <c r="P52" s="34">
        <v>141.39</v>
      </c>
      <c r="Q52" s="34"/>
      <c r="R52" s="38">
        <f t="shared" si="3"/>
        <v>24235.008191088782</v>
      </c>
      <c r="S52" s="38"/>
      <c r="T52" s="39">
        <f t="shared" si="4"/>
        <v>103.9999999999992</v>
      </c>
      <c r="U52" s="39"/>
    </row>
    <row r="53" spans="2:21" ht="12.75">
      <c r="B53" s="34">
        <v>45</v>
      </c>
      <c r="C53" s="35">
        <f t="shared" si="1"/>
        <v>412616.5497149505</v>
      </c>
      <c r="D53" s="35"/>
      <c r="E53" s="34">
        <v>2006</v>
      </c>
      <c r="F53" s="36">
        <v>42422</v>
      </c>
      <c r="G53" s="34" t="s">
        <v>35</v>
      </c>
      <c r="H53" s="34">
        <v>141.03</v>
      </c>
      <c r="I53" s="34"/>
      <c r="J53" s="34">
        <v>23</v>
      </c>
      <c r="K53" s="35">
        <f t="shared" si="0"/>
        <v>12378.496491448514</v>
      </c>
      <c r="L53" s="35"/>
      <c r="M53" s="37">
        <f t="shared" si="2"/>
        <v>0.5381954996281962</v>
      </c>
      <c r="N53" s="34">
        <v>2006</v>
      </c>
      <c r="O53" s="36">
        <v>42428</v>
      </c>
      <c r="P53" s="34">
        <v>137.91</v>
      </c>
      <c r="Q53" s="34"/>
      <c r="R53" s="38">
        <f t="shared" si="3"/>
        <v>167916.99588399747</v>
      </c>
      <c r="S53" s="38"/>
      <c r="T53" s="39">
        <f t="shared" si="4"/>
        <v>312.00000000000045</v>
      </c>
      <c r="U53" s="39"/>
    </row>
    <row r="54" spans="2:21" ht="12.75">
      <c r="B54" s="34">
        <v>46</v>
      </c>
      <c r="C54" s="35">
        <f t="shared" si="1"/>
        <v>580533.5455989479</v>
      </c>
      <c r="D54" s="35"/>
      <c r="E54" s="34">
        <v>2006</v>
      </c>
      <c r="F54" s="36">
        <v>42431</v>
      </c>
      <c r="G54" s="34" t="s">
        <v>34</v>
      </c>
      <c r="H54" s="34">
        <v>138.71</v>
      </c>
      <c r="I54" s="34"/>
      <c r="J54" s="34">
        <v>24</v>
      </c>
      <c r="K54" s="35">
        <f t="shared" si="0"/>
        <v>17416.006367968435</v>
      </c>
      <c r="L54" s="35"/>
      <c r="M54" s="37">
        <f t="shared" si="2"/>
        <v>0.7256669319986848</v>
      </c>
      <c r="N54" s="34">
        <v>2006</v>
      </c>
      <c r="O54" s="36">
        <v>42436</v>
      </c>
      <c r="P54" s="34">
        <v>140.89</v>
      </c>
      <c r="Q54" s="34"/>
      <c r="R54" s="38">
        <f t="shared" si="3"/>
        <v>158195.39117571173</v>
      </c>
      <c r="S54" s="38"/>
      <c r="T54" s="39">
        <f t="shared" si="4"/>
        <v>217.99999999999784</v>
      </c>
      <c r="U54" s="39"/>
    </row>
    <row r="55" spans="2:21" ht="12.75">
      <c r="B55" s="34">
        <v>47</v>
      </c>
      <c r="C55" s="35">
        <f t="shared" si="1"/>
        <v>738728.9367746597</v>
      </c>
      <c r="D55" s="35"/>
      <c r="E55" s="34">
        <v>2006</v>
      </c>
      <c r="F55" s="36">
        <v>42437</v>
      </c>
      <c r="G55" s="34" t="s">
        <v>34</v>
      </c>
      <c r="H55" s="34">
        <v>140.2</v>
      </c>
      <c r="I55" s="34"/>
      <c r="J55" s="34">
        <v>28</v>
      </c>
      <c r="K55" s="35">
        <f t="shared" si="0"/>
        <v>22161.86810323979</v>
      </c>
      <c r="L55" s="35"/>
      <c r="M55" s="37">
        <f t="shared" si="2"/>
        <v>0.7914952894014211</v>
      </c>
      <c r="N55" s="34">
        <v>2006</v>
      </c>
      <c r="O55" s="36">
        <v>42438</v>
      </c>
      <c r="P55" s="34">
        <v>140.36</v>
      </c>
      <c r="Q55" s="34"/>
      <c r="R55" s="38">
        <f t="shared" si="3"/>
        <v>12663.924630424717</v>
      </c>
      <c r="S55" s="38"/>
      <c r="T55" s="39">
        <f t="shared" si="4"/>
        <v>16.0000000000025</v>
      </c>
      <c r="U55" s="39"/>
    </row>
    <row r="56" spans="2:21" ht="12.75">
      <c r="B56" s="34">
        <v>48</v>
      </c>
      <c r="C56" s="35">
        <f t="shared" si="1"/>
        <v>751392.8614050844</v>
      </c>
      <c r="D56" s="35"/>
      <c r="E56" s="34">
        <v>2006</v>
      </c>
      <c r="F56" s="36">
        <v>42439</v>
      </c>
      <c r="G56" s="34" t="s">
        <v>34</v>
      </c>
      <c r="H56" s="34">
        <v>140.95</v>
      </c>
      <c r="I56" s="34"/>
      <c r="J56" s="34">
        <v>24</v>
      </c>
      <c r="K56" s="35">
        <f t="shared" si="0"/>
        <v>22541.78584215253</v>
      </c>
      <c r="L56" s="35"/>
      <c r="M56" s="37">
        <f t="shared" si="2"/>
        <v>0.9392410767563555</v>
      </c>
      <c r="N56" s="34">
        <v>2006</v>
      </c>
      <c r="O56" s="36">
        <v>42442</v>
      </c>
      <c r="P56" s="34">
        <v>141.7</v>
      </c>
      <c r="Q56" s="34"/>
      <c r="R56" s="38">
        <f t="shared" si="3"/>
        <v>70443.08075672666</v>
      </c>
      <c r="S56" s="38"/>
      <c r="T56" s="39">
        <f t="shared" si="4"/>
        <v>75</v>
      </c>
      <c r="U56" s="39"/>
    </row>
    <row r="57" spans="2:21" ht="12.75">
      <c r="B57" s="34">
        <v>49</v>
      </c>
      <c r="C57" s="35">
        <f t="shared" si="1"/>
        <v>821835.942161811</v>
      </c>
      <c r="D57" s="35"/>
      <c r="E57" s="34">
        <v>2006</v>
      </c>
      <c r="F57" s="36">
        <v>42442</v>
      </c>
      <c r="G57" s="34" t="s">
        <v>34</v>
      </c>
      <c r="H57" s="34">
        <v>142.2</v>
      </c>
      <c r="I57" s="34"/>
      <c r="J57" s="34">
        <v>26</v>
      </c>
      <c r="K57" s="35">
        <f t="shared" si="0"/>
        <v>24655.07826485433</v>
      </c>
      <c r="L57" s="35"/>
      <c r="M57" s="37">
        <f t="shared" si="2"/>
        <v>0.9482722409559358</v>
      </c>
      <c r="N57" s="34">
        <v>2006</v>
      </c>
      <c r="O57" s="36">
        <v>42443</v>
      </c>
      <c r="P57" s="34">
        <v>141.93</v>
      </c>
      <c r="Q57" s="34"/>
      <c r="R57" s="38">
        <f t="shared" si="3"/>
        <v>-25603.350505808543</v>
      </c>
      <c r="S57" s="38"/>
      <c r="T57" s="39">
        <f t="shared" si="4"/>
        <v>-26</v>
      </c>
      <c r="U57" s="39"/>
    </row>
    <row r="58" spans="2:21" ht="12.75">
      <c r="B58" s="34">
        <v>50</v>
      </c>
      <c r="C58" s="35">
        <f t="shared" si="1"/>
        <v>796232.5916560024</v>
      </c>
      <c r="D58" s="35"/>
      <c r="E58" s="34">
        <v>2006</v>
      </c>
      <c r="F58" s="36">
        <v>42443</v>
      </c>
      <c r="G58" s="34" t="s">
        <v>35</v>
      </c>
      <c r="H58" s="34">
        <v>141.79</v>
      </c>
      <c r="I58" s="34"/>
      <c r="J58" s="34">
        <v>17</v>
      </c>
      <c r="K58" s="35">
        <f t="shared" si="0"/>
        <v>23886.977749680074</v>
      </c>
      <c r="L58" s="35"/>
      <c r="M58" s="37">
        <f t="shared" si="2"/>
        <v>1.405116338216475</v>
      </c>
      <c r="N58" s="34">
        <v>2006</v>
      </c>
      <c r="O58" s="36">
        <v>42443</v>
      </c>
      <c r="P58" s="34">
        <v>141.97</v>
      </c>
      <c r="Q58" s="34"/>
      <c r="R58" s="38">
        <f t="shared" si="3"/>
        <v>-25292.09408789751</v>
      </c>
      <c r="S58" s="38"/>
      <c r="T58" s="39">
        <f t="shared" si="4"/>
        <v>-17</v>
      </c>
      <c r="U58" s="39"/>
    </row>
    <row r="59" spans="2:21" ht="12.75">
      <c r="B59" s="34">
        <v>51</v>
      </c>
      <c r="C59" s="35">
        <f t="shared" si="1"/>
        <v>770940.4975681049</v>
      </c>
      <c r="D59" s="35"/>
      <c r="E59" s="34"/>
      <c r="F59" s="36"/>
      <c r="G59" s="34" t="s">
        <v>35</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35</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35</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35</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34</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35</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35</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35</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35</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34</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34</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35</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34</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35</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34</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34</v>
      </c>
      <c r="H74" s="34"/>
      <c r="I74" s="34"/>
      <c r="J74" s="34"/>
      <c r="K74" s="35">
        <f t="shared" si="5"/>
      </c>
      <c r="L74" s="35"/>
      <c r="M74" s="37">
        <f aca="true" t="shared" si="7" ref="M74:M108">IF(J74="","",(K74/J74)/1000)</f>
      </c>
      <c r="N74" s="34"/>
      <c r="O74" s="36"/>
      <c r="P74" s="34"/>
      <c r="Q74" s="34"/>
      <c r="R74" s="38">
        <f aca="true" t="shared" si="8" ref="R74:R108">IF(O74="","",(IF(G74="売",H74-P74,P74-H74))*M74*100000)</f>
      </c>
      <c r="S74" s="38"/>
      <c r="T74" s="39">
        <f aca="true" t="shared" si="9" ref="T74:T108">IF(O74="","",IF(R74&lt;0,J74*(-1),IF(G74="買",(P74-H74)*100,(H74-P74)*100)))</f>
      </c>
      <c r="U74" s="39"/>
    </row>
    <row r="75" spans="2:21" ht="12.75">
      <c r="B75" s="34">
        <v>67</v>
      </c>
      <c r="C75" s="35">
        <f t="shared" si="6"/>
      </c>
      <c r="D75" s="35"/>
      <c r="E75" s="34"/>
      <c r="F75" s="36"/>
      <c r="G75" s="34" t="s">
        <v>35</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35</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35</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34</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35</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34</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35</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35</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35</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35</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34</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35</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34</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34</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34</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34</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34</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35</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34</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35</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34</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35</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34</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35</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34</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34</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35</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35</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35</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34</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35</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34</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34</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35</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0" sqref="J10"/>
    </sheetView>
  </sheetViews>
  <sheetFormatPr defaultColWidth="9.00390625" defaultRowHeight="13.5"/>
  <cols>
    <col min="1" max="1" width="7.50390625" style="41"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37</v>
      </c>
    </row>
    <row r="2" spans="1:10" ht="12.75" customHeight="1">
      <c r="A2" s="42" t="s">
        <v>38</v>
      </c>
      <c r="B2" s="42"/>
      <c r="C2" s="42"/>
      <c r="D2" s="42"/>
      <c r="E2" s="42"/>
      <c r="F2" s="42"/>
      <c r="G2" s="42"/>
      <c r="H2" s="42"/>
      <c r="I2" s="42"/>
      <c r="J2" s="42"/>
    </row>
    <row r="3" spans="1:10" ht="12.75">
      <c r="A3" s="42"/>
      <c r="B3" s="42"/>
      <c r="C3" s="42"/>
      <c r="D3" s="42"/>
      <c r="E3" s="42"/>
      <c r="F3" s="42"/>
      <c r="G3" s="42"/>
      <c r="H3" s="42"/>
      <c r="I3" s="42"/>
      <c r="J3" s="42"/>
    </row>
    <row r="4" spans="1:10" ht="12.75">
      <c r="A4" s="42"/>
      <c r="B4" s="42"/>
      <c r="C4" s="42"/>
      <c r="D4" s="42"/>
      <c r="E4" s="42"/>
      <c r="F4" s="42"/>
      <c r="G4" s="42"/>
      <c r="H4" s="42"/>
      <c r="I4" s="42"/>
      <c r="J4" s="42"/>
    </row>
    <row r="5" spans="1:10" ht="12.75">
      <c r="A5" s="42"/>
      <c r="B5" s="42"/>
      <c r="C5" s="42"/>
      <c r="D5" s="42"/>
      <c r="E5" s="42"/>
      <c r="F5" s="42"/>
      <c r="G5" s="42"/>
      <c r="H5" s="42"/>
      <c r="I5" s="42"/>
      <c r="J5" s="42"/>
    </row>
    <row r="6" spans="1:10" ht="12.75">
      <c r="A6" s="42"/>
      <c r="B6" s="42"/>
      <c r="C6" s="42"/>
      <c r="D6" s="42"/>
      <c r="E6" s="42"/>
      <c r="F6" s="42"/>
      <c r="G6" s="42"/>
      <c r="H6" s="42"/>
      <c r="I6" s="42"/>
      <c r="J6" s="42"/>
    </row>
    <row r="7" spans="1:10" ht="12.75">
      <c r="A7" s="42"/>
      <c r="B7" s="42"/>
      <c r="C7" s="42"/>
      <c r="D7" s="42"/>
      <c r="E7" s="42"/>
      <c r="F7" s="42"/>
      <c r="G7" s="42"/>
      <c r="H7" s="42"/>
      <c r="I7" s="42"/>
      <c r="J7" s="42"/>
    </row>
    <row r="8" spans="1:10" ht="12.75">
      <c r="A8" s="42"/>
      <c r="B8" s="42"/>
      <c r="C8" s="42"/>
      <c r="D8" s="42"/>
      <c r="E8" s="42"/>
      <c r="F8" s="42"/>
      <c r="G8" s="42"/>
      <c r="H8" s="42"/>
      <c r="I8" s="42"/>
      <c r="J8" s="42"/>
    </row>
    <row r="9" spans="1:10" ht="12.75">
      <c r="A9" s="42"/>
      <c r="B9" s="42"/>
      <c r="C9" s="42"/>
      <c r="D9" s="42"/>
      <c r="E9" s="42"/>
      <c r="F9" s="42"/>
      <c r="G9" s="42"/>
      <c r="H9" s="42"/>
      <c r="I9" s="42"/>
      <c r="J9" s="42"/>
    </row>
    <row r="11" ht="12.75">
      <c r="A11" t="s">
        <v>39</v>
      </c>
    </row>
    <row r="12" spans="1:10" ht="12.75" customHeight="1">
      <c r="A12" s="43" t="s">
        <v>40</v>
      </c>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1" ht="12.75">
      <c r="A21" t="s">
        <v>41</v>
      </c>
    </row>
    <row r="22" spans="1:10" ht="12.75" customHeight="1">
      <c r="A22" s="43" t="s">
        <v>42</v>
      </c>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4" customWidth="1"/>
    <col min="2" max="2" width="13.25390625" style="45" customWidth="1"/>
    <col min="3" max="3" width="15.75390625" style="46" customWidth="1"/>
    <col min="4" max="4" width="13.00390625" style="46" customWidth="1"/>
    <col min="5" max="5" width="15.875" style="47" customWidth="1"/>
    <col min="6" max="6" width="15.875" style="46" customWidth="1"/>
    <col min="7" max="7" width="15.875" style="47" customWidth="1"/>
    <col min="8" max="8" width="15.875" style="46" customWidth="1"/>
    <col min="9" max="9" width="15.875" style="47" customWidth="1"/>
    <col min="10" max="16384" width="8.875" style="44" customWidth="1"/>
  </cols>
  <sheetData>
    <row r="2" spans="2:3" ht="12.75">
      <c r="B2" s="48" t="s">
        <v>43</v>
      </c>
      <c r="C2" s="44"/>
    </row>
    <row r="4" spans="2:9" ht="12.75">
      <c r="B4" s="49" t="s">
        <v>44</v>
      </c>
      <c r="C4" s="49" t="s">
        <v>0</v>
      </c>
      <c r="D4" s="49" t="s">
        <v>45</v>
      </c>
      <c r="E4" s="50" t="s">
        <v>46</v>
      </c>
      <c r="F4" s="49" t="s">
        <v>47</v>
      </c>
      <c r="G4" s="50" t="s">
        <v>46</v>
      </c>
      <c r="H4" s="49" t="s">
        <v>48</v>
      </c>
      <c r="I4" s="50" t="s">
        <v>46</v>
      </c>
    </row>
    <row r="5" spans="2:9" ht="12.75">
      <c r="B5" s="51" t="s">
        <v>49</v>
      </c>
      <c r="C5" s="52" t="s">
        <v>50</v>
      </c>
      <c r="D5" s="52">
        <v>54</v>
      </c>
      <c r="E5" s="53">
        <v>42194</v>
      </c>
      <c r="F5" s="52">
        <v>100</v>
      </c>
      <c r="G5" s="53">
        <v>42197</v>
      </c>
      <c r="H5" s="52">
        <v>100</v>
      </c>
      <c r="I5" s="53">
        <v>42196</v>
      </c>
    </row>
    <row r="6" spans="2:9" ht="12.75">
      <c r="B6" s="51" t="s">
        <v>49</v>
      </c>
      <c r="C6" s="52" t="s">
        <v>51</v>
      </c>
      <c r="D6" s="52">
        <v>46</v>
      </c>
      <c r="E6" s="53">
        <v>42195</v>
      </c>
      <c r="F6" s="52"/>
      <c r="G6" s="54"/>
      <c r="H6" s="52"/>
      <c r="I6" s="54"/>
    </row>
    <row r="7" spans="2:9" ht="12.75">
      <c r="B7" s="51" t="s">
        <v>49</v>
      </c>
      <c r="C7" s="52"/>
      <c r="D7" s="52"/>
      <c r="E7" s="54"/>
      <c r="F7" s="52"/>
      <c r="G7" s="54"/>
      <c r="H7" s="52"/>
      <c r="I7" s="54"/>
    </row>
    <row r="8" spans="2:9" ht="12.75">
      <c r="B8" s="51" t="s">
        <v>49</v>
      </c>
      <c r="C8" s="52"/>
      <c r="D8" s="52"/>
      <c r="E8" s="54"/>
      <c r="F8" s="52"/>
      <c r="G8" s="54"/>
      <c r="H8" s="52"/>
      <c r="I8" s="54"/>
    </row>
    <row r="9" spans="2:9" ht="12.75">
      <c r="B9" s="51" t="s">
        <v>49</v>
      </c>
      <c r="C9" s="52"/>
      <c r="D9" s="52"/>
      <c r="E9" s="54"/>
      <c r="F9" s="52"/>
      <c r="G9" s="54"/>
      <c r="H9" s="52"/>
      <c r="I9" s="54"/>
    </row>
    <row r="10" spans="2:9" ht="12.75">
      <c r="B10" s="51" t="s">
        <v>49</v>
      </c>
      <c r="C10" s="52"/>
      <c r="D10" s="52"/>
      <c r="E10" s="54"/>
      <c r="F10" s="52"/>
      <c r="G10" s="54"/>
      <c r="H10" s="52"/>
      <c r="I10" s="54"/>
    </row>
    <row r="11" spans="2:9" ht="12.75">
      <c r="B11" s="51" t="s">
        <v>49</v>
      </c>
      <c r="C11" s="52"/>
      <c r="D11" s="52"/>
      <c r="E11" s="54"/>
      <c r="F11" s="52"/>
      <c r="G11" s="54"/>
      <c r="H11" s="52"/>
      <c r="I11" s="54"/>
    </row>
    <row r="12" spans="2:9" ht="12.75">
      <c r="B12" s="51" t="s">
        <v>49</v>
      </c>
      <c r="C12" s="52"/>
      <c r="D12" s="52"/>
      <c r="E12" s="54"/>
      <c r="F12" s="52"/>
      <c r="G12" s="54"/>
      <c r="H12" s="52"/>
      <c r="I12" s="54"/>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R19" sqref="R19"/>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2</v>
      </c>
      <c r="G2" s="2"/>
      <c r="H2" s="3" t="s">
        <v>45</v>
      </c>
      <c r="I2" s="3"/>
      <c r="J2" s="2" t="s">
        <v>4</v>
      </c>
      <c r="K2" s="2"/>
      <c r="L2" s="4">
        <f>C9</f>
        <v>1000000</v>
      </c>
      <c r="M2" s="4"/>
      <c r="N2" s="2" t="s">
        <v>5</v>
      </c>
      <c r="O2" s="2"/>
      <c r="P2" s="4">
        <f>C108+R108</f>
        <v>0</v>
      </c>
      <c r="Q2" s="4"/>
      <c r="R2" s="5"/>
      <c r="S2" s="5"/>
      <c r="T2" s="5"/>
    </row>
    <row r="3" spans="2:19" ht="57" customHeight="1">
      <c r="B3" s="2" t="s">
        <v>6</v>
      </c>
      <c r="C3" s="2"/>
      <c r="D3" s="6" t="s">
        <v>52</v>
      </c>
      <c r="E3" s="6"/>
      <c r="F3" s="6"/>
      <c r="G3" s="6"/>
      <c r="H3" s="6"/>
      <c r="I3" s="6"/>
      <c r="J3" s="2" t="s">
        <v>8</v>
      </c>
      <c r="K3" s="2"/>
      <c r="L3" s="6" t="s">
        <v>9</v>
      </c>
      <c r="M3" s="6"/>
      <c r="N3" s="6"/>
      <c r="O3" s="6"/>
      <c r="P3" s="6"/>
      <c r="Q3" s="6"/>
      <c r="R3" s="5"/>
      <c r="S3" s="5"/>
    </row>
    <row r="4" spans="2:20" ht="12.75">
      <c r="B4" s="2" t="s">
        <v>10</v>
      </c>
      <c r="C4" s="2"/>
      <c r="D4" s="7">
        <f>SUM($R$9:$S$993)</f>
        <v>153684.21052631587</v>
      </c>
      <c r="E4" s="7"/>
      <c r="F4" s="2" t="s">
        <v>11</v>
      </c>
      <c r="G4" s="2"/>
      <c r="H4" s="8">
        <f>SUM($T$9:$U$108)</f>
        <v>292.00000000000017</v>
      </c>
      <c r="I4" s="8"/>
      <c r="J4" s="9" t="s">
        <v>12</v>
      </c>
      <c r="K4" s="9"/>
      <c r="L4" s="4">
        <f>MAX($C$9:$D$990)-C9</f>
        <v>153684.21052631596</v>
      </c>
      <c r="M4" s="4"/>
      <c r="N4" s="9" t="s">
        <v>13</v>
      </c>
      <c r="O4" s="9"/>
      <c r="P4" s="7">
        <f>MIN($C$9:$D$990)-C9</f>
        <v>0</v>
      </c>
      <c r="Q4" s="7"/>
      <c r="R4" s="5"/>
      <c r="S4" s="5"/>
      <c r="T4" s="5"/>
    </row>
    <row r="5" spans="2:20" ht="12.75">
      <c r="B5" s="10" t="s">
        <v>14</v>
      </c>
      <c r="C5" s="11">
        <f>COUNTIF($R$9:$R$990,"&gt;0")</f>
        <v>1</v>
      </c>
      <c r="D5" s="2" t="s">
        <v>15</v>
      </c>
      <c r="E5" s="12">
        <f>COUNTIF($R$9:$R$990,"&lt;0")</f>
        <v>0</v>
      </c>
      <c r="F5" s="2" t="s">
        <v>16</v>
      </c>
      <c r="G5" s="11">
        <f>COUNTIF($R$9:$R$990,"=0")</f>
        <v>0</v>
      </c>
      <c r="H5" s="2" t="s">
        <v>17</v>
      </c>
      <c r="I5" s="13">
        <f>C5/SUM(C5,E5,G5)</f>
        <v>1</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1000000</v>
      </c>
      <c r="D9" s="35"/>
      <c r="E9" s="34">
        <v>2001</v>
      </c>
      <c r="F9" s="36">
        <v>42111</v>
      </c>
      <c r="G9" s="34" t="s">
        <v>34</v>
      </c>
      <c r="H9" s="34">
        <v>105.33</v>
      </c>
      <c r="I9" s="34"/>
      <c r="J9" s="34">
        <v>57</v>
      </c>
      <c r="K9" s="35">
        <f aca="true" t="shared" si="0" ref="K9:K72">IF(F9="","",C9*0.03)</f>
        <v>30000</v>
      </c>
      <c r="L9" s="35"/>
      <c r="M9" s="37">
        <f>IF(J9="","",(K9/J9)/1000)</f>
        <v>0.5263157894736842</v>
      </c>
      <c r="N9" s="34">
        <v>2001</v>
      </c>
      <c r="O9" s="36">
        <v>42111</v>
      </c>
      <c r="P9" s="34">
        <v>108.25</v>
      </c>
      <c r="Q9" s="34"/>
      <c r="R9" s="38">
        <f>IF(O9="","",(IF(G9="売",H9-P9,P9-H9))*M9*100000)</f>
        <v>153684.21052631587</v>
      </c>
      <c r="S9" s="38"/>
      <c r="T9" s="39">
        <f>IF(O9="","",IF(R9&lt;0,J9*(-1),IF(G9="買",(P9-H9)*100,(H9-P9)*100)))</f>
        <v>292.00000000000017</v>
      </c>
      <c r="U9" s="39"/>
    </row>
    <row r="10" spans="2:21" ht="12.75">
      <c r="B10" s="34">
        <v>2</v>
      </c>
      <c r="C10" s="35">
        <f aca="true" t="shared" si="1" ref="C10:C73">IF(R9="","",C9+R9)</f>
        <v>1153684.210526316</v>
      </c>
      <c r="D10" s="35"/>
      <c r="E10" s="34"/>
      <c r="F10" s="36"/>
      <c r="G10" s="34" t="s">
        <v>34</v>
      </c>
      <c r="H10" s="34"/>
      <c r="I10" s="34"/>
      <c r="J10" s="34"/>
      <c r="K10" s="35">
        <f t="shared" si="0"/>
      </c>
      <c r="L10" s="35"/>
      <c r="M10" s="37">
        <f aca="true" t="shared" si="2" ref="M10:M73">IF(J10="","",(K10/J10)/1000)</f>
      </c>
      <c r="N10" s="34"/>
      <c r="O10" s="36"/>
      <c r="P10" s="34"/>
      <c r="Q10" s="34"/>
      <c r="R10" s="38">
        <f aca="true" t="shared" si="3" ref="R10:R73">IF(O10="","",(IF(G10="売",H10-P10,P10-H10))*M10*100000)</f>
      </c>
      <c r="S10" s="38"/>
      <c r="T10" s="39">
        <f aca="true" t="shared" si="4" ref="T10:T73">IF(O10="","",IF(R10&lt;0,J10*(-1),IF(G10="買",(P10-H10)*100,(H10-P10)*100)))</f>
      </c>
      <c r="U10" s="39"/>
    </row>
    <row r="11" spans="2:21" ht="12.75">
      <c r="B11" s="34">
        <v>3</v>
      </c>
      <c r="C11" s="35">
        <f t="shared" si="1"/>
      </c>
      <c r="D11" s="35"/>
      <c r="E11" s="34"/>
      <c r="F11" s="36"/>
      <c r="G11" s="34" t="s">
        <v>34</v>
      </c>
      <c r="H11" s="34"/>
      <c r="I11" s="34"/>
      <c r="J11" s="34"/>
      <c r="K11" s="35">
        <f t="shared" si="0"/>
      </c>
      <c r="L11" s="35"/>
      <c r="M11" s="37">
        <f t="shared" si="2"/>
      </c>
      <c r="N11" s="34"/>
      <c r="O11" s="36"/>
      <c r="P11" s="34"/>
      <c r="Q11" s="34"/>
      <c r="R11" s="38">
        <f t="shared" si="3"/>
      </c>
      <c r="S11" s="38"/>
      <c r="T11" s="39">
        <f t="shared" si="4"/>
      </c>
      <c r="U11" s="39"/>
    </row>
    <row r="12" spans="2:21" ht="12.75">
      <c r="B12" s="34">
        <v>4</v>
      </c>
      <c r="C12" s="35">
        <f t="shared" si="1"/>
      </c>
      <c r="D12" s="35"/>
      <c r="E12" s="34"/>
      <c r="F12" s="36"/>
      <c r="G12" s="34" t="s">
        <v>35</v>
      </c>
      <c r="H12" s="34"/>
      <c r="I12" s="34"/>
      <c r="J12" s="34"/>
      <c r="K12" s="35">
        <f t="shared" si="0"/>
      </c>
      <c r="L12" s="35"/>
      <c r="M12" s="37">
        <f t="shared" si="2"/>
      </c>
      <c r="N12" s="34"/>
      <c r="O12" s="36"/>
      <c r="P12" s="34"/>
      <c r="Q12" s="34"/>
      <c r="R12" s="38">
        <f t="shared" si="3"/>
      </c>
      <c r="S12" s="38"/>
      <c r="T12" s="39">
        <f t="shared" si="4"/>
      </c>
      <c r="U12" s="39"/>
    </row>
    <row r="13" spans="2:21" ht="12.75">
      <c r="B13" s="34">
        <v>5</v>
      </c>
      <c r="C13" s="35">
        <f t="shared" si="1"/>
      </c>
      <c r="D13" s="35"/>
      <c r="E13" s="34"/>
      <c r="F13" s="36"/>
      <c r="G13" s="34" t="s">
        <v>35</v>
      </c>
      <c r="H13" s="34"/>
      <c r="I13" s="34"/>
      <c r="J13" s="34"/>
      <c r="K13" s="35">
        <f t="shared" si="0"/>
      </c>
      <c r="L13" s="35"/>
      <c r="M13" s="37">
        <f t="shared" si="2"/>
      </c>
      <c r="N13" s="34"/>
      <c r="O13" s="36"/>
      <c r="P13" s="34"/>
      <c r="Q13" s="34"/>
      <c r="R13" s="38">
        <f t="shared" si="3"/>
      </c>
      <c r="S13" s="38"/>
      <c r="T13" s="39">
        <f t="shared" si="4"/>
      </c>
      <c r="U13" s="39"/>
    </row>
    <row r="14" spans="2:21" ht="12.75">
      <c r="B14" s="34">
        <v>6</v>
      </c>
      <c r="C14" s="35">
        <f t="shared" si="1"/>
      </c>
      <c r="D14" s="35"/>
      <c r="E14" s="34"/>
      <c r="F14" s="36"/>
      <c r="G14" s="34" t="s">
        <v>34</v>
      </c>
      <c r="H14" s="34"/>
      <c r="I14" s="34"/>
      <c r="J14" s="34"/>
      <c r="K14" s="35">
        <f t="shared" si="0"/>
      </c>
      <c r="L14" s="35"/>
      <c r="M14" s="37">
        <f t="shared" si="2"/>
      </c>
      <c r="N14" s="34"/>
      <c r="O14" s="36"/>
      <c r="P14" s="34"/>
      <c r="Q14" s="34"/>
      <c r="R14" s="38">
        <f t="shared" si="3"/>
      </c>
      <c r="S14" s="38"/>
      <c r="T14" s="39">
        <f t="shared" si="4"/>
      </c>
      <c r="U14" s="39"/>
    </row>
    <row r="15" spans="2:21" ht="12.75">
      <c r="B15" s="34">
        <v>7</v>
      </c>
      <c r="C15" s="35">
        <f t="shared" si="1"/>
      </c>
      <c r="D15" s="35"/>
      <c r="E15" s="34"/>
      <c r="F15" s="36"/>
      <c r="G15" s="34" t="s">
        <v>34</v>
      </c>
      <c r="H15" s="34"/>
      <c r="I15" s="34"/>
      <c r="J15" s="34"/>
      <c r="K15" s="35">
        <f t="shared" si="0"/>
      </c>
      <c r="L15" s="35"/>
      <c r="M15" s="37">
        <f t="shared" si="2"/>
      </c>
      <c r="N15" s="34"/>
      <c r="O15" s="36"/>
      <c r="P15" s="34"/>
      <c r="Q15" s="34"/>
      <c r="R15" s="38">
        <f t="shared" si="3"/>
      </c>
      <c r="S15" s="38"/>
      <c r="T15" s="39">
        <f t="shared" si="4"/>
      </c>
      <c r="U15" s="39"/>
    </row>
    <row r="16" spans="2:21" ht="12.75">
      <c r="B16" s="34">
        <v>8</v>
      </c>
      <c r="C16" s="35">
        <f t="shared" si="1"/>
      </c>
      <c r="D16" s="35"/>
      <c r="E16" s="34"/>
      <c r="F16" s="36"/>
      <c r="G16" s="34" t="s">
        <v>34</v>
      </c>
      <c r="H16" s="34"/>
      <c r="I16" s="34"/>
      <c r="J16" s="34"/>
      <c r="K16" s="35">
        <f t="shared" si="0"/>
      </c>
      <c r="L16" s="35"/>
      <c r="M16" s="37">
        <f t="shared" si="2"/>
      </c>
      <c r="N16" s="34"/>
      <c r="O16" s="36"/>
      <c r="P16" s="34"/>
      <c r="Q16" s="34"/>
      <c r="R16" s="38">
        <f t="shared" si="3"/>
      </c>
      <c r="S16" s="38"/>
      <c r="T16" s="39">
        <f t="shared" si="4"/>
      </c>
      <c r="U16" s="39"/>
    </row>
    <row r="17" spans="2:21" ht="12.75">
      <c r="B17" s="34">
        <v>9</v>
      </c>
      <c r="C17" s="35">
        <f t="shared" si="1"/>
      </c>
      <c r="D17" s="35"/>
      <c r="E17" s="34"/>
      <c r="F17" s="36"/>
      <c r="G17" s="34" t="s">
        <v>34</v>
      </c>
      <c r="H17" s="34"/>
      <c r="I17" s="34"/>
      <c r="J17" s="34"/>
      <c r="K17" s="35">
        <f t="shared" si="0"/>
      </c>
      <c r="L17" s="35"/>
      <c r="M17" s="37">
        <f t="shared" si="2"/>
      </c>
      <c r="N17" s="34"/>
      <c r="O17" s="36"/>
      <c r="P17" s="34"/>
      <c r="Q17" s="34"/>
      <c r="R17" s="38">
        <f t="shared" si="3"/>
      </c>
      <c r="S17" s="38"/>
      <c r="T17" s="39">
        <f t="shared" si="4"/>
      </c>
      <c r="U17" s="39"/>
    </row>
    <row r="18" spans="2:21" ht="12.75">
      <c r="B18" s="34">
        <v>10</v>
      </c>
      <c r="C18" s="35">
        <f t="shared" si="1"/>
      </c>
      <c r="D18" s="35"/>
      <c r="E18" s="34"/>
      <c r="F18" s="36"/>
      <c r="G18" s="34" t="s">
        <v>34</v>
      </c>
      <c r="H18" s="34"/>
      <c r="I18" s="34"/>
      <c r="J18" s="34"/>
      <c r="K18" s="35">
        <f t="shared" si="0"/>
      </c>
      <c r="L18" s="35"/>
      <c r="M18" s="37">
        <f t="shared" si="2"/>
      </c>
      <c r="N18" s="34"/>
      <c r="O18" s="36"/>
      <c r="P18" s="34"/>
      <c r="Q18" s="34"/>
      <c r="R18" s="38">
        <f t="shared" si="3"/>
      </c>
      <c r="S18" s="38"/>
      <c r="T18" s="39">
        <f t="shared" si="4"/>
      </c>
      <c r="U18" s="39"/>
    </row>
    <row r="19" spans="2:21" ht="12.75">
      <c r="B19" s="34">
        <v>11</v>
      </c>
      <c r="C19" s="35">
        <f t="shared" si="1"/>
      </c>
      <c r="D19" s="35"/>
      <c r="E19" s="34"/>
      <c r="F19" s="36"/>
      <c r="G19" s="34" t="s">
        <v>34</v>
      </c>
      <c r="H19" s="34"/>
      <c r="I19" s="34"/>
      <c r="J19" s="34"/>
      <c r="K19" s="35">
        <f t="shared" si="0"/>
      </c>
      <c r="L19" s="35"/>
      <c r="M19" s="37">
        <f t="shared" si="2"/>
      </c>
      <c r="N19" s="34"/>
      <c r="O19" s="36"/>
      <c r="P19" s="34"/>
      <c r="Q19" s="34"/>
      <c r="R19" s="38">
        <f t="shared" si="3"/>
      </c>
      <c r="S19" s="38"/>
      <c r="T19" s="39">
        <f t="shared" si="4"/>
      </c>
      <c r="U19" s="39"/>
    </row>
    <row r="20" spans="2:21" ht="12.75">
      <c r="B20" s="34">
        <v>12</v>
      </c>
      <c r="C20" s="35">
        <f t="shared" si="1"/>
      </c>
      <c r="D20" s="35"/>
      <c r="E20" s="34"/>
      <c r="F20" s="36"/>
      <c r="G20" s="34" t="s">
        <v>34</v>
      </c>
      <c r="H20" s="34"/>
      <c r="I20" s="34"/>
      <c r="J20" s="34"/>
      <c r="K20" s="35">
        <f t="shared" si="0"/>
      </c>
      <c r="L20" s="35"/>
      <c r="M20" s="37">
        <f t="shared" si="2"/>
      </c>
      <c r="N20" s="34"/>
      <c r="O20" s="36"/>
      <c r="P20" s="34"/>
      <c r="Q20" s="34"/>
      <c r="R20" s="38">
        <f t="shared" si="3"/>
      </c>
      <c r="S20" s="38"/>
      <c r="T20" s="39">
        <f t="shared" si="4"/>
      </c>
      <c r="U20" s="39"/>
    </row>
    <row r="21" spans="2:21" ht="12.75">
      <c r="B21" s="34">
        <v>13</v>
      </c>
      <c r="C21" s="35">
        <f t="shared" si="1"/>
      </c>
      <c r="D21" s="35"/>
      <c r="E21" s="34"/>
      <c r="F21" s="36"/>
      <c r="G21" s="34" t="s">
        <v>34</v>
      </c>
      <c r="H21" s="34"/>
      <c r="I21" s="34"/>
      <c r="J21" s="34"/>
      <c r="K21" s="35">
        <f t="shared" si="0"/>
      </c>
      <c r="L21" s="35"/>
      <c r="M21" s="37">
        <f t="shared" si="2"/>
      </c>
      <c r="N21" s="34"/>
      <c r="O21" s="36"/>
      <c r="P21" s="34"/>
      <c r="Q21" s="34"/>
      <c r="R21" s="38">
        <f t="shared" si="3"/>
      </c>
      <c r="S21" s="38"/>
      <c r="T21" s="39">
        <f t="shared" si="4"/>
      </c>
      <c r="U21" s="39"/>
    </row>
    <row r="22" spans="2:21" ht="12.75">
      <c r="B22" s="34">
        <v>14</v>
      </c>
      <c r="C22" s="35">
        <f t="shared" si="1"/>
      </c>
      <c r="D22" s="35"/>
      <c r="E22" s="34"/>
      <c r="F22" s="36"/>
      <c r="G22" s="34" t="s">
        <v>35</v>
      </c>
      <c r="H22" s="34"/>
      <c r="I22" s="34"/>
      <c r="J22" s="34"/>
      <c r="K22" s="35">
        <f t="shared" si="0"/>
      </c>
      <c r="L22" s="35"/>
      <c r="M22" s="37">
        <f t="shared" si="2"/>
      </c>
      <c r="N22" s="34"/>
      <c r="O22" s="36"/>
      <c r="P22" s="34"/>
      <c r="Q22" s="34"/>
      <c r="R22" s="38">
        <f t="shared" si="3"/>
      </c>
      <c r="S22" s="38"/>
      <c r="T22" s="39">
        <f t="shared" si="4"/>
      </c>
      <c r="U22" s="39"/>
    </row>
    <row r="23" spans="2:21" ht="12.75">
      <c r="B23" s="34">
        <v>15</v>
      </c>
      <c r="C23" s="35">
        <f t="shared" si="1"/>
      </c>
      <c r="D23" s="35"/>
      <c r="E23" s="34"/>
      <c r="F23" s="36"/>
      <c r="G23" s="34" t="s">
        <v>34</v>
      </c>
      <c r="H23" s="34"/>
      <c r="I23" s="34"/>
      <c r="J23" s="34"/>
      <c r="K23" s="35">
        <f t="shared" si="0"/>
      </c>
      <c r="L23" s="35"/>
      <c r="M23" s="37">
        <f t="shared" si="2"/>
      </c>
      <c r="N23" s="34"/>
      <c r="O23" s="36"/>
      <c r="P23" s="34"/>
      <c r="Q23" s="34"/>
      <c r="R23" s="38">
        <f t="shared" si="3"/>
      </c>
      <c r="S23" s="38"/>
      <c r="T23" s="39">
        <f t="shared" si="4"/>
      </c>
      <c r="U23" s="39"/>
    </row>
    <row r="24" spans="2:21" ht="12.75">
      <c r="B24" s="34">
        <v>16</v>
      </c>
      <c r="C24" s="35">
        <f t="shared" si="1"/>
      </c>
      <c r="D24" s="35"/>
      <c r="E24" s="34"/>
      <c r="F24" s="36"/>
      <c r="G24" s="34" t="s">
        <v>34</v>
      </c>
      <c r="H24" s="34"/>
      <c r="I24" s="34"/>
      <c r="J24" s="34"/>
      <c r="K24" s="35">
        <f t="shared" si="0"/>
      </c>
      <c r="L24" s="35"/>
      <c r="M24" s="37">
        <f t="shared" si="2"/>
      </c>
      <c r="N24" s="34"/>
      <c r="O24" s="36"/>
      <c r="P24" s="34"/>
      <c r="Q24" s="34"/>
      <c r="R24" s="38">
        <f t="shared" si="3"/>
      </c>
      <c r="S24" s="38"/>
      <c r="T24" s="39">
        <f t="shared" si="4"/>
      </c>
      <c r="U24" s="39"/>
    </row>
    <row r="25" spans="2:21" ht="12.75">
      <c r="B25" s="34">
        <v>17</v>
      </c>
      <c r="C25" s="35">
        <f t="shared" si="1"/>
      </c>
      <c r="D25" s="35"/>
      <c r="E25" s="34"/>
      <c r="F25" s="36"/>
      <c r="G25" s="34" t="s">
        <v>34</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34</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35</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34</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35</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35</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35</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35</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34</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35</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35</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35</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35</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34</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34</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34</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35</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34</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35</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34</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35</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34</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34</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35</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34</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34</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35</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35</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34</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34</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35</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35</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35</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35</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35</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35</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35</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35</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34</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35</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35</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35</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35</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34</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34</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35</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34</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35</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34</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34</v>
      </c>
      <c r="H74" s="34"/>
      <c r="I74" s="34"/>
      <c r="J74" s="34"/>
      <c r="K74" s="35">
        <f t="shared" si="5"/>
      </c>
      <c r="L74" s="35"/>
      <c r="M74" s="37">
        <f aca="true" t="shared" si="7" ref="M74:M108">IF(J74="","",(K74/J74)/1000)</f>
      </c>
      <c r="N74" s="34"/>
      <c r="O74" s="36"/>
      <c r="P74" s="34"/>
      <c r="Q74" s="34"/>
      <c r="R74" s="38">
        <f aca="true" t="shared" si="8" ref="R74:R108">IF(O74="","",(IF(G74="売",H74-P74,P74-H74))*M74*100000)</f>
      </c>
      <c r="S74" s="38"/>
      <c r="T74" s="39">
        <f aca="true" t="shared" si="9" ref="T74:T108">IF(O74="","",IF(R74&lt;0,J74*(-1),IF(G74="買",(P74-H74)*100,(H74-P74)*100)))</f>
      </c>
      <c r="U74" s="39"/>
    </row>
    <row r="75" spans="2:21" ht="12.75">
      <c r="B75" s="34">
        <v>67</v>
      </c>
      <c r="C75" s="35">
        <f t="shared" si="6"/>
      </c>
      <c r="D75" s="35"/>
      <c r="E75" s="34"/>
      <c r="F75" s="36"/>
      <c r="G75" s="34" t="s">
        <v>35</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35</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35</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34</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35</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34</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35</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35</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35</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35</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34</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35</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34</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34</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34</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34</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34</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35</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34</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35</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34</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35</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34</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35</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34</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34</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35</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35</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35</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34</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35</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34</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34</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35</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 A</cp:lastModifiedBy>
  <cp:lastPrinted>2015-07-15T10:17:15Z</cp:lastPrinted>
  <dcterms:created xsi:type="dcterms:W3CDTF">2013-10-09T23:04:08Z</dcterms:created>
  <dcterms:modified xsi:type="dcterms:W3CDTF">2016-05-11T14:50:36Z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