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tabRatio="814" activeTab="1"/>
  </bookViews>
  <sheets>
    <sheet name="ルール＆合計" sheetId="3" r:id="rId1"/>
    <sheet name="トレード履歴" sheetId="2" r:id="rId2"/>
    <sheet name="GBPCHF7画像" sheetId="63" r:id="rId3"/>
    <sheet name="GBPNZD画像" sheetId="62" r:id="rId4"/>
    <sheet name="EURGBP画像" sheetId="61" r:id="rId5"/>
    <sheet name="AUDCAD画像" sheetId="60" r:id="rId6"/>
    <sheet name="EURCHF画像" sheetId="59" r:id="rId7"/>
    <sheet name="GBPCHF6画像" sheetId="58" r:id="rId8"/>
    <sheet name="NZDJPY画像" sheetId="57" r:id="rId9"/>
    <sheet name="GBPCHF5画像" sheetId="56" r:id="rId10"/>
    <sheet name="GBPCHF4画像" sheetId="55" r:id="rId11"/>
    <sheet name="GBPCHF3画像" sheetId="54" r:id="rId12"/>
    <sheet name="EURUSD2画像" sheetId="53" r:id="rId13"/>
    <sheet name="GBPCAD画像" sheetId="52" r:id="rId14"/>
    <sheet name="AUDUSD画像" sheetId="51" r:id="rId15"/>
    <sheet name="GBPCHF2画像" sheetId="49" r:id="rId16"/>
    <sheet name="NZDCAD画像" sheetId="50" r:id="rId17"/>
    <sheet name="EURNZD画像" sheetId="48" r:id="rId18"/>
    <sheet name="GBPCHF画像" sheetId="47" r:id="rId19"/>
    <sheet name="CADJPY2画像" sheetId="46" r:id="rId20"/>
    <sheet name="GBPJPY画像" sheetId="45" r:id="rId21"/>
    <sheet name="EURUSD画像" sheetId="44" r:id="rId22"/>
    <sheet name="AUDCHF画像" sheetId="43" r:id="rId23"/>
    <sheet name="EURJPY画像" sheetId="41" r:id="rId24"/>
    <sheet name="NZDUSD画像" sheetId="40" r:id="rId25"/>
    <sheet name="CADJPY画像" sheetId="39" r:id="rId26"/>
    <sheet name="USDJPY画像" sheetId="36" r:id="rId27"/>
    <sheet name="EURAUD画像" sheetId="37" r:id="rId28"/>
    <sheet name="気づき" sheetId="21" r:id="rId29"/>
    <sheet name="決まり事 2016.04～" sheetId="34" r:id="rId30"/>
    <sheet name="成績表" sheetId="9" r:id="rId31"/>
    <sheet name="決まり事～2016.03" sheetId="7" r:id="rId32"/>
    <sheet name="気づき2015" sheetId="1" r:id="rId33"/>
  </sheets>
  <definedNames>
    <definedName name="_xlnm._FilterDatabase" localSheetId="1" hidden="1">トレード履歴!$A$1:$Q$54</definedName>
  </definedNames>
  <calcPr calcId="124519"/>
</workbook>
</file>

<file path=xl/calcChain.xml><?xml version="1.0" encoding="utf-8"?>
<calcChain xmlns="http://schemas.openxmlformats.org/spreadsheetml/2006/main">
  <c r="Q26" i="2"/>
  <c r="Q27" s="1"/>
  <c r="Q28" s="1"/>
  <c r="Q29" s="1"/>
  <c r="S29"/>
  <c r="Q22"/>
  <c r="Q23" s="1"/>
  <c r="Q24" s="1"/>
  <c r="Q25" s="1"/>
  <c r="Q19"/>
  <c r="Q20" s="1"/>
  <c r="Q21" s="1"/>
  <c r="S19"/>
  <c r="Q16"/>
  <c r="Q17" s="1"/>
  <c r="Q18" s="1"/>
  <c r="Q15"/>
  <c r="S18"/>
  <c r="Q7"/>
  <c r="Q8" s="1"/>
  <c r="Q9" s="1"/>
  <c r="Q10" s="1"/>
  <c r="Q11" s="1"/>
  <c r="Q12" s="1"/>
  <c r="Q13" s="1"/>
  <c r="Q14" s="1"/>
  <c r="Q5" l="1"/>
  <c r="Q6" s="1"/>
  <c r="Q4"/>
  <c r="Q3"/>
  <c r="S2"/>
  <c r="S3"/>
  <c r="S4"/>
  <c r="S5"/>
  <c r="S6"/>
  <c r="S7"/>
  <c r="S8"/>
  <c r="S9"/>
  <c r="S10"/>
  <c r="S11"/>
  <c r="S12"/>
  <c r="S13"/>
  <c r="S14"/>
  <c r="S15"/>
  <c r="S16"/>
  <c r="S17"/>
  <c r="S20"/>
  <c r="S21"/>
  <c r="S22"/>
  <c r="S23"/>
  <c r="S24"/>
  <c r="S25"/>
  <c r="S26"/>
  <c r="S27"/>
  <c r="S28"/>
  <c r="G63" i="9"/>
  <c r="F63"/>
  <c r="C4"/>
  <c r="A46" l="1"/>
  <c r="A47" l="1"/>
  <c r="B46" l="1"/>
  <c r="E46"/>
  <c r="F46"/>
  <c r="G46"/>
  <c r="N46"/>
  <c r="H46"/>
  <c r="C46"/>
  <c r="A48"/>
  <c r="C47" l="1"/>
  <c r="B47"/>
  <c r="N47"/>
  <c r="H47"/>
  <c r="F47"/>
  <c r="G47"/>
  <c r="E47"/>
  <c r="J46"/>
  <c r="I46"/>
  <c r="K46"/>
  <c r="D46"/>
  <c r="O46" s="1"/>
  <c r="M46"/>
  <c r="A49"/>
  <c r="G48" l="1"/>
  <c r="E48"/>
  <c r="B48" s="1"/>
  <c r="H48"/>
  <c r="F48"/>
  <c r="L46"/>
  <c r="I47"/>
  <c r="K47"/>
  <c r="A50"/>
  <c r="J47"/>
  <c r="D47"/>
  <c r="O47" s="1"/>
  <c r="M47"/>
  <c r="N48" l="1"/>
  <c r="E49"/>
  <c r="B49" s="1"/>
  <c r="C48"/>
  <c r="H49"/>
  <c r="G49"/>
  <c r="F49"/>
  <c r="A51"/>
  <c r="E50" s="1"/>
  <c r="B50" s="1"/>
  <c r="I48"/>
  <c r="L47"/>
  <c r="G50" l="1"/>
  <c r="C49"/>
  <c r="N49"/>
  <c r="F50"/>
  <c r="H50"/>
  <c r="A52"/>
  <c r="G51" s="1"/>
  <c r="H51" l="1"/>
  <c r="F51"/>
  <c r="E51"/>
  <c r="N50"/>
  <c r="C50"/>
  <c r="A53"/>
  <c r="M48"/>
  <c r="J48"/>
  <c r="D48"/>
  <c r="O48" s="1"/>
  <c r="G52" l="1"/>
  <c r="H52"/>
  <c r="F52"/>
  <c r="E52"/>
  <c r="B52" s="1"/>
  <c r="B51"/>
  <c r="N51"/>
  <c r="C51"/>
  <c r="A54"/>
  <c r="E53" s="1"/>
  <c r="B53" s="1"/>
  <c r="G53" l="1"/>
  <c r="H53"/>
  <c r="F53"/>
  <c r="N52"/>
  <c r="C52"/>
  <c r="A55"/>
  <c r="E54" s="1"/>
  <c r="B54" s="1"/>
  <c r="K49"/>
  <c r="I49"/>
  <c r="G54" l="1"/>
  <c r="A56"/>
  <c r="H54"/>
  <c r="F54"/>
  <c r="N53"/>
  <c r="C53"/>
  <c r="J49"/>
  <c r="L49" s="1"/>
  <c r="D49"/>
  <c r="O49" s="1"/>
  <c r="M49"/>
  <c r="H55" l="1"/>
  <c r="G55"/>
  <c r="F55"/>
  <c r="A57"/>
  <c r="E55"/>
  <c r="B55" s="1"/>
  <c r="C54"/>
  <c r="N54"/>
  <c r="H56" l="1"/>
  <c r="E56"/>
  <c r="B56" s="1"/>
  <c r="A58"/>
  <c r="G56"/>
  <c r="F56"/>
  <c r="N55"/>
  <c r="C55"/>
  <c r="I51"/>
  <c r="K51"/>
  <c r="I50"/>
  <c r="K50"/>
  <c r="G57" l="1"/>
  <c r="H57"/>
  <c r="F57"/>
  <c r="E57"/>
  <c r="B57" s="1"/>
  <c r="A59"/>
  <c r="N56"/>
  <c r="C56"/>
  <c r="K52"/>
  <c r="I52"/>
  <c r="J51"/>
  <c r="L51" s="1"/>
  <c r="M51"/>
  <c r="D51"/>
  <c r="J52"/>
  <c r="J50"/>
  <c r="L50" s="1"/>
  <c r="M50"/>
  <c r="D50"/>
  <c r="O50" s="1"/>
  <c r="G58" l="1"/>
  <c r="F58"/>
  <c r="A60"/>
  <c r="G59" s="1"/>
  <c r="H58"/>
  <c r="E58"/>
  <c r="B58" s="1"/>
  <c r="N57"/>
  <c r="C57"/>
  <c r="O51"/>
  <c r="L52"/>
  <c r="D52"/>
  <c r="K53"/>
  <c r="I53"/>
  <c r="I54"/>
  <c r="K54"/>
  <c r="M52"/>
  <c r="H59" l="1"/>
  <c r="H60" s="1"/>
  <c r="A61"/>
  <c r="G60" s="1"/>
  <c r="E59"/>
  <c r="B59" s="1"/>
  <c r="F59"/>
  <c r="C58"/>
  <c r="O52"/>
  <c r="N58"/>
  <c r="J53"/>
  <c r="L53" s="1"/>
  <c r="D53"/>
  <c r="M53"/>
  <c r="I56"/>
  <c r="K56"/>
  <c r="I55"/>
  <c r="K55"/>
  <c r="J54"/>
  <c r="L54" s="1"/>
  <c r="M54"/>
  <c r="D54"/>
  <c r="A63" l="1"/>
  <c r="A62"/>
  <c r="H61" s="1"/>
  <c r="F60"/>
  <c r="E60"/>
  <c r="B60" s="1"/>
  <c r="N59"/>
  <c r="C59"/>
  <c r="O53"/>
  <c r="O54" s="1"/>
  <c r="J56"/>
  <c r="L56" s="1"/>
  <c r="D56"/>
  <c r="M56"/>
  <c r="D55"/>
  <c r="M55"/>
  <c r="J55"/>
  <c r="L55" s="1"/>
  <c r="I57"/>
  <c r="K57"/>
  <c r="H62" l="1"/>
  <c r="H63" s="1"/>
  <c r="G61"/>
  <c r="G62" s="1"/>
  <c r="F61"/>
  <c r="F62"/>
  <c r="E61"/>
  <c r="B61" s="1"/>
  <c r="C60"/>
  <c r="O55"/>
  <c r="O56" s="1"/>
  <c r="N60"/>
  <c r="K59"/>
  <c r="I59"/>
  <c r="J57"/>
  <c r="L57" s="1"/>
  <c r="M57"/>
  <c r="D57"/>
  <c r="I58"/>
  <c r="K58"/>
  <c r="E62" l="1"/>
  <c r="B62" s="1"/>
  <c r="C61"/>
  <c r="K61" s="1"/>
  <c r="O57"/>
  <c r="N61"/>
  <c r="I61"/>
  <c r="J58"/>
  <c r="L58" s="1"/>
  <c r="D58"/>
  <c r="M58"/>
  <c r="I60"/>
  <c r="K60"/>
  <c r="M59"/>
  <c r="D59"/>
  <c r="J59"/>
  <c r="L59" s="1"/>
  <c r="E63" l="1"/>
  <c r="B63" s="1"/>
  <c r="C62"/>
  <c r="K62" s="1"/>
  <c r="O58"/>
  <c r="O59" s="1"/>
  <c r="N62"/>
  <c r="M60"/>
  <c r="J60"/>
  <c r="L60" s="1"/>
  <c r="D60"/>
  <c r="I62"/>
  <c r="M61"/>
  <c r="J61"/>
  <c r="L61" s="1"/>
  <c r="D61"/>
  <c r="N63" l="1"/>
  <c r="C63"/>
  <c r="K63" s="1"/>
  <c r="O60"/>
  <c r="O61" s="1"/>
  <c r="I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I27"/>
  <c r="H27"/>
  <c r="G27"/>
  <c r="J27" s="1"/>
  <c r="I26"/>
  <c r="H26"/>
  <c r="G26"/>
  <c r="J26" s="1"/>
  <c r="I25"/>
  <c r="H25"/>
  <c r="G25"/>
  <c r="I24"/>
  <c r="H24"/>
  <c r="G24"/>
  <c r="J24" s="1"/>
  <c r="I23"/>
  <c r="H23"/>
  <c r="G23"/>
  <c r="I22"/>
  <c r="H22"/>
  <c r="G22"/>
  <c r="I21"/>
  <c r="H21"/>
  <c r="G21"/>
  <c r="I20"/>
  <c r="H20"/>
  <c r="G20"/>
  <c r="I19"/>
  <c r="H19"/>
  <c r="G19"/>
  <c r="I18"/>
  <c r="H18"/>
  <c r="G18"/>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18" l="1"/>
  <c r="J23"/>
  <c r="J34"/>
  <c r="J28"/>
  <c r="J10"/>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86" i="2" l="1"/>
  <c r="O77"/>
  <c r="N77"/>
  <c r="M77"/>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<sst xmlns="http://schemas.openxmlformats.org/spreadsheetml/2006/main" count="585" uniqueCount="446">
  <si>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</si>
  <si>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</si>
  <si>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</si>
  <si>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</si>
  <si>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</si>
  <si>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</si>
  <si>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</si>
  <si>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</si>
  <si>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</si>
  <si>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</si>
  <si>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</si>
  <si>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</si>
  <si>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</si>
  <si>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</si>
  <si>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</si>
  <si>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</si>
  <si>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</si>
  <si>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</si>
  <si>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</si>
  <si>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</si>
  <si>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</si>
  <si>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</si>
  <si>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</si>
  <si>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</si>
  <si>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</si>
  <si>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</si>
  <si>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</si>
  <si>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</si>
  <si>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</si>
  <si>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</si>
  <si>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</si>
  <si>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</si>
  <si>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</si>
  <si>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</si>
  <si>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</si>
  <si>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</si>
  <si>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</si>
  <si>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</si>
  <si>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</si>
  <si>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</si>
  <si>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</si>
  <si>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</si>
  <si>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</si>
  <si>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</si>
  <si>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</si>
  <si>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</si>
  <si>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</si>
  <si>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</si>
  <si>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</si>
  <si>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</si>
  <si>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</si>
  <si>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</si>
  <si>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</si>
  <si>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</si>
  <si>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</si>
  <si>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</si>
  <si>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</si>
  <si>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</si>
  <si>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</si>
  <si>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</si>
  <si>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</si>
  <si>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</si>
  <si>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</si>
  <si>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</si>
  <si>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</si>
  <si>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</si>
  <si>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</si>
  <si>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</si>
  <si>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</si>
  <si>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</si>
  <si>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</si>
  <si>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</si>
  <si>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</si>
  <si>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</si>
  <si>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</si>
  <si>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</si>
  <si>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</si>
  <si>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</si>
  <si>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</si>
  <si>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</si>
  <si>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</si>
  <si>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</si>
  <si>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</si>
  <si>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</si>
  <si>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</si>
  <si>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</si>
  <si>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</si>
  <si>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</si>
  <si>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</si>
  <si>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</si>
  <si>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</si>
  <si>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</si>
  <si>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</si>
  <si>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</si>
  <si>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</si>
  <si>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</si>
  <si>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</si>
  <si>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</si>
  <si>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</si>
  <si>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</si>
  <si>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</si>
  <si>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</si>
  <si>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</si>
  <si>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</si>
  <si>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</si>
  <si>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</si>
  <si>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</si>
  <si>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</si>
  <si>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</si>
  <si>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</si>
  <si>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</si>
  <si>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</si>
  <si>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</si>
  <si>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</si>
  <si>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</si>
  <si>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</si>
  <si>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</si>
  <si>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</si>
  <si>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</si>
  <si>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</si>
  <si>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</si>
  <si>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</si>
  <si>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</si>
  <si>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</si>
  <si>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</si>
  <si>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</si>
  <si>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</si>
  <si>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</si>
  <si>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</si>
  <si>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</si>
  <si>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</si>
  <si>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</si>
  <si>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</si>
  <si>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</si>
  <si>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</si>
  <si>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</si>
  <si>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</si>
  <si>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</si>
  <si>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</si>
  <si>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</si>
  <si>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</si>
  <si>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</si>
  <si>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</si>
  <si>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</si>
  <si>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</si>
  <si>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</si>
  <si>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</si>
  <si>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</si>
  <si>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</si>
  <si>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</si>
  <si>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</si>
  <si>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</si>
  <si>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</si>
  <si>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</si>
  <si>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</si>
  <si>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</si>
  <si>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</si>
  <si>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</si>
  <si>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</si>
  <si>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</si>
  <si>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</si>
  <si>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</si>
  <si>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</si>
  <si>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</si>
  <si>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</si>
  <si>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</si>
  <si>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</si>
  <si>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</si>
  <si>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</si>
  <si>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</si>
  <si>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</si>
  <si>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</si>
  <si>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</si>
  <si>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</si>
  <si>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</si>
  <si>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</si>
  <si>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</si>
  <si>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</si>
  <si>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</si>
  <si>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</si>
  <si>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</si>
  <si>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</si>
  <si>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</si>
  <si>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</si>
  <si>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</si>
  <si>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</si>
  <si>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</si>
  <si>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</si>
  <si>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</si>
  <si>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</si>
  <si>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</si>
  <si>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</si>
  <si>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</si>
  <si>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</si>
  <si>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</si>
  <si>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</si>
  <si>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</si>
  <si>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</si>
  <si>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</si>
  <si>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</si>
  <si>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</si>
  <si>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</si>
  <si>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</si>
  <si>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</si>
  <si>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</si>
  <si>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</si>
  <si>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</si>
  <si>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</si>
  <si>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</si>
  <si>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</si>
  <si>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</si>
  <si>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</si>
  <si>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</si>
  <si>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</si>
  <si>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</si>
  <si>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</si>
  <si>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</si>
  <si>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</si>
  <si>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</si>
  <si>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</si>
  <si>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</si>
  <si>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</si>
  <si>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</si>
  <si>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</si>
  <si>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</si>
  <si>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</si>
  <si>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</si>
  <si>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</si>
  <si>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</si>
  <si>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</si>
  <si>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</si>
  <si>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</si>
  <si>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</si>
  <si>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</si>
  <si>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</si>
  <si>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</si>
  <si>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</si>
  <si>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</si>
  <si>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</si>
  <si>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</si>
  <si>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</si>
  <si>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</si>
  <si>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</si>
  <si>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</si>
  <si>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</si>
  <si>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</si>
  <si>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</si>
  <si>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</si>
  <si>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</si>
  <si>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</si>
  <si>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</si>
  <si>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</si>
  <si>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</si>
  <si>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</si>
  <si>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</si>
  <si>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</si>
  <si>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</si>
  <si>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</si>
  <si>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</si>
  <si>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</si>
  <si>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</si>
  <si>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</si>
  <si>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</si>
  <si>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</si>
  <si>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</si>
  <si>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</si>
  <si>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</si>
  <si>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</si>
  <si>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</si>
  <si>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</si>
  <si>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</si>
  <si>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</si>
  <si>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</si>
  <si>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</si>
  <si>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</si>
  <si>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</si>
  <si>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</si>
  <si>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</si>
  <si>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</si>
  <si>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</si>
  <si>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</si>
  <si>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</si>
  <si>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</si>
  <si>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</si>
  <si>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</si>
  <si>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</si>
  <si>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</si>
  <si>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</si>
  <si>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</si>
  <si>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</si>
  <si>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</si>
  <si>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</si>
  <si>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</si>
  <si>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</si>
  <si>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</si>
  <si>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</si>
  <si>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</si>
  <si>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</si>
  <si>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</si>
  <si>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</si>
  <si>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</si>
  <si>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</si>
  <si>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</si>
  <si>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</si>
  <si>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</si>
  <si>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</si>
  <si>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</si>
  <si>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</si>
  <si>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</si>
  <si>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</si>
  <si>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buy</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</si>
  <si>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</si>
  <si>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</si>
  <si>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</si>
  <si>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</si>
  <si>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・IN判断を精査する時間が無い時はスルー！</t>
    <rPh sb="3" eb="5">
      <t>ハンダン</t>
    </rPh>
    <rPh sb="6" eb="8">
      <t>セイサ</t>
    </rPh>
    <rPh sb="10" eb="12">
      <t>ジカン</t>
    </rPh>
    <rPh sb="13" eb="14">
      <t>ナ</t>
    </rPh>
    <rPh sb="15" eb="16">
      <t>トキ</t>
    </rPh>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</si>
  <si>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</si>
  <si>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</si>
  <si>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</si>
  <si>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</si>
  <si>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</si>
  <si>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</si>
  <si>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</si>
  <si>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</si>
  <si>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</si>
  <si>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</si>
  <si>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</si>
  <si>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</si>
  <si>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</si>
  <si>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</si>
  <si>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</si>
  <si>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</si>
  <si>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</si>
  <si>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</si>
  <si>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</si>
  <si>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</si>
  <si>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</si>
  <si>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</si>
  <si>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USDJPY</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</si>
  <si>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</si>
  <si>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</si>
  <si>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</si>
  <si>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</si>
  <si>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</si>
  <si>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</si>
  <si>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</si>
  <si>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</si>
  <si>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</si>
  <si>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</si>
  <si>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</si>
  <si>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</si>
  <si>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2.22～</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</si>
  <si>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</si>
  <si>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</si>
  <si>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</si>
  <si>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</si>
  <si>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</si>
  <si>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</si>
  <si>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</si>
  <si>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</si>
  <si>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</si>
  <si>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</si>
  <si>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</si>
  <si>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</si>
  <si>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</si>
  <si>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</si>
  <si>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</si>
  <si>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</si>
  <si>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</si>
  <si>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</si>
  <si>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</si>
  <si>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</si>
  <si>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win</t>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</si>
  <si>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</si>
  <si>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</si>
  <si>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</si>
  <si>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</si>
  <si>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</si>
  <si>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</si>
  <si>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</si>
  <si>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</si>
  <si>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</si>
  <si>
    <t>笹田ｗ</t>
    <rPh sb="0" eb="2">
      <t>ササダ</t>
    </rPh>
    <phoneticPr fontId="2"/>
  </si>
  <si>
    <t>FIB-61.8</t>
    <phoneticPr fontId="2"/>
  </si>
  <si>
    <t>4.18～</t>
    <phoneticPr fontId="2"/>
  </si>
  <si>
    <t>今さら的な話だが、ショート側はスプレッド関係ないのでは？？</t>
    <rPh sb="0" eb="1">
      <t>イマ</t>
    </rPh>
    <rPh sb="3" eb="4">
      <t>テキ</t>
    </rPh>
    <rPh sb="5" eb="6">
      <t>ハナシ</t>
    </rPh>
    <rPh sb="13" eb="14">
      <t>ガワ</t>
    </rPh>
    <rPh sb="20" eb="22">
      <t>カンケイ</t>
    </rPh>
    <phoneticPr fontId="2"/>
  </si>
  <si>
    <t>指値に刺さる直近で指値変更の必要性に気づいた時は、まずその指値をキャンセルした後に入り直す！</t>
    <rPh sb="0" eb="2">
      <t>サシネ</t>
    </rPh>
    <rPh sb="3" eb="4">
      <t>サ</t>
    </rPh>
    <rPh sb="6" eb="8">
      <t>チョッキン</t>
    </rPh>
    <rPh sb="9" eb="11">
      <t>サシネ</t>
    </rPh>
    <rPh sb="11" eb="13">
      <t>ヘンコウ</t>
    </rPh>
    <rPh sb="14" eb="16">
      <t>ヒツヨウ</t>
    </rPh>
    <rPh sb="16" eb="17">
      <t>セイ</t>
    </rPh>
    <rPh sb="18" eb="19">
      <t>キ</t>
    </rPh>
    <rPh sb="22" eb="23">
      <t>トキ</t>
    </rPh>
    <rPh sb="29" eb="31">
      <t>サシネ</t>
    </rPh>
    <rPh sb="39" eb="40">
      <t>アト</t>
    </rPh>
    <rPh sb="41" eb="42">
      <t>ハイ</t>
    </rPh>
    <rPh sb="43" eb="44">
      <t>ナオ</t>
    </rPh>
    <phoneticPr fontId="2"/>
  </si>
  <si>
    <t>エントリーが長期間できないとルールを緩めすぎる×御法度！！</t>
    <rPh sb="6" eb="9">
      <t>チョウキカン</t>
    </rPh>
    <rPh sb="18" eb="19">
      <t>ユル</t>
    </rPh>
    <rPh sb="24" eb="27">
      <t>ゴハット</t>
    </rPh>
    <phoneticPr fontId="2"/>
  </si>
  <si>
    <r>
      <t xml:space="preserve">検証上短期なら-61.8決済は高確率で有効。現状は伸ばそうとしても自信がなく戻りに耐えられないので
</t>
    </r>
    <r>
      <rPr>
        <b/>
        <sz val="11"/>
        <color indexed="8"/>
        <rFont val="ＭＳ Ｐゴシック"/>
        <family val="3"/>
        <charset val="128"/>
      </rPr>
      <t>今は-61.8決済厳守！！</t>
    </r>
    <rPh sb="0" eb="2">
      <t>ケンショウ</t>
    </rPh>
    <rPh sb="2" eb="3">
      <t>ジョウ</t>
    </rPh>
    <rPh sb="3" eb="5">
      <t>タンキ</t>
    </rPh>
    <rPh sb="12" eb="14">
      <t>ケッサイ</t>
    </rPh>
    <rPh sb="15" eb="18">
      <t>コウカクリツ</t>
    </rPh>
    <rPh sb="19" eb="21">
      <t>ユウコウ</t>
    </rPh>
    <rPh sb="22" eb="24">
      <t>ゲンジョウ</t>
    </rPh>
    <rPh sb="25" eb="26">
      <t>ノ</t>
    </rPh>
    <rPh sb="33" eb="35">
      <t>ジシン</t>
    </rPh>
    <rPh sb="38" eb="39">
      <t>モド</t>
    </rPh>
    <rPh sb="41" eb="42">
      <t>タ</t>
    </rPh>
    <rPh sb="50" eb="51">
      <t>イマ</t>
    </rPh>
    <rPh sb="57" eb="59">
      <t>ケッサイ</t>
    </rPh>
    <rPh sb="59" eb="61">
      <t>ゲンシュ</t>
    </rPh>
    <phoneticPr fontId="2"/>
  </si>
  <si>
    <t>今は-61.8決済厳守！！</t>
    <rPh sb="0" eb="1">
      <t>イマ</t>
    </rPh>
    <rPh sb="7" eb="9">
      <t>ケッサイ</t>
    </rPh>
    <rPh sb="9" eb="11">
      <t>ゲンシュ</t>
    </rPh>
    <phoneticPr fontId="2"/>
  </si>
  <si>
    <t>長期間エントリーが無い時ほどルールを守る！！</t>
    <rPh sb="0" eb="3">
      <t>チョウキカン</t>
    </rPh>
    <rPh sb="9" eb="10">
      <t>ナ</t>
    </rPh>
    <rPh sb="11" eb="12">
      <t>トキ</t>
    </rPh>
    <rPh sb="18" eb="19">
      <t>マモ</t>
    </rPh>
    <phoneticPr fontId="2"/>
  </si>
  <si>
    <t>EURAUD</t>
    <phoneticPr fontId="2"/>
  </si>
  <si>
    <t>sell</t>
    <phoneticPr fontId="2"/>
  </si>
  <si>
    <t>大型指標前</t>
    <rPh sb="0" eb="2">
      <t>オオガタ</t>
    </rPh>
    <rPh sb="2" eb="4">
      <t>シヒョウ</t>
    </rPh>
    <rPh sb="4" eb="5">
      <t>マエ</t>
    </rPh>
    <phoneticPr fontId="2"/>
  </si>
  <si>
    <t>２８通貨ペア</t>
    <rPh sb="2" eb="4">
      <t>ツウカ</t>
    </rPh>
    <phoneticPr fontId="2"/>
  </si>
  <si>
    <t xml:space="preserve">2016/5/2～
</t>
    <phoneticPr fontId="2"/>
  </si>
  <si>
    <t>4h</t>
    <phoneticPr fontId="2"/>
  </si>
  <si>
    <t>15min</t>
    <phoneticPr fontId="2"/>
  </si>
  <si>
    <t>CADJPY</t>
    <phoneticPr fontId="2"/>
  </si>
  <si>
    <t>NZDUSD</t>
    <phoneticPr fontId="2"/>
  </si>
  <si>
    <t>EURJPN</t>
    <phoneticPr fontId="2"/>
  </si>
  <si>
    <t>1h</t>
    <phoneticPr fontId="2"/>
  </si>
  <si>
    <t>30m</t>
    <phoneticPr fontId="2"/>
  </si>
  <si>
    <t>4h</t>
    <phoneticPr fontId="2"/>
  </si>
  <si>
    <t>建値</t>
    <rPh sb="0" eb="2">
      <t>タテネ</t>
    </rPh>
    <phoneticPr fontId="2"/>
  </si>
  <si>
    <t>drw</t>
    <phoneticPr fontId="2"/>
  </si>
  <si>
    <t>1h→5m</t>
    <phoneticPr fontId="2"/>
  </si>
  <si>
    <t>AUDCHF</t>
    <phoneticPr fontId="2"/>
  </si>
  <si>
    <t>4h</t>
    <phoneticPr fontId="2"/>
  </si>
  <si>
    <t>EURUSD</t>
    <phoneticPr fontId="2"/>
  </si>
  <si>
    <t>GBPJPY</t>
    <phoneticPr fontId="2"/>
  </si>
  <si>
    <t>GBPCHF</t>
    <phoneticPr fontId="2"/>
  </si>
  <si>
    <t>EURNZD</t>
    <phoneticPr fontId="2"/>
  </si>
  <si>
    <t>NZDCAD</t>
    <phoneticPr fontId="2"/>
  </si>
  <si>
    <t>loss</t>
    <phoneticPr fontId="2"/>
  </si>
  <si>
    <t>1h</t>
    <phoneticPr fontId="2"/>
  </si>
  <si>
    <t>AUDUSD</t>
    <phoneticPr fontId="2"/>
  </si>
  <si>
    <t>GBPCAD</t>
    <phoneticPr fontId="2"/>
  </si>
  <si>
    <t>4h</t>
    <phoneticPr fontId="2"/>
  </si>
  <si>
    <t>1h</t>
    <phoneticPr fontId="2"/>
  </si>
  <si>
    <t>FIB61.8</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</si>
  <si>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・完璧なSWルールに合致していない場合はリスクを落として入る。</t>
    </r>
    <r>
      <rPr>
        <strike/>
        <sz val="11"/>
        <color indexed="8"/>
        <rFont val="ＭＳ Ｐゴシック"/>
        <family val="3"/>
        <charset val="128"/>
      </rPr>
      <t xml:space="preserve">
</t>
    </r>
    <r>
      <rPr>
        <sz val="11"/>
        <color indexed="8"/>
        <rFont val="ＭＳ Ｐゴシック"/>
        <family val="3"/>
        <charset val="128"/>
      </rPr>
      <t>・SWができたところで強いS/Rに当たっていればリスクをかける。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49" eb="250">
      <t>ニ</t>
    </rPh>
    <rPh sb="251" eb="252">
      <t>ウゴ</t>
    </rPh>
    <rPh sb="256" eb="258">
      <t>ツウカ</t>
    </rPh>
    <rPh sb="261" eb="263">
      <t>ユウコウ</t>
    </rPh>
    <rPh sb="264" eb="265">
      <t>ツカ</t>
    </rPh>
    <rPh sb="270" eb="272">
      <t>テマエ</t>
    </rPh>
    <rPh sb="277" eb="279">
      <t>ケイゾク</t>
    </rPh>
    <rPh sb="280" eb="281">
      <t>ミジカ</t>
    </rPh>
    <rPh sb="282" eb="283">
      <t>トキ</t>
    </rPh>
    <rPh sb="286" eb="288">
      <t>ブブン</t>
    </rPh>
    <rPh sb="293" eb="294">
      <t>ワル</t>
    </rPh>
    <rPh sb="295" eb="296">
      <t>トキ</t>
    </rPh>
    <rPh sb="296" eb="297">
      <t>ナド</t>
    </rPh>
    <rPh sb="307" eb="309">
      <t>テマエ</t>
    </rPh>
    <rPh sb="310" eb="312">
      <t>ハンテン</t>
    </rPh>
    <rPh sb="314" eb="317">
      <t>カノウセイ</t>
    </rPh>
    <rPh sb="318" eb="319">
      <t>タカ</t>
    </rPh>
    <rPh sb="321" eb="322">
      <t>カンガ</t>
    </rPh>
    <rPh sb="335" eb="337">
      <t>ジャッカン</t>
    </rPh>
    <rPh sb="337" eb="339">
      <t>テマエ</t>
    </rPh>
    <rPh sb="345" eb="347">
      <t>セッテイ</t>
    </rPh>
    <rPh sb="354" eb="356">
      <t>ケイセイ</t>
    </rPh>
    <rPh sb="356" eb="357">
      <t>ゴ</t>
    </rPh>
    <rPh sb="358" eb="360">
      <t>タカネ</t>
    </rPh>
    <rPh sb="361" eb="363">
      <t>ヤスネ</t>
    </rPh>
    <rPh sb="364" eb="366">
      <t>コウシン</t>
    </rPh>
    <rPh sb="369" eb="371">
      <t>キホン</t>
    </rPh>
    <rPh sb="372" eb="374">
      <t>ジョウケン</t>
    </rPh>
    <rPh sb="374" eb="376">
      <t>カイジョ</t>
    </rPh>
    <rPh sb="379" eb="381">
      <t>カンペキ</t>
    </rPh>
    <rPh sb="388" eb="390">
      <t>ガッチ</t>
    </rPh>
    <rPh sb="395" eb="397">
      <t>バアイ</t>
    </rPh>
    <rPh sb="402" eb="403">
      <t>オ</t>
    </rPh>
    <rPh sb="406" eb="407">
      <t>ハイ</t>
    </rPh>
    <phoneticPr fontId="2"/>
  </si>
  <si>
    <t>2016/6～</t>
    <phoneticPr fontId="2"/>
  </si>
  <si>
    <t>　　　　　　　　　　　　　　　　　　　　　　　　　　　　　　　　　買い増しルール追加
笹田Ｗ完成後、ＦＩＢ50.0付近のS/Rに逆指値にて買い増し。
S/Lは笹田W同等の位置に置いて高リワードを狙う＝ボーナス狙い</t>
    <rPh sb="33" eb="34">
      <t>カ</t>
    </rPh>
    <rPh sb="35" eb="36">
      <t>マ</t>
    </rPh>
    <rPh sb="40" eb="42">
      <t>ツイカ</t>
    </rPh>
    <rPh sb="43" eb="45">
      <t>ササダ</t>
    </rPh>
    <rPh sb="46" eb="48">
      <t>カンセイ</t>
    </rPh>
    <rPh sb="48" eb="49">
      <t>ゴ</t>
    </rPh>
    <rPh sb="57" eb="59">
      <t>フキン</t>
    </rPh>
    <rPh sb="64" eb="65">
      <t>ギャク</t>
    </rPh>
    <rPh sb="65" eb="67">
      <t>サシネ</t>
    </rPh>
    <rPh sb="69" eb="70">
      <t>カ</t>
    </rPh>
    <rPh sb="71" eb="72">
      <t>マ</t>
    </rPh>
    <rPh sb="79" eb="81">
      <t>ササダ</t>
    </rPh>
    <rPh sb="82" eb="84">
      <t>ドウトウ</t>
    </rPh>
    <rPh sb="85" eb="87">
      <t>イチ</t>
    </rPh>
    <rPh sb="88" eb="89">
      <t>オ</t>
    </rPh>
    <rPh sb="91" eb="92">
      <t>コウ</t>
    </rPh>
    <rPh sb="97" eb="98">
      <t>ネラ</t>
    </rPh>
    <rPh sb="104" eb="105">
      <t>ネラ</t>
    </rPh>
    <phoneticPr fontId="2"/>
  </si>
  <si>
    <t>GBPCHF</t>
    <phoneticPr fontId="2"/>
  </si>
  <si>
    <t>NZDJPY</t>
    <phoneticPr fontId="2"/>
  </si>
  <si>
    <t>GBPCHF</t>
    <phoneticPr fontId="2"/>
  </si>
  <si>
    <t>EURCHF</t>
    <phoneticPr fontId="2"/>
  </si>
  <si>
    <t>AUDCAD</t>
    <phoneticPr fontId="2"/>
  </si>
  <si>
    <t>sell</t>
    <phoneticPr fontId="2"/>
  </si>
  <si>
    <t>buy</t>
    <phoneticPr fontId="2"/>
  </si>
  <si>
    <t>30m</t>
    <phoneticPr fontId="2"/>
  </si>
  <si>
    <t>FIB-61.8</t>
    <phoneticPr fontId="2"/>
  </si>
  <si>
    <t>win</t>
    <phoneticPr fontId="2"/>
  </si>
  <si>
    <r>
      <t>勝率が低い通貨ペアでもしっかりルールに当てはまっていれば</t>
    </r>
    <r>
      <rPr>
        <sz val="11"/>
        <color rgb="FF000000"/>
        <rFont val="Calibri"/>
        <family val="2"/>
      </rPr>
      <t>IN</t>
    </r>
    <r>
      <rPr>
        <sz val="11"/>
        <color rgb="FF000000"/>
        <rFont val="ＭＳ Ｐゴシック"/>
        <family val="3"/>
        <charset val="128"/>
      </rPr>
      <t>して</t>
    </r>
    <r>
      <rPr>
        <sz val="11"/>
        <color rgb="FF000000"/>
        <rFont val="Calibri"/>
        <family val="2"/>
      </rPr>
      <t>OK</t>
    </r>
    <r>
      <rPr>
        <sz val="11"/>
        <color rgb="FF000000"/>
        <rFont val="ＭＳ Ｐゴシック"/>
        <family val="3"/>
        <charset val="128"/>
      </rPr>
      <t>！</t>
    </r>
  </si>
  <si>
    <t>6/17～</t>
    <phoneticPr fontId="2"/>
  </si>
  <si>
    <t>1h</t>
    <phoneticPr fontId="2"/>
  </si>
  <si>
    <t>1h</t>
    <phoneticPr fontId="2"/>
  </si>
  <si>
    <t>EURGBP</t>
    <phoneticPr fontId="2"/>
  </si>
  <si>
    <t>GBPNZD</t>
    <phoneticPr fontId="2"/>
  </si>
  <si>
    <t>GBPCHF</t>
    <phoneticPr fontId="2"/>
  </si>
  <si>
    <t>sell</t>
    <phoneticPr fontId="2"/>
  </si>
  <si>
    <t>4h</t>
    <phoneticPr fontId="2"/>
  </si>
  <si>
    <t>1h</t>
    <phoneticPr fontId="2"/>
  </si>
  <si>
    <t>30m</t>
    <phoneticPr fontId="2"/>
  </si>
  <si>
    <t>FIB61.8</t>
    <phoneticPr fontId="2"/>
  </si>
</sst>
</file>

<file path=xl/styles.xml><?xml version="1.0" encoding="utf-8"?>
<styleSheet xmlns="http://schemas.openxmlformats.org/spreadsheetml/2006/main">
  <numFmts count="11">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 numFmtId="184" formatCode="0.00000_);[Red]\(0.00000\)"/>
    <numFmt numFmtId="185" formatCode="yyyy/m/d\ h:mm;@"/>
  </numFmts>
  <fonts count="26">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8"/>
      <color indexed="8"/>
      <name val="ＭＳ Ｐゴシック"/>
      <family val="3"/>
      <charset val="128"/>
    </font>
    <font>
      <b/>
      <sz val="14"/>
      <color rgb="FFFF0000"/>
      <name val="ＭＳ Ｐゴシック"/>
      <family val="3"/>
      <charset val="128"/>
    </font>
    <font>
      <b/>
      <sz val="11"/>
      <color rgb="FFFFC000"/>
      <name val="ＭＳ Ｐゴシック"/>
      <family val="3"/>
      <charset val="128"/>
    </font>
    <font>
      <strike/>
      <sz val="11"/>
      <color indexed="8"/>
      <name val="ＭＳ Ｐゴシック"/>
      <family val="3"/>
      <charset val="128"/>
    </font>
  </fonts>
  <fills count="10">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theme="3" tint="0.39997558519241921"/>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00">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9" fillId="0" borderId="0" xfId="0" applyNumberFormat="1" applyFont="1" applyFill="1" applyBorder="1" applyAlignment="1" applyProtection="1">
      <alignment horizontal="center" vertical="center"/>
    </xf>
    <xf numFmtId="177" fontId="9" fillId="3" borderId="8" xfId="0" applyNumberFormat="1" applyFont="1" applyFill="1" applyBorder="1" applyAlignment="1" applyProtection="1">
      <alignment horizontal="center" vertical="center"/>
    </xf>
    <xf numFmtId="177" fontId="9" fillId="3"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8" xfId="0" applyNumberFormat="1" applyFont="1" applyFill="1" applyBorder="1" applyAlignment="1" applyProtection="1">
      <alignment horizontal="center" vertical="center"/>
    </xf>
    <xf numFmtId="0" fontId="9" fillId="3" borderId="10"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35" xfId="0" applyNumberFormat="1" applyFont="1" applyFill="1" applyBorder="1" applyAlignment="1" applyProtection="1">
      <alignment horizontal="center" vertical="center"/>
    </xf>
    <xf numFmtId="0" fontId="0" fillId="0" borderId="36"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39" xfId="0" applyNumberFormat="1" applyFont="1" applyFill="1" applyBorder="1" applyAlignment="1" applyProtection="1">
      <alignment horizontal="center"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0" xfId="0" applyAlignment="1">
      <alignment vertical="center"/>
    </xf>
    <xf numFmtId="0" fontId="0" fillId="0" borderId="0" xfId="0" applyAlignment="1">
      <alignment horizontal="right" vertical="center"/>
    </xf>
    <xf numFmtId="14" fontId="0" fillId="0" borderId="0" xfId="0" applyNumberFormat="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4" borderId="42" xfId="0" applyFont="1" applyFill="1" applyBorder="1">
      <alignment vertical="center"/>
    </xf>
    <xf numFmtId="0" fontId="14" fillId="4" borderId="3" xfId="0" applyFont="1" applyFill="1" applyBorder="1">
      <alignment vertical="center"/>
    </xf>
    <xf numFmtId="0" fontId="14" fillId="4" borderId="3" xfId="0" applyFont="1" applyFill="1" applyBorder="1" applyAlignment="1">
      <alignment vertical="center" wrapText="1"/>
    </xf>
    <xf numFmtId="0" fontId="14" fillId="4"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4" borderId="22" xfId="0" applyFont="1" applyFill="1" applyBorder="1">
      <alignment vertical="center"/>
    </xf>
    <xf numFmtId="181" fontId="14" fillId="5" borderId="22" xfId="0" applyNumberFormat="1" applyFont="1" applyFill="1" applyBorder="1">
      <alignment vertical="center"/>
    </xf>
    <xf numFmtId="0" fontId="14" fillId="5"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5" borderId="22" xfId="0" applyNumberFormat="1" applyFont="1" applyFill="1" applyBorder="1">
      <alignment vertical="center"/>
    </xf>
    <xf numFmtId="0" fontId="14" fillId="4"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5" borderId="22" xfId="0" applyNumberFormat="1" applyFont="1" applyFill="1" applyBorder="1">
      <alignment vertical="center"/>
    </xf>
    <xf numFmtId="0" fontId="17" fillId="0" borderId="0" xfId="0" applyFont="1">
      <alignment vertical="center"/>
    </xf>
    <xf numFmtId="0" fontId="18" fillId="6" borderId="0" xfId="0" applyFont="1" applyFill="1">
      <alignment vertical="center"/>
    </xf>
    <xf numFmtId="0" fontId="18" fillId="6"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8" borderId="0" xfId="0" applyFill="1">
      <alignmen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22"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2" borderId="8" xfId="0" applyNumberFormat="1" applyFont="1" applyFill="1" applyBorder="1" applyAlignment="1" applyProtection="1">
      <alignment horizontal="right" vertical="center"/>
    </xf>
    <xf numFmtId="0" fontId="0" fillId="0" borderId="0" xfId="0" applyFill="1" applyBorder="1" applyAlignment="1">
      <alignment horizontal="center" vertical="center"/>
    </xf>
    <xf numFmtId="0" fontId="5" fillId="0" borderId="22" xfId="0" applyFont="1" applyBorder="1" applyAlignment="1">
      <alignment vertical="center" wrapText="1"/>
    </xf>
    <xf numFmtId="0" fontId="23" fillId="0" borderId="22" xfId="0" applyFont="1" applyBorder="1" applyAlignment="1">
      <alignment vertical="center" wrapText="1"/>
    </xf>
    <xf numFmtId="0" fontId="24" fillId="0" borderId="22" xfId="0" applyFont="1" applyBorder="1" applyAlignment="1">
      <alignmen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184" fontId="0" fillId="0" borderId="0" xfId="0" applyNumberFormat="1">
      <alignment vertical="center"/>
    </xf>
    <xf numFmtId="0" fontId="5" fillId="0" borderId="22" xfId="0" applyFont="1" applyBorder="1" applyAlignment="1">
      <alignment vertical="center" wrapText="1"/>
    </xf>
    <xf numFmtId="185" fontId="0" fillId="0" borderId="0" xfId="0" applyNumberFormat="1">
      <alignment vertical="center"/>
    </xf>
    <xf numFmtId="0" fontId="0" fillId="0" borderId="22" xfId="0" applyBorder="1" applyAlignment="1">
      <alignment vertical="center" wrapText="1"/>
    </xf>
    <xf numFmtId="0" fontId="0" fillId="0" borderId="0" xfId="0" applyFill="1" applyBorder="1" applyAlignment="1">
      <alignment horizontal="left" vertical="center"/>
    </xf>
    <xf numFmtId="185" fontId="0" fillId="2" borderId="8" xfId="0" applyNumberFormat="1" applyFont="1" applyFill="1" applyBorder="1" applyAlignment="1" applyProtection="1">
      <alignment horizontal="center" vertical="center"/>
    </xf>
    <xf numFmtId="185" fontId="0" fillId="0" borderId="0" xfId="0" applyNumberFormat="1" applyFont="1" applyFill="1" applyBorder="1" applyAlignment="1" applyProtection="1">
      <alignment vertical="center"/>
    </xf>
    <xf numFmtId="185" fontId="0" fillId="0" borderId="15" xfId="0" applyNumberFormat="1" applyFont="1" applyFill="1" applyBorder="1" applyAlignment="1" applyProtection="1">
      <alignment vertical="center"/>
    </xf>
    <xf numFmtId="185" fontId="0" fillId="0" borderId="20" xfId="0" applyNumberFormat="1" applyFont="1" applyFill="1" applyBorder="1" applyAlignment="1" applyProtection="1">
      <alignment vertical="center"/>
    </xf>
    <xf numFmtId="185" fontId="0" fillId="0" borderId="37" xfId="0" applyNumberFormat="1" applyFont="1" applyFill="1" applyBorder="1" applyAlignment="1" applyProtection="1">
      <alignment vertical="center"/>
    </xf>
    <xf numFmtId="185" fontId="0" fillId="0" borderId="22" xfId="0" applyNumberFormat="1" applyFont="1" applyFill="1" applyBorder="1" applyAlignment="1" applyProtection="1">
      <alignment vertical="center"/>
    </xf>
    <xf numFmtId="22" fontId="0" fillId="0" borderId="0" xfId="0" applyNumberFormat="1" applyAlignment="1">
      <alignment horizontal="right" vertical="center"/>
    </xf>
    <xf numFmtId="183" fontId="0" fillId="0" borderId="0" xfId="0" applyNumberFormat="1" applyAlignment="1">
      <alignment horizontal="right" vertical="center"/>
    </xf>
    <xf numFmtId="176" fontId="0" fillId="0" borderId="0" xfId="0" applyNumberFormat="1" applyAlignment="1">
      <alignment horizontal="right" vertical="center"/>
    </xf>
    <xf numFmtId="176" fontId="9" fillId="0" borderId="0" xfId="0" applyNumberFormat="1" applyFont="1" applyFill="1" applyBorder="1" applyAlignment="1" applyProtection="1">
      <alignment horizontal="right" vertical="center"/>
    </xf>
    <xf numFmtId="176" fontId="0" fillId="0" borderId="0" xfId="0" applyNumberFormat="1" applyFont="1" applyFill="1" applyBorder="1" applyAlignment="1" applyProtection="1">
      <alignment horizontal="right" vertical="center"/>
    </xf>
    <xf numFmtId="0" fontId="0" fillId="0" borderId="0" xfId="0" applyBorder="1" applyAlignment="1">
      <alignment horizontal="right" vertical="center"/>
    </xf>
    <xf numFmtId="176" fontId="9" fillId="3" borderId="33" xfId="0" applyNumberFormat="1" applyFont="1" applyFill="1" applyBorder="1" applyAlignment="1" applyProtection="1">
      <alignment horizontal="right" vertical="center"/>
    </xf>
    <xf numFmtId="176" fontId="0" fillId="0" borderId="34" xfId="0" applyNumberFormat="1" applyFont="1" applyFill="1" applyBorder="1" applyAlignment="1" applyProtection="1">
      <alignment horizontal="right" vertical="center"/>
    </xf>
    <xf numFmtId="176" fontId="0" fillId="0" borderId="21" xfId="0" applyNumberFormat="1" applyFont="1" applyFill="1" applyBorder="1" applyAlignment="1" applyProtection="1">
      <alignment horizontal="right" vertical="center"/>
    </xf>
    <xf numFmtId="176" fontId="0" fillId="0" borderId="38" xfId="0" applyNumberFormat="1" applyFont="1" applyFill="1" applyBorder="1" applyAlignment="1" applyProtection="1">
      <alignment horizontal="right" vertical="center"/>
    </xf>
    <xf numFmtId="0" fontId="0" fillId="0" borderId="22" xfId="0" applyBorder="1">
      <alignment vertical="center"/>
    </xf>
    <xf numFmtId="0" fontId="6" fillId="0" borderId="0" xfId="0" applyFont="1">
      <alignment vertical="center"/>
    </xf>
    <xf numFmtId="0" fontId="0" fillId="0" borderId="22" xfId="0" applyBorder="1" applyAlignment="1">
      <alignment horizontal="left" vertical="center" wrapText="1"/>
    </xf>
    <xf numFmtId="0" fontId="0" fillId="0" borderId="22" xfId="0" applyBorder="1" applyAlignment="1">
      <alignment horizontal="left" vertical="center"/>
    </xf>
    <xf numFmtId="0" fontId="0" fillId="0" borderId="22" xfId="0" applyBorder="1" applyAlignment="1">
      <alignment horizontal="center" vertical="center"/>
    </xf>
    <xf numFmtId="0" fontId="5" fillId="0" borderId="21" xfId="0" applyFont="1" applyBorder="1" applyAlignment="1">
      <alignment horizontal="left" vertical="center" wrapText="1"/>
    </xf>
    <xf numFmtId="0" fontId="5" fillId="0" borderId="54" xfId="0" applyFont="1" applyBorder="1" applyAlignment="1">
      <alignment horizontal="left" vertical="center" wrapText="1"/>
    </xf>
    <xf numFmtId="0" fontId="5" fillId="0" borderId="55" xfId="0" applyFont="1" applyBorder="1" applyAlignment="1">
      <alignment horizontal="left" vertical="center" wrapText="1"/>
    </xf>
    <xf numFmtId="0" fontId="0" fillId="9" borderId="22" xfId="0" applyFill="1" applyBorder="1" applyAlignment="1">
      <alignment horizontal="center" vertical="center"/>
    </xf>
    <xf numFmtId="9" fontId="0" fillId="0" borderId="29" xfId="0" applyNumberFormat="1" applyBorder="1" applyAlignment="1">
      <alignment vertical="center"/>
    </xf>
    <xf numFmtId="0" fontId="0" fillId="0" borderId="30" xfId="0" applyBorder="1" applyAlignment="1">
      <alignment vertical="center"/>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3" borderId="11"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0" fillId="0" borderId="17" xfId="0" applyBorder="1" applyAlignment="1">
      <alignment horizontal="right" vertical="center"/>
    </xf>
    <xf numFmtId="0" fontId="0" fillId="0" borderId="18" xfId="0" applyBorder="1" applyAlignment="1">
      <alignment horizontal="righ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4" borderId="21"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55" xfId="0" applyFont="1" applyFill="1" applyBorder="1" applyAlignment="1">
      <alignment horizontal="center" vertical="center"/>
    </xf>
    <xf numFmtId="0" fontId="14" fillId="4" borderId="22" xfId="0" applyFont="1" applyFill="1" applyBorder="1" applyAlignment="1">
      <alignment horizontal="center" vertical="center" wrapText="1"/>
    </xf>
    <xf numFmtId="0" fontId="14" fillId="4" borderId="22" xfId="0" applyFont="1" applyFill="1" applyBorder="1" applyAlignment="1">
      <alignment horizontal="center" vertical="center"/>
    </xf>
    <xf numFmtId="0" fontId="19" fillId="7"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5"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266</c:v>
                </c:pt>
                <c:pt idx="1">
                  <c:v>39611</c:v>
                </c:pt>
                <c:pt idx="2">
                  <c:v>0</c:v>
                </c:pt>
                <c:pt idx="3">
                  <c:v>1051</c:v>
                </c:pt>
                <c:pt idx="4">
                  <c:v>852</c:v>
                </c:pt>
                <c:pt idx="5">
                  <c:v>0</c:v>
                </c:pt>
                <c:pt idx="6">
                  <c:v>0</c:v>
                </c:pt>
                <c:pt idx="7">
                  <c:v>0</c:v>
                </c:pt>
                <c:pt idx="8">
                  <c:v>0</c:v>
                </c:pt>
                <c:pt idx="9">
                  <c:v>5449</c:v>
                </c:pt>
                <c:pt idx="10">
                  <c:v>83028</c:v>
                </c:pt>
                <c:pt idx="11">
                  <c:v>0</c:v>
                </c:pt>
                <c:pt idx="12">
                  <c:v>0</c:v>
                </c:pt>
                <c:pt idx="13">
                  <c:v>533</c:v>
                </c:pt>
                <c:pt idx="14">
                  <c:v>189324</c:v>
                </c:pt>
                <c:pt idx="15">
                  <c:v>0</c:v>
                </c:pt>
                <c:pt idx="16">
                  <c:v>0</c:v>
                </c:pt>
                <c:pt idx="17">
                  <c:v>0</c:v>
                </c:pt>
                <c:pt idx="18">
                  <c:v>0</c:v>
                </c:pt>
                <c:pt idx="19">
                  <c:v>4220</c:v>
                </c:pt>
                <c:pt idx="20">
                  <c:v>16169</c:v>
                </c:pt>
                <c:pt idx="21">
                  <c:v>0</c:v>
                </c:pt>
                <c:pt idx="22">
                  <c:v>46458</c:v>
                </c:pt>
                <c:pt idx="23">
                  <c:v>575</c:v>
                </c:pt>
                <c:pt idx="24">
                  <c:v>3289</c:v>
                </c:pt>
                <c:pt idx="25">
                  <c:v>270</c:v>
                </c:pt>
                <c:pt idx="26">
                  <c:v>0</c:v>
                </c:pt>
                <c:pt idx="27">
                  <c:v>228</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7069</c:v>
                </c:pt>
                <c:pt idx="15">
                  <c:v>0</c:v>
                </c:pt>
                <c:pt idx="16">
                  <c:v>0</c:v>
                </c:pt>
                <c:pt idx="17">
                  <c:v>0</c:v>
                </c:pt>
                <c:pt idx="18">
                  <c:v>0</c:v>
                </c:pt>
                <c:pt idx="19">
                  <c:v>0</c:v>
                </c:pt>
                <c:pt idx="20">
                  <c:v>0</c:v>
                </c:pt>
                <c:pt idx="21">
                  <c:v>0</c:v>
                </c:pt>
                <c:pt idx="22">
                  <c:v>0</c:v>
                </c:pt>
                <c:pt idx="23">
                  <c:v>0</c:v>
                </c:pt>
                <c:pt idx="24">
                  <c:v>0</c:v>
                </c:pt>
                <c:pt idx="25">
                  <c:v>0</c:v>
                </c:pt>
                <c:pt idx="26">
                  <c:v>271</c:v>
                </c:pt>
                <c:pt idx="27">
                  <c:v>0</c:v>
                </c:pt>
              </c:numCache>
            </c:numRef>
          </c:val>
        </c:ser>
        <c:axId val="51948928"/>
        <c:axId val="53023872"/>
      </c:barChart>
      <c:catAx>
        <c:axId val="51948928"/>
        <c:scaling>
          <c:orientation val="minMax"/>
        </c:scaling>
        <c:axPos val="b"/>
        <c:majorTickMark val="none"/>
        <c:tickLblPos val="nextTo"/>
        <c:crossAx val="53023872"/>
        <c:crosses val="autoZero"/>
        <c:auto val="1"/>
        <c:lblAlgn val="ctr"/>
        <c:lblOffset val="100"/>
      </c:catAx>
      <c:valAx>
        <c:axId val="53023872"/>
        <c:scaling>
          <c:orientation val="minMax"/>
        </c:scaling>
        <c:axPos val="l"/>
        <c:majorGridlines/>
        <c:numFmt formatCode="&quot;¥&quot;#,##0;[Red]\-&quot;¥&quot;#,##0" sourceLinked="1"/>
        <c:majorTickMark val="none"/>
        <c:tickLblPos val="nextTo"/>
        <c:crossAx val="51948928"/>
        <c:crosses val="autoZero"/>
        <c:crossBetween val="between"/>
      </c:valAx>
    </c:plotArea>
    <c:legend>
      <c:legendPos val="r"/>
    </c:legend>
    <c:plotVisOnly val="1"/>
    <c:dispBlanksAs val="gap"/>
  </c:chart>
  <c:printSettings>
    <c:headerFooter/>
    <c:pageMargins b="0.75000000000001055" l="0.70000000000000062" r="0.70000000000000062" t="0.750000000000010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1358"/>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53039104"/>
        <c:axId val="53040640"/>
      </c:lineChart>
      <c:dateAx>
        <c:axId val="53039104"/>
        <c:scaling>
          <c:orientation val="minMax"/>
        </c:scaling>
        <c:axPos val="b"/>
        <c:numFmt formatCode="yyyy&quot;年&quot;mm&quot;月&quot;" sourceLinked="1"/>
        <c:majorTickMark val="none"/>
        <c:tickLblPos val="nextTo"/>
        <c:crossAx val="53040640"/>
        <c:crosses val="autoZero"/>
        <c:auto val="1"/>
        <c:lblOffset val="100"/>
        <c:baseTimeUnit val="months"/>
      </c:dateAx>
      <c:valAx>
        <c:axId val="53040640"/>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823"/>
            </c:manualLayout>
          </c:layout>
        </c:title>
        <c:numFmt formatCode="&quot;¥&quot;#,##0;\-&quot;¥&quot;#,##0" sourceLinked="1"/>
        <c:majorTickMark val="none"/>
        <c:tickLblPos val="nextTo"/>
        <c:crossAx val="53039104"/>
        <c:crosses val="autoZero"/>
        <c:crossBetween val="between"/>
      </c:valAx>
    </c:plotArea>
    <c:legend>
      <c:legendPos val="r"/>
    </c:legend>
    <c:plotVisOnly val="1"/>
    <c:dispBlanksAs val="gap"/>
  </c:chart>
  <c:printSettings>
    <c:headerFooter/>
    <c:pageMargins b="0.75000000000001055" l="0.70000000000000062" r="0.70000000000000062" t="0.7500000000000105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s>
</file>

<file path=xl/drawings/_rels/drawing27.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6</xdr:col>
      <xdr:colOff>771525</xdr:colOff>
      <xdr:row>1</xdr:row>
      <xdr:rowOff>2152650</xdr:rowOff>
    </xdr:from>
    <xdr:to>
      <xdr:col>10</xdr:col>
      <xdr:colOff>1076325</xdr:colOff>
      <xdr:row>1</xdr:row>
      <xdr:rowOff>2390775</xdr:rowOff>
    </xdr:to>
    <xdr:sp macro="" textlink="">
      <xdr:nvSpPr>
        <xdr:cNvPr id="4" name="テキスト ボックス 3"/>
        <xdr:cNvSpPr txBox="1"/>
      </xdr:nvSpPr>
      <xdr:spPr>
        <a:xfrm>
          <a:off x="7277100" y="2362200"/>
          <a:ext cx="38766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まずは最少ロット＝</a:t>
          </a:r>
          <a:r>
            <a:rPr kumimoji="1" lang="en-US" altLang="ja-JP" sz="1100" b="1"/>
            <a:t>0.01</a:t>
          </a:r>
          <a:r>
            <a:rPr kumimoji="1" lang="ja-JP" altLang="en-US" sz="1100" b="1"/>
            <a:t>で開始⇒</a:t>
          </a:r>
          <a:r>
            <a:rPr kumimoji="1" lang="en-US" altLang="ja-JP" sz="1100" b="1"/>
            <a:t>6</a:t>
          </a:r>
          <a:r>
            <a:rPr kumimoji="1" lang="ja-JP" altLang="en-US" sz="1100" b="1"/>
            <a:t>月よりリスク１％スタート</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9525</xdr:colOff>
      <xdr:row>31</xdr:row>
      <xdr:rowOff>95250</xdr:rowOff>
    </xdr:to>
    <xdr:pic>
      <xdr:nvPicPr>
        <xdr:cNvPr id="12289" name="Picture 1"/>
        <xdr:cNvPicPr>
          <a:picLocks noChangeAspect="1" noChangeArrowheads="1"/>
        </xdr:cNvPicPr>
      </xdr:nvPicPr>
      <xdr:blipFill>
        <a:blip xmlns:r="http://schemas.openxmlformats.org/officeDocument/2006/relationships" r:embed="rId1"/>
        <a:srcRect l="5051" t="12891" b="13151"/>
        <a:stretch>
          <a:fillRect/>
        </a:stretch>
      </xdr:blipFill>
      <xdr:spPr bwMode="auto">
        <a:xfrm>
          <a:off x="0" y="0"/>
          <a:ext cx="12353925" cy="5410200"/>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476251</xdr:colOff>
      <xdr:row>3</xdr:row>
      <xdr:rowOff>114300</xdr:rowOff>
    </xdr:to>
    <xdr:sp macro="" textlink="">
      <xdr:nvSpPr>
        <xdr:cNvPr id="4" name="テキスト ボックス 3"/>
        <xdr:cNvSpPr txBox="1"/>
      </xdr:nvSpPr>
      <xdr:spPr>
        <a:xfrm>
          <a:off x="104775" y="190500"/>
          <a:ext cx="1057276"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No.19:GBPCHF</a:t>
          </a:r>
        </a:p>
        <a:p>
          <a:pPr algn="l"/>
          <a:r>
            <a:rPr kumimoji="1" lang="ja-JP" altLang="en-US" sz="1100"/>
            <a:t>相場認識</a:t>
          </a:r>
        </a:p>
      </xdr:txBody>
    </xdr:sp>
    <xdr:clientData/>
  </xdr:twoCellAnchor>
  <xdr:twoCellAnchor>
    <xdr:from>
      <xdr:col>0</xdr:col>
      <xdr:colOff>123826</xdr:colOff>
      <xdr:row>4</xdr:row>
      <xdr:rowOff>0</xdr:rowOff>
    </xdr:from>
    <xdr:to>
      <xdr:col>2</xdr:col>
      <xdr:colOff>200025</xdr:colOff>
      <xdr:row>8</xdr:row>
      <xdr:rowOff>142875</xdr:rowOff>
    </xdr:to>
    <xdr:sp macro="" textlink="">
      <xdr:nvSpPr>
        <xdr:cNvPr id="5" name="テキスト ボックス 4"/>
        <xdr:cNvSpPr txBox="1"/>
      </xdr:nvSpPr>
      <xdr:spPr>
        <a:xfrm>
          <a:off x="123826" y="685800"/>
          <a:ext cx="1447799"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No.18</a:t>
          </a:r>
          <a:r>
            <a:rPr kumimoji="1" lang="ja-JP" altLang="en-US" sz="1100"/>
            <a:t>で決済した山が中心になった笹田</a:t>
          </a:r>
          <a:r>
            <a:rPr kumimoji="1" lang="en-US" altLang="ja-JP" sz="1100"/>
            <a:t>W</a:t>
          </a:r>
          <a:r>
            <a:rPr kumimoji="1" lang="ja-JP" altLang="en-US" sz="1100"/>
            <a:t>ボトムが１ｈ足レベルで完成</a:t>
          </a:r>
        </a:p>
      </xdr:txBody>
    </xdr:sp>
    <xdr:clientData/>
  </xdr:twoCellAnchor>
  <xdr:twoCellAnchor>
    <xdr:from>
      <xdr:col>10</xdr:col>
      <xdr:colOff>76200</xdr:colOff>
      <xdr:row>17</xdr:row>
      <xdr:rowOff>47625</xdr:rowOff>
    </xdr:from>
    <xdr:to>
      <xdr:col>11</xdr:col>
      <xdr:colOff>352425</xdr:colOff>
      <xdr:row>18</xdr:row>
      <xdr:rowOff>66675</xdr:rowOff>
    </xdr:to>
    <xdr:cxnSp macro="">
      <xdr:nvCxnSpPr>
        <xdr:cNvPr id="7" name="直線矢印コネクタ 6"/>
        <xdr:cNvCxnSpPr/>
      </xdr:nvCxnSpPr>
      <xdr:spPr>
        <a:xfrm>
          <a:off x="6934200" y="2962275"/>
          <a:ext cx="962025" cy="1905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552450</xdr:colOff>
      <xdr:row>9</xdr:row>
      <xdr:rowOff>28575</xdr:rowOff>
    </xdr:from>
    <xdr:to>
      <xdr:col>14</xdr:col>
      <xdr:colOff>600075</xdr:colOff>
      <xdr:row>11</xdr:row>
      <xdr:rowOff>47625</xdr:rowOff>
    </xdr:to>
    <xdr:sp macro="" textlink="">
      <xdr:nvSpPr>
        <xdr:cNvPr id="10" name="角丸四角形吹き出し 9"/>
        <xdr:cNvSpPr/>
      </xdr:nvSpPr>
      <xdr:spPr>
        <a:xfrm>
          <a:off x="9467850" y="1571625"/>
          <a:ext cx="733425" cy="361950"/>
        </a:xfrm>
        <a:prstGeom prst="wedgeRoundRectCallout">
          <a:avLst>
            <a:gd name="adj1" fmla="val -81175"/>
            <a:gd name="adj2" fmla="val 11035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0</xdr:col>
      <xdr:colOff>123826</xdr:colOff>
      <xdr:row>9</xdr:row>
      <xdr:rowOff>66675</xdr:rowOff>
    </xdr:from>
    <xdr:to>
      <xdr:col>2</xdr:col>
      <xdr:colOff>200025</xdr:colOff>
      <xdr:row>13</xdr:row>
      <xdr:rowOff>57150</xdr:rowOff>
    </xdr:to>
    <xdr:sp macro="" textlink="">
      <xdr:nvSpPr>
        <xdr:cNvPr id="17" name="テキスト ボックス 16"/>
        <xdr:cNvSpPr txBox="1"/>
      </xdr:nvSpPr>
      <xdr:spPr>
        <a:xfrm>
          <a:off x="123826" y="1609725"/>
          <a:ext cx="1447799"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指値してたら見てない間に一気に</a:t>
          </a:r>
          <a:r>
            <a:rPr kumimoji="1" lang="en-US" altLang="ja-JP" sz="1100"/>
            <a:t>IN</a:t>
          </a:r>
          <a:r>
            <a:rPr kumimoji="1" lang="ja-JP" altLang="en-US" sz="1100"/>
            <a:t>→決済♪</a:t>
          </a:r>
        </a:p>
      </xdr:txBody>
    </xdr:sp>
    <xdr:clientData/>
  </xdr:twoCellAnchor>
  <xdr:twoCellAnchor>
    <xdr:from>
      <xdr:col>10</xdr:col>
      <xdr:colOff>190500</xdr:colOff>
      <xdr:row>23</xdr:row>
      <xdr:rowOff>85725</xdr:rowOff>
    </xdr:from>
    <xdr:to>
      <xdr:col>11</xdr:col>
      <xdr:colOff>352425</xdr:colOff>
      <xdr:row>25</xdr:row>
      <xdr:rowOff>38100</xdr:rowOff>
    </xdr:to>
    <xdr:cxnSp macro="">
      <xdr:nvCxnSpPr>
        <xdr:cNvPr id="21" name="直線矢印コネクタ 20"/>
        <xdr:cNvCxnSpPr/>
      </xdr:nvCxnSpPr>
      <xdr:spPr>
        <a:xfrm flipV="1">
          <a:off x="7048500" y="4029075"/>
          <a:ext cx="847725" cy="2952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95250</xdr:colOff>
      <xdr:row>11</xdr:row>
      <xdr:rowOff>76200</xdr:rowOff>
    </xdr:from>
    <xdr:to>
      <xdr:col>13</xdr:col>
      <xdr:colOff>142875</xdr:colOff>
      <xdr:row>13</xdr:row>
      <xdr:rowOff>95250</xdr:rowOff>
    </xdr:to>
    <xdr:sp macro="" textlink="">
      <xdr:nvSpPr>
        <xdr:cNvPr id="25" name="角丸四角形吹き出し 24"/>
        <xdr:cNvSpPr/>
      </xdr:nvSpPr>
      <xdr:spPr>
        <a:xfrm>
          <a:off x="8324850" y="1962150"/>
          <a:ext cx="733425" cy="361950"/>
        </a:xfrm>
        <a:prstGeom prst="wedgeRoundRectCallout">
          <a:avLst>
            <a:gd name="adj1" fmla="val 62980"/>
            <a:gd name="adj2" fmla="val 8404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31</xdr:row>
      <xdr:rowOff>85725</xdr:rowOff>
    </xdr:to>
    <xdr:pic>
      <xdr:nvPicPr>
        <xdr:cNvPr id="11266" name="Picture 2"/>
        <xdr:cNvPicPr>
          <a:picLocks noChangeAspect="1" noChangeArrowheads="1"/>
        </xdr:cNvPicPr>
      </xdr:nvPicPr>
      <xdr:blipFill>
        <a:blip xmlns:r="http://schemas.openxmlformats.org/officeDocument/2006/relationships" r:embed="rId1"/>
        <a:srcRect l="4832" t="13151" b="13021"/>
        <a:stretch>
          <a:fillRect/>
        </a:stretch>
      </xdr:blipFill>
      <xdr:spPr bwMode="auto">
        <a:xfrm>
          <a:off x="0" y="0"/>
          <a:ext cx="12382500" cy="5400675"/>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95250</xdr:rowOff>
    </xdr:from>
    <xdr:to>
      <xdr:col>18</xdr:col>
      <xdr:colOff>66675</xdr:colOff>
      <xdr:row>65</xdr:row>
      <xdr:rowOff>38100</xdr:rowOff>
    </xdr:to>
    <xdr:pic>
      <xdr:nvPicPr>
        <xdr:cNvPr id="11265" name="Picture 1"/>
        <xdr:cNvPicPr>
          <a:picLocks noChangeAspect="1" noChangeArrowheads="1"/>
        </xdr:cNvPicPr>
      </xdr:nvPicPr>
      <xdr:blipFill>
        <a:blip xmlns:r="http://schemas.openxmlformats.org/officeDocument/2006/relationships" r:embed="rId2"/>
        <a:srcRect l="4612" t="12760" b="13021"/>
        <a:stretch>
          <a:fillRect/>
        </a:stretch>
      </xdr:blipFill>
      <xdr:spPr bwMode="auto">
        <a:xfrm>
          <a:off x="0" y="5753100"/>
          <a:ext cx="12411075" cy="5429250"/>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476251</xdr:colOff>
      <xdr:row>3</xdr:row>
      <xdr:rowOff>114300</xdr:rowOff>
    </xdr:to>
    <xdr:sp macro="" textlink="">
      <xdr:nvSpPr>
        <xdr:cNvPr id="4" name="テキスト ボックス 3"/>
        <xdr:cNvSpPr txBox="1"/>
      </xdr:nvSpPr>
      <xdr:spPr>
        <a:xfrm>
          <a:off x="104775" y="190500"/>
          <a:ext cx="1057276"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No.18:GBPCHF</a:t>
          </a:r>
        </a:p>
        <a:p>
          <a:pPr algn="l"/>
          <a:r>
            <a:rPr kumimoji="1" lang="ja-JP" altLang="en-US" sz="1100"/>
            <a:t>相場認識</a:t>
          </a:r>
        </a:p>
      </xdr:txBody>
    </xdr:sp>
    <xdr:clientData/>
  </xdr:twoCellAnchor>
  <xdr:twoCellAnchor>
    <xdr:from>
      <xdr:col>0</xdr:col>
      <xdr:colOff>123826</xdr:colOff>
      <xdr:row>4</xdr:row>
      <xdr:rowOff>0</xdr:rowOff>
    </xdr:from>
    <xdr:to>
      <xdr:col>2</xdr:col>
      <xdr:colOff>200025</xdr:colOff>
      <xdr:row>8</xdr:row>
      <xdr:rowOff>142875</xdr:rowOff>
    </xdr:to>
    <xdr:sp macro="" textlink="">
      <xdr:nvSpPr>
        <xdr:cNvPr id="6" name="テキスト ボックス 5"/>
        <xdr:cNvSpPr txBox="1"/>
      </xdr:nvSpPr>
      <xdr:spPr>
        <a:xfrm>
          <a:off x="123826" y="685800"/>
          <a:ext cx="1447799"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週足レベルで弱めの</a:t>
          </a:r>
          <a:r>
            <a:rPr kumimoji="1" lang="en-US" altLang="ja-JP" sz="1100"/>
            <a:t>S/R</a:t>
          </a:r>
          <a:r>
            <a:rPr kumimoji="1" lang="ja-JP" altLang="en-US" sz="1100"/>
            <a:t>に当たって</a:t>
          </a:r>
          <a:r>
            <a:rPr kumimoji="1" lang="en-US" altLang="ja-JP" sz="1100"/>
            <a:t>…</a:t>
          </a:r>
          <a:r>
            <a:rPr kumimoji="1" lang="ja-JP" altLang="en-US" sz="1100"/>
            <a:t>より</a:t>
          </a:r>
          <a:endParaRPr kumimoji="1" lang="en-US" altLang="ja-JP" sz="1100"/>
        </a:p>
        <a:p>
          <a:r>
            <a:rPr kumimoji="1" lang="ja-JP" altLang="en-US" sz="1100"/>
            <a:t>勝率</a:t>
          </a:r>
          <a:r>
            <a:rPr kumimoji="1" lang="en-US" altLang="ja-JP" sz="1100"/>
            <a:t>100</a:t>
          </a:r>
          <a:r>
            <a:rPr kumimoji="1" lang="ja-JP" altLang="en-US" sz="1100"/>
            <a:t>％相性</a:t>
          </a:r>
          <a:r>
            <a:rPr kumimoji="1" lang="en-US" altLang="ja-JP" sz="1100"/>
            <a:t>100</a:t>
          </a:r>
          <a:r>
            <a:rPr kumimoji="1" lang="ja-JP" altLang="en-US" sz="1100"/>
            <a:t>％の</a:t>
          </a:r>
          <a:r>
            <a:rPr kumimoji="1" lang="en-US" altLang="ja-JP" sz="1100"/>
            <a:t>GBPCHF</a:t>
          </a:r>
          <a:r>
            <a:rPr kumimoji="1" lang="ja-JP" altLang="en-US" sz="1100"/>
            <a:t>だから</a:t>
          </a:r>
          <a:r>
            <a:rPr kumimoji="1" lang="en-US" altLang="ja-JP" sz="1100"/>
            <a:t>IN</a:t>
          </a:r>
          <a:r>
            <a:rPr kumimoji="1" lang="ja-JP" altLang="en-US" sz="1100"/>
            <a:t>！</a:t>
          </a:r>
        </a:p>
      </xdr:txBody>
    </xdr:sp>
    <xdr:clientData/>
  </xdr:twoCellAnchor>
  <xdr:twoCellAnchor>
    <xdr:from>
      <xdr:col>7</xdr:col>
      <xdr:colOff>665962</xdr:colOff>
      <xdr:row>10</xdr:row>
      <xdr:rowOff>57949</xdr:rowOff>
    </xdr:from>
    <xdr:to>
      <xdr:col>7</xdr:col>
      <xdr:colOff>666751</xdr:colOff>
      <xdr:row>14</xdr:row>
      <xdr:rowOff>152403</xdr:rowOff>
    </xdr:to>
    <xdr:cxnSp macro="">
      <xdr:nvCxnSpPr>
        <xdr:cNvPr id="18" name="直線矢印コネクタ 17"/>
        <xdr:cNvCxnSpPr/>
      </xdr:nvCxnSpPr>
      <xdr:spPr>
        <a:xfrm rot="16200000" flipV="1">
          <a:off x="5076830" y="2162181"/>
          <a:ext cx="780254" cy="78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8739</xdr:colOff>
      <xdr:row>10</xdr:row>
      <xdr:rowOff>67475</xdr:rowOff>
    </xdr:from>
    <xdr:to>
      <xdr:col>9</xdr:col>
      <xdr:colOff>9528</xdr:colOff>
      <xdr:row>14</xdr:row>
      <xdr:rowOff>161929</xdr:rowOff>
    </xdr:to>
    <xdr:cxnSp macro="">
      <xdr:nvCxnSpPr>
        <xdr:cNvPr id="19" name="直線矢印コネクタ 18"/>
        <xdr:cNvCxnSpPr/>
      </xdr:nvCxnSpPr>
      <xdr:spPr>
        <a:xfrm rot="16200000" flipV="1">
          <a:off x="5791207" y="2171707"/>
          <a:ext cx="780254" cy="78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59</xdr:row>
      <xdr:rowOff>28575</xdr:rowOff>
    </xdr:from>
    <xdr:to>
      <xdr:col>11</xdr:col>
      <xdr:colOff>200025</xdr:colOff>
      <xdr:row>60</xdr:row>
      <xdr:rowOff>142875</xdr:rowOff>
    </xdr:to>
    <xdr:cxnSp macro="">
      <xdr:nvCxnSpPr>
        <xdr:cNvPr id="25" name="直線矢印コネクタ 24"/>
        <xdr:cNvCxnSpPr/>
      </xdr:nvCxnSpPr>
      <xdr:spPr>
        <a:xfrm flipV="1">
          <a:off x="7143750" y="10144125"/>
          <a:ext cx="600075" cy="2857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95251</xdr:colOff>
      <xdr:row>52</xdr:row>
      <xdr:rowOff>104774</xdr:rowOff>
    </xdr:from>
    <xdr:to>
      <xdr:col>12</xdr:col>
      <xdr:colOff>676275</xdr:colOff>
      <xdr:row>55</xdr:row>
      <xdr:rowOff>133349</xdr:rowOff>
    </xdr:to>
    <xdr:sp macro="" textlink="">
      <xdr:nvSpPr>
        <xdr:cNvPr id="26" name="角丸四角形吹き出し 25"/>
        <xdr:cNvSpPr/>
      </xdr:nvSpPr>
      <xdr:spPr>
        <a:xfrm>
          <a:off x="7639051" y="9020174"/>
          <a:ext cx="1266824" cy="542925"/>
        </a:xfrm>
        <a:prstGeom prst="wedgeRoundRectCallout">
          <a:avLst>
            <a:gd name="adj1" fmla="val -39362"/>
            <a:gd name="adj2" fmla="val -14139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23.6</a:t>
          </a:r>
          <a:r>
            <a:rPr kumimoji="1" lang="ja-JP" altLang="en-US" sz="1100"/>
            <a:t>で跳ね返ったところで</a:t>
          </a:r>
          <a:r>
            <a:rPr kumimoji="1" lang="en-US" altLang="ja-JP" sz="1100"/>
            <a:t>IN</a:t>
          </a:r>
          <a:endParaRPr kumimoji="1" lang="ja-JP" altLang="en-US" sz="1100"/>
        </a:p>
      </xdr:txBody>
    </xdr:sp>
    <xdr:clientData/>
  </xdr:twoCellAnchor>
  <xdr:twoCellAnchor>
    <xdr:from>
      <xdr:col>11</xdr:col>
      <xdr:colOff>523875</xdr:colOff>
      <xdr:row>44</xdr:row>
      <xdr:rowOff>123825</xdr:rowOff>
    </xdr:from>
    <xdr:to>
      <xdr:col>12</xdr:col>
      <xdr:colOff>571500</xdr:colOff>
      <xdr:row>46</xdr:row>
      <xdr:rowOff>142875</xdr:rowOff>
    </xdr:to>
    <xdr:sp macro="" textlink="">
      <xdr:nvSpPr>
        <xdr:cNvPr id="27" name="角丸四角形吹き出し 26"/>
        <xdr:cNvSpPr/>
      </xdr:nvSpPr>
      <xdr:spPr>
        <a:xfrm>
          <a:off x="8067675" y="7667625"/>
          <a:ext cx="733425" cy="361950"/>
        </a:xfrm>
        <a:prstGeom prst="wedgeRoundRectCallout">
          <a:avLst>
            <a:gd name="adj1" fmla="val -81175"/>
            <a:gd name="adj2" fmla="val 11035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10</xdr:col>
      <xdr:colOff>266700</xdr:colOff>
      <xdr:row>51</xdr:row>
      <xdr:rowOff>1</xdr:rowOff>
    </xdr:from>
    <xdr:to>
      <xdr:col>11</xdr:col>
      <xdr:colOff>247650</xdr:colOff>
      <xdr:row>51</xdr:row>
      <xdr:rowOff>133350</xdr:rowOff>
    </xdr:to>
    <xdr:cxnSp macro="">
      <xdr:nvCxnSpPr>
        <xdr:cNvPr id="29" name="直線矢印コネクタ 28"/>
        <xdr:cNvCxnSpPr/>
      </xdr:nvCxnSpPr>
      <xdr:spPr>
        <a:xfrm>
          <a:off x="7124700" y="8743951"/>
          <a:ext cx="666750" cy="13334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34</xdr:row>
      <xdr:rowOff>161925</xdr:rowOff>
    </xdr:from>
    <xdr:to>
      <xdr:col>2</xdr:col>
      <xdr:colOff>114300</xdr:colOff>
      <xdr:row>37</xdr:row>
      <xdr:rowOff>104775</xdr:rowOff>
    </xdr:to>
    <xdr:sp macro="" textlink="">
      <xdr:nvSpPr>
        <xdr:cNvPr id="33" name="テキスト ボックス 32"/>
        <xdr:cNvSpPr txBox="1"/>
      </xdr:nvSpPr>
      <xdr:spPr>
        <a:xfrm>
          <a:off x="114300" y="5991225"/>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0</xdr:col>
      <xdr:colOff>133349</xdr:colOff>
      <xdr:row>38</xdr:row>
      <xdr:rowOff>66675</xdr:rowOff>
    </xdr:from>
    <xdr:to>
      <xdr:col>2</xdr:col>
      <xdr:colOff>257174</xdr:colOff>
      <xdr:row>42</xdr:row>
      <xdr:rowOff>19050</xdr:rowOff>
    </xdr:to>
    <xdr:sp macro="" textlink="">
      <xdr:nvSpPr>
        <xdr:cNvPr id="34" name="テキスト ボックス 33"/>
        <xdr:cNvSpPr txBox="1"/>
      </xdr:nvSpPr>
      <xdr:spPr>
        <a:xfrm>
          <a:off x="133349" y="6581775"/>
          <a:ext cx="149542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気づいた時は既にネックラインブレイク後の逆行に入っていた</a:t>
          </a:r>
        </a:p>
      </xdr:txBody>
    </xdr:sp>
    <xdr:clientData/>
  </xdr:twoCellAnchor>
  <xdr:twoCellAnchor>
    <xdr:from>
      <xdr:col>0</xdr:col>
      <xdr:colOff>123824</xdr:colOff>
      <xdr:row>42</xdr:row>
      <xdr:rowOff>123825</xdr:rowOff>
    </xdr:from>
    <xdr:to>
      <xdr:col>2</xdr:col>
      <xdr:colOff>247649</xdr:colOff>
      <xdr:row>46</xdr:row>
      <xdr:rowOff>76200</xdr:rowOff>
    </xdr:to>
    <xdr:sp macro="" textlink="">
      <xdr:nvSpPr>
        <xdr:cNvPr id="35" name="テキスト ボックス 34"/>
        <xdr:cNvSpPr txBox="1"/>
      </xdr:nvSpPr>
      <xdr:spPr>
        <a:xfrm>
          <a:off x="123824" y="7324725"/>
          <a:ext cx="149542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5</a:t>
          </a:r>
          <a:r>
            <a:rPr kumimoji="1" lang="ja-JP" altLang="en-US" sz="1100"/>
            <a:t>分足で</a:t>
          </a:r>
          <a:r>
            <a:rPr kumimoji="1" lang="en-US" altLang="ja-JP" sz="1100"/>
            <a:t>23.6</a:t>
          </a:r>
          <a:r>
            <a:rPr kumimoji="1" lang="ja-JP" altLang="en-US" sz="1100"/>
            <a:t>に接触したところで作った十字を上抜いたところで</a:t>
          </a:r>
          <a:r>
            <a:rPr kumimoji="1" lang="en-US" altLang="ja-JP" sz="1100"/>
            <a:t>IN</a:t>
          </a:r>
          <a:endParaRPr kumimoji="1" lang="ja-JP" altLang="en-US" sz="1100"/>
        </a:p>
      </xdr:txBody>
    </xdr:sp>
    <xdr:clientData/>
  </xdr:twoCellAnchor>
  <xdr:twoCellAnchor>
    <xdr:from>
      <xdr:col>0</xdr:col>
      <xdr:colOff>133349</xdr:colOff>
      <xdr:row>47</xdr:row>
      <xdr:rowOff>9526</xdr:rowOff>
    </xdr:from>
    <xdr:to>
      <xdr:col>2</xdr:col>
      <xdr:colOff>361950</xdr:colOff>
      <xdr:row>48</xdr:row>
      <xdr:rowOff>123826</xdr:rowOff>
    </xdr:to>
    <xdr:sp macro="" textlink="">
      <xdr:nvSpPr>
        <xdr:cNvPr id="36" name="テキスト ボックス 35"/>
        <xdr:cNvSpPr txBox="1"/>
      </xdr:nvSpPr>
      <xdr:spPr>
        <a:xfrm>
          <a:off x="133349" y="8067676"/>
          <a:ext cx="1600201"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結果１：１以上獲れた♪</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123825</xdr:rowOff>
    </xdr:to>
    <xdr:pic>
      <xdr:nvPicPr>
        <xdr:cNvPr id="11265" name="Picture 1"/>
        <xdr:cNvPicPr>
          <a:picLocks noChangeAspect="1" noChangeArrowheads="1"/>
        </xdr:cNvPicPr>
      </xdr:nvPicPr>
      <xdr:blipFill>
        <a:blip xmlns:r="http://schemas.openxmlformats.org/officeDocument/2006/relationships" r:embed="rId1"/>
        <a:srcRect l="4758" t="12891" b="12760"/>
        <a:stretch>
          <a:fillRect/>
        </a:stretch>
      </xdr:blipFill>
      <xdr:spPr bwMode="auto">
        <a:xfrm>
          <a:off x="0" y="0"/>
          <a:ext cx="12392025" cy="543877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152400</xdr:rowOff>
    </xdr:from>
    <xdr:to>
      <xdr:col>18</xdr:col>
      <xdr:colOff>38100</xdr:colOff>
      <xdr:row>64</xdr:row>
      <xdr:rowOff>104775</xdr:rowOff>
    </xdr:to>
    <xdr:pic>
      <xdr:nvPicPr>
        <xdr:cNvPr id="11266" name="Picture 2"/>
        <xdr:cNvPicPr>
          <a:picLocks noChangeAspect="1" noChangeArrowheads="1"/>
        </xdr:cNvPicPr>
      </xdr:nvPicPr>
      <xdr:blipFill>
        <a:blip xmlns:r="http://schemas.openxmlformats.org/officeDocument/2006/relationships" r:embed="rId2"/>
        <a:srcRect l="4832" t="12891" b="12760"/>
        <a:stretch>
          <a:fillRect/>
        </a:stretch>
      </xdr:blipFill>
      <xdr:spPr bwMode="auto">
        <a:xfrm>
          <a:off x="0" y="5638800"/>
          <a:ext cx="12382500" cy="543877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476251</xdr:colOff>
      <xdr:row>3</xdr:row>
      <xdr:rowOff>114300</xdr:rowOff>
    </xdr:to>
    <xdr:sp macro="" textlink="">
      <xdr:nvSpPr>
        <xdr:cNvPr id="4" name="テキスト ボックス 3"/>
        <xdr:cNvSpPr txBox="1"/>
      </xdr:nvSpPr>
      <xdr:spPr>
        <a:xfrm>
          <a:off x="104775" y="190500"/>
          <a:ext cx="1057276"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No.17:EURUSD</a:t>
          </a:r>
        </a:p>
        <a:p>
          <a:pPr algn="l"/>
          <a:r>
            <a:rPr kumimoji="1" lang="ja-JP" altLang="en-US" sz="1100"/>
            <a:t>相場認識</a:t>
          </a:r>
        </a:p>
      </xdr:txBody>
    </xdr:sp>
    <xdr:clientData/>
  </xdr:twoCellAnchor>
  <xdr:twoCellAnchor>
    <xdr:from>
      <xdr:col>13</xdr:col>
      <xdr:colOff>323850</xdr:colOff>
      <xdr:row>33</xdr:row>
      <xdr:rowOff>76200</xdr:rowOff>
    </xdr:from>
    <xdr:to>
      <xdr:col>14</xdr:col>
      <xdr:colOff>200025</xdr:colOff>
      <xdr:row>34</xdr:row>
      <xdr:rowOff>85725</xdr:rowOff>
    </xdr:to>
    <xdr:cxnSp macro="">
      <xdr:nvCxnSpPr>
        <xdr:cNvPr id="5" name="直線矢印コネクタ 4"/>
        <xdr:cNvCxnSpPr/>
      </xdr:nvCxnSpPr>
      <xdr:spPr>
        <a:xfrm flipV="1">
          <a:off x="9239250" y="5734050"/>
          <a:ext cx="561975"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123826</xdr:colOff>
      <xdr:row>4</xdr:row>
      <xdr:rowOff>0</xdr:rowOff>
    </xdr:from>
    <xdr:to>
      <xdr:col>2</xdr:col>
      <xdr:colOff>200025</xdr:colOff>
      <xdr:row>7</xdr:row>
      <xdr:rowOff>104775</xdr:rowOff>
    </xdr:to>
    <xdr:sp macro="" textlink="">
      <xdr:nvSpPr>
        <xdr:cNvPr id="6" name="テキスト ボックス 5"/>
        <xdr:cNvSpPr txBox="1"/>
      </xdr:nvSpPr>
      <xdr:spPr>
        <a:xfrm>
          <a:off x="123826" y="685800"/>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日足レベルで直近高値が</a:t>
          </a:r>
          <a:r>
            <a:rPr kumimoji="1" lang="en-US" altLang="ja-JP" sz="1100"/>
            <a:t>S/R</a:t>
          </a:r>
          <a:r>
            <a:rPr kumimoji="1" lang="ja-JP" altLang="en-US" sz="1100"/>
            <a:t>に接触していることを確認</a:t>
          </a:r>
        </a:p>
      </xdr:txBody>
    </xdr:sp>
    <xdr:clientData/>
  </xdr:twoCellAnchor>
  <xdr:twoCellAnchor>
    <xdr:from>
      <xdr:col>0</xdr:col>
      <xdr:colOff>95250</xdr:colOff>
      <xdr:row>34</xdr:row>
      <xdr:rowOff>57151</xdr:rowOff>
    </xdr:from>
    <xdr:to>
      <xdr:col>2</xdr:col>
      <xdr:colOff>95250</xdr:colOff>
      <xdr:row>37</xdr:row>
      <xdr:rowOff>1</xdr:rowOff>
    </xdr:to>
    <xdr:sp macro="" textlink="">
      <xdr:nvSpPr>
        <xdr:cNvPr id="7" name="テキスト ボックス 6"/>
        <xdr:cNvSpPr txBox="1"/>
      </xdr:nvSpPr>
      <xdr:spPr>
        <a:xfrm>
          <a:off x="95250" y="588645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a:t>
          </a:r>
          <a:r>
            <a:rPr kumimoji="1" lang="en-US" altLang="ja-JP" sz="1100"/>
            <a:t>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13</xdr:col>
      <xdr:colOff>447675</xdr:colOff>
      <xdr:row>52</xdr:row>
      <xdr:rowOff>152400</xdr:rowOff>
    </xdr:from>
    <xdr:to>
      <xdr:col>14</xdr:col>
      <xdr:colOff>381000</xdr:colOff>
      <xdr:row>54</xdr:row>
      <xdr:rowOff>0</xdr:rowOff>
    </xdr:to>
    <xdr:cxnSp macro="">
      <xdr:nvCxnSpPr>
        <xdr:cNvPr id="8" name="直線矢印コネクタ 7"/>
        <xdr:cNvCxnSpPr/>
      </xdr:nvCxnSpPr>
      <xdr:spPr>
        <a:xfrm>
          <a:off x="9363075" y="9067800"/>
          <a:ext cx="619125" cy="1905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333375</xdr:colOff>
      <xdr:row>39</xdr:row>
      <xdr:rowOff>28575</xdr:rowOff>
    </xdr:from>
    <xdr:to>
      <xdr:col>14</xdr:col>
      <xdr:colOff>361950</xdr:colOff>
      <xdr:row>41</xdr:row>
      <xdr:rowOff>47625</xdr:rowOff>
    </xdr:to>
    <xdr:sp macro="" textlink="">
      <xdr:nvSpPr>
        <xdr:cNvPr id="9" name="角丸四角形吹き出し 8"/>
        <xdr:cNvSpPr/>
      </xdr:nvSpPr>
      <xdr:spPr>
        <a:xfrm>
          <a:off x="9248775" y="6715125"/>
          <a:ext cx="714375" cy="361950"/>
        </a:xfrm>
        <a:prstGeom prst="wedgeRoundRectCallout">
          <a:avLst>
            <a:gd name="adj1" fmla="val 58293"/>
            <a:gd name="adj2" fmla="val -843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438150</xdr:colOff>
      <xdr:row>42</xdr:row>
      <xdr:rowOff>38100</xdr:rowOff>
    </xdr:from>
    <xdr:to>
      <xdr:col>14</xdr:col>
      <xdr:colOff>485775</xdr:colOff>
      <xdr:row>44</xdr:row>
      <xdr:rowOff>57150</xdr:rowOff>
    </xdr:to>
    <xdr:sp macro="" textlink="">
      <xdr:nvSpPr>
        <xdr:cNvPr id="10" name="角丸四角形吹き出し 9"/>
        <xdr:cNvSpPr/>
      </xdr:nvSpPr>
      <xdr:spPr>
        <a:xfrm>
          <a:off x="9353550" y="7239000"/>
          <a:ext cx="733425" cy="361950"/>
        </a:xfrm>
        <a:prstGeom prst="wedgeRoundRectCallout">
          <a:avLst>
            <a:gd name="adj1" fmla="val 52591"/>
            <a:gd name="adj2" fmla="val -1028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13</xdr:col>
      <xdr:colOff>618332</xdr:colOff>
      <xdr:row>4</xdr:row>
      <xdr:rowOff>29375</xdr:rowOff>
    </xdr:from>
    <xdr:to>
      <xdr:col>13</xdr:col>
      <xdr:colOff>619920</xdr:colOff>
      <xdr:row>8</xdr:row>
      <xdr:rowOff>48420</xdr:rowOff>
    </xdr:to>
    <xdr:cxnSp macro="">
      <xdr:nvCxnSpPr>
        <xdr:cNvPr id="11" name="直線矢印コネクタ 10"/>
        <xdr:cNvCxnSpPr/>
      </xdr:nvCxnSpPr>
      <xdr:spPr>
        <a:xfrm rot="5400000">
          <a:off x="9182103" y="1066804"/>
          <a:ext cx="704845"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104774</xdr:colOff>
      <xdr:row>37</xdr:row>
      <xdr:rowOff>123826</xdr:rowOff>
    </xdr:from>
    <xdr:to>
      <xdr:col>2</xdr:col>
      <xdr:colOff>685799</xdr:colOff>
      <xdr:row>39</xdr:row>
      <xdr:rowOff>57150</xdr:rowOff>
    </xdr:to>
    <xdr:sp macro="" textlink="">
      <xdr:nvSpPr>
        <xdr:cNvPr id="12" name="テキスト ボックス 11"/>
        <xdr:cNvSpPr txBox="1"/>
      </xdr:nvSpPr>
      <xdr:spPr>
        <a:xfrm>
          <a:off x="104774" y="6467476"/>
          <a:ext cx="1952625" cy="276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初のフルロット（資金の１％）</a:t>
          </a:r>
          <a:r>
            <a:rPr kumimoji="1" lang="en-US" altLang="ja-JP" sz="1100"/>
            <a:t>IN</a:t>
          </a:r>
          <a:endParaRPr kumimoji="1" lang="ja-JP" altLang="en-US" sz="1100"/>
        </a:p>
      </xdr:txBody>
    </xdr:sp>
    <xdr:clientData/>
  </xdr:twoCellAnchor>
  <xdr:twoCellAnchor>
    <xdr:from>
      <xdr:col>0</xdr:col>
      <xdr:colOff>114300</xdr:colOff>
      <xdr:row>39</xdr:row>
      <xdr:rowOff>152400</xdr:rowOff>
    </xdr:from>
    <xdr:to>
      <xdr:col>2</xdr:col>
      <xdr:colOff>457200</xdr:colOff>
      <xdr:row>42</xdr:row>
      <xdr:rowOff>104775</xdr:rowOff>
    </xdr:to>
    <xdr:sp macro="" textlink="">
      <xdr:nvSpPr>
        <xdr:cNvPr id="13" name="テキスト ボックス 12"/>
        <xdr:cNvSpPr txBox="1"/>
      </xdr:nvSpPr>
      <xdr:spPr>
        <a:xfrm>
          <a:off x="114300" y="6838950"/>
          <a:ext cx="171450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素直に伸びた為、メンタルのストレスは分からず</a:t>
          </a:r>
        </a:p>
      </xdr:txBody>
    </xdr:sp>
    <xdr:clientData/>
  </xdr:twoCellAnchor>
  <xdr:twoCellAnchor>
    <xdr:from>
      <xdr:col>17</xdr:col>
      <xdr:colOff>170659</xdr:colOff>
      <xdr:row>4</xdr:row>
      <xdr:rowOff>10325</xdr:rowOff>
    </xdr:from>
    <xdr:to>
      <xdr:col>17</xdr:col>
      <xdr:colOff>172247</xdr:colOff>
      <xdr:row>8</xdr:row>
      <xdr:rowOff>29370</xdr:rowOff>
    </xdr:to>
    <xdr:cxnSp macro="">
      <xdr:nvCxnSpPr>
        <xdr:cNvPr id="14" name="直線矢印コネクタ 13"/>
        <xdr:cNvCxnSpPr/>
      </xdr:nvCxnSpPr>
      <xdr:spPr>
        <a:xfrm rot="5400000">
          <a:off x="11477630" y="1047754"/>
          <a:ext cx="704845"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665959</xdr:colOff>
      <xdr:row>4</xdr:row>
      <xdr:rowOff>19850</xdr:rowOff>
    </xdr:from>
    <xdr:to>
      <xdr:col>16</xdr:col>
      <xdr:colOff>667547</xdr:colOff>
      <xdr:row>8</xdr:row>
      <xdr:rowOff>38895</xdr:rowOff>
    </xdr:to>
    <xdr:cxnSp macro="">
      <xdr:nvCxnSpPr>
        <xdr:cNvPr id="19" name="直線矢印コネクタ 18"/>
        <xdr:cNvCxnSpPr/>
      </xdr:nvCxnSpPr>
      <xdr:spPr>
        <a:xfrm rot="5400000">
          <a:off x="11287130" y="1057279"/>
          <a:ext cx="704845"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437359</xdr:colOff>
      <xdr:row>4</xdr:row>
      <xdr:rowOff>29377</xdr:rowOff>
    </xdr:from>
    <xdr:to>
      <xdr:col>5</xdr:col>
      <xdr:colOff>438947</xdr:colOff>
      <xdr:row>8</xdr:row>
      <xdr:rowOff>48422</xdr:rowOff>
    </xdr:to>
    <xdr:cxnSp macro="">
      <xdr:nvCxnSpPr>
        <xdr:cNvPr id="20" name="直線矢印コネクタ 19"/>
        <xdr:cNvCxnSpPr/>
      </xdr:nvCxnSpPr>
      <xdr:spPr>
        <a:xfrm rot="5400000">
          <a:off x="3514730" y="1066806"/>
          <a:ext cx="704845"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246859</xdr:colOff>
      <xdr:row>4</xdr:row>
      <xdr:rowOff>38903</xdr:rowOff>
    </xdr:from>
    <xdr:to>
      <xdr:col>4</xdr:col>
      <xdr:colOff>248447</xdr:colOff>
      <xdr:row>8</xdr:row>
      <xdr:rowOff>57948</xdr:rowOff>
    </xdr:to>
    <xdr:cxnSp macro="">
      <xdr:nvCxnSpPr>
        <xdr:cNvPr id="21" name="直線矢印コネクタ 20"/>
        <xdr:cNvCxnSpPr/>
      </xdr:nvCxnSpPr>
      <xdr:spPr>
        <a:xfrm rot="5400000">
          <a:off x="2638430" y="1076332"/>
          <a:ext cx="704845"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18262</xdr:colOff>
      <xdr:row>8</xdr:row>
      <xdr:rowOff>134149</xdr:rowOff>
    </xdr:from>
    <xdr:to>
      <xdr:col>7</xdr:col>
      <xdr:colOff>19051</xdr:colOff>
      <xdr:row>13</xdr:row>
      <xdr:rowOff>57153</xdr:rowOff>
    </xdr:to>
    <xdr:cxnSp macro="">
      <xdr:nvCxnSpPr>
        <xdr:cNvPr id="22" name="直線矢印コネクタ 21"/>
        <xdr:cNvCxnSpPr/>
      </xdr:nvCxnSpPr>
      <xdr:spPr>
        <a:xfrm rot="16200000" flipV="1">
          <a:off x="4429130" y="1895481"/>
          <a:ext cx="780254" cy="78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208764</xdr:colOff>
      <xdr:row>8</xdr:row>
      <xdr:rowOff>105575</xdr:rowOff>
    </xdr:from>
    <xdr:to>
      <xdr:col>15</xdr:col>
      <xdr:colOff>209553</xdr:colOff>
      <xdr:row>13</xdr:row>
      <xdr:rowOff>28579</xdr:rowOff>
    </xdr:to>
    <xdr:cxnSp macro="">
      <xdr:nvCxnSpPr>
        <xdr:cNvPr id="24" name="直線矢印コネクタ 23"/>
        <xdr:cNvCxnSpPr/>
      </xdr:nvCxnSpPr>
      <xdr:spPr>
        <a:xfrm rot="16200000" flipV="1">
          <a:off x="10106032" y="1866907"/>
          <a:ext cx="780254" cy="78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495300</xdr:colOff>
      <xdr:row>55</xdr:row>
      <xdr:rowOff>123825</xdr:rowOff>
    </xdr:from>
    <xdr:to>
      <xdr:col>13</xdr:col>
      <xdr:colOff>314325</xdr:colOff>
      <xdr:row>58</xdr:row>
      <xdr:rowOff>57150</xdr:rowOff>
    </xdr:to>
    <xdr:sp macro="" textlink="">
      <xdr:nvSpPr>
        <xdr:cNvPr id="27" name="角丸四角形吹き出し 26"/>
        <xdr:cNvSpPr/>
      </xdr:nvSpPr>
      <xdr:spPr>
        <a:xfrm>
          <a:off x="8039100" y="9553575"/>
          <a:ext cx="1190625" cy="447675"/>
        </a:xfrm>
        <a:prstGeom prst="wedgeRoundRectCallout">
          <a:avLst>
            <a:gd name="adj1" fmla="val 45995"/>
            <a:gd name="adj2" fmla="val -10274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D/J</a:t>
          </a:r>
          <a:r>
            <a:rPr kumimoji="1" lang="ja-JP" altLang="en-US" sz="1100" b="1"/>
            <a:t>を一度消化</a:t>
          </a:r>
        </a:p>
      </xdr:txBody>
    </xdr:sp>
    <xdr:clientData/>
  </xdr:twoCellAnchor>
  <xdr:twoCellAnchor>
    <xdr:from>
      <xdr:col>0</xdr:col>
      <xdr:colOff>123825</xdr:colOff>
      <xdr:row>44</xdr:row>
      <xdr:rowOff>104775</xdr:rowOff>
    </xdr:from>
    <xdr:to>
      <xdr:col>2</xdr:col>
      <xdr:colOff>466725</xdr:colOff>
      <xdr:row>47</xdr:row>
      <xdr:rowOff>57150</xdr:rowOff>
    </xdr:to>
    <xdr:sp macro="" textlink="">
      <xdr:nvSpPr>
        <xdr:cNvPr id="28" name="テキスト ボックス 27"/>
        <xdr:cNvSpPr txBox="1"/>
      </xdr:nvSpPr>
      <xdr:spPr>
        <a:xfrm>
          <a:off x="123825" y="7648575"/>
          <a:ext cx="171450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ターゲット到達直後の乱高下には肝を冷やした。。</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32</xdr:row>
      <xdr:rowOff>161925</xdr:rowOff>
    </xdr:from>
    <xdr:to>
      <xdr:col>18</xdr:col>
      <xdr:colOff>47625</xdr:colOff>
      <xdr:row>64</xdr:row>
      <xdr:rowOff>95250</xdr:rowOff>
    </xdr:to>
    <xdr:pic>
      <xdr:nvPicPr>
        <xdr:cNvPr id="10242" name="Picture 2"/>
        <xdr:cNvPicPr>
          <a:picLocks noChangeAspect="1" noChangeArrowheads="1"/>
        </xdr:cNvPicPr>
      </xdr:nvPicPr>
      <xdr:blipFill>
        <a:blip xmlns:r="http://schemas.openxmlformats.org/officeDocument/2006/relationships" r:embed="rId1"/>
        <a:srcRect l="4758" t="12760" b="13151"/>
        <a:stretch>
          <a:fillRect/>
        </a:stretch>
      </xdr:blipFill>
      <xdr:spPr bwMode="auto">
        <a:xfrm>
          <a:off x="0" y="5648325"/>
          <a:ext cx="12392025"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85725</xdr:rowOff>
    </xdr:to>
    <xdr:pic>
      <xdr:nvPicPr>
        <xdr:cNvPr id="10241" name="Picture 1"/>
        <xdr:cNvPicPr>
          <a:picLocks noChangeAspect="1" noChangeArrowheads="1"/>
        </xdr:cNvPicPr>
      </xdr:nvPicPr>
      <xdr:blipFill>
        <a:blip xmlns:r="http://schemas.openxmlformats.org/officeDocument/2006/relationships" r:embed="rId2"/>
        <a:srcRect l="4612" t="13021" b="13151"/>
        <a:stretch>
          <a:fillRect/>
        </a:stretch>
      </xdr:blipFill>
      <xdr:spPr bwMode="auto">
        <a:xfrm>
          <a:off x="0" y="0"/>
          <a:ext cx="12411075" cy="5400675"/>
        </a:xfrm>
        <a:prstGeom prst="rect">
          <a:avLst/>
        </a:prstGeom>
        <a:noFill/>
        <a:ln w="1">
          <a:noFill/>
          <a:miter lim="800000"/>
          <a:headEnd/>
          <a:tailEnd type="none" w="med" len="med"/>
        </a:ln>
        <a:effectLst/>
      </xdr:spPr>
    </xdr:pic>
    <xdr:clientData/>
  </xdr:twoCellAnchor>
  <xdr:twoCellAnchor>
    <xdr:from>
      <xdr:col>0</xdr:col>
      <xdr:colOff>104774</xdr:colOff>
      <xdr:row>1</xdr:row>
      <xdr:rowOff>19050</xdr:rowOff>
    </xdr:from>
    <xdr:to>
      <xdr:col>2</xdr:col>
      <xdr:colOff>19049</xdr:colOff>
      <xdr:row>3</xdr:row>
      <xdr:rowOff>114300</xdr:rowOff>
    </xdr:to>
    <xdr:sp macro="" textlink="">
      <xdr:nvSpPr>
        <xdr:cNvPr id="4" name="テキスト ボックス 3"/>
        <xdr:cNvSpPr txBox="1"/>
      </xdr:nvSpPr>
      <xdr:spPr>
        <a:xfrm>
          <a:off x="104774" y="190500"/>
          <a:ext cx="12858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No.15,16:GBPCAD</a:t>
          </a:r>
        </a:p>
        <a:p>
          <a:pPr algn="l"/>
          <a:r>
            <a:rPr kumimoji="1" lang="ja-JP" altLang="en-US" sz="1100"/>
            <a:t>相場認識</a:t>
          </a:r>
        </a:p>
      </xdr:txBody>
    </xdr:sp>
    <xdr:clientData/>
  </xdr:twoCellAnchor>
  <xdr:twoCellAnchor>
    <xdr:from>
      <xdr:col>10</xdr:col>
      <xdr:colOff>66677</xdr:colOff>
      <xdr:row>33</xdr:row>
      <xdr:rowOff>95250</xdr:rowOff>
    </xdr:from>
    <xdr:to>
      <xdr:col>11</xdr:col>
      <xdr:colOff>266700</xdr:colOff>
      <xdr:row>34</xdr:row>
      <xdr:rowOff>123828</xdr:rowOff>
    </xdr:to>
    <xdr:cxnSp macro="">
      <xdr:nvCxnSpPr>
        <xdr:cNvPr id="5" name="直線矢印コネクタ 4"/>
        <xdr:cNvCxnSpPr/>
      </xdr:nvCxnSpPr>
      <xdr:spPr>
        <a:xfrm flipV="1">
          <a:off x="6924677" y="5753100"/>
          <a:ext cx="885823" cy="20002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123826</xdr:colOff>
      <xdr:row>4</xdr:row>
      <xdr:rowOff>0</xdr:rowOff>
    </xdr:from>
    <xdr:to>
      <xdr:col>2</xdr:col>
      <xdr:colOff>200025</xdr:colOff>
      <xdr:row>8</xdr:row>
      <xdr:rowOff>133349</xdr:rowOff>
    </xdr:to>
    <xdr:sp macro="" textlink="">
      <xdr:nvSpPr>
        <xdr:cNvPr id="6" name="テキスト ボックス 5"/>
        <xdr:cNvSpPr txBox="1"/>
      </xdr:nvSpPr>
      <xdr:spPr>
        <a:xfrm>
          <a:off x="123826" y="685800"/>
          <a:ext cx="1447799" cy="819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週足レベルの</a:t>
          </a:r>
          <a:r>
            <a:rPr kumimoji="1" lang="en-US" altLang="ja-JP" sz="1100"/>
            <a:t>FIB50.0</a:t>
          </a:r>
          <a:r>
            <a:rPr kumimoji="1" lang="ja-JP" altLang="en-US" sz="1100"/>
            <a:t>と直近高値が重なっている付近に、弱めの</a:t>
          </a:r>
          <a:r>
            <a:rPr kumimoji="1" lang="en-US" altLang="ja-JP" sz="1100"/>
            <a:t>S/R</a:t>
          </a:r>
          <a:r>
            <a:rPr kumimoji="1" lang="ja-JP" altLang="en-US" sz="1100"/>
            <a:t>もあり。</a:t>
          </a:r>
        </a:p>
      </xdr:txBody>
    </xdr:sp>
    <xdr:clientData/>
  </xdr:twoCellAnchor>
  <xdr:twoCellAnchor>
    <xdr:from>
      <xdr:col>0</xdr:col>
      <xdr:colOff>95250</xdr:colOff>
      <xdr:row>34</xdr:row>
      <xdr:rowOff>57151</xdr:rowOff>
    </xdr:from>
    <xdr:to>
      <xdr:col>2</xdr:col>
      <xdr:colOff>95250</xdr:colOff>
      <xdr:row>37</xdr:row>
      <xdr:rowOff>1</xdr:rowOff>
    </xdr:to>
    <xdr:sp macro="" textlink="">
      <xdr:nvSpPr>
        <xdr:cNvPr id="7" name="テキスト ボックス 6"/>
        <xdr:cNvSpPr txBox="1"/>
      </xdr:nvSpPr>
      <xdr:spPr>
        <a:xfrm>
          <a:off x="95250" y="588645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足で笹田ｗトップと認識</a:t>
          </a:r>
        </a:p>
      </xdr:txBody>
    </xdr:sp>
    <xdr:clientData/>
  </xdr:twoCellAnchor>
  <xdr:twoCellAnchor>
    <xdr:from>
      <xdr:col>10</xdr:col>
      <xdr:colOff>142875</xdr:colOff>
      <xdr:row>52</xdr:row>
      <xdr:rowOff>76200</xdr:rowOff>
    </xdr:from>
    <xdr:to>
      <xdr:col>11</xdr:col>
      <xdr:colOff>314325</xdr:colOff>
      <xdr:row>53</xdr:row>
      <xdr:rowOff>152400</xdr:rowOff>
    </xdr:to>
    <xdr:cxnSp macro="">
      <xdr:nvCxnSpPr>
        <xdr:cNvPr id="8" name="直線矢印コネクタ 7"/>
        <xdr:cNvCxnSpPr/>
      </xdr:nvCxnSpPr>
      <xdr:spPr>
        <a:xfrm>
          <a:off x="7000875" y="8991600"/>
          <a:ext cx="857250" cy="2476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466725</xdr:colOff>
      <xdr:row>39</xdr:row>
      <xdr:rowOff>0</xdr:rowOff>
    </xdr:from>
    <xdr:to>
      <xdr:col>11</xdr:col>
      <xdr:colOff>495300</xdr:colOff>
      <xdr:row>41</xdr:row>
      <xdr:rowOff>19050</xdr:rowOff>
    </xdr:to>
    <xdr:sp macro="" textlink="">
      <xdr:nvSpPr>
        <xdr:cNvPr id="9" name="角丸四角形吹き出し 8"/>
        <xdr:cNvSpPr/>
      </xdr:nvSpPr>
      <xdr:spPr>
        <a:xfrm>
          <a:off x="7324725" y="6686550"/>
          <a:ext cx="714375" cy="361950"/>
        </a:xfrm>
        <a:prstGeom prst="wedgeRoundRectCallout">
          <a:avLst>
            <a:gd name="adj1" fmla="val 51626"/>
            <a:gd name="adj2" fmla="val -5806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438150</xdr:colOff>
      <xdr:row>42</xdr:row>
      <xdr:rowOff>123825</xdr:rowOff>
    </xdr:from>
    <xdr:to>
      <xdr:col>13</xdr:col>
      <xdr:colOff>485775</xdr:colOff>
      <xdr:row>44</xdr:row>
      <xdr:rowOff>142875</xdr:rowOff>
    </xdr:to>
    <xdr:sp macro="" textlink="">
      <xdr:nvSpPr>
        <xdr:cNvPr id="10" name="角丸四角形吹き出し 9"/>
        <xdr:cNvSpPr/>
      </xdr:nvSpPr>
      <xdr:spPr>
        <a:xfrm>
          <a:off x="8667750" y="7324725"/>
          <a:ext cx="733425" cy="361950"/>
        </a:xfrm>
        <a:prstGeom prst="wedgeRoundRectCallout">
          <a:avLst>
            <a:gd name="adj1" fmla="val 52591"/>
            <a:gd name="adj2" fmla="val -1028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15</xdr:col>
      <xdr:colOff>418307</xdr:colOff>
      <xdr:row>1</xdr:row>
      <xdr:rowOff>162724</xdr:rowOff>
    </xdr:from>
    <xdr:to>
      <xdr:col>15</xdr:col>
      <xdr:colOff>419895</xdr:colOff>
      <xdr:row>6</xdr:row>
      <xdr:rowOff>10319</xdr:rowOff>
    </xdr:to>
    <xdr:cxnSp macro="">
      <xdr:nvCxnSpPr>
        <xdr:cNvPr id="11" name="直線矢印コネクタ 10"/>
        <xdr:cNvCxnSpPr/>
      </xdr:nvCxnSpPr>
      <xdr:spPr>
        <a:xfrm rot="5400000">
          <a:off x="10353678" y="685803"/>
          <a:ext cx="704845"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37</xdr:row>
      <xdr:rowOff>123826</xdr:rowOff>
    </xdr:from>
    <xdr:to>
      <xdr:col>2</xdr:col>
      <xdr:colOff>409575</xdr:colOff>
      <xdr:row>41</xdr:row>
      <xdr:rowOff>95250</xdr:rowOff>
    </xdr:to>
    <xdr:sp macro="" textlink="">
      <xdr:nvSpPr>
        <xdr:cNvPr id="13" name="テキスト ボックス 12"/>
        <xdr:cNvSpPr txBox="1"/>
      </xdr:nvSpPr>
      <xdr:spPr>
        <a:xfrm>
          <a:off x="104775" y="6467476"/>
          <a:ext cx="1676400" cy="657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50%</a:t>
          </a:r>
          <a:r>
            <a:rPr kumimoji="1" lang="ja-JP" altLang="en-US" sz="1100"/>
            <a:t>手前に置いた逆指値にかかって買い増し</a:t>
          </a:r>
          <a:r>
            <a:rPr kumimoji="1" lang="en-US" altLang="ja-JP" sz="1100"/>
            <a:t>IN</a:t>
          </a:r>
        </a:p>
        <a:p>
          <a:r>
            <a:rPr kumimoji="1" lang="ja-JP" altLang="en-US" sz="1100"/>
            <a:t>但し</a:t>
          </a:r>
          <a:r>
            <a:rPr kumimoji="1" lang="en-US" altLang="ja-JP" sz="1100"/>
            <a:t>L/S</a:t>
          </a:r>
          <a:r>
            <a:rPr kumimoji="1" lang="ja-JP" altLang="en-US" sz="1100"/>
            <a:t>は</a:t>
          </a:r>
          <a:r>
            <a:rPr kumimoji="1" lang="en-US" altLang="ja-JP" sz="1100"/>
            <a:t>78.6</a:t>
          </a:r>
          <a:r>
            <a:rPr kumimoji="1" lang="ja-JP" altLang="en-US" sz="1100"/>
            <a:t>に設定</a:t>
          </a:r>
        </a:p>
      </xdr:txBody>
    </xdr:sp>
    <xdr:clientData/>
  </xdr:twoCellAnchor>
  <xdr:twoCellAnchor>
    <xdr:from>
      <xdr:col>0</xdr:col>
      <xdr:colOff>95250</xdr:colOff>
      <xdr:row>42</xdr:row>
      <xdr:rowOff>57150</xdr:rowOff>
    </xdr:from>
    <xdr:to>
      <xdr:col>2</xdr:col>
      <xdr:colOff>266700</xdr:colOff>
      <xdr:row>45</xdr:row>
      <xdr:rowOff>9525</xdr:rowOff>
    </xdr:to>
    <xdr:sp macro="" textlink="">
      <xdr:nvSpPr>
        <xdr:cNvPr id="14" name="テキスト ボックス 13"/>
        <xdr:cNvSpPr txBox="1"/>
      </xdr:nvSpPr>
      <xdr:spPr>
        <a:xfrm>
          <a:off x="95250" y="7258050"/>
          <a:ext cx="154305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無事ターゲット到達！</a:t>
          </a:r>
          <a:endParaRPr kumimoji="1" lang="en-US" altLang="ja-JP" sz="1100"/>
        </a:p>
        <a:p>
          <a:r>
            <a:rPr kumimoji="1" lang="ja-JP" altLang="en-US" sz="1100"/>
            <a:t>ボーナスゲット♪</a:t>
          </a:r>
          <a:endParaRPr kumimoji="1" lang="en-US" altLang="ja-JP" sz="1100"/>
        </a:p>
        <a:p>
          <a:endParaRPr kumimoji="1" lang="ja-JP" altLang="en-US" sz="1100"/>
        </a:p>
      </xdr:txBody>
    </xdr:sp>
    <xdr:clientData/>
  </xdr:twoCellAnchor>
  <xdr:twoCellAnchor>
    <xdr:from>
      <xdr:col>12</xdr:col>
      <xdr:colOff>484982</xdr:colOff>
      <xdr:row>2</xdr:row>
      <xdr:rowOff>10325</xdr:rowOff>
    </xdr:from>
    <xdr:to>
      <xdr:col>12</xdr:col>
      <xdr:colOff>486570</xdr:colOff>
      <xdr:row>6</xdr:row>
      <xdr:rowOff>29370</xdr:rowOff>
    </xdr:to>
    <xdr:cxnSp macro="">
      <xdr:nvCxnSpPr>
        <xdr:cNvPr id="18" name="直線矢印コネクタ 17"/>
        <xdr:cNvCxnSpPr/>
      </xdr:nvCxnSpPr>
      <xdr:spPr>
        <a:xfrm rot="5400000">
          <a:off x="8362953" y="704854"/>
          <a:ext cx="704845"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590549</xdr:colOff>
      <xdr:row>39</xdr:row>
      <xdr:rowOff>9525</xdr:rowOff>
    </xdr:from>
    <xdr:to>
      <xdr:col>5</xdr:col>
      <xdr:colOff>28574</xdr:colOff>
      <xdr:row>42</xdr:row>
      <xdr:rowOff>142875</xdr:rowOff>
    </xdr:to>
    <xdr:sp macro="" textlink="">
      <xdr:nvSpPr>
        <xdr:cNvPr id="23" name="角丸四角形吹き出し 22"/>
        <xdr:cNvSpPr/>
      </xdr:nvSpPr>
      <xdr:spPr>
        <a:xfrm>
          <a:off x="1962149" y="6696075"/>
          <a:ext cx="1495425" cy="647700"/>
        </a:xfrm>
        <a:prstGeom prst="wedgeRoundRectCallout">
          <a:avLst>
            <a:gd name="adj1" fmla="val -69827"/>
            <a:gd name="adj2" fmla="val -681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78.6</a:t>
          </a:r>
          <a:r>
            <a:rPr kumimoji="1" lang="ja-JP" altLang="en-US" sz="1100" b="1"/>
            <a:t>に設定することは、検証結果からするとおいしくない</a:t>
          </a:r>
          <a:r>
            <a:rPr kumimoji="1" lang="en-US" altLang="ja-JP" sz="1100" b="1"/>
            <a:t>×</a:t>
          </a:r>
          <a:endParaRPr kumimoji="1" lang="ja-JP" altLang="en-US" sz="1100" b="1"/>
        </a:p>
      </xdr:txBody>
    </xdr:sp>
    <xdr:clientData/>
  </xdr:twoCellAnchor>
  <xdr:twoCellAnchor>
    <xdr:from>
      <xdr:col>11</xdr:col>
      <xdr:colOff>447675</xdr:colOff>
      <xdr:row>33</xdr:row>
      <xdr:rowOff>66675</xdr:rowOff>
    </xdr:from>
    <xdr:to>
      <xdr:col>12</xdr:col>
      <xdr:colOff>476250</xdr:colOff>
      <xdr:row>35</xdr:row>
      <xdr:rowOff>85725</xdr:rowOff>
    </xdr:to>
    <xdr:sp macro="" textlink="">
      <xdr:nvSpPr>
        <xdr:cNvPr id="24" name="角丸四角形吹き出し 23"/>
        <xdr:cNvSpPr/>
      </xdr:nvSpPr>
      <xdr:spPr>
        <a:xfrm>
          <a:off x="7991475" y="5724525"/>
          <a:ext cx="714375" cy="361950"/>
        </a:xfrm>
        <a:prstGeom prst="wedgeRoundRectCallout">
          <a:avLst>
            <a:gd name="adj1" fmla="val 39626"/>
            <a:gd name="adj2" fmla="val 787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売り増し</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76200</xdr:rowOff>
    </xdr:to>
    <xdr:pic>
      <xdr:nvPicPr>
        <xdr:cNvPr id="12290" name="Picture 2"/>
        <xdr:cNvPicPr>
          <a:picLocks noChangeAspect="1" noChangeArrowheads="1"/>
        </xdr:cNvPicPr>
      </xdr:nvPicPr>
      <xdr:blipFill>
        <a:blip xmlns:r="http://schemas.openxmlformats.org/officeDocument/2006/relationships" r:embed="rId1"/>
        <a:srcRect l="4758" t="13281" b="13021"/>
        <a:stretch>
          <a:fillRect/>
        </a:stretch>
      </xdr:blipFill>
      <xdr:spPr bwMode="auto">
        <a:xfrm>
          <a:off x="0" y="0"/>
          <a:ext cx="12392025" cy="5391150"/>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142875</xdr:rowOff>
    </xdr:from>
    <xdr:to>
      <xdr:col>18</xdr:col>
      <xdr:colOff>47625</xdr:colOff>
      <xdr:row>64</xdr:row>
      <xdr:rowOff>85725</xdr:rowOff>
    </xdr:to>
    <xdr:pic>
      <xdr:nvPicPr>
        <xdr:cNvPr id="12289" name="Picture 1"/>
        <xdr:cNvPicPr>
          <a:picLocks noChangeAspect="1" noChangeArrowheads="1"/>
        </xdr:cNvPicPr>
      </xdr:nvPicPr>
      <xdr:blipFill>
        <a:blip xmlns:r="http://schemas.openxmlformats.org/officeDocument/2006/relationships" r:embed="rId2"/>
        <a:srcRect l="4758" t="12760" b="13021"/>
        <a:stretch>
          <a:fillRect/>
        </a:stretch>
      </xdr:blipFill>
      <xdr:spPr bwMode="auto">
        <a:xfrm>
          <a:off x="0" y="5629275"/>
          <a:ext cx="12392025" cy="5429250"/>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542925</xdr:colOff>
      <xdr:row>3</xdr:row>
      <xdr:rowOff>114300</xdr:rowOff>
    </xdr:to>
    <xdr:sp macro="" textlink="">
      <xdr:nvSpPr>
        <xdr:cNvPr id="4" name="テキスト ボックス 3"/>
        <xdr:cNvSpPr txBox="1"/>
      </xdr:nvSpPr>
      <xdr:spPr>
        <a:xfrm>
          <a:off x="104775" y="190500"/>
          <a:ext cx="112395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No.14:AUDUSD</a:t>
          </a:r>
        </a:p>
        <a:p>
          <a:pPr algn="l"/>
          <a:r>
            <a:rPr kumimoji="1" lang="ja-JP" altLang="en-US" sz="1100"/>
            <a:t>相場認識</a:t>
          </a:r>
        </a:p>
      </xdr:txBody>
    </xdr:sp>
    <xdr:clientData/>
  </xdr:twoCellAnchor>
  <xdr:twoCellAnchor>
    <xdr:from>
      <xdr:col>10</xdr:col>
      <xdr:colOff>142877</xdr:colOff>
      <xdr:row>58</xdr:row>
      <xdr:rowOff>161925</xdr:rowOff>
    </xdr:from>
    <xdr:to>
      <xdr:col>11</xdr:col>
      <xdr:colOff>161925</xdr:colOff>
      <xdr:row>59</xdr:row>
      <xdr:rowOff>76202</xdr:rowOff>
    </xdr:to>
    <xdr:cxnSp macro="">
      <xdr:nvCxnSpPr>
        <xdr:cNvPr id="5" name="直線矢印コネクタ 4"/>
        <xdr:cNvCxnSpPr/>
      </xdr:nvCxnSpPr>
      <xdr:spPr>
        <a:xfrm flipV="1">
          <a:off x="7000877" y="10106025"/>
          <a:ext cx="704848" cy="857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123826</xdr:colOff>
      <xdr:row>4</xdr:row>
      <xdr:rowOff>1</xdr:rowOff>
    </xdr:from>
    <xdr:to>
      <xdr:col>2</xdr:col>
      <xdr:colOff>200025</xdr:colOff>
      <xdr:row>10</xdr:row>
      <xdr:rowOff>9525</xdr:rowOff>
    </xdr:to>
    <xdr:sp macro="" textlink="">
      <xdr:nvSpPr>
        <xdr:cNvPr id="6" name="テキスト ボックス 5"/>
        <xdr:cNvSpPr txBox="1"/>
      </xdr:nvSpPr>
      <xdr:spPr>
        <a:xfrm>
          <a:off x="123826" y="685801"/>
          <a:ext cx="1447799" cy="1038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a:t>
          </a:r>
          <a:r>
            <a:rPr kumimoji="1" lang="en-US" altLang="ja-JP" sz="1100"/>
            <a:t>FIB23.6</a:t>
          </a:r>
          <a:r>
            <a:rPr kumimoji="1" lang="ja-JP" altLang="en-US" sz="1100"/>
            <a:t>と直近底値が重なっているが、</a:t>
          </a:r>
          <a:r>
            <a:rPr kumimoji="1" lang="en-US" altLang="ja-JP" sz="1100"/>
            <a:t>S/R</a:t>
          </a:r>
          <a:r>
            <a:rPr kumimoji="1" lang="ja-JP" altLang="en-US" sz="1100"/>
            <a:t>としては弱い→リスク落して入るべき。</a:t>
          </a:r>
        </a:p>
      </xdr:txBody>
    </xdr:sp>
    <xdr:clientData/>
  </xdr:twoCellAnchor>
  <xdr:twoCellAnchor>
    <xdr:from>
      <xdr:col>0</xdr:col>
      <xdr:colOff>95250</xdr:colOff>
      <xdr:row>34</xdr:row>
      <xdr:rowOff>57151</xdr:rowOff>
    </xdr:from>
    <xdr:to>
      <xdr:col>2</xdr:col>
      <xdr:colOff>95250</xdr:colOff>
      <xdr:row>37</xdr:row>
      <xdr:rowOff>1</xdr:rowOff>
    </xdr:to>
    <xdr:sp macro="" textlink="">
      <xdr:nvSpPr>
        <xdr:cNvPr id="7" name="テキスト ボックス 6"/>
        <xdr:cNvSpPr txBox="1"/>
      </xdr:nvSpPr>
      <xdr:spPr>
        <a:xfrm>
          <a:off x="95250" y="588645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足で笹田ｗトップと認識</a:t>
          </a:r>
        </a:p>
      </xdr:txBody>
    </xdr:sp>
    <xdr:clientData/>
  </xdr:twoCellAnchor>
  <xdr:twoCellAnchor>
    <xdr:from>
      <xdr:col>10</xdr:col>
      <xdr:colOff>19050</xdr:colOff>
      <xdr:row>51</xdr:row>
      <xdr:rowOff>47625</xdr:rowOff>
    </xdr:from>
    <xdr:to>
      <xdr:col>11</xdr:col>
      <xdr:colOff>76200</xdr:colOff>
      <xdr:row>52</xdr:row>
      <xdr:rowOff>47625</xdr:rowOff>
    </xdr:to>
    <xdr:cxnSp macro="">
      <xdr:nvCxnSpPr>
        <xdr:cNvPr id="8" name="直線矢印コネクタ 7"/>
        <xdr:cNvCxnSpPr/>
      </xdr:nvCxnSpPr>
      <xdr:spPr>
        <a:xfrm>
          <a:off x="6877050" y="8791575"/>
          <a:ext cx="742950" cy="1714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314325</xdr:colOff>
      <xdr:row>46</xdr:row>
      <xdr:rowOff>57150</xdr:rowOff>
    </xdr:from>
    <xdr:to>
      <xdr:col>12</xdr:col>
      <xdr:colOff>342900</xdr:colOff>
      <xdr:row>48</xdr:row>
      <xdr:rowOff>76200</xdr:rowOff>
    </xdr:to>
    <xdr:sp macro="" textlink="">
      <xdr:nvSpPr>
        <xdr:cNvPr id="9" name="角丸四角形吹き出し 8"/>
        <xdr:cNvSpPr/>
      </xdr:nvSpPr>
      <xdr:spPr>
        <a:xfrm>
          <a:off x="7858125" y="7943850"/>
          <a:ext cx="714375" cy="361950"/>
        </a:xfrm>
        <a:prstGeom prst="wedgeRoundRectCallout">
          <a:avLst>
            <a:gd name="adj1" fmla="val 68959"/>
            <a:gd name="adj2" fmla="val 5246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400050</xdr:colOff>
      <xdr:row>45</xdr:row>
      <xdr:rowOff>19050</xdr:rowOff>
    </xdr:from>
    <xdr:to>
      <xdr:col>13</xdr:col>
      <xdr:colOff>447675</xdr:colOff>
      <xdr:row>47</xdr:row>
      <xdr:rowOff>38100</xdr:rowOff>
    </xdr:to>
    <xdr:sp macro="" textlink="">
      <xdr:nvSpPr>
        <xdr:cNvPr id="10" name="角丸四角形吹き出し 9"/>
        <xdr:cNvSpPr/>
      </xdr:nvSpPr>
      <xdr:spPr>
        <a:xfrm>
          <a:off x="8629650" y="7734300"/>
          <a:ext cx="733425" cy="361950"/>
        </a:xfrm>
        <a:prstGeom prst="wedgeRoundRectCallout">
          <a:avLst>
            <a:gd name="adj1" fmla="val 48695"/>
            <a:gd name="adj2" fmla="val 1129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16</xdr:col>
      <xdr:colOff>676275</xdr:colOff>
      <xdr:row>14</xdr:row>
      <xdr:rowOff>95258</xdr:rowOff>
    </xdr:from>
    <xdr:to>
      <xdr:col>16</xdr:col>
      <xdr:colOff>676280</xdr:colOff>
      <xdr:row>18</xdr:row>
      <xdr:rowOff>9529</xdr:rowOff>
    </xdr:to>
    <xdr:cxnSp macro="">
      <xdr:nvCxnSpPr>
        <xdr:cNvPr id="12" name="直線矢印コネクタ 11"/>
        <xdr:cNvCxnSpPr/>
      </xdr:nvCxnSpPr>
      <xdr:spPr>
        <a:xfrm rot="5400000" flipH="1" flipV="1">
          <a:off x="11349042" y="2795591"/>
          <a:ext cx="600071" cy="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53</xdr:row>
      <xdr:rowOff>47625</xdr:rowOff>
    </xdr:from>
    <xdr:to>
      <xdr:col>9</xdr:col>
      <xdr:colOff>114300</xdr:colOff>
      <xdr:row>55</xdr:row>
      <xdr:rowOff>152400</xdr:rowOff>
    </xdr:to>
    <xdr:sp macro="" textlink="">
      <xdr:nvSpPr>
        <xdr:cNvPr id="13" name="角丸四角形吹き出し 12"/>
        <xdr:cNvSpPr/>
      </xdr:nvSpPr>
      <xdr:spPr>
        <a:xfrm>
          <a:off x="5095875" y="9134475"/>
          <a:ext cx="1190625" cy="447675"/>
        </a:xfrm>
        <a:prstGeom prst="wedgeRoundRectCallout">
          <a:avLst>
            <a:gd name="adj1" fmla="val 35595"/>
            <a:gd name="adj2" fmla="val 15257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D/J</a:t>
          </a:r>
          <a:r>
            <a:rPr kumimoji="1" lang="ja-JP" altLang="en-US" sz="1100" b="1"/>
            <a:t>を一度消化</a:t>
          </a:r>
        </a:p>
      </xdr:txBody>
    </xdr:sp>
    <xdr:clientData/>
  </xdr:twoCellAnchor>
  <xdr:twoCellAnchor>
    <xdr:from>
      <xdr:col>0</xdr:col>
      <xdr:colOff>104775</xdr:colOff>
      <xdr:row>37</xdr:row>
      <xdr:rowOff>114301</xdr:rowOff>
    </xdr:from>
    <xdr:to>
      <xdr:col>2</xdr:col>
      <xdr:colOff>95250</xdr:colOff>
      <xdr:row>41</xdr:row>
      <xdr:rowOff>57151</xdr:rowOff>
    </xdr:to>
    <xdr:sp macro="" textlink="">
      <xdr:nvSpPr>
        <xdr:cNvPr id="19" name="テキスト ボックス 18"/>
        <xdr:cNvSpPr txBox="1"/>
      </xdr:nvSpPr>
      <xdr:spPr>
        <a:xfrm>
          <a:off x="104775" y="6457951"/>
          <a:ext cx="13620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今回</a:t>
          </a:r>
          <a:r>
            <a:rPr kumimoji="1" lang="en-US" altLang="ja-JP" sz="1100"/>
            <a:t>50%</a:t>
          </a:r>
          <a:r>
            <a:rPr kumimoji="1" lang="ja-JP" altLang="en-US" sz="1100"/>
            <a:t>まで戻ったが、</a:t>
          </a:r>
          <a:r>
            <a:rPr kumimoji="1" lang="en-US" altLang="ja-JP" sz="1100"/>
            <a:t>S/R</a:t>
          </a:r>
          <a:r>
            <a:rPr kumimoji="1" lang="ja-JP" altLang="en-US" sz="1100"/>
            <a:t>が弱かった為買い増しせず。</a:t>
          </a:r>
        </a:p>
      </xdr:txBody>
    </xdr:sp>
    <xdr:clientData/>
  </xdr:twoCellAnchor>
  <xdr:twoCellAnchor>
    <xdr:from>
      <xdr:col>0</xdr:col>
      <xdr:colOff>123825</xdr:colOff>
      <xdr:row>41</xdr:row>
      <xdr:rowOff>161925</xdr:rowOff>
    </xdr:from>
    <xdr:to>
      <xdr:col>2</xdr:col>
      <xdr:colOff>295275</xdr:colOff>
      <xdr:row>51</xdr:row>
      <xdr:rowOff>19050</xdr:rowOff>
    </xdr:to>
    <xdr:sp macro="" textlink="">
      <xdr:nvSpPr>
        <xdr:cNvPr id="20" name="テキスト ボックス 19"/>
        <xdr:cNvSpPr txBox="1"/>
      </xdr:nvSpPr>
      <xdr:spPr>
        <a:xfrm>
          <a:off x="123825" y="7191375"/>
          <a:ext cx="1543050" cy="1571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金曜の大型指標発表前の時点で含み損状態で、ターゲットに届く可能性が低いと判断。発表時の乱高下での建値決済を狙った。</a:t>
          </a:r>
          <a:endParaRPr kumimoji="1" lang="en-US" altLang="ja-JP" sz="1100"/>
        </a:p>
        <a:p>
          <a:r>
            <a:rPr kumimoji="1" lang="ja-JP" altLang="en-US" sz="1100"/>
            <a:t>⇒結果は爆上げたが、まぁヨシ。</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32</xdr:row>
      <xdr:rowOff>161925</xdr:rowOff>
    </xdr:from>
    <xdr:to>
      <xdr:col>18</xdr:col>
      <xdr:colOff>47625</xdr:colOff>
      <xdr:row>64</xdr:row>
      <xdr:rowOff>95250</xdr:rowOff>
    </xdr:to>
    <xdr:pic>
      <xdr:nvPicPr>
        <xdr:cNvPr id="14343" name="Picture 7"/>
        <xdr:cNvPicPr>
          <a:picLocks noChangeAspect="1" noChangeArrowheads="1"/>
        </xdr:cNvPicPr>
      </xdr:nvPicPr>
      <xdr:blipFill>
        <a:blip xmlns:r="http://schemas.openxmlformats.org/officeDocument/2006/relationships" r:embed="rId1"/>
        <a:srcRect l="4758" t="13151" b="12760"/>
        <a:stretch>
          <a:fillRect/>
        </a:stretch>
      </xdr:blipFill>
      <xdr:spPr bwMode="auto">
        <a:xfrm>
          <a:off x="0" y="5648325"/>
          <a:ext cx="12392025"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133350</xdr:rowOff>
    </xdr:to>
    <xdr:pic>
      <xdr:nvPicPr>
        <xdr:cNvPr id="14342" name="Picture 6"/>
        <xdr:cNvPicPr>
          <a:picLocks noChangeAspect="1" noChangeArrowheads="1"/>
        </xdr:cNvPicPr>
      </xdr:nvPicPr>
      <xdr:blipFill>
        <a:blip xmlns:r="http://schemas.openxmlformats.org/officeDocument/2006/relationships" r:embed="rId2"/>
        <a:srcRect l="4758" t="12760" b="12760"/>
        <a:stretch>
          <a:fillRect/>
        </a:stretch>
      </xdr:blipFill>
      <xdr:spPr bwMode="auto">
        <a:xfrm>
          <a:off x="0" y="0"/>
          <a:ext cx="12392025" cy="5448300"/>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542925</xdr:colOff>
      <xdr:row>3</xdr:row>
      <xdr:rowOff>114300</xdr:rowOff>
    </xdr:to>
    <xdr:sp macro="" textlink="">
      <xdr:nvSpPr>
        <xdr:cNvPr id="4" name="テキスト ボックス 3"/>
        <xdr:cNvSpPr txBox="1"/>
      </xdr:nvSpPr>
      <xdr:spPr>
        <a:xfrm>
          <a:off x="104775" y="190500"/>
          <a:ext cx="112395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No.13:GBPCHF</a:t>
          </a:r>
        </a:p>
        <a:p>
          <a:pPr algn="l"/>
          <a:r>
            <a:rPr kumimoji="1" lang="ja-JP" altLang="en-US" sz="1100"/>
            <a:t>相場認識</a:t>
          </a:r>
        </a:p>
      </xdr:txBody>
    </xdr:sp>
    <xdr:clientData/>
  </xdr:twoCellAnchor>
  <xdr:twoCellAnchor>
    <xdr:from>
      <xdr:col>10</xdr:col>
      <xdr:colOff>571502</xdr:colOff>
      <xdr:row>33</xdr:row>
      <xdr:rowOff>57150</xdr:rowOff>
    </xdr:from>
    <xdr:to>
      <xdr:col>11</xdr:col>
      <xdr:colOff>590550</xdr:colOff>
      <xdr:row>33</xdr:row>
      <xdr:rowOff>142877</xdr:rowOff>
    </xdr:to>
    <xdr:cxnSp macro="">
      <xdr:nvCxnSpPr>
        <xdr:cNvPr id="5" name="直線矢印コネクタ 4"/>
        <xdr:cNvCxnSpPr/>
      </xdr:nvCxnSpPr>
      <xdr:spPr>
        <a:xfrm flipV="1">
          <a:off x="7429502" y="5715000"/>
          <a:ext cx="704848" cy="857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123826</xdr:colOff>
      <xdr:row>4</xdr:row>
      <xdr:rowOff>1</xdr:rowOff>
    </xdr:from>
    <xdr:to>
      <xdr:col>2</xdr:col>
      <xdr:colOff>200025</xdr:colOff>
      <xdr:row>7</xdr:row>
      <xdr:rowOff>133351</xdr:rowOff>
    </xdr:to>
    <xdr:sp macro="" textlink="">
      <xdr:nvSpPr>
        <xdr:cNvPr id="6" name="テキスト ボックス 5"/>
        <xdr:cNvSpPr txBox="1"/>
      </xdr:nvSpPr>
      <xdr:spPr>
        <a:xfrm>
          <a:off x="123826" y="685801"/>
          <a:ext cx="1447799"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週足で弱めの</a:t>
          </a:r>
          <a:r>
            <a:rPr kumimoji="1" lang="en-US" altLang="ja-JP" sz="1100"/>
            <a:t>S/R</a:t>
          </a:r>
          <a:r>
            <a:rPr kumimoji="1" lang="ja-JP" altLang="en-US" sz="1100"/>
            <a:t>に接触</a:t>
          </a:r>
          <a:r>
            <a:rPr kumimoji="1" lang="en-US" altLang="ja-JP" sz="1100"/>
            <a:t>…</a:t>
          </a:r>
          <a:r>
            <a:rPr kumimoji="1" lang="ja-JP" altLang="en-US" sz="1100"/>
            <a:t>ってゆーより勝率</a:t>
          </a:r>
          <a:r>
            <a:rPr kumimoji="1" lang="en-US" altLang="ja-JP" sz="1100"/>
            <a:t>100%</a:t>
          </a:r>
          <a:r>
            <a:rPr kumimoji="1" lang="ja-JP" altLang="en-US" sz="1100"/>
            <a:t>だから</a:t>
          </a:r>
          <a:r>
            <a:rPr kumimoji="1" lang="en-US" altLang="ja-JP" sz="1100"/>
            <a:t>IN</a:t>
          </a:r>
          <a:r>
            <a:rPr kumimoji="1" lang="ja-JP" altLang="en-US" sz="1100"/>
            <a:t>決定</a:t>
          </a:r>
        </a:p>
      </xdr:txBody>
    </xdr:sp>
    <xdr:clientData/>
  </xdr:twoCellAnchor>
  <xdr:twoCellAnchor>
    <xdr:from>
      <xdr:col>0</xdr:col>
      <xdr:colOff>95250</xdr:colOff>
      <xdr:row>34</xdr:row>
      <xdr:rowOff>57151</xdr:rowOff>
    </xdr:from>
    <xdr:to>
      <xdr:col>2</xdr:col>
      <xdr:colOff>95250</xdr:colOff>
      <xdr:row>37</xdr:row>
      <xdr:rowOff>1</xdr:rowOff>
    </xdr:to>
    <xdr:sp macro="" textlink="">
      <xdr:nvSpPr>
        <xdr:cNvPr id="7" name="テキスト ボックス 6"/>
        <xdr:cNvSpPr txBox="1"/>
      </xdr:nvSpPr>
      <xdr:spPr>
        <a:xfrm>
          <a:off x="95250" y="588645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足で笹田ｗトップと認識</a:t>
          </a:r>
        </a:p>
      </xdr:txBody>
    </xdr:sp>
    <xdr:clientData/>
  </xdr:twoCellAnchor>
  <xdr:twoCellAnchor>
    <xdr:from>
      <xdr:col>10</xdr:col>
      <xdr:colOff>676275</xdr:colOff>
      <xdr:row>56</xdr:row>
      <xdr:rowOff>9525</xdr:rowOff>
    </xdr:from>
    <xdr:to>
      <xdr:col>12</xdr:col>
      <xdr:colOff>66675</xdr:colOff>
      <xdr:row>57</xdr:row>
      <xdr:rowOff>47625</xdr:rowOff>
    </xdr:to>
    <xdr:cxnSp macro="">
      <xdr:nvCxnSpPr>
        <xdr:cNvPr id="9" name="直線矢印コネクタ 8"/>
        <xdr:cNvCxnSpPr/>
      </xdr:nvCxnSpPr>
      <xdr:spPr>
        <a:xfrm>
          <a:off x="7534275" y="9610725"/>
          <a:ext cx="762000" cy="2095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638175</xdr:colOff>
      <xdr:row>36</xdr:row>
      <xdr:rowOff>133350</xdr:rowOff>
    </xdr:from>
    <xdr:to>
      <xdr:col>11</xdr:col>
      <xdr:colOff>666750</xdr:colOff>
      <xdr:row>38</xdr:row>
      <xdr:rowOff>152400</xdr:rowOff>
    </xdr:to>
    <xdr:sp macro="" textlink="">
      <xdr:nvSpPr>
        <xdr:cNvPr id="10" name="角丸四角形吹き出し 9"/>
        <xdr:cNvSpPr/>
      </xdr:nvSpPr>
      <xdr:spPr>
        <a:xfrm>
          <a:off x="7496175" y="6305550"/>
          <a:ext cx="714375" cy="361950"/>
        </a:xfrm>
        <a:prstGeom prst="wedgeRoundRectCallout">
          <a:avLst>
            <a:gd name="adj1" fmla="val 59626"/>
            <a:gd name="adj2" fmla="val -8174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123825</xdr:colOff>
      <xdr:row>39</xdr:row>
      <xdr:rowOff>9525</xdr:rowOff>
    </xdr:from>
    <xdr:to>
      <xdr:col>13</xdr:col>
      <xdr:colOff>171450</xdr:colOff>
      <xdr:row>41</xdr:row>
      <xdr:rowOff>28575</xdr:rowOff>
    </xdr:to>
    <xdr:sp macro="" textlink="">
      <xdr:nvSpPr>
        <xdr:cNvPr id="11" name="角丸四角形吹き出し 10"/>
        <xdr:cNvSpPr/>
      </xdr:nvSpPr>
      <xdr:spPr>
        <a:xfrm>
          <a:off x="8353425" y="6696075"/>
          <a:ext cx="733425" cy="361950"/>
        </a:xfrm>
        <a:prstGeom prst="wedgeRoundRectCallout">
          <a:avLst>
            <a:gd name="adj1" fmla="val 37007"/>
            <a:gd name="adj2" fmla="val -1212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xdr:col>
      <xdr:colOff>400054</xdr:colOff>
      <xdr:row>8</xdr:row>
      <xdr:rowOff>142875</xdr:rowOff>
    </xdr:from>
    <xdr:to>
      <xdr:col>1</xdr:col>
      <xdr:colOff>409581</xdr:colOff>
      <xdr:row>12</xdr:row>
      <xdr:rowOff>0</xdr:rowOff>
    </xdr:to>
    <xdr:cxnSp macro="">
      <xdr:nvCxnSpPr>
        <xdr:cNvPr id="13" name="直線矢印コネクタ 12"/>
        <xdr:cNvCxnSpPr/>
      </xdr:nvCxnSpPr>
      <xdr:spPr>
        <a:xfrm rot="16200000" flipV="1">
          <a:off x="819155" y="1781174"/>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85728</xdr:colOff>
      <xdr:row>5</xdr:row>
      <xdr:rowOff>38108</xdr:rowOff>
    </xdr:from>
    <xdr:to>
      <xdr:col>4</xdr:col>
      <xdr:colOff>85734</xdr:colOff>
      <xdr:row>8</xdr:row>
      <xdr:rowOff>95257</xdr:rowOff>
    </xdr:to>
    <xdr:cxnSp macro="">
      <xdr:nvCxnSpPr>
        <xdr:cNvPr id="14" name="直線矢印コネクタ 13"/>
        <xdr:cNvCxnSpPr/>
      </xdr:nvCxnSpPr>
      <xdr:spPr>
        <a:xfrm rot="5400000">
          <a:off x="2543181" y="1181105"/>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52</xdr:row>
      <xdr:rowOff>66675</xdr:rowOff>
    </xdr:from>
    <xdr:to>
      <xdr:col>11</xdr:col>
      <xdr:colOff>542925</xdr:colOff>
      <xdr:row>55</xdr:row>
      <xdr:rowOff>0</xdr:rowOff>
    </xdr:to>
    <xdr:sp macro="" textlink="">
      <xdr:nvSpPr>
        <xdr:cNvPr id="31" name="角丸四角形吹き出し 30"/>
        <xdr:cNvSpPr/>
      </xdr:nvSpPr>
      <xdr:spPr>
        <a:xfrm>
          <a:off x="6896100" y="8982075"/>
          <a:ext cx="1190625" cy="447675"/>
        </a:xfrm>
        <a:prstGeom prst="wedgeRoundRectCallout">
          <a:avLst>
            <a:gd name="adj1" fmla="val -23605"/>
            <a:gd name="adj2" fmla="val 1185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D/J</a:t>
          </a:r>
          <a:r>
            <a:rPr kumimoji="1" lang="ja-JP" altLang="en-US" sz="1100" b="1"/>
            <a:t>を一度消化</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28575</xdr:colOff>
      <xdr:row>64</xdr:row>
      <xdr:rowOff>66675</xdr:rowOff>
    </xdr:to>
    <xdr:pic>
      <xdr:nvPicPr>
        <xdr:cNvPr id="2" name="Picture 2"/>
        <xdr:cNvPicPr>
          <a:picLocks noChangeAspect="1" noChangeArrowheads="1"/>
        </xdr:cNvPicPr>
      </xdr:nvPicPr>
      <xdr:blipFill>
        <a:blip xmlns:r="http://schemas.openxmlformats.org/officeDocument/2006/relationships" r:embed="rId1"/>
        <a:srcRect l="4905" t="13411" b="12760"/>
        <a:stretch>
          <a:fillRect/>
        </a:stretch>
      </xdr:blipFill>
      <xdr:spPr bwMode="auto">
        <a:xfrm>
          <a:off x="0" y="5638800"/>
          <a:ext cx="12372975" cy="5400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104775</xdr:rowOff>
    </xdr:to>
    <xdr:pic>
      <xdr:nvPicPr>
        <xdr:cNvPr id="3" name="Picture 1"/>
        <xdr:cNvPicPr>
          <a:picLocks noChangeAspect="1" noChangeArrowheads="1"/>
        </xdr:cNvPicPr>
      </xdr:nvPicPr>
      <xdr:blipFill>
        <a:blip xmlns:r="http://schemas.openxmlformats.org/officeDocument/2006/relationships" r:embed="rId2"/>
        <a:srcRect l="4832" t="13021" b="12891"/>
        <a:stretch>
          <a:fillRect/>
        </a:stretch>
      </xdr:blipFill>
      <xdr:spPr bwMode="auto">
        <a:xfrm>
          <a:off x="0" y="0"/>
          <a:ext cx="12382500" cy="541972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542925</xdr:colOff>
      <xdr:row>4</xdr:row>
      <xdr:rowOff>0</xdr:rowOff>
    </xdr:to>
    <xdr:sp macro="" textlink="">
      <xdr:nvSpPr>
        <xdr:cNvPr id="4" name="テキスト ボックス 3"/>
        <xdr:cNvSpPr txBox="1"/>
      </xdr:nvSpPr>
      <xdr:spPr>
        <a:xfrm>
          <a:off x="104775" y="190500"/>
          <a:ext cx="11239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No.12:NZDCAD</a:t>
          </a:r>
        </a:p>
        <a:p>
          <a:pPr algn="l"/>
          <a:r>
            <a:rPr kumimoji="1" lang="ja-JP" altLang="en-US" sz="1100"/>
            <a:t>相場認識</a:t>
          </a:r>
        </a:p>
      </xdr:txBody>
    </xdr:sp>
    <xdr:clientData/>
  </xdr:twoCellAnchor>
  <xdr:twoCellAnchor>
    <xdr:from>
      <xdr:col>12</xdr:col>
      <xdr:colOff>209552</xdr:colOff>
      <xdr:row>59</xdr:row>
      <xdr:rowOff>76200</xdr:rowOff>
    </xdr:from>
    <xdr:to>
      <xdr:col>13</xdr:col>
      <xdr:colOff>152400</xdr:colOff>
      <xdr:row>60</xdr:row>
      <xdr:rowOff>133352</xdr:rowOff>
    </xdr:to>
    <xdr:cxnSp macro="">
      <xdr:nvCxnSpPr>
        <xdr:cNvPr id="5" name="直線矢印コネクタ 4"/>
        <xdr:cNvCxnSpPr/>
      </xdr:nvCxnSpPr>
      <xdr:spPr>
        <a:xfrm flipV="1">
          <a:off x="8439152" y="10191750"/>
          <a:ext cx="628648" cy="2286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123826</xdr:colOff>
      <xdr:row>4</xdr:row>
      <xdr:rowOff>104775</xdr:rowOff>
    </xdr:from>
    <xdr:to>
      <xdr:col>2</xdr:col>
      <xdr:colOff>200025</xdr:colOff>
      <xdr:row>7</xdr:row>
      <xdr:rowOff>85725</xdr:rowOff>
    </xdr:to>
    <xdr:sp macro="" textlink="">
      <xdr:nvSpPr>
        <xdr:cNvPr id="6" name="テキスト ボックス 5"/>
        <xdr:cNvSpPr txBox="1"/>
      </xdr:nvSpPr>
      <xdr:spPr>
        <a:xfrm>
          <a:off x="123826" y="790575"/>
          <a:ext cx="1447799"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週足で弱めの</a:t>
          </a:r>
          <a:r>
            <a:rPr kumimoji="1" lang="en-US" altLang="ja-JP" sz="1100"/>
            <a:t>S/R</a:t>
          </a:r>
          <a:r>
            <a:rPr kumimoji="1" lang="ja-JP" altLang="en-US" sz="1100"/>
            <a:t>に接触</a:t>
          </a:r>
        </a:p>
      </xdr:txBody>
    </xdr:sp>
    <xdr:clientData/>
  </xdr:twoCellAnchor>
  <xdr:twoCellAnchor>
    <xdr:from>
      <xdr:col>0</xdr:col>
      <xdr:colOff>95250</xdr:colOff>
      <xdr:row>34</xdr:row>
      <xdr:rowOff>57151</xdr:rowOff>
    </xdr:from>
    <xdr:to>
      <xdr:col>2</xdr:col>
      <xdr:colOff>95250</xdr:colOff>
      <xdr:row>37</xdr:row>
      <xdr:rowOff>1</xdr:rowOff>
    </xdr:to>
    <xdr:sp macro="" textlink="">
      <xdr:nvSpPr>
        <xdr:cNvPr id="7" name="テキスト ボックス 6"/>
        <xdr:cNvSpPr txBox="1"/>
      </xdr:nvSpPr>
      <xdr:spPr>
        <a:xfrm>
          <a:off x="95250" y="588645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a:t>
          </a:r>
          <a:r>
            <a:rPr kumimoji="1" lang="ja-JP" altLang="en-US" sz="1100"/>
            <a:t>分足で笹田ｗボトムと認識</a:t>
          </a:r>
        </a:p>
      </xdr:txBody>
    </xdr:sp>
    <xdr:clientData/>
  </xdr:twoCellAnchor>
  <xdr:twoCellAnchor>
    <xdr:from>
      <xdr:col>6</xdr:col>
      <xdr:colOff>581029</xdr:colOff>
      <xdr:row>13</xdr:row>
      <xdr:rowOff>66675</xdr:rowOff>
    </xdr:from>
    <xdr:to>
      <xdr:col>6</xdr:col>
      <xdr:colOff>590556</xdr:colOff>
      <xdr:row>16</xdr:row>
      <xdr:rowOff>95250</xdr:rowOff>
    </xdr:to>
    <xdr:cxnSp macro="">
      <xdr:nvCxnSpPr>
        <xdr:cNvPr id="8" name="直線矢印コネクタ 7"/>
        <xdr:cNvCxnSpPr/>
      </xdr:nvCxnSpPr>
      <xdr:spPr>
        <a:xfrm rot="16200000" flipV="1">
          <a:off x="4429130" y="2562224"/>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666750</xdr:colOff>
      <xdr:row>50</xdr:row>
      <xdr:rowOff>133350</xdr:rowOff>
    </xdr:from>
    <xdr:to>
      <xdr:col>13</xdr:col>
      <xdr:colOff>57150</xdr:colOff>
      <xdr:row>51</xdr:row>
      <xdr:rowOff>114300</xdr:rowOff>
    </xdr:to>
    <xdr:cxnSp macro="">
      <xdr:nvCxnSpPr>
        <xdr:cNvPr id="9" name="直線矢印コネクタ 8"/>
        <xdr:cNvCxnSpPr/>
      </xdr:nvCxnSpPr>
      <xdr:spPr>
        <a:xfrm>
          <a:off x="8210550" y="8705850"/>
          <a:ext cx="762000"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419100</xdr:colOff>
      <xdr:row>45</xdr:row>
      <xdr:rowOff>0</xdr:rowOff>
    </xdr:from>
    <xdr:to>
      <xdr:col>13</xdr:col>
      <xdr:colOff>447675</xdr:colOff>
      <xdr:row>47</xdr:row>
      <xdr:rowOff>19050</xdr:rowOff>
    </xdr:to>
    <xdr:sp macro="" textlink="">
      <xdr:nvSpPr>
        <xdr:cNvPr id="10" name="角丸四角形吹き出し 9"/>
        <xdr:cNvSpPr/>
      </xdr:nvSpPr>
      <xdr:spPr>
        <a:xfrm>
          <a:off x="8648700" y="7715250"/>
          <a:ext cx="714375" cy="361950"/>
        </a:xfrm>
        <a:prstGeom prst="wedgeRoundRectCallout">
          <a:avLst>
            <a:gd name="adj1" fmla="val 14293"/>
            <a:gd name="adj2" fmla="val 893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352425</xdr:colOff>
      <xdr:row>52</xdr:row>
      <xdr:rowOff>9525</xdr:rowOff>
    </xdr:from>
    <xdr:to>
      <xdr:col>13</xdr:col>
      <xdr:colOff>514350</xdr:colOff>
      <xdr:row>54</xdr:row>
      <xdr:rowOff>28575</xdr:rowOff>
    </xdr:to>
    <xdr:sp macro="" textlink="">
      <xdr:nvSpPr>
        <xdr:cNvPr id="11" name="角丸四角形吹き出し 10"/>
        <xdr:cNvSpPr/>
      </xdr:nvSpPr>
      <xdr:spPr>
        <a:xfrm>
          <a:off x="8582025" y="8924925"/>
          <a:ext cx="847725" cy="361950"/>
        </a:xfrm>
        <a:prstGeom prst="wedgeRoundRectCallout">
          <a:avLst>
            <a:gd name="adj1" fmla="val 39604"/>
            <a:gd name="adj2" fmla="val -11859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2</xdr:col>
      <xdr:colOff>142879</xdr:colOff>
      <xdr:row>13</xdr:row>
      <xdr:rowOff>57150</xdr:rowOff>
    </xdr:from>
    <xdr:to>
      <xdr:col>2</xdr:col>
      <xdr:colOff>152406</xdr:colOff>
      <xdr:row>16</xdr:row>
      <xdr:rowOff>85725</xdr:rowOff>
    </xdr:to>
    <xdr:cxnSp macro="">
      <xdr:nvCxnSpPr>
        <xdr:cNvPr id="12" name="直線矢印コネクタ 11"/>
        <xdr:cNvCxnSpPr/>
      </xdr:nvCxnSpPr>
      <xdr:spPr>
        <a:xfrm rot="16200000" flipV="1">
          <a:off x="1247780" y="2552699"/>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276226</xdr:colOff>
      <xdr:row>9</xdr:row>
      <xdr:rowOff>66682</xdr:rowOff>
    </xdr:from>
    <xdr:to>
      <xdr:col>4</xdr:col>
      <xdr:colOff>276232</xdr:colOff>
      <xdr:row>12</xdr:row>
      <xdr:rowOff>123831</xdr:rowOff>
    </xdr:to>
    <xdr:cxnSp macro="">
      <xdr:nvCxnSpPr>
        <xdr:cNvPr id="13" name="直線矢印コネクタ 12"/>
        <xdr:cNvCxnSpPr/>
      </xdr:nvCxnSpPr>
      <xdr:spPr>
        <a:xfrm rot="5400000">
          <a:off x="2733679" y="1895479"/>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123824</xdr:colOff>
      <xdr:row>38</xdr:row>
      <xdr:rowOff>85724</xdr:rowOff>
    </xdr:from>
    <xdr:to>
      <xdr:col>3</xdr:col>
      <xdr:colOff>85725</xdr:colOff>
      <xdr:row>44</xdr:row>
      <xdr:rowOff>28575</xdr:rowOff>
    </xdr:to>
    <xdr:sp macro="" textlink="">
      <xdr:nvSpPr>
        <xdr:cNvPr id="14" name="角丸四角形吹き出し 13"/>
        <xdr:cNvSpPr/>
      </xdr:nvSpPr>
      <xdr:spPr>
        <a:xfrm>
          <a:off x="123824" y="6600824"/>
          <a:ext cx="2019301" cy="971551"/>
        </a:xfrm>
        <a:prstGeom prst="wedgeRoundRectCallout">
          <a:avLst>
            <a:gd name="adj1" fmla="val -32136"/>
            <a:gd name="adj2" fmla="val -782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a:t>
          </a:r>
          <a:r>
            <a:rPr kumimoji="1" lang="en-US" altLang="ja-JP" sz="1100"/>
            <a:t>H</a:t>
          </a:r>
          <a:r>
            <a:rPr kumimoji="1" lang="ja-JP" altLang="en-US" sz="1100"/>
            <a:t>足では</a:t>
          </a:r>
          <a:r>
            <a:rPr kumimoji="1" lang="en-US" altLang="ja-JP" sz="1100"/>
            <a:t>D/J</a:t>
          </a:r>
          <a:r>
            <a:rPr kumimoji="1" lang="ja-JP" altLang="en-US" sz="1100"/>
            <a:t>になっていない</a:t>
          </a:r>
          <a:endParaRPr kumimoji="1" lang="en-US" altLang="ja-JP" sz="1100"/>
        </a:p>
        <a:p>
          <a:pPr algn="l"/>
          <a:r>
            <a:rPr kumimoji="1" lang="ja-JP" altLang="en-US" sz="1100"/>
            <a:t>・</a:t>
          </a:r>
          <a:r>
            <a:rPr kumimoji="1" lang="en-US" altLang="ja-JP" sz="1100"/>
            <a:t>S/R</a:t>
          </a:r>
          <a:r>
            <a:rPr kumimoji="1" lang="ja-JP" altLang="en-US" sz="1100"/>
            <a:t>が弱い</a:t>
          </a:r>
          <a:endParaRPr kumimoji="1" lang="en-US" altLang="ja-JP" sz="1100"/>
        </a:p>
        <a:p>
          <a:pPr algn="ctr"/>
          <a:r>
            <a:rPr kumimoji="1" lang="ja-JP" altLang="en-US" sz="1100"/>
            <a:t>以上からスルーも可能だが、</a:t>
          </a:r>
          <a:endParaRPr kumimoji="1" lang="en-US" altLang="ja-JP" sz="1100"/>
        </a:p>
        <a:p>
          <a:pPr algn="l"/>
          <a:r>
            <a:rPr kumimoji="1" lang="ja-JP" altLang="en-US" sz="1100"/>
            <a:t>勝率とエントリー頻度のバランスで言えば</a:t>
          </a:r>
          <a:r>
            <a:rPr kumimoji="1" lang="en-US" altLang="ja-JP" sz="1100"/>
            <a:t>IN</a:t>
          </a:r>
          <a:r>
            <a:rPr kumimoji="1" lang="ja-JP" altLang="en-US" sz="1100"/>
            <a:t>して</a:t>
          </a:r>
          <a:r>
            <a:rPr kumimoji="1" lang="en-US" altLang="ja-JP" sz="1100"/>
            <a:t>OK</a:t>
          </a:r>
          <a:endParaRPr kumimoji="1" lang="ja-JP" altLang="en-US" sz="1100"/>
        </a:p>
      </xdr:txBody>
    </xdr:sp>
    <xdr:clientData/>
  </xdr:twoCellAnchor>
  <xdr:twoCellAnchor>
    <xdr:from>
      <xdr:col>0</xdr:col>
      <xdr:colOff>523874</xdr:colOff>
      <xdr:row>44</xdr:row>
      <xdr:rowOff>152399</xdr:rowOff>
    </xdr:from>
    <xdr:to>
      <xdr:col>3</xdr:col>
      <xdr:colOff>238125</xdr:colOff>
      <xdr:row>47</xdr:row>
      <xdr:rowOff>133350</xdr:rowOff>
    </xdr:to>
    <xdr:sp macro="" textlink="">
      <xdr:nvSpPr>
        <xdr:cNvPr id="15" name="角丸四角形吹き出し 14"/>
        <xdr:cNvSpPr/>
      </xdr:nvSpPr>
      <xdr:spPr>
        <a:xfrm>
          <a:off x="523874" y="7696199"/>
          <a:ext cx="1771651" cy="495301"/>
        </a:xfrm>
        <a:prstGeom prst="wedgeRoundRectCallout">
          <a:avLst>
            <a:gd name="adj1" fmla="val -27297"/>
            <a:gd name="adj2" fmla="val -820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但し、リスクは落とす！</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18</xdr:col>
      <xdr:colOff>47625</xdr:colOff>
      <xdr:row>64</xdr:row>
      <xdr:rowOff>114300</xdr:rowOff>
    </xdr:to>
    <xdr:pic>
      <xdr:nvPicPr>
        <xdr:cNvPr id="13314" name="Picture 2"/>
        <xdr:cNvPicPr>
          <a:picLocks noChangeAspect="1" noChangeArrowheads="1"/>
        </xdr:cNvPicPr>
      </xdr:nvPicPr>
      <xdr:blipFill>
        <a:blip xmlns:r="http://schemas.openxmlformats.org/officeDocument/2006/relationships" r:embed="rId1"/>
        <a:srcRect l="4758" t="13151" b="12630"/>
        <a:stretch>
          <a:fillRect/>
        </a:stretch>
      </xdr:blipFill>
      <xdr:spPr bwMode="auto">
        <a:xfrm>
          <a:off x="0" y="5657850"/>
          <a:ext cx="12392025"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123825</xdr:rowOff>
    </xdr:to>
    <xdr:pic>
      <xdr:nvPicPr>
        <xdr:cNvPr id="13313" name="Picture 1"/>
        <xdr:cNvPicPr>
          <a:picLocks noChangeAspect="1" noChangeArrowheads="1"/>
        </xdr:cNvPicPr>
      </xdr:nvPicPr>
      <xdr:blipFill>
        <a:blip xmlns:r="http://schemas.openxmlformats.org/officeDocument/2006/relationships" r:embed="rId2"/>
        <a:srcRect l="4758" t="13021" b="12630"/>
        <a:stretch>
          <a:fillRect/>
        </a:stretch>
      </xdr:blipFill>
      <xdr:spPr bwMode="auto">
        <a:xfrm>
          <a:off x="0" y="0"/>
          <a:ext cx="12392025" cy="543877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542925</xdr:colOff>
      <xdr:row>4</xdr:row>
      <xdr:rowOff>0</xdr:rowOff>
    </xdr:to>
    <xdr:sp macro="" textlink="">
      <xdr:nvSpPr>
        <xdr:cNvPr id="4" name="テキスト ボックス 3"/>
        <xdr:cNvSpPr txBox="1"/>
      </xdr:nvSpPr>
      <xdr:spPr>
        <a:xfrm>
          <a:off x="104775" y="190500"/>
          <a:ext cx="11239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No.11:EURNZD</a:t>
          </a:r>
        </a:p>
        <a:p>
          <a:pPr algn="l"/>
          <a:r>
            <a:rPr kumimoji="1" lang="ja-JP" altLang="en-US" sz="1100"/>
            <a:t>相場認識</a:t>
          </a:r>
        </a:p>
      </xdr:txBody>
    </xdr:sp>
    <xdr:clientData/>
  </xdr:twoCellAnchor>
  <xdr:twoCellAnchor>
    <xdr:from>
      <xdr:col>9</xdr:col>
      <xdr:colOff>495302</xdr:colOff>
      <xdr:row>60</xdr:row>
      <xdr:rowOff>9525</xdr:rowOff>
    </xdr:from>
    <xdr:to>
      <xdr:col>10</xdr:col>
      <xdr:colOff>657225</xdr:colOff>
      <xdr:row>61</xdr:row>
      <xdr:rowOff>142877</xdr:rowOff>
    </xdr:to>
    <xdr:cxnSp macro="">
      <xdr:nvCxnSpPr>
        <xdr:cNvPr id="5" name="直線矢印コネクタ 4"/>
        <xdr:cNvCxnSpPr/>
      </xdr:nvCxnSpPr>
      <xdr:spPr>
        <a:xfrm flipV="1">
          <a:off x="6667502" y="10296525"/>
          <a:ext cx="847723" cy="3048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323850</xdr:colOff>
      <xdr:row>6</xdr:row>
      <xdr:rowOff>66675</xdr:rowOff>
    </xdr:to>
    <xdr:sp macro="" textlink="">
      <xdr:nvSpPr>
        <xdr:cNvPr id="6" name="テキスト ボックス 5"/>
        <xdr:cNvSpPr txBox="1"/>
      </xdr:nvSpPr>
      <xdr:spPr>
        <a:xfrm>
          <a:off x="123825" y="790575"/>
          <a:ext cx="15716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週足で強い</a:t>
          </a:r>
          <a:r>
            <a:rPr kumimoji="1" lang="en-US" altLang="ja-JP" sz="1100"/>
            <a:t>S/R</a:t>
          </a:r>
          <a:r>
            <a:rPr kumimoji="1" lang="ja-JP" altLang="en-US" sz="1100"/>
            <a:t>に接触</a:t>
          </a:r>
        </a:p>
      </xdr:txBody>
    </xdr:sp>
    <xdr:clientData/>
  </xdr:twoCellAnchor>
  <xdr:twoCellAnchor>
    <xdr:from>
      <xdr:col>0</xdr:col>
      <xdr:colOff>95250</xdr:colOff>
      <xdr:row>34</xdr:row>
      <xdr:rowOff>57151</xdr:rowOff>
    </xdr:from>
    <xdr:to>
      <xdr:col>2</xdr:col>
      <xdr:colOff>95250</xdr:colOff>
      <xdr:row>37</xdr:row>
      <xdr:rowOff>1</xdr:rowOff>
    </xdr:to>
    <xdr:sp macro="" textlink="">
      <xdr:nvSpPr>
        <xdr:cNvPr id="7" name="テキスト ボックス 6"/>
        <xdr:cNvSpPr txBox="1"/>
      </xdr:nvSpPr>
      <xdr:spPr>
        <a:xfrm>
          <a:off x="95250" y="588645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a:t>
          </a:r>
          <a:r>
            <a:rPr kumimoji="1" lang="en-US" altLang="ja-JP" sz="1100"/>
            <a:t>30</a:t>
          </a:r>
          <a:r>
            <a:rPr kumimoji="1" lang="ja-JP" altLang="en-US" sz="1100"/>
            <a:t>分足で笹田ｗボトムと認識</a:t>
          </a:r>
        </a:p>
      </xdr:txBody>
    </xdr:sp>
    <xdr:clientData/>
  </xdr:twoCellAnchor>
  <xdr:twoCellAnchor>
    <xdr:from>
      <xdr:col>11</xdr:col>
      <xdr:colOff>9529</xdr:colOff>
      <xdr:row>15</xdr:row>
      <xdr:rowOff>19050</xdr:rowOff>
    </xdr:from>
    <xdr:to>
      <xdr:col>11</xdr:col>
      <xdr:colOff>19056</xdr:colOff>
      <xdr:row>18</xdr:row>
      <xdr:rowOff>47625</xdr:rowOff>
    </xdr:to>
    <xdr:cxnSp macro="">
      <xdr:nvCxnSpPr>
        <xdr:cNvPr id="8" name="直線矢印コネクタ 7"/>
        <xdr:cNvCxnSpPr/>
      </xdr:nvCxnSpPr>
      <xdr:spPr>
        <a:xfrm rot="16200000" flipV="1">
          <a:off x="7286630" y="2857499"/>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52</xdr:row>
      <xdr:rowOff>0</xdr:rowOff>
    </xdr:from>
    <xdr:to>
      <xdr:col>10</xdr:col>
      <xdr:colOff>638175</xdr:colOff>
      <xdr:row>52</xdr:row>
      <xdr:rowOff>104775</xdr:rowOff>
    </xdr:to>
    <xdr:cxnSp macro="">
      <xdr:nvCxnSpPr>
        <xdr:cNvPr id="9" name="直線矢印コネクタ 8"/>
        <xdr:cNvCxnSpPr/>
      </xdr:nvCxnSpPr>
      <xdr:spPr>
        <a:xfrm>
          <a:off x="6553200" y="8915400"/>
          <a:ext cx="942975" cy="1047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504825</xdr:colOff>
      <xdr:row>43</xdr:row>
      <xdr:rowOff>76200</xdr:rowOff>
    </xdr:from>
    <xdr:to>
      <xdr:col>11</xdr:col>
      <xdr:colOff>533400</xdr:colOff>
      <xdr:row>45</xdr:row>
      <xdr:rowOff>95250</xdr:rowOff>
    </xdr:to>
    <xdr:sp macro="" textlink="">
      <xdr:nvSpPr>
        <xdr:cNvPr id="10" name="角丸四角形吹き出し 9"/>
        <xdr:cNvSpPr/>
      </xdr:nvSpPr>
      <xdr:spPr>
        <a:xfrm>
          <a:off x="7362825" y="7448550"/>
          <a:ext cx="714375" cy="361950"/>
        </a:xfrm>
        <a:prstGeom prst="wedgeRoundRectCallout">
          <a:avLst>
            <a:gd name="adj1" fmla="val 64960"/>
            <a:gd name="adj2" fmla="val 8404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10</xdr:col>
      <xdr:colOff>647700</xdr:colOff>
      <xdr:row>39</xdr:row>
      <xdr:rowOff>152400</xdr:rowOff>
    </xdr:from>
    <xdr:to>
      <xdr:col>12</xdr:col>
      <xdr:colOff>9525</xdr:colOff>
      <xdr:row>42</xdr:row>
      <xdr:rowOff>0</xdr:rowOff>
    </xdr:to>
    <xdr:sp macro="" textlink="">
      <xdr:nvSpPr>
        <xdr:cNvPr id="11" name="角丸四角形吹き出し 10"/>
        <xdr:cNvSpPr/>
      </xdr:nvSpPr>
      <xdr:spPr>
        <a:xfrm>
          <a:off x="7505700" y="6838950"/>
          <a:ext cx="733425" cy="361950"/>
        </a:xfrm>
        <a:prstGeom prst="wedgeRoundRectCallout">
          <a:avLst>
            <a:gd name="adj1" fmla="val 52591"/>
            <a:gd name="adj2" fmla="val 8930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8</xdr:col>
      <xdr:colOff>419101</xdr:colOff>
      <xdr:row>11</xdr:row>
      <xdr:rowOff>66680</xdr:rowOff>
    </xdr:from>
    <xdr:to>
      <xdr:col>8</xdr:col>
      <xdr:colOff>419107</xdr:colOff>
      <xdr:row>14</xdr:row>
      <xdr:rowOff>123829</xdr:rowOff>
    </xdr:to>
    <xdr:cxnSp macro="">
      <xdr:nvCxnSpPr>
        <xdr:cNvPr id="12" name="直線矢印コネクタ 11"/>
        <xdr:cNvCxnSpPr/>
      </xdr:nvCxnSpPr>
      <xdr:spPr>
        <a:xfrm rot="5400000">
          <a:off x="5619754" y="2238377"/>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133354</xdr:colOff>
      <xdr:row>15</xdr:row>
      <xdr:rowOff>28575</xdr:rowOff>
    </xdr:from>
    <xdr:to>
      <xdr:col>4</xdr:col>
      <xdr:colOff>142881</xdr:colOff>
      <xdr:row>18</xdr:row>
      <xdr:rowOff>57150</xdr:rowOff>
    </xdr:to>
    <xdr:cxnSp macro="">
      <xdr:nvCxnSpPr>
        <xdr:cNvPr id="14" name="直線矢印コネクタ 13"/>
        <xdr:cNvCxnSpPr/>
      </xdr:nvCxnSpPr>
      <xdr:spPr>
        <a:xfrm rot="16200000" flipV="1">
          <a:off x="2609855" y="2867024"/>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133351</xdr:colOff>
      <xdr:row>11</xdr:row>
      <xdr:rowOff>66681</xdr:rowOff>
    </xdr:from>
    <xdr:to>
      <xdr:col>6</xdr:col>
      <xdr:colOff>133357</xdr:colOff>
      <xdr:row>14</xdr:row>
      <xdr:rowOff>123830</xdr:rowOff>
    </xdr:to>
    <xdr:cxnSp macro="">
      <xdr:nvCxnSpPr>
        <xdr:cNvPr id="16" name="直線矢印コネクタ 15"/>
        <xdr:cNvCxnSpPr/>
      </xdr:nvCxnSpPr>
      <xdr:spPr>
        <a:xfrm rot="5400000">
          <a:off x="3962404" y="2238378"/>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37</xdr:row>
      <xdr:rowOff>28575</xdr:rowOff>
    </xdr:to>
    <xdr:pic>
      <xdr:nvPicPr>
        <xdr:cNvPr id="12290" name="Picture 2"/>
        <xdr:cNvPicPr>
          <a:picLocks noChangeAspect="1" noChangeArrowheads="1"/>
        </xdr:cNvPicPr>
      </xdr:nvPicPr>
      <xdr:blipFill>
        <a:blip xmlns:r="http://schemas.openxmlformats.org/officeDocument/2006/relationships" r:embed="rId1"/>
        <a:srcRect l="4612" t="12891"/>
        <a:stretch>
          <a:fillRect/>
        </a:stretch>
      </xdr:blipFill>
      <xdr:spPr bwMode="auto">
        <a:xfrm>
          <a:off x="0" y="0"/>
          <a:ext cx="12411075" cy="6372225"/>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0</xdr:rowOff>
    </xdr:from>
    <xdr:to>
      <xdr:col>18</xdr:col>
      <xdr:colOff>57150</xdr:colOff>
      <xdr:row>64</xdr:row>
      <xdr:rowOff>133350</xdr:rowOff>
    </xdr:to>
    <xdr:pic>
      <xdr:nvPicPr>
        <xdr:cNvPr id="12289" name="Picture 1"/>
        <xdr:cNvPicPr>
          <a:picLocks noChangeAspect="1" noChangeArrowheads="1"/>
        </xdr:cNvPicPr>
      </xdr:nvPicPr>
      <xdr:blipFill>
        <a:blip xmlns:r="http://schemas.openxmlformats.org/officeDocument/2006/relationships" r:embed="rId2"/>
        <a:srcRect l="4685" t="12891" b="12630"/>
        <a:stretch>
          <a:fillRect/>
        </a:stretch>
      </xdr:blipFill>
      <xdr:spPr bwMode="auto">
        <a:xfrm>
          <a:off x="0" y="5657850"/>
          <a:ext cx="12401550" cy="5448300"/>
        </a:xfrm>
        <a:prstGeom prst="rect">
          <a:avLst/>
        </a:prstGeom>
        <a:noFill/>
        <a:ln w="1">
          <a:noFill/>
          <a:miter lim="800000"/>
          <a:headEnd/>
          <a:tailEnd type="none" w="med" len="med"/>
        </a:ln>
        <a:effectLst/>
      </xdr:spPr>
    </xdr:pic>
    <xdr:clientData/>
  </xdr:twoCellAnchor>
  <xdr:twoCellAnchor>
    <xdr:from>
      <xdr:col>0</xdr:col>
      <xdr:colOff>104774</xdr:colOff>
      <xdr:row>1</xdr:row>
      <xdr:rowOff>19050</xdr:rowOff>
    </xdr:from>
    <xdr:to>
      <xdr:col>1</xdr:col>
      <xdr:colOff>457199</xdr:colOff>
      <xdr:row>4</xdr:row>
      <xdr:rowOff>0</xdr:rowOff>
    </xdr:to>
    <xdr:sp macro="" textlink="">
      <xdr:nvSpPr>
        <xdr:cNvPr id="4" name="テキスト ボックス 3"/>
        <xdr:cNvSpPr txBox="1"/>
      </xdr:nvSpPr>
      <xdr:spPr>
        <a:xfrm>
          <a:off x="104774" y="190500"/>
          <a:ext cx="103822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No.10:GBPCHF</a:t>
          </a:r>
        </a:p>
        <a:p>
          <a:pPr algn="l"/>
          <a:r>
            <a:rPr kumimoji="1" lang="ja-JP" altLang="en-US" sz="1100"/>
            <a:t>相場認識</a:t>
          </a:r>
        </a:p>
      </xdr:txBody>
    </xdr:sp>
    <xdr:clientData/>
  </xdr:twoCellAnchor>
  <xdr:twoCellAnchor>
    <xdr:from>
      <xdr:col>6</xdr:col>
      <xdr:colOff>533402</xdr:colOff>
      <xdr:row>37</xdr:row>
      <xdr:rowOff>95250</xdr:rowOff>
    </xdr:from>
    <xdr:to>
      <xdr:col>7</xdr:col>
      <xdr:colOff>666750</xdr:colOff>
      <xdr:row>38</xdr:row>
      <xdr:rowOff>95252</xdr:rowOff>
    </xdr:to>
    <xdr:cxnSp macro="">
      <xdr:nvCxnSpPr>
        <xdr:cNvPr id="5" name="直線矢印コネクタ 4"/>
        <xdr:cNvCxnSpPr/>
      </xdr:nvCxnSpPr>
      <xdr:spPr>
        <a:xfrm flipV="1">
          <a:off x="4648202" y="6438900"/>
          <a:ext cx="819148" cy="17145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104774</xdr:rowOff>
    </xdr:from>
    <xdr:to>
      <xdr:col>2</xdr:col>
      <xdr:colOff>323850</xdr:colOff>
      <xdr:row>8</xdr:row>
      <xdr:rowOff>57150</xdr:rowOff>
    </xdr:to>
    <xdr:sp macro="" textlink="">
      <xdr:nvSpPr>
        <xdr:cNvPr id="6" name="テキスト ボックス 5"/>
        <xdr:cNvSpPr txBox="1"/>
      </xdr:nvSpPr>
      <xdr:spPr>
        <a:xfrm>
          <a:off x="123825" y="790574"/>
          <a:ext cx="1571625" cy="638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週足で直近に強く反転したポイントを</a:t>
          </a:r>
          <a:r>
            <a:rPr kumimoji="1" lang="en-US" altLang="ja-JP" sz="1100"/>
            <a:t>S/R</a:t>
          </a:r>
          <a:r>
            <a:rPr kumimoji="1" lang="ja-JP" altLang="en-US" sz="1100"/>
            <a:t>と見れるラインに接触</a:t>
          </a:r>
        </a:p>
      </xdr:txBody>
    </xdr:sp>
    <xdr:clientData/>
  </xdr:twoCellAnchor>
  <xdr:twoCellAnchor>
    <xdr:from>
      <xdr:col>0</xdr:col>
      <xdr:colOff>95250</xdr:colOff>
      <xdr:row>34</xdr:row>
      <xdr:rowOff>57151</xdr:rowOff>
    </xdr:from>
    <xdr:to>
      <xdr:col>2</xdr:col>
      <xdr:colOff>95250</xdr:colOff>
      <xdr:row>37</xdr:row>
      <xdr:rowOff>1</xdr:rowOff>
    </xdr:to>
    <xdr:sp macro="" textlink="">
      <xdr:nvSpPr>
        <xdr:cNvPr id="7" name="テキスト ボックス 6"/>
        <xdr:cNvSpPr txBox="1"/>
      </xdr:nvSpPr>
      <xdr:spPr>
        <a:xfrm>
          <a:off x="95250" y="588645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a:t>
          </a:r>
          <a:r>
            <a:rPr kumimoji="1" lang="ja-JP" altLang="en-US" sz="1100"/>
            <a:t>分足で笹田ｗトップと認識</a:t>
          </a:r>
        </a:p>
      </xdr:txBody>
    </xdr:sp>
    <xdr:clientData/>
  </xdr:twoCellAnchor>
  <xdr:twoCellAnchor>
    <xdr:from>
      <xdr:col>15</xdr:col>
      <xdr:colOff>381004</xdr:colOff>
      <xdr:row>9</xdr:row>
      <xdr:rowOff>0</xdr:rowOff>
    </xdr:from>
    <xdr:to>
      <xdr:col>15</xdr:col>
      <xdr:colOff>390531</xdr:colOff>
      <xdr:row>12</xdr:row>
      <xdr:rowOff>28575</xdr:rowOff>
    </xdr:to>
    <xdr:cxnSp macro="">
      <xdr:nvCxnSpPr>
        <xdr:cNvPr id="8" name="直線矢印コネクタ 7"/>
        <xdr:cNvCxnSpPr/>
      </xdr:nvCxnSpPr>
      <xdr:spPr>
        <a:xfrm rot="16200000" flipV="1">
          <a:off x="10401305" y="1809749"/>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561977</xdr:colOff>
      <xdr:row>56</xdr:row>
      <xdr:rowOff>152402</xdr:rowOff>
    </xdr:from>
    <xdr:to>
      <xdr:col>7</xdr:col>
      <xdr:colOff>638175</xdr:colOff>
      <xdr:row>58</xdr:row>
      <xdr:rowOff>38100</xdr:rowOff>
    </xdr:to>
    <xdr:cxnSp macro="">
      <xdr:nvCxnSpPr>
        <xdr:cNvPr id="9" name="直線矢印コネクタ 8"/>
        <xdr:cNvCxnSpPr/>
      </xdr:nvCxnSpPr>
      <xdr:spPr>
        <a:xfrm>
          <a:off x="4676777" y="9753602"/>
          <a:ext cx="761998" cy="22859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590550</xdr:colOff>
      <xdr:row>41</xdr:row>
      <xdr:rowOff>28575</xdr:rowOff>
    </xdr:from>
    <xdr:to>
      <xdr:col>8</xdr:col>
      <xdr:colOff>619125</xdr:colOff>
      <xdr:row>43</xdr:row>
      <xdr:rowOff>47625</xdr:rowOff>
    </xdr:to>
    <xdr:sp macro="" textlink="">
      <xdr:nvSpPr>
        <xdr:cNvPr id="10" name="角丸四角形吹き出し 9"/>
        <xdr:cNvSpPr/>
      </xdr:nvSpPr>
      <xdr:spPr>
        <a:xfrm>
          <a:off x="5391150" y="7058025"/>
          <a:ext cx="714375" cy="361950"/>
        </a:xfrm>
        <a:prstGeom prst="wedgeRoundRectCallout">
          <a:avLst>
            <a:gd name="adj1" fmla="val 66294"/>
            <a:gd name="adj2" fmla="val -633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9</xdr:col>
      <xdr:colOff>47626</xdr:colOff>
      <xdr:row>37</xdr:row>
      <xdr:rowOff>28575</xdr:rowOff>
    </xdr:from>
    <xdr:to>
      <xdr:col>10</xdr:col>
      <xdr:colOff>161926</xdr:colOff>
      <xdr:row>39</xdr:row>
      <xdr:rowOff>47625</xdr:rowOff>
    </xdr:to>
    <xdr:sp macro="" textlink="">
      <xdr:nvSpPr>
        <xdr:cNvPr id="11" name="角丸四角形吹き出し 10"/>
        <xdr:cNvSpPr/>
      </xdr:nvSpPr>
      <xdr:spPr>
        <a:xfrm>
          <a:off x="6219826" y="6372225"/>
          <a:ext cx="800100" cy="361950"/>
        </a:xfrm>
        <a:prstGeom prst="wedgeRoundRectCallout">
          <a:avLst>
            <a:gd name="adj1" fmla="val 4431"/>
            <a:gd name="adj2" fmla="val 11298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8</xdr:col>
      <xdr:colOff>409576</xdr:colOff>
      <xdr:row>10</xdr:row>
      <xdr:rowOff>133354</xdr:rowOff>
    </xdr:from>
    <xdr:to>
      <xdr:col>8</xdr:col>
      <xdr:colOff>409582</xdr:colOff>
      <xdr:row>14</xdr:row>
      <xdr:rowOff>19053</xdr:rowOff>
    </xdr:to>
    <xdr:cxnSp macro="">
      <xdr:nvCxnSpPr>
        <xdr:cNvPr id="12" name="直線矢印コネクタ 11"/>
        <xdr:cNvCxnSpPr/>
      </xdr:nvCxnSpPr>
      <xdr:spPr>
        <a:xfrm rot="5400000">
          <a:off x="5610229" y="2133601"/>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114301</xdr:colOff>
      <xdr:row>10</xdr:row>
      <xdr:rowOff>133355</xdr:rowOff>
    </xdr:from>
    <xdr:to>
      <xdr:col>4</xdr:col>
      <xdr:colOff>114307</xdr:colOff>
      <xdr:row>14</xdr:row>
      <xdr:rowOff>19054</xdr:rowOff>
    </xdr:to>
    <xdr:cxnSp macro="">
      <xdr:nvCxnSpPr>
        <xdr:cNvPr id="13" name="直線矢印コネクタ 12"/>
        <xdr:cNvCxnSpPr/>
      </xdr:nvCxnSpPr>
      <xdr:spPr>
        <a:xfrm rot="5400000">
          <a:off x="2571754" y="2133602"/>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304804</xdr:colOff>
      <xdr:row>14</xdr:row>
      <xdr:rowOff>104775</xdr:rowOff>
    </xdr:from>
    <xdr:to>
      <xdr:col>5</xdr:col>
      <xdr:colOff>314331</xdr:colOff>
      <xdr:row>17</xdr:row>
      <xdr:rowOff>133350</xdr:rowOff>
    </xdr:to>
    <xdr:cxnSp macro="">
      <xdr:nvCxnSpPr>
        <xdr:cNvPr id="14" name="直線矢印コネクタ 13"/>
        <xdr:cNvCxnSpPr/>
      </xdr:nvCxnSpPr>
      <xdr:spPr>
        <a:xfrm rot="16200000" flipV="1">
          <a:off x="3467105" y="2771774"/>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37</xdr:row>
      <xdr:rowOff>104775</xdr:rowOff>
    </xdr:from>
    <xdr:to>
      <xdr:col>2</xdr:col>
      <xdr:colOff>285750</xdr:colOff>
      <xdr:row>42</xdr:row>
      <xdr:rowOff>104775</xdr:rowOff>
    </xdr:to>
    <xdr:sp macro="" textlink="">
      <xdr:nvSpPr>
        <xdr:cNvPr id="18" name="テキスト ボックス 17"/>
        <xdr:cNvSpPr txBox="1"/>
      </xdr:nvSpPr>
      <xdr:spPr>
        <a:xfrm>
          <a:off x="95250" y="6448425"/>
          <a:ext cx="15621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-D/J</a:t>
          </a:r>
          <a:r>
            <a:rPr kumimoji="1" lang="ja-JP" altLang="en-US" sz="1100"/>
            <a:t>継続</a:t>
          </a:r>
          <a:endParaRPr kumimoji="1" lang="en-US" altLang="ja-JP" sz="1100"/>
        </a:p>
        <a:p>
          <a:r>
            <a:rPr kumimoji="1" lang="en-US" altLang="ja-JP" sz="1100"/>
            <a:t>-30</a:t>
          </a:r>
          <a:r>
            <a:rPr kumimoji="1" lang="ja-JP" altLang="en-US" sz="1100"/>
            <a:t>分足</a:t>
          </a:r>
          <a:endParaRPr kumimoji="1" lang="en-US" altLang="ja-JP" sz="1100"/>
        </a:p>
        <a:p>
          <a:r>
            <a:rPr kumimoji="1" lang="en-US" altLang="ja-JP" sz="1100"/>
            <a:t>+GBPCHF</a:t>
          </a:r>
          <a:r>
            <a:rPr kumimoji="1" lang="ja-JP" altLang="en-US" sz="1100"/>
            <a:t>（勝率</a:t>
          </a:r>
          <a:r>
            <a:rPr kumimoji="1" lang="en-US" altLang="ja-JP" sz="1100"/>
            <a:t>100%</a:t>
          </a:r>
          <a:r>
            <a:rPr kumimoji="1" lang="ja-JP" altLang="en-US" sz="1100"/>
            <a:t>）</a:t>
          </a:r>
          <a:endParaRPr kumimoji="1" lang="en-US" altLang="ja-JP" sz="1100"/>
        </a:p>
        <a:p>
          <a:r>
            <a:rPr kumimoji="1" lang="ja-JP" altLang="en-US" sz="1100"/>
            <a:t>以上から気をつけて</a:t>
          </a:r>
          <a:r>
            <a:rPr kumimoji="1" lang="en-US" altLang="ja-JP" sz="1100"/>
            <a:t>IN</a:t>
          </a:r>
          <a:endParaRPr kumimoji="1" lang="ja-JP" altLang="en-US" sz="1100"/>
        </a:p>
      </xdr:txBody>
    </xdr:sp>
    <xdr:clientData/>
  </xdr:twoCellAnchor>
  <xdr:twoCellAnchor>
    <xdr:from>
      <xdr:col>8</xdr:col>
      <xdr:colOff>514350</xdr:colOff>
      <xdr:row>43</xdr:row>
      <xdr:rowOff>95249</xdr:rowOff>
    </xdr:from>
    <xdr:to>
      <xdr:col>10</xdr:col>
      <xdr:colOff>304800</xdr:colOff>
      <xdr:row>46</xdr:row>
      <xdr:rowOff>133350</xdr:rowOff>
    </xdr:to>
    <xdr:sp macro="" textlink="">
      <xdr:nvSpPr>
        <xdr:cNvPr id="19" name="角丸四角形吹き出し 18"/>
        <xdr:cNvSpPr/>
      </xdr:nvSpPr>
      <xdr:spPr>
        <a:xfrm>
          <a:off x="6000750" y="7467599"/>
          <a:ext cx="1162050" cy="552451"/>
        </a:xfrm>
        <a:prstGeom prst="wedgeRoundRectCallout">
          <a:avLst>
            <a:gd name="adj1" fmla="val -7717"/>
            <a:gd name="adj2" fmla="val -938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スプレッドの</a:t>
          </a:r>
          <a:endParaRPr kumimoji="1" lang="en-US" altLang="ja-JP" sz="1100"/>
        </a:p>
        <a:p>
          <a:pPr algn="ctr"/>
          <a:r>
            <a:rPr kumimoji="1" lang="ja-JP" altLang="en-US" sz="1100"/>
            <a:t>読みが甘く</a:t>
          </a:r>
          <a:endParaRPr kumimoji="1" lang="en-US" altLang="ja-JP" sz="1100"/>
        </a:p>
        <a:p>
          <a:pPr algn="ctr"/>
          <a:r>
            <a:rPr kumimoji="1" lang="ja-JP" altLang="en-US" sz="1100"/>
            <a:t>決済されず</a:t>
          </a:r>
        </a:p>
      </xdr:txBody>
    </xdr:sp>
    <xdr:clientData/>
  </xdr:twoCellAnchor>
  <xdr:twoCellAnchor>
    <xdr:from>
      <xdr:col>10</xdr:col>
      <xdr:colOff>457200</xdr:colOff>
      <xdr:row>44</xdr:row>
      <xdr:rowOff>66674</xdr:rowOff>
    </xdr:from>
    <xdr:to>
      <xdr:col>12</xdr:col>
      <xdr:colOff>247650</xdr:colOff>
      <xdr:row>49</xdr:row>
      <xdr:rowOff>38100</xdr:rowOff>
    </xdr:to>
    <xdr:sp macro="" textlink="">
      <xdr:nvSpPr>
        <xdr:cNvPr id="20" name="角丸四角形吹き出し 19"/>
        <xdr:cNvSpPr/>
      </xdr:nvSpPr>
      <xdr:spPr>
        <a:xfrm>
          <a:off x="7315200" y="7610474"/>
          <a:ext cx="1162050" cy="828676"/>
        </a:xfrm>
        <a:prstGeom prst="wedgeRoundRectCallout">
          <a:avLst>
            <a:gd name="adj1" fmla="val -66733"/>
            <a:gd name="adj2" fmla="val -231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30</a:t>
          </a:r>
          <a:r>
            <a:rPr kumimoji="1" lang="ja-JP" altLang="en-US" sz="1100"/>
            <a:t>分ではリワードが悪くなるのでムリをする傾向アリ</a:t>
          </a:r>
        </a:p>
      </xdr:txBody>
    </xdr:sp>
    <xdr:clientData/>
  </xdr:twoCellAnchor>
  <xdr:twoCellAnchor>
    <xdr:from>
      <xdr:col>0</xdr:col>
      <xdr:colOff>542925</xdr:colOff>
      <xdr:row>43</xdr:row>
      <xdr:rowOff>85724</xdr:rowOff>
    </xdr:from>
    <xdr:to>
      <xdr:col>3</xdr:col>
      <xdr:colOff>85725</xdr:colOff>
      <xdr:row>48</xdr:row>
      <xdr:rowOff>152400</xdr:rowOff>
    </xdr:to>
    <xdr:sp macro="" textlink="">
      <xdr:nvSpPr>
        <xdr:cNvPr id="22" name="角丸四角形吹き出し 21"/>
        <xdr:cNvSpPr/>
      </xdr:nvSpPr>
      <xdr:spPr>
        <a:xfrm>
          <a:off x="542925" y="7458074"/>
          <a:ext cx="1600200" cy="923926"/>
        </a:xfrm>
        <a:prstGeom prst="wedgeRoundRectCallout">
          <a:avLst>
            <a:gd name="adj1" fmla="val -33946"/>
            <a:gd name="adj2" fmla="val -7254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30</a:t>
          </a:r>
          <a:r>
            <a:rPr kumimoji="1" lang="ja-JP" altLang="en-US" sz="1100"/>
            <a:t>分レベルではリワードが悪くなるのでムリをする傾向アリ。</a:t>
          </a:r>
          <a:endParaRPr kumimoji="1" lang="en-US" altLang="ja-JP" sz="1100"/>
        </a:p>
        <a:p>
          <a:pPr algn="ctr"/>
          <a:r>
            <a:rPr kumimoji="1" lang="ja-JP" altLang="en-US" sz="1100"/>
            <a:t>リワード悪い場合は</a:t>
          </a:r>
          <a:endParaRPr kumimoji="1" lang="en-US" altLang="ja-JP" sz="1100"/>
        </a:p>
        <a:p>
          <a:pPr algn="ctr"/>
          <a:r>
            <a:rPr kumimoji="1" lang="ja-JP" altLang="en-US" sz="1100"/>
            <a:t>スルーすべし。</a:t>
          </a:r>
        </a:p>
      </xdr:txBody>
    </xdr:sp>
    <xdr:clientData/>
  </xdr:twoCellAnchor>
  <xdr:twoCellAnchor>
    <xdr:from>
      <xdr:col>0</xdr:col>
      <xdr:colOff>600075</xdr:colOff>
      <xdr:row>49</xdr:row>
      <xdr:rowOff>142875</xdr:rowOff>
    </xdr:from>
    <xdr:to>
      <xdr:col>3</xdr:col>
      <xdr:colOff>76200</xdr:colOff>
      <xdr:row>53</xdr:row>
      <xdr:rowOff>47625</xdr:rowOff>
    </xdr:to>
    <xdr:sp macro="" textlink="">
      <xdr:nvSpPr>
        <xdr:cNvPr id="23" name="角丸四角形吹き出し 22"/>
        <xdr:cNvSpPr/>
      </xdr:nvSpPr>
      <xdr:spPr>
        <a:xfrm>
          <a:off x="600075" y="8543925"/>
          <a:ext cx="1533525" cy="590550"/>
        </a:xfrm>
        <a:prstGeom prst="wedgeRoundRectCallout">
          <a:avLst>
            <a:gd name="adj1" fmla="val -33946"/>
            <a:gd name="adj2" fmla="val -7254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しかし、</a:t>
          </a:r>
          <a:r>
            <a:rPr kumimoji="1" lang="en-US" altLang="ja-JP" sz="1100"/>
            <a:t>-61.8</a:t>
          </a:r>
          <a:r>
            <a:rPr kumimoji="1" lang="ja-JP" altLang="en-US" sz="1100"/>
            <a:t>まで到達するのはサスガ勝率１００％！</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47625</xdr:colOff>
      <xdr:row>64</xdr:row>
      <xdr:rowOff>123825</xdr:rowOff>
    </xdr:to>
    <xdr:pic>
      <xdr:nvPicPr>
        <xdr:cNvPr id="11266" name="Picture 2"/>
        <xdr:cNvPicPr>
          <a:picLocks noChangeAspect="1" noChangeArrowheads="1"/>
        </xdr:cNvPicPr>
      </xdr:nvPicPr>
      <xdr:blipFill>
        <a:blip xmlns:r="http://schemas.openxmlformats.org/officeDocument/2006/relationships" r:embed="rId1"/>
        <a:srcRect l="4758" t="12760" b="12630"/>
        <a:stretch>
          <a:fillRect/>
        </a:stretch>
      </xdr:blipFill>
      <xdr:spPr bwMode="auto">
        <a:xfrm>
          <a:off x="0" y="5638800"/>
          <a:ext cx="12392025" cy="54578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114300</xdr:rowOff>
    </xdr:to>
    <xdr:pic>
      <xdr:nvPicPr>
        <xdr:cNvPr id="11265" name="Picture 1"/>
        <xdr:cNvPicPr>
          <a:picLocks noChangeAspect="1" noChangeArrowheads="1"/>
        </xdr:cNvPicPr>
      </xdr:nvPicPr>
      <xdr:blipFill>
        <a:blip xmlns:r="http://schemas.openxmlformats.org/officeDocument/2006/relationships" r:embed="rId2"/>
        <a:srcRect l="4758" t="12891" b="12891"/>
        <a:stretch>
          <a:fillRect/>
        </a:stretch>
      </xdr:blipFill>
      <xdr:spPr bwMode="auto">
        <a:xfrm>
          <a:off x="0" y="0"/>
          <a:ext cx="12392025" cy="5429250"/>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4" name="テキスト ボックス 3"/>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No.9:CADJPY</a:t>
          </a:r>
        </a:p>
        <a:p>
          <a:pPr algn="l"/>
          <a:r>
            <a:rPr kumimoji="1" lang="ja-JP" altLang="en-US" sz="1100"/>
            <a:t>相場認識</a:t>
          </a:r>
        </a:p>
      </xdr:txBody>
    </xdr:sp>
    <xdr:clientData/>
  </xdr:twoCellAnchor>
  <xdr:twoCellAnchor>
    <xdr:from>
      <xdr:col>11</xdr:col>
      <xdr:colOff>409577</xdr:colOff>
      <xdr:row>59</xdr:row>
      <xdr:rowOff>19050</xdr:rowOff>
    </xdr:from>
    <xdr:to>
      <xdr:col>12</xdr:col>
      <xdr:colOff>419100</xdr:colOff>
      <xdr:row>60</xdr:row>
      <xdr:rowOff>114302</xdr:rowOff>
    </xdr:to>
    <xdr:cxnSp macro="">
      <xdr:nvCxnSpPr>
        <xdr:cNvPr id="5" name="直線矢印コネクタ 4"/>
        <xdr:cNvCxnSpPr/>
      </xdr:nvCxnSpPr>
      <xdr:spPr>
        <a:xfrm flipV="1">
          <a:off x="7953377" y="10134600"/>
          <a:ext cx="695323" cy="2667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323850</xdr:colOff>
      <xdr:row>7</xdr:row>
      <xdr:rowOff>66675</xdr:rowOff>
    </xdr:to>
    <xdr:sp macro="" textlink="">
      <xdr:nvSpPr>
        <xdr:cNvPr id="6" name="テキスト ボックス 5"/>
        <xdr:cNvSpPr txBox="1"/>
      </xdr:nvSpPr>
      <xdr:spPr>
        <a:xfrm>
          <a:off x="123825" y="790575"/>
          <a:ext cx="157162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週足で弱めの</a:t>
          </a:r>
          <a:r>
            <a:rPr kumimoji="1" lang="en-US" altLang="ja-JP" sz="1100"/>
            <a:t>S/R</a:t>
          </a:r>
          <a:r>
            <a:rPr kumimoji="1" lang="ja-JP" altLang="en-US" sz="1100"/>
            <a:t>と見れるラインに接触</a:t>
          </a:r>
        </a:p>
      </xdr:txBody>
    </xdr:sp>
    <xdr:clientData/>
  </xdr:twoCellAnchor>
  <xdr:twoCellAnchor>
    <xdr:from>
      <xdr:col>0</xdr:col>
      <xdr:colOff>95250</xdr:colOff>
      <xdr:row>34</xdr:row>
      <xdr:rowOff>57151</xdr:rowOff>
    </xdr:from>
    <xdr:to>
      <xdr:col>2</xdr:col>
      <xdr:colOff>95250</xdr:colOff>
      <xdr:row>37</xdr:row>
      <xdr:rowOff>1</xdr:rowOff>
    </xdr:to>
    <xdr:sp macro="" textlink="">
      <xdr:nvSpPr>
        <xdr:cNvPr id="7" name="テキスト ボックス 6"/>
        <xdr:cNvSpPr txBox="1"/>
      </xdr:nvSpPr>
      <xdr:spPr>
        <a:xfrm>
          <a:off x="95250" y="588645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足で笹田ｗボトムと認識</a:t>
          </a:r>
        </a:p>
      </xdr:txBody>
    </xdr:sp>
    <xdr:clientData/>
  </xdr:twoCellAnchor>
  <xdr:twoCellAnchor>
    <xdr:from>
      <xdr:col>14</xdr:col>
      <xdr:colOff>342904</xdr:colOff>
      <xdr:row>14</xdr:row>
      <xdr:rowOff>95250</xdr:rowOff>
    </xdr:from>
    <xdr:to>
      <xdr:col>14</xdr:col>
      <xdr:colOff>352431</xdr:colOff>
      <xdr:row>17</xdr:row>
      <xdr:rowOff>123825</xdr:rowOff>
    </xdr:to>
    <xdr:cxnSp macro="">
      <xdr:nvCxnSpPr>
        <xdr:cNvPr id="8" name="直線矢印コネクタ 7"/>
        <xdr:cNvCxnSpPr/>
      </xdr:nvCxnSpPr>
      <xdr:spPr>
        <a:xfrm rot="16200000" flipV="1">
          <a:off x="9677405" y="2762249"/>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304802</xdr:colOff>
      <xdr:row>51</xdr:row>
      <xdr:rowOff>66677</xdr:rowOff>
    </xdr:from>
    <xdr:to>
      <xdr:col>12</xdr:col>
      <xdr:colOff>381000</xdr:colOff>
      <xdr:row>52</xdr:row>
      <xdr:rowOff>123825</xdr:rowOff>
    </xdr:to>
    <xdr:cxnSp macro="">
      <xdr:nvCxnSpPr>
        <xdr:cNvPr id="9" name="直線矢印コネクタ 8"/>
        <xdr:cNvCxnSpPr/>
      </xdr:nvCxnSpPr>
      <xdr:spPr>
        <a:xfrm>
          <a:off x="7848602" y="8810627"/>
          <a:ext cx="761998" cy="22859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457200</xdr:colOff>
      <xdr:row>45</xdr:row>
      <xdr:rowOff>161925</xdr:rowOff>
    </xdr:from>
    <xdr:to>
      <xdr:col>12</xdr:col>
      <xdr:colOff>485775</xdr:colOff>
      <xdr:row>48</xdr:row>
      <xdr:rowOff>9525</xdr:rowOff>
    </xdr:to>
    <xdr:sp macro="" textlink="">
      <xdr:nvSpPr>
        <xdr:cNvPr id="11" name="角丸四角形吹き出し 10"/>
        <xdr:cNvSpPr/>
      </xdr:nvSpPr>
      <xdr:spPr>
        <a:xfrm>
          <a:off x="8001000" y="7877175"/>
          <a:ext cx="714375" cy="361950"/>
        </a:xfrm>
        <a:prstGeom prst="wedgeRoundRectCallout">
          <a:avLst>
            <a:gd name="adj1" fmla="val 47627"/>
            <a:gd name="adj2" fmla="val 6825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11</xdr:col>
      <xdr:colOff>666750</xdr:colOff>
      <xdr:row>42</xdr:row>
      <xdr:rowOff>47625</xdr:rowOff>
    </xdr:from>
    <xdr:to>
      <xdr:col>13</xdr:col>
      <xdr:colOff>28575</xdr:colOff>
      <xdr:row>44</xdr:row>
      <xdr:rowOff>66675</xdr:rowOff>
    </xdr:to>
    <xdr:sp macro="" textlink="">
      <xdr:nvSpPr>
        <xdr:cNvPr id="12" name="角丸四角形吹き出し 11"/>
        <xdr:cNvSpPr/>
      </xdr:nvSpPr>
      <xdr:spPr>
        <a:xfrm>
          <a:off x="8210550" y="7248525"/>
          <a:ext cx="733425" cy="361950"/>
        </a:xfrm>
        <a:prstGeom prst="wedgeRoundRectCallout">
          <a:avLst>
            <a:gd name="adj1" fmla="val 43500"/>
            <a:gd name="adj2" fmla="val 919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8</xdr:col>
      <xdr:colOff>409576</xdr:colOff>
      <xdr:row>10</xdr:row>
      <xdr:rowOff>133354</xdr:rowOff>
    </xdr:from>
    <xdr:to>
      <xdr:col>8</xdr:col>
      <xdr:colOff>409582</xdr:colOff>
      <xdr:row>14</xdr:row>
      <xdr:rowOff>19053</xdr:rowOff>
    </xdr:to>
    <xdr:cxnSp macro="">
      <xdr:nvCxnSpPr>
        <xdr:cNvPr id="13" name="直線矢印コネクタ 12"/>
        <xdr:cNvCxnSpPr/>
      </xdr:nvCxnSpPr>
      <xdr:spPr>
        <a:xfrm rot="5400000">
          <a:off x="5610229" y="2133601"/>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114301</xdr:colOff>
      <xdr:row>10</xdr:row>
      <xdr:rowOff>133355</xdr:rowOff>
    </xdr:from>
    <xdr:to>
      <xdr:col>4</xdr:col>
      <xdr:colOff>114307</xdr:colOff>
      <xdr:row>14</xdr:row>
      <xdr:rowOff>19054</xdr:rowOff>
    </xdr:to>
    <xdr:cxnSp macro="">
      <xdr:nvCxnSpPr>
        <xdr:cNvPr id="14" name="直線矢印コネクタ 13"/>
        <xdr:cNvCxnSpPr/>
      </xdr:nvCxnSpPr>
      <xdr:spPr>
        <a:xfrm rot="5400000">
          <a:off x="2571754" y="2133602"/>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304804</xdr:colOff>
      <xdr:row>14</xdr:row>
      <xdr:rowOff>104775</xdr:rowOff>
    </xdr:from>
    <xdr:to>
      <xdr:col>5</xdr:col>
      <xdr:colOff>314331</xdr:colOff>
      <xdr:row>17</xdr:row>
      <xdr:rowOff>133350</xdr:rowOff>
    </xdr:to>
    <xdr:cxnSp macro="">
      <xdr:nvCxnSpPr>
        <xdr:cNvPr id="17" name="直線矢印コネクタ 16"/>
        <xdr:cNvCxnSpPr/>
      </xdr:nvCxnSpPr>
      <xdr:spPr>
        <a:xfrm rot="16200000" flipV="1">
          <a:off x="3467105" y="2771774"/>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31</xdr:row>
      <xdr:rowOff>85725</xdr:rowOff>
    </xdr:to>
    <xdr:pic>
      <xdr:nvPicPr>
        <xdr:cNvPr id="10241" name="Picture 1"/>
        <xdr:cNvPicPr>
          <a:picLocks noChangeAspect="1" noChangeArrowheads="1"/>
        </xdr:cNvPicPr>
      </xdr:nvPicPr>
      <xdr:blipFill>
        <a:blip xmlns:r="http://schemas.openxmlformats.org/officeDocument/2006/relationships" r:embed="rId1"/>
        <a:srcRect l="4832" t="13021" b="13151"/>
        <a:stretch>
          <a:fillRect/>
        </a:stretch>
      </xdr:blipFill>
      <xdr:spPr bwMode="auto">
        <a:xfrm>
          <a:off x="0" y="0"/>
          <a:ext cx="12382500" cy="540067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104775</xdr:rowOff>
    </xdr:from>
    <xdr:to>
      <xdr:col>18</xdr:col>
      <xdr:colOff>19050</xdr:colOff>
      <xdr:row>64</xdr:row>
      <xdr:rowOff>28575</xdr:rowOff>
    </xdr:to>
    <xdr:pic>
      <xdr:nvPicPr>
        <xdr:cNvPr id="10242" name="Picture 2"/>
        <xdr:cNvPicPr>
          <a:picLocks noChangeAspect="1" noChangeArrowheads="1"/>
        </xdr:cNvPicPr>
      </xdr:nvPicPr>
      <xdr:blipFill>
        <a:blip xmlns:r="http://schemas.openxmlformats.org/officeDocument/2006/relationships" r:embed="rId2"/>
        <a:srcRect l="4978" t="12760" b="13281"/>
        <a:stretch>
          <a:fillRect/>
        </a:stretch>
      </xdr:blipFill>
      <xdr:spPr bwMode="auto">
        <a:xfrm>
          <a:off x="0" y="5591175"/>
          <a:ext cx="12363450"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1</xdr:col>
      <xdr:colOff>504824</xdr:colOff>
      <xdr:row>3</xdr:row>
      <xdr:rowOff>114300</xdr:rowOff>
    </xdr:to>
    <xdr:sp macro="" textlink="">
      <xdr:nvSpPr>
        <xdr:cNvPr id="2" name="テキスト ボックス 1"/>
        <xdr:cNvSpPr txBox="1"/>
      </xdr:nvSpPr>
      <xdr:spPr>
        <a:xfrm>
          <a:off x="104773" y="190500"/>
          <a:ext cx="10858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No.27:GBPCHF</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3" name="テキスト ボックス 2"/>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週足レベルである程度の</a:t>
          </a:r>
          <a:r>
            <a:rPr kumimoji="1" lang="en-US" altLang="ja-JP" sz="1100"/>
            <a:t>S/R</a:t>
          </a:r>
          <a:r>
            <a:rPr kumimoji="1" lang="ja-JP" altLang="en-US" sz="1100"/>
            <a:t>に当たっている</a:t>
          </a:r>
        </a:p>
      </xdr:txBody>
    </xdr:sp>
    <xdr:clientData/>
  </xdr:twoCellAnchor>
  <xdr:twoCellAnchor>
    <xdr:from>
      <xdr:col>14</xdr:col>
      <xdr:colOff>19050</xdr:colOff>
      <xdr:row>52</xdr:row>
      <xdr:rowOff>38101</xdr:rowOff>
    </xdr:from>
    <xdr:to>
      <xdr:col>14</xdr:col>
      <xdr:colOff>638175</xdr:colOff>
      <xdr:row>53</xdr:row>
      <xdr:rowOff>152400</xdr:rowOff>
    </xdr:to>
    <xdr:cxnSp macro="">
      <xdr:nvCxnSpPr>
        <xdr:cNvPr id="4" name="直線矢印コネクタ 3"/>
        <xdr:cNvCxnSpPr/>
      </xdr:nvCxnSpPr>
      <xdr:spPr>
        <a:xfrm>
          <a:off x="9620250" y="8953501"/>
          <a:ext cx="619125" cy="28574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34</xdr:row>
      <xdr:rowOff>38101</xdr:rowOff>
    </xdr:from>
    <xdr:to>
      <xdr:col>1</xdr:col>
      <xdr:colOff>676275</xdr:colOff>
      <xdr:row>36</xdr:row>
      <xdr:rowOff>152401</xdr:rowOff>
    </xdr:to>
    <xdr:sp macro="" textlink="">
      <xdr:nvSpPr>
        <xdr:cNvPr id="5" name="テキスト ボックス 4"/>
        <xdr:cNvSpPr txBox="1"/>
      </xdr:nvSpPr>
      <xdr:spPr>
        <a:xfrm>
          <a:off x="76201" y="586740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14</xdr:col>
      <xdr:colOff>76200</xdr:colOff>
      <xdr:row>33</xdr:row>
      <xdr:rowOff>152400</xdr:rowOff>
    </xdr:from>
    <xdr:to>
      <xdr:col>15</xdr:col>
      <xdr:colOff>28575</xdr:colOff>
      <xdr:row>34</xdr:row>
      <xdr:rowOff>123825</xdr:rowOff>
    </xdr:to>
    <xdr:cxnSp macro="">
      <xdr:nvCxnSpPr>
        <xdr:cNvPr id="6" name="直線矢印コネクタ 5"/>
        <xdr:cNvCxnSpPr/>
      </xdr:nvCxnSpPr>
      <xdr:spPr>
        <a:xfrm flipV="1">
          <a:off x="9677400" y="5810250"/>
          <a:ext cx="638175" cy="1428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228600</xdr:colOff>
      <xdr:row>37</xdr:row>
      <xdr:rowOff>133350</xdr:rowOff>
    </xdr:from>
    <xdr:to>
      <xdr:col>17</xdr:col>
      <xdr:colOff>323850</xdr:colOff>
      <xdr:row>39</xdr:row>
      <xdr:rowOff>152400</xdr:rowOff>
    </xdr:to>
    <xdr:sp macro="" textlink="">
      <xdr:nvSpPr>
        <xdr:cNvPr id="7" name="角丸四角形吹き出し 6"/>
        <xdr:cNvSpPr/>
      </xdr:nvSpPr>
      <xdr:spPr>
        <a:xfrm>
          <a:off x="11201400" y="6477000"/>
          <a:ext cx="781050" cy="361950"/>
        </a:xfrm>
        <a:prstGeom prst="wedgeRoundRectCallout">
          <a:avLst>
            <a:gd name="adj1" fmla="val -114277"/>
            <a:gd name="adj2" fmla="val -1185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15</xdr:col>
      <xdr:colOff>66675</xdr:colOff>
      <xdr:row>39</xdr:row>
      <xdr:rowOff>38100</xdr:rowOff>
    </xdr:from>
    <xdr:to>
      <xdr:col>16</xdr:col>
      <xdr:colOff>114300</xdr:colOff>
      <xdr:row>41</xdr:row>
      <xdr:rowOff>76200</xdr:rowOff>
    </xdr:to>
    <xdr:sp macro="" textlink="">
      <xdr:nvSpPr>
        <xdr:cNvPr id="8" name="角丸四角形吹き出し 7"/>
        <xdr:cNvSpPr/>
      </xdr:nvSpPr>
      <xdr:spPr>
        <a:xfrm>
          <a:off x="10353675" y="6724650"/>
          <a:ext cx="733425" cy="381000"/>
        </a:xfrm>
        <a:prstGeom prst="wedgeRoundRectCallout">
          <a:avLst>
            <a:gd name="adj1" fmla="val -27929"/>
            <a:gd name="adj2" fmla="val -12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95250</xdr:colOff>
      <xdr:row>10</xdr:row>
      <xdr:rowOff>9525</xdr:rowOff>
    </xdr:from>
    <xdr:to>
      <xdr:col>2</xdr:col>
      <xdr:colOff>209550</xdr:colOff>
      <xdr:row>12</xdr:row>
      <xdr:rowOff>114300</xdr:rowOff>
    </xdr:to>
    <xdr:sp macro="" textlink="">
      <xdr:nvSpPr>
        <xdr:cNvPr id="9" name="テキスト ボックス 8"/>
        <xdr:cNvSpPr txBox="1"/>
      </xdr:nvSpPr>
      <xdr:spPr>
        <a:xfrm>
          <a:off x="95250" y="1724025"/>
          <a:ext cx="148590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相性</a:t>
          </a:r>
          <a:r>
            <a:rPr kumimoji="1" lang="en-US" altLang="ja-JP" sz="1100"/>
            <a:t>100%</a:t>
          </a:r>
          <a:r>
            <a:rPr kumimoji="1" lang="ja-JP" altLang="en-US" sz="1100"/>
            <a:t>の通貨ペアなので強気！</a:t>
          </a:r>
        </a:p>
      </xdr:txBody>
    </xdr:sp>
    <xdr:clientData/>
  </xdr:twoCellAnchor>
  <xdr:twoCellAnchor>
    <xdr:from>
      <xdr:col>9</xdr:col>
      <xdr:colOff>85728</xdr:colOff>
      <xdr:row>9</xdr:row>
      <xdr:rowOff>134153</xdr:rowOff>
    </xdr:from>
    <xdr:to>
      <xdr:col>9</xdr:col>
      <xdr:colOff>86527</xdr:colOff>
      <xdr:row>13</xdr:row>
      <xdr:rowOff>28576</xdr:rowOff>
    </xdr:to>
    <xdr:cxnSp macro="">
      <xdr:nvCxnSpPr>
        <xdr:cNvPr id="10" name="直線矢印コネクタ 9"/>
        <xdr:cNvCxnSpPr/>
      </xdr:nvCxnSpPr>
      <xdr:spPr>
        <a:xfrm rot="5400000" flipH="1" flipV="1">
          <a:off x="5968216" y="19669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323854</xdr:colOff>
      <xdr:row>6</xdr:row>
      <xdr:rowOff>57152</xdr:rowOff>
    </xdr:from>
    <xdr:to>
      <xdr:col>3</xdr:col>
      <xdr:colOff>333375</xdr:colOff>
      <xdr:row>9</xdr:row>
      <xdr:rowOff>95249</xdr:rowOff>
    </xdr:to>
    <xdr:cxnSp macro="">
      <xdr:nvCxnSpPr>
        <xdr:cNvPr id="12" name="直線矢印コネクタ 11"/>
        <xdr:cNvCxnSpPr/>
      </xdr:nvCxnSpPr>
      <xdr:spPr>
        <a:xfrm rot="16200000" flipH="1">
          <a:off x="2109791" y="13573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47</xdr:row>
      <xdr:rowOff>123825</xdr:rowOff>
    </xdr:from>
    <xdr:to>
      <xdr:col>2</xdr:col>
      <xdr:colOff>342900</xdr:colOff>
      <xdr:row>50</xdr:row>
      <xdr:rowOff>76200</xdr:rowOff>
    </xdr:to>
    <xdr:sp macro="" textlink="">
      <xdr:nvSpPr>
        <xdr:cNvPr id="13" name="テキスト ボックス 12"/>
        <xdr:cNvSpPr txBox="1"/>
      </xdr:nvSpPr>
      <xdr:spPr>
        <a:xfrm>
          <a:off x="209550" y="8181975"/>
          <a:ext cx="1504950" cy="46672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あっさりロスカット</a:t>
          </a:r>
          <a:r>
            <a:rPr kumimoji="1" lang="en-US" altLang="ja-JP" sz="1100"/>
            <a:t>×</a:t>
          </a:r>
        </a:p>
        <a:p>
          <a:r>
            <a:rPr kumimoji="1" lang="en-US" altLang="ja-JP" sz="1100"/>
            <a:t>GBPCHF</a:t>
          </a:r>
          <a:r>
            <a:rPr kumimoji="1" lang="ja-JP" altLang="en-US" sz="1100"/>
            <a:t>で初負け。。</a:t>
          </a:r>
          <a:endParaRPr kumimoji="1" lang="en-US" altLang="ja-JP" sz="1100"/>
        </a:p>
      </xdr:txBody>
    </xdr:sp>
    <xdr:clientData/>
  </xdr:twoCellAnchor>
  <xdr:twoCellAnchor>
    <xdr:from>
      <xdr:col>4</xdr:col>
      <xdr:colOff>523878</xdr:colOff>
      <xdr:row>9</xdr:row>
      <xdr:rowOff>124628</xdr:rowOff>
    </xdr:from>
    <xdr:to>
      <xdr:col>4</xdr:col>
      <xdr:colOff>524677</xdr:colOff>
      <xdr:row>13</xdr:row>
      <xdr:rowOff>19051</xdr:rowOff>
    </xdr:to>
    <xdr:cxnSp macro="">
      <xdr:nvCxnSpPr>
        <xdr:cNvPr id="14" name="直線矢印コネクタ 13"/>
        <xdr:cNvCxnSpPr/>
      </xdr:nvCxnSpPr>
      <xdr:spPr>
        <a:xfrm rot="5400000" flipH="1" flipV="1">
          <a:off x="2977366" y="19573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514349</xdr:colOff>
      <xdr:row>49</xdr:row>
      <xdr:rowOff>0</xdr:rowOff>
    </xdr:from>
    <xdr:to>
      <xdr:col>4</xdr:col>
      <xdr:colOff>400050</xdr:colOff>
      <xdr:row>52</xdr:row>
      <xdr:rowOff>47625</xdr:rowOff>
    </xdr:to>
    <xdr:sp macro="" textlink="">
      <xdr:nvSpPr>
        <xdr:cNvPr id="15" name="角丸四角形吹き出し 14"/>
        <xdr:cNvSpPr/>
      </xdr:nvSpPr>
      <xdr:spPr>
        <a:xfrm>
          <a:off x="1885949" y="8401050"/>
          <a:ext cx="1257301" cy="561975"/>
        </a:xfrm>
        <a:prstGeom prst="wedgeRoundRectCallout">
          <a:avLst>
            <a:gd name="adj1" fmla="val -67785"/>
            <a:gd name="adj2" fmla="val -338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小ロットだったので被害は少なく済んだ♪</a:t>
          </a:r>
        </a:p>
      </xdr:txBody>
    </xdr:sp>
    <xdr:clientData/>
  </xdr:twoCellAnchor>
  <xdr:twoCellAnchor>
    <xdr:from>
      <xdr:col>0</xdr:col>
      <xdr:colOff>76198</xdr:colOff>
      <xdr:row>37</xdr:row>
      <xdr:rowOff>57150</xdr:rowOff>
    </xdr:from>
    <xdr:to>
      <xdr:col>2</xdr:col>
      <xdr:colOff>628649</xdr:colOff>
      <xdr:row>41</xdr:row>
      <xdr:rowOff>9526</xdr:rowOff>
    </xdr:to>
    <xdr:sp macro="" textlink="">
      <xdr:nvSpPr>
        <xdr:cNvPr id="16" name="角丸四角形吹き出し 15"/>
        <xdr:cNvSpPr/>
      </xdr:nvSpPr>
      <xdr:spPr>
        <a:xfrm>
          <a:off x="76198" y="6400800"/>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ネックライブレイク位置に指値を置いていたが刺さらず。</a:t>
          </a:r>
          <a:endParaRPr kumimoji="1" lang="en-US" altLang="ja-JP" sz="1100"/>
        </a:p>
      </xdr:txBody>
    </xdr:sp>
    <xdr:clientData/>
  </xdr:twoCellAnchor>
  <xdr:twoCellAnchor>
    <xdr:from>
      <xdr:col>17</xdr:col>
      <xdr:colOff>190504</xdr:colOff>
      <xdr:row>6</xdr:row>
      <xdr:rowOff>47627</xdr:rowOff>
    </xdr:from>
    <xdr:to>
      <xdr:col>17</xdr:col>
      <xdr:colOff>200025</xdr:colOff>
      <xdr:row>9</xdr:row>
      <xdr:rowOff>85724</xdr:rowOff>
    </xdr:to>
    <xdr:cxnSp macro="">
      <xdr:nvCxnSpPr>
        <xdr:cNvPr id="20" name="直線矢印コネクタ 19"/>
        <xdr:cNvCxnSpPr/>
      </xdr:nvCxnSpPr>
      <xdr:spPr>
        <a:xfrm rot="16200000" flipH="1">
          <a:off x="11577641" y="13477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180975</xdr:colOff>
      <xdr:row>32</xdr:row>
      <xdr:rowOff>123825</xdr:rowOff>
    </xdr:from>
    <xdr:to>
      <xdr:col>16</xdr:col>
      <xdr:colOff>228600</xdr:colOff>
      <xdr:row>34</xdr:row>
      <xdr:rowOff>161925</xdr:rowOff>
    </xdr:to>
    <xdr:sp macro="" textlink="">
      <xdr:nvSpPr>
        <xdr:cNvPr id="24" name="角丸四角形吹き出し 23"/>
        <xdr:cNvSpPr/>
      </xdr:nvSpPr>
      <xdr:spPr>
        <a:xfrm>
          <a:off x="10467975" y="5610225"/>
          <a:ext cx="733425" cy="381000"/>
        </a:xfrm>
        <a:prstGeom prst="wedgeRoundRectCallout">
          <a:avLst>
            <a:gd name="adj1" fmla="val -40916"/>
            <a:gd name="adj2" fmla="val 11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売り増し</a:t>
          </a:r>
        </a:p>
      </xdr:txBody>
    </xdr:sp>
    <xdr:clientData/>
  </xdr:twoCellAnchor>
  <xdr:twoCellAnchor>
    <xdr:from>
      <xdr:col>0</xdr:col>
      <xdr:colOff>85724</xdr:colOff>
      <xdr:row>41</xdr:row>
      <xdr:rowOff>123824</xdr:rowOff>
    </xdr:from>
    <xdr:to>
      <xdr:col>2</xdr:col>
      <xdr:colOff>447675</xdr:colOff>
      <xdr:row>46</xdr:row>
      <xdr:rowOff>161925</xdr:rowOff>
    </xdr:to>
    <xdr:sp macro="" textlink="">
      <xdr:nvSpPr>
        <xdr:cNvPr id="25" name="角丸四角形吹き出し 24"/>
        <xdr:cNvSpPr/>
      </xdr:nvSpPr>
      <xdr:spPr>
        <a:xfrm>
          <a:off x="85724" y="7153274"/>
          <a:ext cx="1733551" cy="8953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戻り中だったのでとりあえず</a:t>
          </a:r>
          <a:r>
            <a:rPr kumimoji="1" lang="en-US" altLang="ja-JP" sz="1100"/>
            <a:t>0.1</a:t>
          </a:r>
          <a:r>
            <a:rPr kumimoji="1" lang="ja-JP" altLang="en-US" sz="1100"/>
            <a:t>ロットで</a:t>
          </a:r>
          <a:r>
            <a:rPr kumimoji="1" lang="en-US" altLang="ja-JP" sz="1100"/>
            <a:t>IN</a:t>
          </a:r>
          <a:r>
            <a:rPr kumimoji="1" lang="ja-JP" altLang="en-US" sz="1100"/>
            <a:t>。</a:t>
          </a:r>
          <a:endParaRPr kumimoji="1" lang="en-US" altLang="ja-JP" sz="1100"/>
        </a:p>
        <a:p>
          <a:pPr algn="ctr"/>
          <a:r>
            <a:rPr kumimoji="1" lang="ja-JP" altLang="en-US" sz="1100"/>
            <a:t>その後</a:t>
          </a:r>
          <a:r>
            <a:rPr kumimoji="1" lang="en-US" altLang="ja-JP" sz="1100"/>
            <a:t>38.2</a:t>
          </a:r>
          <a:r>
            <a:rPr kumimoji="1" lang="ja-JP" altLang="en-US" sz="1100"/>
            <a:t>まで戻したところで更に</a:t>
          </a:r>
          <a:r>
            <a:rPr kumimoji="1" lang="en-US" altLang="ja-JP" sz="1100"/>
            <a:t>0.1</a:t>
          </a:r>
          <a:r>
            <a:rPr kumimoji="1" lang="ja-JP" altLang="en-US" sz="1100"/>
            <a:t>ロット</a:t>
          </a:r>
          <a:r>
            <a:rPr kumimoji="1" lang="en-US" altLang="ja-JP" sz="1100"/>
            <a:t>IN</a:t>
          </a:r>
          <a:endParaRPr kumimoji="1" lang="ja-JP" altLang="en-US" sz="1100"/>
        </a:p>
      </xdr:txBody>
    </xdr:sp>
    <xdr:clientData/>
  </xdr:twoCellAnchor>
  <xdr:twoCellAnchor>
    <xdr:from>
      <xdr:col>3</xdr:col>
      <xdr:colOff>85723</xdr:colOff>
      <xdr:row>39</xdr:row>
      <xdr:rowOff>142875</xdr:rowOff>
    </xdr:from>
    <xdr:to>
      <xdr:col>5</xdr:col>
      <xdr:colOff>180975</xdr:colOff>
      <xdr:row>42</xdr:row>
      <xdr:rowOff>161925</xdr:rowOff>
    </xdr:to>
    <xdr:sp macro="" textlink="">
      <xdr:nvSpPr>
        <xdr:cNvPr id="26" name="角丸四角形吹き出し 25"/>
        <xdr:cNvSpPr/>
      </xdr:nvSpPr>
      <xdr:spPr>
        <a:xfrm>
          <a:off x="2143123" y="6829425"/>
          <a:ext cx="1466852" cy="533400"/>
        </a:xfrm>
        <a:prstGeom prst="wedgeRoundRectCallout">
          <a:avLst>
            <a:gd name="adj1" fmla="val -64533"/>
            <a:gd name="adj2" fmla="val -4154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証拠金不足でエントリーできてなかった</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38100</xdr:colOff>
      <xdr:row>64</xdr:row>
      <xdr:rowOff>133350</xdr:rowOff>
    </xdr:to>
    <xdr:pic>
      <xdr:nvPicPr>
        <xdr:cNvPr id="10242" name="Picture 2"/>
        <xdr:cNvPicPr>
          <a:picLocks noChangeAspect="1" noChangeArrowheads="1"/>
        </xdr:cNvPicPr>
      </xdr:nvPicPr>
      <xdr:blipFill>
        <a:blip xmlns:r="http://schemas.openxmlformats.org/officeDocument/2006/relationships" r:embed="rId1"/>
        <a:srcRect l="4832" t="12630" b="12630"/>
        <a:stretch>
          <a:fillRect/>
        </a:stretch>
      </xdr:blipFill>
      <xdr:spPr bwMode="auto">
        <a:xfrm>
          <a:off x="0" y="5638800"/>
          <a:ext cx="12382500" cy="54673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123825</xdr:rowOff>
    </xdr:to>
    <xdr:pic>
      <xdr:nvPicPr>
        <xdr:cNvPr id="10241" name="Picture 1"/>
        <xdr:cNvPicPr>
          <a:picLocks noChangeAspect="1" noChangeArrowheads="1"/>
        </xdr:cNvPicPr>
      </xdr:nvPicPr>
      <xdr:blipFill>
        <a:blip xmlns:r="http://schemas.openxmlformats.org/officeDocument/2006/relationships" r:embed="rId2"/>
        <a:srcRect l="4685" t="13021" b="12630"/>
        <a:stretch>
          <a:fillRect/>
        </a:stretch>
      </xdr:blipFill>
      <xdr:spPr bwMode="auto">
        <a:xfrm>
          <a:off x="0" y="0"/>
          <a:ext cx="12401550" cy="543877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4" name="テキスト ボックス 3"/>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No.8:GBPJPY</a:t>
          </a:r>
        </a:p>
        <a:p>
          <a:pPr algn="l"/>
          <a:r>
            <a:rPr kumimoji="1" lang="ja-JP" altLang="en-US" sz="1100"/>
            <a:t>相場認識</a:t>
          </a:r>
        </a:p>
      </xdr:txBody>
    </xdr:sp>
    <xdr:clientData/>
  </xdr:twoCellAnchor>
  <xdr:twoCellAnchor>
    <xdr:from>
      <xdr:col>8</xdr:col>
      <xdr:colOff>457202</xdr:colOff>
      <xdr:row>35</xdr:row>
      <xdr:rowOff>19050</xdr:rowOff>
    </xdr:from>
    <xdr:to>
      <xdr:col>9</xdr:col>
      <xdr:colOff>466725</xdr:colOff>
      <xdr:row>36</xdr:row>
      <xdr:rowOff>114302</xdr:rowOff>
    </xdr:to>
    <xdr:cxnSp macro="">
      <xdr:nvCxnSpPr>
        <xdr:cNvPr id="5" name="直線矢印コネクタ 4"/>
        <xdr:cNvCxnSpPr/>
      </xdr:nvCxnSpPr>
      <xdr:spPr>
        <a:xfrm flipV="1">
          <a:off x="5943602" y="6019800"/>
          <a:ext cx="695323" cy="2667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323850</xdr:colOff>
      <xdr:row>7</xdr:row>
      <xdr:rowOff>66675</xdr:rowOff>
    </xdr:to>
    <xdr:sp macro="" textlink="">
      <xdr:nvSpPr>
        <xdr:cNvPr id="6" name="テキスト ボックス 5"/>
        <xdr:cNvSpPr txBox="1"/>
      </xdr:nvSpPr>
      <xdr:spPr>
        <a:xfrm>
          <a:off x="123825" y="790575"/>
          <a:ext cx="157162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a:t>
          </a:r>
          <a:r>
            <a:rPr kumimoji="1" lang="en-US" altLang="ja-JP" sz="1100"/>
            <a:t>S/R</a:t>
          </a:r>
          <a:r>
            <a:rPr kumimoji="1" lang="ja-JP" altLang="en-US" sz="1100"/>
            <a:t>と見れるラインに接触</a:t>
          </a:r>
        </a:p>
      </xdr:txBody>
    </xdr:sp>
    <xdr:clientData/>
  </xdr:twoCellAnchor>
  <xdr:twoCellAnchor>
    <xdr:from>
      <xdr:col>0</xdr:col>
      <xdr:colOff>95250</xdr:colOff>
      <xdr:row>34</xdr:row>
      <xdr:rowOff>57151</xdr:rowOff>
    </xdr:from>
    <xdr:to>
      <xdr:col>2</xdr:col>
      <xdr:colOff>95250</xdr:colOff>
      <xdr:row>37</xdr:row>
      <xdr:rowOff>1</xdr:rowOff>
    </xdr:to>
    <xdr:sp macro="" textlink="">
      <xdr:nvSpPr>
        <xdr:cNvPr id="7" name="テキスト ボックス 6"/>
        <xdr:cNvSpPr txBox="1"/>
      </xdr:nvSpPr>
      <xdr:spPr>
        <a:xfrm>
          <a:off x="95250" y="588645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足で笹田ｗトップと認識</a:t>
          </a:r>
        </a:p>
      </xdr:txBody>
    </xdr:sp>
    <xdr:clientData/>
  </xdr:twoCellAnchor>
  <xdr:twoCellAnchor>
    <xdr:from>
      <xdr:col>2</xdr:col>
      <xdr:colOff>238129</xdr:colOff>
      <xdr:row>13</xdr:row>
      <xdr:rowOff>9525</xdr:rowOff>
    </xdr:from>
    <xdr:to>
      <xdr:col>2</xdr:col>
      <xdr:colOff>247656</xdr:colOff>
      <xdr:row>16</xdr:row>
      <xdr:rowOff>38100</xdr:rowOff>
    </xdr:to>
    <xdr:cxnSp macro="">
      <xdr:nvCxnSpPr>
        <xdr:cNvPr id="8" name="直線矢印コネクタ 7"/>
        <xdr:cNvCxnSpPr/>
      </xdr:nvCxnSpPr>
      <xdr:spPr>
        <a:xfrm rot="16200000" flipV="1">
          <a:off x="1343030" y="2505074"/>
          <a:ext cx="542925" cy="9527"/>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552452</xdr:colOff>
      <xdr:row>55</xdr:row>
      <xdr:rowOff>28577</xdr:rowOff>
    </xdr:from>
    <xdr:to>
      <xdr:col>9</xdr:col>
      <xdr:colOff>628650</xdr:colOff>
      <xdr:row>56</xdr:row>
      <xdr:rowOff>85725</xdr:rowOff>
    </xdr:to>
    <xdr:cxnSp macro="">
      <xdr:nvCxnSpPr>
        <xdr:cNvPr id="11" name="直線矢印コネクタ 10"/>
        <xdr:cNvCxnSpPr/>
      </xdr:nvCxnSpPr>
      <xdr:spPr>
        <a:xfrm>
          <a:off x="6038852" y="9458327"/>
          <a:ext cx="761998" cy="22859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238126</xdr:colOff>
      <xdr:row>9</xdr:row>
      <xdr:rowOff>57152</xdr:rowOff>
    </xdr:from>
    <xdr:to>
      <xdr:col>12</xdr:col>
      <xdr:colOff>238132</xdr:colOff>
      <xdr:row>12</xdr:row>
      <xdr:rowOff>114301</xdr:rowOff>
    </xdr:to>
    <xdr:cxnSp macro="">
      <xdr:nvCxnSpPr>
        <xdr:cNvPr id="12" name="直線矢印コネクタ 11"/>
        <xdr:cNvCxnSpPr/>
      </xdr:nvCxnSpPr>
      <xdr:spPr>
        <a:xfrm rot="5400000">
          <a:off x="8181979" y="1885949"/>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581025</xdr:colOff>
      <xdr:row>42</xdr:row>
      <xdr:rowOff>47625</xdr:rowOff>
    </xdr:from>
    <xdr:to>
      <xdr:col>9</xdr:col>
      <xdr:colOff>609600</xdr:colOff>
      <xdr:row>44</xdr:row>
      <xdr:rowOff>66675</xdr:rowOff>
    </xdr:to>
    <xdr:sp macro="" textlink="">
      <xdr:nvSpPr>
        <xdr:cNvPr id="15" name="角丸四角形吹き出し 14"/>
        <xdr:cNvSpPr/>
      </xdr:nvSpPr>
      <xdr:spPr>
        <a:xfrm>
          <a:off x="6067425" y="7248525"/>
          <a:ext cx="714375" cy="361950"/>
        </a:xfrm>
        <a:prstGeom prst="wedgeRoundRectCallout">
          <a:avLst>
            <a:gd name="adj1" fmla="val 63627"/>
            <a:gd name="adj2" fmla="val -1370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10</xdr:col>
      <xdr:colOff>666750</xdr:colOff>
      <xdr:row>43</xdr:row>
      <xdr:rowOff>161925</xdr:rowOff>
    </xdr:from>
    <xdr:to>
      <xdr:col>12</xdr:col>
      <xdr:colOff>28575</xdr:colOff>
      <xdr:row>46</xdr:row>
      <xdr:rowOff>9525</xdr:rowOff>
    </xdr:to>
    <xdr:sp macro="" textlink="">
      <xdr:nvSpPr>
        <xdr:cNvPr id="16" name="角丸四角形吹き出し 15"/>
        <xdr:cNvSpPr/>
      </xdr:nvSpPr>
      <xdr:spPr>
        <a:xfrm>
          <a:off x="7524750" y="7534275"/>
          <a:ext cx="733425" cy="361950"/>
        </a:xfrm>
        <a:prstGeom prst="wedgeRoundRectCallout">
          <a:avLst>
            <a:gd name="adj1" fmla="val 37006"/>
            <a:gd name="adj2" fmla="val -11069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9</xdr:col>
      <xdr:colOff>180976</xdr:colOff>
      <xdr:row>9</xdr:row>
      <xdr:rowOff>38103</xdr:rowOff>
    </xdr:from>
    <xdr:to>
      <xdr:col>9</xdr:col>
      <xdr:colOff>180982</xdr:colOff>
      <xdr:row>12</xdr:row>
      <xdr:rowOff>95252</xdr:rowOff>
    </xdr:to>
    <xdr:cxnSp macro="">
      <xdr:nvCxnSpPr>
        <xdr:cNvPr id="24" name="直線矢印コネクタ 23"/>
        <xdr:cNvCxnSpPr/>
      </xdr:nvCxnSpPr>
      <xdr:spPr>
        <a:xfrm rot="5400000">
          <a:off x="6067429" y="1866900"/>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657226</xdr:colOff>
      <xdr:row>9</xdr:row>
      <xdr:rowOff>66679</xdr:rowOff>
    </xdr:from>
    <xdr:to>
      <xdr:col>2</xdr:col>
      <xdr:colOff>657232</xdr:colOff>
      <xdr:row>12</xdr:row>
      <xdr:rowOff>123828</xdr:rowOff>
    </xdr:to>
    <xdr:cxnSp macro="">
      <xdr:nvCxnSpPr>
        <xdr:cNvPr id="25" name="直線矢印コネクタ 24"/>
        <xdr:cNvCxnSpPr/>
      </xdr:nvCxnSpPr>
      <xdr:spPr>
        <a:xfrm rot="5400000">
          <a:off x="1743079" y="1895476"/>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180976</xdr:colOff>
      <xdr:row>9</xdr:row>
      <xdr:rowOff>28578</xdr:rowOff>
    </xdr:from>
    <xdr:to>
      <xdr:col>14</xdr:col>
      <xdr:colOff>180982</xdr:colOff>
      <xdr:row>12</xdr:row>
      <xdr:rowOff>85727</xdr:rowOff>
    </xdr:to>
    <xdr:cxnSp macro="">
      <xdr:nvCxnSpPr>
        <xdr:cNvPr id="26" name="直線矢印コネクタ 25"/>
        <xdr:cNvCxnSpPr/>
      </xdr:nvCxnSpPr>
      <xdr:spPr>
        <a:xfrm rot="5400000">
          <a:off x="9496429" y="1857375"/>
          <a:ext cx="571499" cy="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19050</xdr:colOff>
      <xdr:row>31</xdr:row>
      <xdr:rowOff>95250</xdr:rowOff>
    </xdr:to>
    <xdr:pic>
      <xdr:nvPicPr>
        <xdr:cNvPr id="11265" name="Picture 1"/>
        <xdr:cNvPicPr>
          <a:picLocks noChangeAspect="1" noChangeArrowheads="1"/>
        </xdr:cNvPicPr>
      </xdr:nvPicPr>
      <xdr:blipFill>
        <a:blip xmlns:r="http://schemas.openxmlformats.org/officeDocument/2006/relationships" r:embed="rId1"/>
        <a:srcRect l="4978" t="13021" b="13021"/>
        <a:stretch>
          <a:fillRect/>
        </a:stretch>
      </xdr:blipFill>
      <xdr:spPr bwMode="auto">
        <a:xfrm>
          <a:off x="0" y="0"/>
          <a:ext cx="12363450" cy="5410200"/>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4" name="テキスト ボックス 3"/>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No.7:EURUSD</a:t>
          </a:r>
        </a:p>
        <a:p>
          <a:pPr algn="l"/>
          <a:r>
            <a:rPr kumimoji="1" lang="ja-JP" altLang="en-US" sz="1100"/>
            <a:t>相場認識</a:t>
          </a:r>
        </a:p>
      </xdr:txBody>
    </xdr:sp>
    <xdr:clientData/>
  </xdr:twoCellAnchor>
  <xdr:twoCellAnchor>
    <xdr:from>
      <xdr:col>8</xdr:col>
      <xdr:colOff>238127</xdr:colOff>
      <xdr:row>56</xdr:row>
      <xdr:rowOff>57150</xdr:rowOff>
    </xdr:from>
    <xdr:to>
      <xdr:col>9</xdr:col>
      <xdr:colOff>247650</xdr:colOff>
      <xdr:row>57</xdr:row>
      <xdr:rowOff>152402</xdr:rowOff>
    </xdr:to>
    <xdr:cxnSp macro="">
      <xdr:nvCxnSpPr>
        <xdr:cNvPr id="5" name="直線矢印コネクタ 4"/>
        <xdr:cNvCxnSpPr/>
      </xdr:nvCxnSpPr>
      <xdr:spPr>
        <a:xfrm flipV="1">
          <a:off x="5724527" y="10001250"/>
          <a:ext cx="695323" cy="2667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323850</xdr:colOff>
      <xdr:row>7</xdr:row>
      <xdr:rowOff>66675</xdr:rowOff>
    </xdr:to>
    <xdr:sp macro="" textlink="">
      <xdr:nvSpPr>
        <xdr:cNvPr id="6" name="テキスト ボックス 5"/>
        <xdr:cNvSpPr txBox="1"/>
      </xdr:nvSpPr>
      <xdr:spPr>
        <a:xfrm>
          <a:off x="123825" y="790575"/>
          <a:ext cx="157162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週足で弱めだが</a:t>
          </a:r>
          <a:r>
            <a:rPr kumimoji="1" lang="en-US" altLang="ja-JP" sz="1100"/>
            <a:t>S/R</a:t>
          </a:r>
          <a:r>
            <a:rPr kumimoji="1" lang="ja-JP" altLang="en-US" sz="1100"/>
            <a:t>と見れるラインに接触</a:t>
          </a:r>
        </a:p>
      </xdr:txBody>
    </xdr:sp>
    <xdr:clientData/>
  </xdr:twoCellAnchor>
  <xdr:twoCellAnchor>
    <xdr:from>
      <xdr:col>0</xdr:col>
      <xdr:colOff>95250</xdr:colOff>
      <xdr:row>32</xdr:row>
      <xdr:rowOff>38101</xdr:rowOff>
    </xdr:from>
    <xdr:to>
      <xdr:col>2</xdr:col>
      <xdr:colOff>95250</xdr:colOff>
      <xdr:row>34</xdr:row>
      <xdr:rowOff>152401</xdr:rowOff>
    </xdr:to>
    <xdr:sp macro="" textlink="">
      <xdr:nvSpPr>
        <xdr:cNvPr id="7" name="テキスト ボックス 6"/>
        <xdr:cNvSpPr txBox="1"/>
      </xdr:nvSpPr>
      <xdr:spPr>
        <a:xfrm>
          <a:off x="95250" y="586740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足で笹田ｗボトムと認識</a:t>
          </a:r>
        </a:p>
      </xdr:txBody>
    </xdr:sp>
    <xdr:clientData/>
  </xdr:twoCellAnchor>
  <xdr:twoCellAnchor>
    <xdr:from>
      <xdr:col>1</xdr:col>
      <xdr:colOff>180979</xdr:colOff>
      <xdr:row>8</xdr:row>
      <xdr:rowOff>95249</xdr:rowOff>
    </xdr:from>
    <xdr:to>
      <xdr:col>1</xdr:col>
      <xdr:colOff>190503</xdr:colOff>
      <xdr:row>11</xdr:row>
      <xdr:rowOff>38102</xdr:rowOff>
    </xdr:to>
    <xdr:cxnSp macro="">
      <xdr:nvCxnSpPr>
        <xdr:cNvPr id="9" name="直線矢印コネクタ 8"/>
        <xdr:cNvCxnSpPr/>
      </xdr:nvCxnSpPr>
      <xdr:spPr>
        <a:xfrm rot="16200000" flipH="1">
          <a:off x="642939" y="1690689"/>
          <a:ext cx="457203" cy="95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552449</xdr:colOff>
      <xdr:row>59</xdr:row>
      <xdr:rowOff>133350</xdr:rowOff>
    </xdr:from>
    <xdr:to>
      <xdr:col>10</xdr:col>
      <xdr:colOff>333375</xdr:colOff>
      <xdr:row>63</xdr:row>
      <xdr:rowOff>0</xdr:rowOff>
    </xdr:to>
    <xdr:sp macro="" textlink="">
      <xdr:nvSpPr>
        <xdr:cNvPr id="10" name="角丸四角形吹き出し 9"/>
        <xdr:cNvSpPr/>
      </xdr:nvSpPr>
      <xdr:spPr>
        <a:xfrm>
          <a:off x="6038849" y="10591800"/>
          <a:ext cx="1152526" cy="552450"/>
        </a:xfrm>
        <a:prstGeom prst="wedgeRoundRectCallout">
          <a:avLst>
            <a:gd name="adj1" fmla="val -46771"/>
            <a:gd name="adj2" fmla="val -7911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ここで</a:t>
          </a:r>
          <a:r>
            <a:rPr kumimoji="1" lang="en-US" altLang="ja-JP" sz="1100" b="1"/>
            <a:t>D/J</a:t>
          </a:r>
          <a:r>
            <a:rPr kumimoji="1" lang="ja-JP" altLang="en-US" sz="1100" b="1"/>
            <a:t>を</a:t>
          </a:r>
          <a:endParaRPr kumimoji="1" lang="en-US" altLang="ja-JP" sz="1100" b="1"/>
        </a:p>
        <a:p>
          <a:pPr algn="ctr"/>
          <a:r>
            <a:rPr kumimoji="1" lang="ja-JP" altLang="en-US" sz="1100" b="1"/>
            <a:t>消化してる</a:t>
          </a:r>
          <a:endParaRPr kumimoji="1" lang="en-US" altLang="ja-JP" sz="1100" b="1"/>
        </a:p>
        <a:p>
          <a:pPr algn="ctr"/>
          <a:r>
            <a:rPr kumimoji="1" lang="ja-JP" altLang="en-US" sz="1100" b="1"/>
            <a:t>可能性大！</a:t>
          </a:r>
        </a:p>
      </xdr:txBody>
    </xdr:sp>
    <xdr:clientData/>
  </xdr:twoCellAnchor>
  <xdr:twoCellAnchor>
    <xdr:from>
      <xdr:col>13</xdr:col>
      <xdr:colOff>190503</xdr:colOff>
      <xdr:row>11</xdr:row>
      <xdr:rowOff>123827</xdr:rowOff>
    </xdr:from>
    <xdr:to>
      <xdr:col>13</xdr:col>
      <xdr:colOff>200028</xdr:colOff>
      <xdr:row>15</xdr:row>
      <xdr:rowOff>66677</xdr:rowOff>
    </xdr:to>
    <xdr:cxnSp macro="">
      <xdr:nvCxnSpPr>
        <xdr:cNvPr id="12" name="直線矢印コネクタ 11"/>
        <xdr:cNvCxnSpPr/>
      </xdr:nvCxnSpPr>
      <xdr:spPr>
        <a:xfrm rot="16200000" flipV="1">
          <a:off x="8796341" y="2319339"/>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57152</xdr:colOff>
      <xdr:row>47</xdr:row>
      <xdr:rowOff>2</xdr:rowOff>
    </xdr:from>
    <xdr:to>
      <xdr:col>9</xdr:col>
      <xdr:colOff>133350</xdr:colOff>
      <xdr:row>48</xdr:row>
      <xdr:rowOff>57150</xdr:rowOff>
    </xdr:to>
    <xdr:cxnSp macro="">
      <xdr:nvCxnSpPr>
        <xdr:cNvPr id="13" name="直線矢印コネクタ 12"/>
        <xdr:cNvCxnSpPr/>
      </xdr:nvCxnSpPr>
      <xdr:spPr>
        <a:xfrm>
          <a:off x="5543552" y="8401052"/>
          <a:ext cx="761998" cy="22859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133353</xdr:colOff>
      <xdr:row>11</xdr:row>
      <xdr:rowOff>104777</xdr:rowOff>
    </xdr:from>
    <xdr:to>
      <xdr:col>14</xdr:col>
      <xdr:colOff>142878</xdr:colOff>
      <xdr:row>15</xdr:row>
      <xdr:rowOff>47627</xdr:rowOff>
    </xdr:to>
    <xdr:cxnSp macro="">
      <xdr:nvCxnSpPr>
        <xdr:cNvPr id="27" name="直線矢印コネクタ 26"/>
        <xdr:cNvCxnSpPr/>
      </xdr:nvCxnSpPr>
      <xdr:spPr>
        <a:xfrm rot="16200000" flipV="1">
          <a:off x="9424991" y="2300289"/>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228598</xdr:colOff>
      <xdr:row>36</xdr:row>
      <xdr:rowOff>85724</xdr:rowOff>
    </xdr:from>
    <xdr:to>
      <xdr:col>2</xdr:col>
      <xdr:colOff>238125</xdr:colOff>
      <xdr:row>40</xdr:row>
      <xdr:rowOff>19049</xdr:rowOff>
    </xdr:to>
    <xdr:sp macro="" textlink="">
      <xdr:nvSpPr>
        <xdr:cNvPr id="28" name="角丸四角形吹き出し 27"/>
        <xdr:cNvSpPr/>
      </xdr:nvSpPr>
      <xdr:spPr>
        <a:xfrm>
          <a:off x="228598" y="6600824"/>
          <a:ext cx="1381127" cy="619125"/>
        </a:xfrm>
        <a:prstGeom prst="wedgeRoundRectCallout">
          <a:avLst>
            <a:gd name="adj1" fmla="val -24943"/>
            <a:gd name="adj2" fmla="val -1002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r>
            <a:rPr kumimoji="1" lang="ja-JP" altLang="en-US" sz="1100"/>
            <a:t>後に手前で</a:t>
          </a:r>
          <a:r>
            <a:rPr kumimoji="1" lang="en-US" altLang="ja-JP" sz="1100"/>
            <a:t>D/J</a:t>
          </a:r>
          <a:r>
            <a:rPr kumimoji="1" lang="ja-JP" altLang="en-US" sz="1100"/>
            <a:t>を消化していることに気づいた</a:t>
          </a:r>
        </a:p>
      </xdr:txBody>
    </xdr:sp>
    <xdr:clientData/>
  </xdr:twoCellAnchor>
  <xdr:twoCellAnchor>
    <xdr:from>
      <xdr:col>0</xdr:col>
      <xdr:colOff>466723</xdr:colOff>
      <xdr:row>41</xdr:row>
      <xdr:rowOff>123824</xdr:rowOff>
    </xdr:from>
    <xdr:to>
      <xdr:col>2</xdr:col>
      <xdr:colOff>476250</xdr:colOff>
      <xdr:row>45</xdr:row>
      <xdr:rowOff>57149</xdr:rowOff>
    </xdr:to>
    <xdr:sp macro="" textlink="">
      <xdr:nvSpPr>
        <xdr:cNvPr id="29" name="角丸四角形吹き出し 28"/>
        <xdr:cNvSpPr/>
      </xdr:nvSpPr>
      <xdr:spPr>
        <a:xfrm>
          <a:off x="466723" y="7496174"/>
          <a:ext cx="1381127" cy="619125"/>
        </a:xfrm>
        <a:prstGeom prst="wedgeRoundRectCallout">
          <a:avLst>
            <a:gd name="adj1" fmla="val -24943"/>
            <a:gd name="adj2" fmla="val -1002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たまたまもう一度上昇してくれたので</a:t>
          </a:r>
          <a:endParaRPr kumimoji="1" lang="en-US" altLang="ja-JP" sz="1100"/>
        </a:p>
        <a:p>
          <a:pPr algn="ctr"/>
          <a:r>
            <a:rPr kumimoji="1" lang="ja-JP" altLang="en-US" sz="1100"/>
            <a:t>建値で逃げれた</a:t>
          </a:r>
        </a:p>
      </xdr:txBody>
    </xdr:sp>
    <xdr:clientData/>
  </xdr:twoCellAnchor>
  <xdr:twoCellAnchor>
    <xdr:from>
      <xdr:col>9</xdr:col>
      <xdr:colOff>0</xdr:colOff>
      <xdr:row>40</xdr:row>
      <xdr:rowOff>38100</xdr:rowOff>
    </xdr:from>
    <xdr:to>
      <xdr:col>10</xdr:col>
      <xdr:colOff>28575</xdr:colOff>
      <xdr:row>42</xdr:row>
      <xdr:rowOff>57150</xdr:rowOff>
    </xdr:to>
    <xdr:sp macro="" textlink="">
      <xdr:nvSpPr>
        <xdr:cNvPr id="32" name="角丸四角形吹き出し 31"/>
        <xdr:cNvSpPr/>
      </xdr:nvSpPr>
      <xdr:spPr>
        <a:xfrm>
          <a:off x="6172200" y="7239000"/>
          <a:ext cx="714375" cy="361950"/>
        </a:xfrm>
        <a:prstGeom prst="wedgeRoundRectCallout">
          <a:avLst>
            <a:gd name="adj1" fmla="val 95627"/>
            <a:gd name="adj2" fmla="val 11298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10</xdr:col>
      <xdr:colOff>371475</xdr:colOff>
      <xdr:row>40</xdr:row>
      <xdr:rowOff>85725</xdr:rowOff>
    </xdr:from>
    <xdr:to>
      <xdr:col>11</xdr:col>
      <xdr:colOff>514350</xdr:colOff>
      <xdr:row>42</xdr:row>
      <xdr:rowOff>104775</xdr:rowOff>
    </xdr:to>
    <xdr:sp macro="" textlink="">
      <xdr:nvSpPr>
        <xdr:cNvPr id="33" name="角丸四角形吹き出し 32"/>
        <xdr:cNvSpPr/>
      </xdr:nvSpPr>
      <xdr:spPr>
        <a:xfrm>
          <a:off x="7229475" y="7286625"/>
          <a:ext cx="828675" cy="361950"/>
        </a:xfrm>
        <a:prstGeom prst="wedgeRoundRectCallout">
          <a:avLst>
            <a:gd name="adj1" fmla="val 4822"/>
            <a:gd name="adj2" fmla="val 10246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18</xdr:col>
      <xdr:colOff>57150</xdr:colOff>
      <xdr:row>64</xdr:row>
      <xdr:rowOff>152400</xdr:rowOff>
    </xdr:to>
    <xdr:pic>
      <xdr:nvPicPr>
        <xdr:cNvPr id="11266" name="Picture 2"/>
        <xdr:cNvPicPr>
          <a:picLocks noChangeAspect="1" noChangeArrowheads="1"/>
        </xdr:cNvPicPr>
      </xdr:nvPicPr>
      <xdr:blipFill>
        <a:blip xmlns:r="http://schemas.openxmlformats.org/officeDocument/2006/relationships" r:embed="rId1"/>
        <a:srcRect l="4685" t="12891" b="12370"/>
        <a:stretch>
          <a:fillRect/>
        </a:stretch>
      </xdr:blipFill>
      <xdr:spPr bwMode="auto">
        <a:xfrm>
          <a:off x="0" y="5657850"/>
          <a:ext cx="12401550" cy="54673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9525</xdr:colOff>
      <xdr:row>31</xdr:row>
      <xdr:rowOff>152400</xdr:rowOff>
    </xdr:to>
    <xdr:pic>
      <xdr:nvPicPr>
        <xdr:cNvPr id="11265" name="Picture 1"/>
        <xdr:cNvPicPr>
          <a:picLocks noChangeAspect="1" noChangeArrowheads="1"/>
        </xdr:cNvPicPr>
      </xdr:nvPicPr>
      <xdr:blipFill>
        <a:blip xmlns:r="http://schemas.openxmlformats.org/officeDocument/2006/relationships" r:embed="rId2"/>
        <a:srcRect l="5051" t="12891" b="12370"/>
        <a:stretch>
          <a:fillRect/>
        </a:stretch>
      </xdr:blipFill>
      <xdr:spPr bwMode="auto">
        <a:xfrm>
          <a:off x="0" y="0"/>
          <a:ext cx="12353925" cy="5467350"/>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4" name="テキスト ボックス 3"/>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No.6:AUDCHF</a:t>
          </a:r>
        </a:p>
        <a:p>
          <a:r>
            <a:rPr kumimoji="1" lang="ja-JP" altLang="en-US" sz="1100"/>
            <a:t>相場認識</a:t>
          </a:r>
        </a:p>
      </xdr:txBody>
    </xdr:sp>
    <xdr:clientData/>
  </xdr:twoCellAnchor>
  <xdr:twoCellAnchor>
    <xdr:from>
      <xdr:col>10</xdr:col>
      <xdr:colOff>457201</xdr:colOff>
      <xdr:row>48</xdr:row>
      <xdr:rowOff>28577</xdr:rowOff>
    </xdr:from>
    <xdr:to>
      <xdr:col>10</xdr:col>
      <xdr:colOff>466726</xdr:colOff>
      <xdr:row>51</xdr:row>
      <xdr:rowOff>142877</xdr:rowOff>
    </xdr:to>
    <xdr:cxnSp macro="">
      <xdr:nvCxnSpPr>
        <xdr:cNvPr id="6" name="直線矢印コネクタ 5"/>
        <xdr:cNvCxnSpPr/>
      </xdr:nvCxnSpPr>
      <xdr:spPr>
        <a:xfrm rot="16200000" flipV="1">
          <a:off x="7005639" y="8567739"/>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123824</xdr:colOff>
      <xdr:row>4</xdr:row>
      <xdr:rowOff>104775</xdr:rowOff>
    </xdr:from>
    <xdr:to>
      <xdr:col>2</xdr:col>
      <xdr:colOff>419099</xdr:colOff>
      <xdr:row>8</xdr:row>
      <xdr:rowOff>9525</xdr:rowOff>
    </xdr:to>
    <xdr:sp macro="" textlink="">
      <xdr:nvSpPr>
        <xdr:cNvPr id="8" name="テキスト ボックス 7"/>
        <xdr:cNvSpPr txBox="1"/>
      </xdr:nvSpPr>
      <xdr:spPr>
        <a:xfrm>
          <a:off x="123824" y="790575"/>
          <a:ext cx="1666875"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最初</a:t>
          </a:r>
          <a:r>
            <a:rPr kumimoji="1" lang="en-US" altLang="ja-JP" sz="1100"/>
            <a:t>4h</a:t>
          </a:r>
          <a:r>
            <a:rPr kumimoji="1" lang="ja-JP" altLang="en-US" sz="1100"/>
            <a:t>足で笹田ｗボトムを認識。</a:t>
          </a:r>
        </a:p>
      </xdr:txBody>
    </xdr:sp>
    <xdr:clientData/>
  </xdr:twoCellAnchor>
  <xdr:twoCellAnchor>
    <xdr:from>
      <xdr:col>0</xdr:col>
      <xdr:colOff>95250</xdr:colOff>
      <xdr:row>34</xdr:row>
      <xdr:rowOff>38100</xdr:rowOff>
    </xdr:from>
    <xdr:to>
      <xdr:col>2</xdr:col>
      <xdr:colOff>95250</xdr:colOff>
      <xdr:row>38</xdr:row>
      <xdr:rowOff>142875</xdr:rowOff>
    </xdr:to>
    <xdr:sp macro="" textlink="">
      <xdr:nvSpPr>
        <xdr:cNvPr id="9" name="テキスト ボックス 8"/>
        <xdr:cNvSpPr txBox="1"/>
      </xdr:nvSpPr>
      <xdr:spPr>
        <a:xfrm>
          <a:off x="95250" y="5867400"/>
          <a:ext cx="13716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日足レベルで引いた</a:t>
          </a:r>
          <a:r>
            <a:rPr kumimoji="1" lang="en-US" altLang="ja-JP" sz="1100"/>
            <a:t>FIB</a:t>
          </a:r>
          <a:r>
            <a:rPr kumimoji="1" lang="ja-JP" altLang="en-US" sz="1100"/>
            <a:t>の</a:t>
          </a:r>
          <a:r>
            <a:rPr kumimoji="1" lang="en-US" altLang="ja-JP" sz="1100"/>
            <a:t>23.6</a:t>
          </a:r>
          <a:r>
            <a:rPr kumimoji="1" lang="ja-JP" altLang="en-US" sz="1100"/>
            <a:t>が</a:t>
          </a:r>
          <a:r>
            <a:rPr kumimoji="1" lang="en-US" altLang="ja-JP" sz="1100"/>
            <a:t>S/R</a:t>
          </a:r>
          <a:r>
            <a:rPr kumimoji="1" lang="ja-JP" altLang="en-US" sz="1100"/>
            <a:t>として効いていることを確認。</a:t>
          </a:r>
        </a:p>
      </xdr:txBody>
    </xdr:sp>
    <xdr:clientData/>
  </xdr:twoCellAnchor>
  <xdr:twoCellAnchor>
    <xdr:from>
      <xdr:col>10</xdr:col>
      <xdr:colOff>619125</xdr:colOff>
      <xdr:row>25</xdr:row>
      <xdr:rowOff>104775</xdr:rowOff>
    </xdr:from>
    <xdr:to>
      <xdr:col>12</xdr:col>
      <xdr:colOff>209550</xdr:colOff>
      <xdr:row>26</xdr:row>
      <xdr:rowOff>104775</xdr:rowOff>
    </xdr:to>
    <xdr:cxnSp macro="">
      <xdr:nvCxnSpPr>
        <xdr:cNvPr id="12" name="直線矢印コネクタ 11"/>
        <xdr:cNvCxnSpPr/>
      </xdr:nvCxnSpPr>
      <xdr:spPr>
        <a:xfrm flipV="1">
          <a:off x="7477125" y="4391025"/>
          <a:ext cx="962025" cy="1714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104776</xdr:colOff>
      <xdr:row>47</xdr:row>
      <xdr:rowOff>161926</xdr:rowOff>
    </xdr:from>
    <xdr:to>
      <xdr:col>5</xdr:col>
      <xdr:colOff>114301</xdr:colOff>
      <xdr:row>51</xdr:row>
      <xdr:rowOff>104776</xdr:rowOff>
    </xdr:to>
    <xdr:cxnSp macro="">
      <xdr:nvCxnSpPr>
        <xdr:cNvPr id="15" name="直線矢印コネクタ 14"/>
        <xdr:cNvCxnSpPr/>
      </xdr:nvCxnSpPr>
      <xdr:spPr>
        <a:xfrm rot="16200000" flipV="1">
          <a:off x="3224214" y="8529638"/>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352424</xdr:colOff>
      <xdr:row>40</xdr:row>
      <xdr:rowOff>95250</xdr:rowOff>
    </xdr:from>
    <xdr:to>
      <xdr:col>12</xdr:col>
      <xdr:colOff>19050</xdr:colOff>
      <xdr:row>42</xdr:row>
      <xdr:rowOff>142875</xdr:rowOff>
    </xdr:to>
    <xdr:sp macro="" textlink="">
      <xdr:nvSpPr>
        <xdr:cNvPr id="17" name="角丸四角形吹き出し 16"/>
        <xdr:cNvSpPr/>
      </xdr:nvSpPr>
      <xdr:spPr>
        <a:xfrm>
          <a:off x="7210424" y="6953250"/>
          <a:ext cx="1038226" cy="390525"/>
        </a:xfrm>
        <a:prstGeom prst="wedgeRoundRectCallout">
          <a:avLst>
            <a:gd name="adj1" fmla="val -46771"/>
            <a:gd name="adj2" fmla="val -842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a:t>
          </a:r>
          <a:r>
            <a:rPr kumimoji="1" lang="en-US" altLang="ja-JP" sz="1100"/>
            <a:t>-61.8</a:t>
          </a:r>
          <a:r>
            <a:rPr kumimoji="1" lang="ja-JP" altLang="en-US" sz="1100"/>
            <a:t>までは下げた</a:t>
          </a:r>
        </a:p>
      </xdr:txBody>
    </xdr:sp>
    <xdr:clientData/>
  </xdr:twoCellAnchor>
  <xdr:twoCellAnchor>
    <xdr:from>
      <xdr:col>11</xdr:col>
      <xdr:colOff>219076</xdr:colOff>
      <xdr:row>48</xdr:row>
      <xdr:rowOff>9527</xdr:rowOff>
    </xdr:from>
    <xdr:to>
      <xdr:col>11</xdr:col>
      <xdr:colOff>228601</xdr:colOff>
      <xdr:row>51</xdr:row>
      <xdr:rowOff>123827</xdr:rowOff>
    </xdr:to>
    <xdr:cxnSp macro="">
      <xdr:nvCxnSpPr>
        <xdr:cNvPr id="20" name="直線矢印コネクタ 19"/>
        <xdr:cNvCxnSpPr/>
      </xdr:nvCxnSpPr>
      <xdr:spPr>
        <a:xfrm rot="16200000" flipV="1">
          <a:off x="7453314" y="8548689"/>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466726</xdr:colOff>
      <xdr:row>47</xdr:row>
      <xdr:rowOff>161927</xdr:rowOff>
    </xdr:from>
    <xdr:to>
      <xdr:col>7</xdr:col>
      <xdr:colOff>476251</xdr:colOff>
      <xdr:row>51</xdr:row>
      <xdr:rowOff>104777</xdr:rowOff>
    </xdr:to>
    <xdr:cxnSp macro="">
      <xdr:nvCxnSpPr>
        <xdr:cNvPr id="21" name="直線矢印コネクタ 20"/>
        <xdr:cNvCxnSpPr/>
      </xdr:nvCxnSpPr>
      <xdr:spPr>
        <a:xfrm rot="16200000" flipV="1">
          <a:off x="4957764" y="8529639"/>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228601</xdr:colOff>
      <xdr:row>47</xdr:row>
      <xdr:rowOff>161927</xdr:rowOff>
    </xdr:from>
    <xdr:to>
      <xdr:col>14</xdr:col>
      <xdr:colOff>238126</xdr:colOff>
      <xdr:row>51</xdr:row>
      <xdr:rowOff>104777</xdr:rowOff>
    </xdr:to>
    <xdr:cxnSp macro="">
      <xdr:nvCxnSpPr>
        <xdr:cNvPr id="22" name="直線矢印コネクタ 21"/>
        <xdr:cNvCxnSpPr/>
      </xdr:nvCxnSpPr>
      <xdr:spPr>
        <a:xfrm rot="16200000" flipV="1">
          <a:off x="9520239" y="8529639"/>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542925</xdr:colOff>
      <xdr:row>18</xdr:row>
      <xdr:rowOff>76200</xdr:rowOff>
    </xdr:from>
    <xdr:to>
      <xdr:col>12</xdr:col>
      <xdr:colOff>200025</xdr:colOff>
      <xdr:row>19</xdr:row>
      <xdr:rowOff>85725</xdr:rowOff>
    </xdr:to>
    <xdr:cxnSp macro="">
      <xdr:nvCxnSpPr>
        <xdr:cNvPr id="24" name="直線矢印コネクタ 23"/>
        <xdr:cNvCxnSpPr/>
      </xdr:nvCxnSpPr>
      <xdr:spPr>
        <a:xfrm>
          <a:off x="7400925" y="3162300"/>
          <a:ext cx="1028700"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523875</xdr:colOff>
      <xdr:row>20</xdr:row>
      <xdr:rowOff>123825</xdr:rowOff>
    </xdr:from>
    <xdr:to>
      <xdr:col>10</xdr:col>
      <xdr:colOff>466725</xdr:colOff>
      <xdr:row>23</xdr:row>
      <xdr:rowOff>47625</xdr:rowOff>
    </xdr:to>
    <xdr:sp macro="" textlink="">
      <xdr:nvSpPr>
        <xdr:cNvPr id="28" name="角丸四角形吹き出し 27"/>
        <xdr:cNvSpPr/>
      </xdr:nvSpPr>
      <xdr:spPr>
        <a:xfrm>
          <a:off x="6010275" y="3552825"/>
          <a:ext cx="1314450" cy="438150"/>
        </a:xfrm>
        <a:prstGeom prst="wedgeRoundRectCallout">
          <a:avLst>
            <a:gd name="adj1" fmla="val 34240"/>
            <a:gd name="adj2" fmla="val 1451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1</a:t>
          </a:r>
          <a:r>
            <a:rPr kumimoji="1" lang="ja-JP" altLang="en-US" sz="1100"/>
            <a:t>回</a:t>
          </a:r>
          <a:endParaRPr kumimoji="1" lang="en-US" altLang="ja-JP" sz="1100"/>
        </a:p>
        <a:p>
          <a:pPr algn="ctr"/>
          <a:r>
            <a:rPr kumimoji="1" lang="en-US" altLang="ja-JP" sz="1100"/>
            <a:t>D/J</a:t>
          </a:r>
          <a:r>
            <a:rPr kumimoji="1" lang="ja-JP" altLang="en-US" sz="1100"/>
            <a:t>を消化</a:t>
          </a:r>
        </a:p>
      </xdr:txBody>
    </xdr:sp>
    <xdr:clientData/>
  </xdr:twoCellAnchor>
  <xdr:twoCellAnchor editAs="oneCell">
    <xdr:from>
      <xdr:col>0</xdr:col>
      <xdr:colOff>0</xdr:colOff>
      <xdr:row>65</xdr:row>
      <xdr:rowOff>161925</xdr:rowOff>
    </xdr:from>
    <xdr:to>
      <xdr:col>18</xdr:col>
      <xdr:colOff>47625</xdr:colOff>
      <xdr:row>97</xdr:row>
      <xdr:rowOff>161925</xdr:rowOff>
    </xdr:to>
    <xdr:pic>
      <xdr:nvPicPr>
        <xdr:cNvPr id="11267" name="Picture 3"/>
        <xdr:cNvPicPr>
          <a:picLocks noChangeAspect="1" noChangeArrowheads="1"/>
        </xdr:cNvPicPr>
      </xdr:nvPicPr>
      <xdr:blipFill>
        <a:blip xmlns:r="http://schemas.openxmlformats.org/officeDocument/2006/relationships" r:embed="rId3"/>
        <a:srcRect l="4758" t="12760" b="12240"/>
        <a:stretch>
          <a:fillRect/>
        </a:stretch>
      </xdr:blipFill>
      <xdr:spPr bwMode="auto">
        <a:xfrm>
          <a:off x="0" y="11306175"/>
          <a:ext cx="12392025" cy="5486400"/>
        </a:xfrm>
        <a:prstGeom prst="rect">
          <a:avLst/>
        </a:prstGeom>
        <a:noFill/>
        <a:ln w="1">
          <a:noFill/>
          <a:miter lim="800000"/>
          <a:headEnd/>
          <a:tailEnd type="none" w="med" len="med"/>
        </a:ln>
        <a:effectLst/>
      </xdr:spPr>
    </xdr:pic>
    <xdr:clientData/>
  </xdr:twoCellAnchor>
  <xdr:twoCellAnchor>
    <xdr:from>
      <xdr:col>0</xdr:col>
      <xdr:colOff>123825</xdr:colOff>
      <xdr:row>67</xdr:row>
      <xdr:rowOff>47625</xdr:rowOff>
    </xdr:from>
    <xdr:to>
      <xdr:col>2</xdr:col>
      <xdr:colOff>123825</xdr:colOff>
      <xdr:row>71</xdr:row>
      <xdr:rowOff>152400</xdr:rowOff>
    </xdr:to>
    <xdr:sp macro="" textlink="">
      <xdr:nvSpPr>
        <xdr:cNvPr id="30" name="テキスト ボックス 29"/>
        <xdr:cNvSpPr txBox="1"/>
      </xdr:nvSpPr>
      <xdr:spPr>
        <a:xfrm>
          <a:off x="123825" y="11534775"/>
          <a:ext cx="13716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ﾚﾍﾞﾙでも笹田ｗボトムができたので、そのネックラインブレイクで買い</a:t>
          </a:r>
          <a:r>
            <a:rPr kumimoji="1" lang="en-US" altLang="ja-JP" sz="1100"/>
            <a:t>IN</a:t>
          </a:r>
          <a:endParaRPr kumimoji="1" lang="ja-JP" altLang="en-US" sz="1100"/>
        </a:p>
      </xdr:txBody>
    </xdr:sp>
    <xdr:clientData/>
  </xdr:twoCellAnchor>
  <xdr:twoCellAnchor>
    <xdr:from>
      <xdr:col>9</xdr:col>
      <xdr:colOff>581025</xdr:colOff>
      <xdr:row>78</xdr:row>
      <xdr:rowOff>76200</xdr:rowOff>
    </xdr:from>
    <xdr:to>
      <xdr:col>10</xdr:col>
      <xdr:colOff>390525</xdr:colOff>
      <xdr:row>79</xdr:row>
      <xdr:rowOff>142875</xdr:rowOff>
    </xdr:to>
    <xdr:sp macro="" textlink="">
      <xdr:nvSpPr>
        <xdr:cNvPr id="14" name="角丸四角形吹き出し 13"/>
        <xdr:cNvSpPr/>
      </xdr:nvSpPr>
      <xdr:spPr>
        <a:xfrm>
          <a:off x="6753225" y="13449300"/>
          <a:ext cx="495300" cy="238125"/>
        </a:xfrm>
        <a:prstGeom prst="wedgeRoundRectCallout">
          <a:avLst>
            <a:gd name="adj1" fmla="val 86407"/>
            <a:gd name="adj2" fmla="val 980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10</xdr:col>
      <xdr:colOff>552448</xdr:colOff>
      <xdr:row>74</xdr:row>
      <xdr:rowOff>142875</xdr:rowOff>
    </xdr:from>
    <xdr:to>
      <xdr:col>11</xdr:col>
      <xdr:colOff>466725</xdr:colOff>
      <xdr:row>76</xdr:row>
      <xdr:rowOff>76200</xdr:rowOff>
    </xdr:to>
    <xdr:sp macro="" textlink="">
      <xdr:nvSpPr>
        <xdr:cNvPr id="16" name="角丸四角形吹き出し 15"/>
        <xdr:cNvSpPr/>
      </xdr:nvSpPr>
      <xdr:spPr>
        <a:xfrm>
          <a:off x="7410448" y="12830175"/>
          <a:ext cx="600077" cy="276225"/>
        </a:xfrm>
        <a:prstGeom prst="wedgeRoundRectCallout">
          <a:avLst>
            <a:gd name="adj1" fmla="val 40874"/>
            <a:gd name="adj2" fmla="val 12636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6</xdr:col>
      <xdr:colOff>657223</xdr:colOff>
      <xdr:row>66</xdr:row>
      <xdr:rowOff>123825</xdr:rowOff>
    </xdr:from>
    <xdr:to>
      <xdr:col>8</xdr:col>
      <xdr:colOff>323850</xdr:colOff>
      <xdr:row>69</xdr:row>
      <xdr:rowOff>114300</xdr:rowOff>
    </xdr:to>
    <xdr:sp macro="" textlink="">
      <xdr:nvSpPr>
        <xdr:cNvPr id="31" name="角丸四角形吹き出し 30"/>
        <xdr:cNvSpPr/>
      </xdr:nvSpPr>
      <xdr:spPr>
        <a:xfrm>
          <a:off x="4772023" y="11439525"/>
          <a:ext cx="1038227" cy="504825"/>
        </a:xfrm>
        <a:prstGeom prst="wedgeRoundRectCallout">
          <a:avLst>
            <a:gd name="adj1" fmla="val -53796"/>
            <a:gd name="adj2" fmla="val 8023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4h</a:t>
          </a:r>
          <a:r>
            <a:rPr kumimoji="1" lang="ja-JP" altLang="en-US" sz="1100"/>
            <a:t>足での</a:t>
          </a:r>
          <a:endParaRPr kumimoji="1" lang="en-US" altLang="ja-JP" sz="1100"/>
        </a:p>
        <a:p>
          <a:pPr algn="ctr"/>
          <a:r>
            <a:rPr kumimoji="1" lang="ja-JP" altLang="en-US" sz="1100"/>
            <a:t>ネックライン</a:t>
          </a:r>
        </a:p>
      </xdr:txBody>
    </xdr:sp>
    <xdr:clientData/>
  </xdr:twoCellAnchor>
  <xdr:twoCellAnchor>
    <xdr:from>
      <xdr:col>9</xdr:col>
      <xdr:colOff>552450</xdr:colOff>
      <xdr:row>90</xdr:row>
      <xdr:rowOff>19050</xdr:rowOff>
    </xdr:from>
    <xdr:to>
      <xdr:col>11</xdr:col>
      <xdr:colOff>76200</xdr:colOff>
      <xdr:row>91</xdr:row>
      <xdr:rowOff>28576</xdr:rowOff>
    </xdr:to>
    <xdr:cxnSp macro="">
      <xdr:nvCxnSpPr>
        <xdr:cNvPr id="32" name="直線矢印コネクタ 31"/>
        <xdr:cNvCxnSpPr/>
      </xdr:nvCxnSpPr>
      <xdr:spPr>
        <a:xfrm flipV="1">
          <a:off x="6724650" y="15449550"/>
          <a:ext cx="895350" cy="18097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542925</xdr:colOff>
      <xdr:row>84</xdr:row>
      <xdr:rowOff>142875</xdr:rowOff>
    </xdr:from>
    <xdr:to>
      <xdr:col>10</xdr:col>
      <xdr:colOff>657225</xdr:colOff>
      <xdr:row>85</xdr:row>
      <xdr:rowOff>123825</xdr:rowOff>
    </xdr:to>
    <xdr:cxnSp macro="">
      <xdr:nvCxnSpPr>
        <xdr:cNvPr id="35" name="直線矢印コネクタ 34"/>
        <xdr:cNvCxnSpPr/>
      </xdr:nvCxnSpPr>
      <xdr:spPr>
        <a:xfrm>
          <a:off x="6715125" y="14544675"/>
          <a:ext cx="800100"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47625</xdr:colOff>
      <xdr:row>64</xdr:row>
      <xdr:rowOff>28575</xdr:rowOff>
    </xdr:to>
    <xdr:pic>
      <xdr:nvPicPr>
        <xdr:cNvPr id="12291" name="Picture 3"/>
        <xdr:cNvPicPr>
          <a:picLocks noChangeAspect="1" noChangeArrowheads="1"/>
        </xdr:cNvPicPr>
      </xdr:nvPicPr>
      <xdr:blipFill>
        <a:blip xmlns:r="http://schemas.openxmlformats.org/officeDocument/2006/relationships" r:embed="rId1"/>
        <a:srcRect l="4758" t="13151" b="13281"/>
        <a:stretch>
          <a:fillRect/>
        </a:stretch>
      </xdr:blipFill>
      <xdr:spPr bwMode="auto">
        <a:xfrm>
          <a:off x="0" y="5619750"/>
          <a:ext cx="12392025" cy="53816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17</xdr:col>
      <xdr:colOff>647700</xdr:colOff>
      <xdr:row>31</xdr:row>
      <xdr:rowOff>66675</xdr:rowOff>
    </xdr:to>
    <xdr:pic>
      <xdr:nvPicPr>
        <xdr:cNvPr id="12290" name="Picture 2"/>
        <xdr:cNvPicPr>
          <a:picLocks noChangeAspect="1" noChangeArrowheads="1"/>
        </xdr:cNvPicPr>
      </xdr:nvPicPr>
      <xdr:blipFill>
        <a:blip xmlns:r="http://schemas.openxmlformats.org/officeDocument/2006/relationships" r:embed="rId2"/>
        <a:srcRect l="5417" t="13021" b="13411"/>
        <a:stretch>
          <a:fillRect/>
        </a:stretch>
      </xdr:blipFill>
      <xdr:spPr bwMode="auto">
        <a:xfrm>
          <a:off x="0" y="0"/>
          <a:ext cx="12306300" cy="538162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2" name="テキスト ボックス 1"/>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No.5:EURJPY</a:t>
          </a:r>
        </a:p>
        <a:p>
          <a:r>
            <a:rPr kumimoji="1" lang="ja-JP" altLang="en-US" sz="1100"/>
            <a:t>相場認識</a:t>
          </a:r>
        </a:p>
      </xdr:txBody>
    </xdr:sp>
    <xdr:clientData/>
  </xdr:twoCellAnchor>
  <xdr:twoCellAnchor>
    <xdr:from>
      <xdr:col>10</xdr:col>
      <xdr:colOff>304800</xdr:colOff>
      <xdr:row>7</xdr:row>
      <xdr:rowOff>143669</xdr:rowOff>
    </xdr:from>
    <xdr:to>
      <xdr:col>10</xdr:col>
      <xdr:colOff>305594</xdr:colOff>
      <xdr:row>10</xdr:row>
      <xdr:rowOff>123825</xdr:rowOff>
    </xdr:to>
    <xdr:cxnSp macro="">
      <xdr:nvCxnSpPr>
        <xdr:cNvPr id="3" name="直線矢印コネクタ 2"/>
        <xdr:cNvCxnSpPr/>
      </xdr:nvCxnSpPr>
      <xdr:spPr>
        <a:xfrm rot="5400000">
          <a:off x="6915944" y="1590675"/>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38101</xdr:colOff>
      <xdr:row>11</xdr:row>
      <xdr:rowOff>38100</xdr:rowOff>
    </xdr:from>
    <xdr:to>
      <xdr:col>5</xdr:col>
      <xdr:colOff>47626</xdr:colOff>
      <xdr:row>14</xdr:row>
      <xdr:rowOff>152400</xdr:rowOff>
    </xdr:to>
    <xdr:cxnSp macro="">
      <xdr:nvCxnSpPr>
        <xdr:cNvPr id="4" name="直線矢印コネクタ 3"/>
        <xdr:cNvCxnSpPr/>
      </xdr:nvCxnSpPr>
      <xdr:spPr>
        <a:xfrm rot="16200000" flipV="1">
          <a:off x="3157539" y="2233612"/>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76201</xdr:colOff>
      <xdr:row>11</xdr:row>
      <xdr:rowOff>133349</xdr:rowOff>
    </xdr:from>
    <xdr:to>
      <xdr:col>14</xdr:col>
      <xdr:colOff>85726</xdr:colOff>
      <xdr:row>15</xdr:row>
      <xdr:rowOff>76199</xdr:rowOff>
    </xdr:to>
    <xdr:cxnSp macro="">
      <xdr:nvCxnSpPr>
        <xdr:cNvPr id="5" name="直線矢印コネクタ 4"/>
        <xdr:cNvCxnSpPr/>
      </xdr:nvCxnSpPr>
      <xdr:spPr>
        <a:xfrm rot="16200000" flipV="1">
          <a:off x="9367839" y="2328861"/>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371475</xdr:colOff>
      <xdr:row>8</xdr:row>
      <xdr:rowOff>9525</xdr:rowOff>
    </xdr:to>
    <xdr:sp macro="" textlink="">
      <xdr:nvSpPr>
        <xdr:cNvPr id="6" name="テキスト ボックス 5"/>
        <xdr:cNvSpPr txBox="1"/>
      </xdr:nvSpPr>
      <xdr:spPr>
        <a:xfrm>
          <a:off x="123825" y="790575"/>
          <a:ext cx="16192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週足で強めの</a:t>
          </a:r>
          <a:r>
            <a:rPr kumimoji="1" lang="en-US" altLang="ja-JP" sz="1100"/>
            <a:t>S/R</a:t>
          </a:r>
          <a:r>
            <a:rPr kumimoji="1" lang="ja-JP" altLang="en-US" sz="1100"/>
            <a:t>に当たっている＆</a:t>
          </a:r>
          <a:r>
            <a:rPr kumimoji="1" lang="en-US" altLang="ja-JP" sz="1100"/>
            <a:t>FIB38.2</a:t>
          </a:r>
          <a:r>
            <a:rPr kumimoji="1" lang="ja-JP" altLang="en-US" sz="1100"/>
            <a:t>のラインも近い</a:t>
          </a:r>
        </a:p>
      </xdr:txBody>
    </xdr:sp>
    <xdr:clientData/>
  </xdr:twoCellAnchor>
  <xdr:twoCellAnchor>
    <xdr:from>
      <xdr:col>0</xdr:col>
      <xdr:colOff>95250</xdr:colOff>
      <xdr:row>33</xdr:row>
      <xdr:rowOff>161925</xdr:rowOff>
    </xdr:from>
    <xdr:to>
      <xdr:col>2</xdr:col>
      <xdr:colOff>95250</xdr:colOff>
      <xdr:row>36</xdr:row>
      <xdr:rowOff>161925</xdr:rowOff>
    </xdr:to>
    <xdr:sp macro="" textlink="">
      <xdr:nvSpPr>
        <xdr:cNvPr id="7" name="テキスト ボックス 6"/>
        <xdr:cNvSpPr txBox="1"/>
      </xdr:nvSpPr>
      <xdr:spPr>
        <a:xfrm>
          <a:off x="95250" y="5819775"/>
          <a:ext cx="137160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a:t>
          </a:r>
          <a:r>
            <a:rPr kumimoji="1" lang="ja-JP" altLang="en-US" sz="1100"/>
            <a:t>分足で笹田ｗトップと認識。</a:t>
          </a:r>
          <a:endParaRPr kumimoji="1" lang="en-US" altLang="ja-JP" sz="1100"/>
        </a:p>
        <a:p>
          <a:endParaRPr kumimoji="1" lang="ja-JP" altLang="en-US" sz="1100"/>
        </a:p>
      </xdr:txBody>
    </xdr:sp>
    <xdr:clientData/>
  </xdr:twoCellAnchor>
  <xdr:twoCellAnchor>
    <xdr:from>
      <xdr:col>0</xdr:col>
      <xdr:colOff>104775</xdr:colOff>
      <xdr:row>37</xdr:row>
      <xdr:rowOff>85724</xdr:rowOff>
    </xdr:from>
    <xdr:to>
      <xdr:col>2</xdr:col>
      <xdr:colOff>104775</xdr:colOff>
      <xdr:row>43</xdr:row>
      <xdr:rowOff>47625</xdr:rowOff>
    </xdr:to>
    <xdr:sp macro="" textlink="">
      <xdr:nvSpPr>
        <xdr:cNvPr id="8" name="テキスト ボックス 7"/>
        <xdr:cNvSpPr txBox="1"/>
      </xdr:nvSpPr>
      <xdr:spPr>
        <a:xfrm>
          <a:off x="104775" y="6429374"/>
          <a:ext cx="1371600" cy="99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・今週２勝している</a:t>
          </a:r>
          <a:endParaRPr kumimoji="1" lang="en-US" altLang="ja-JP" sz="1100"/>
        </a:p>
        <a:p>
          <a:r>
            <a:rPr kumimoji="1" lang="ja-JP" altLang="en-US" sz="1100"/>
            <a:t>・</a:t>
          </a:r>
          <a:r>
            <a:rPr kumimoji="1" lang="en-US" altLang="ja-JP" sz="1100"/>
            <a:t>30</a:t>
          </a:r>
          <a:r>
            <a:rPr kumimoji="1" lang="ja-JP" altLang="en-US" sz="1100"/>
            <a:t>分足</a:t>
          </a:r>
          <a:endParaRPr kumimoji="1" lang="en-US" altLang="ja-JP" sz="1100"/>
        </a:p>
        <a:p>
          <a:r>
            <a:rPr kumimoji="1" lang="ja-JP" altLang="en-US" sz="1100"/>
            <a:t>・</a:t>
          </a:r>
          <a:r>
            <a:rPr kumimoji="1" lang="en-US" altLang="ja-JP" sz="1100"/>
            <a:t>D/J</a:t>
          </a:r>
          <a:r>
            <a:rPr kumimoji="1" lang="ja-JP" altLang="en-US" sz="1100"/>
            <a:t>継続相場</a:t>
          </a:r>
          <a:endParaRPr kumimoji="1" lang="en-US" altLang="ja-JP" sz="1100"/>
        </a:p>
        <a:p>
          <a:r>
            <a:rPr kumimoji="1" lang="ja-JP" altLang="en-US" sz="1100"/>
            <a:t>なのでムリしない計画で</a:t>
          </a:r>
          <a:r>
            <a:rPr kumimoji="1" lang="en-US" altLang="ja-JP" sz="1100"/>
            <a:t>IN</a:t>
          </a:r>
          <a:endParaRPr kumimoji="1" lang="ja-JP" altLang="en-US" sz="1100"/>
        </a:p>
      </xdr:txBody>
    </xdr:sp>
    <xdr:clientData/>
  </xdr:twoCellAnchor>
  <xdr:twoCellAnchor>
    <xdr:from>
      <xdr:col>0</xdr:col>
      <xdr:colOff>104775</xdr:colOff>
      <xdr:row>43</xdr:row>
      <xdr:rowOff>133349</xdr:rowOff>
    </xdr:from>
    <xdr:to>
      <xdr:col>2</xdr:col>
      <xdr:colOff>104775</xdr:colOff>
      <xdr:row>48</xdr:row>
      <xdr:rowOff>123824</xdr:rowOff>
    </xdr:to>
    <xdr:sp macro="" textlink="">
      <xdr:nvSpPr>
        <xdr:cNvPr id="9" name="テキスト ボックス 8"/>
        <xdr:cNvSpPr txBox="1"/>
      </xdr:nvSpPr>
      <xdr:spPr>
        <a:xfrm>
          <a:off x="104775" y="7505699"/>
          <a:ext cx="137160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ある程度まで下げたので建値にストップ移動→戻ってきて建値撤退。</a:t>
          </a:r>
        </a:p>
      </xdr:txBody>
    </xdr:sp>
    <xdr:clientData/>
  </xdr:twoCellAnchor>
  <xdr:twoCellAnchor>
    <xdr:from>
      <xdr:col>8</xdr:col>
      <xdr:colOff>47625</xdr:colOff>
      <xdr:row>53</xdr:row>
      <xdr:rowOff>123825</xdr:rowOff>
    </xdr:from>
    <xdr:to>
      <xdr:col>9</xdr:col>
      <xdr:colOff>104775</xdr:colOff>
      <xdr:row>55</xdr:row>
      <xdr:rowOff>38100</xdr:rowOff>
    </xdr:to>
    <xdr:cxnSp macro="">
      <xdr:nvCxnSpPr>
        <xdr:cNvPr id="10" name="直線矢印コネクタ 9"/>
        <xdr:cNvCxnSpPr/>
      </xdr:nvCxnSpPr>
      <xdr:spPr>
        <a:xfrm>
          <a:off x="5534025" y="9210675"/>
          <a:ext cx="742950" cy="2571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504827</xdr:colOff>
      <xdr:row>33</xdr:row>
      <xdr:rowOff>161925</xdr:rowOff>
    </xdr:from>
    <xdr:to>
      <xdr:col>8</xdr:col>
      <xdr:colOff>581025</xdr:colOff>
      <xdr:row>35</xdr:row>
      <xdr:rowOff>9527</xdr:rowOff>
    </xdr:to>
    <xdr:cxnSp macro="">
      <xdr:nvCxnSpPr>
        <xdr:cNvPr id="11" name="直線矢印コネクタ 10"/>
        <xdr:cNvCxnSpPr/>
      </xdr:nvCxnSpPr>
      <xdr:spPr>
        <a:xfrm flipV="1">
          <a:off x="5305427" y="5819775"/>
          <a:ext cx="761998" cy="1905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39</xdr:row>
      <xdr:rowOff>0</xdr:rowOff>
    </xdr:from>
    <xdr:to>
      <xdr:col>9</xdr:col>
      <xdr:colOff>485775</xdr:colOff>
      <xdr:row>40</xdr:row>
      <xdr:rowOff>66675</xdr:rowOff>
    </xdr:to>
    <xdr:sp macro="" textlink="">
      <xdr:nvSpPr>
        <xdr:cNvPr id="14" name="角丸四角形吹き出し 13"/>
        <xdr:cNvSpPr/>
      </xdr:nvSpPr>
      <xdr:spPr>
        <a:xfrm>
          <a:off x="6162675" y="6686550"/>
          <a:ext cx="495300" cy="238125"/>
        </a:xfrm>
        <a:prstGeom prst="wedgeRoundRectCallout">
          <a:avLst>
            <a:gd name="adj1" fmla="val 63330"/>
            <a:gd name="adj2" fmla="val -1219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xdr:col>
      <xdr:colOff>390526</xdr:colOff>
      <xdr:row>11</xdr:row>
      <xdr:rowOff>9525</xdr:rowOff>
    </xdr:from>
    <xdr:to>
      <xdr:col>1</xdr:col>
      <xdr:colOff>400051</xdr:colOff>
      <xdr:row>14</xdr:row>
      <xdr:rowOff>123825</xdr:rowOff>
    </xdr:to>
    <xdr:cxnSp macro="">
      <xdr:nvCxnSpPr>
        <xdr:cNvPr id="17" name="直線矢印コネクタ 16"/>
        <xdr:cNvCxnSpPr/>
      </xdr:nvCxnSpPr>
      <xdr:spPr>
        <a:xfrm rot="16200000" flipV="1">
          <a:off x="766764" y="2205037"/>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638173</xdr:colOff>
      <xdr:row>34</xdr:row>
      <xdr:rowOff>66675</xdr:rowOff>
    </xdr:from>
    <xdr:to>
      <xdr:col>11</xdr:col>
      <xdr:colOff>85724</xdr:colOff>
      <xdr:row>36</xdr:row>
      <xdr:rowOff>0</xdr:rowOff>
    </xdr:to>
    <xdr:sp macro="" textlink="">
      <xdr:nvSpPr>
        <xdr:cNvPr id="20" name="角丸四角形吹き出し 19"/>
        <xdr:cNvSpPr/>
      </xdr:nvSpPr>
      <xdr:spPr>
        <a:xfrm>
          <a:off x="6810373" y="5895975"/>
          <a:ext cx="819151" cy="276225"/>
        </a:xfrm>
        <a:prstGeom prst="wedgeRoundRectCallout">
          <a:avLst>
            <a:gd name="adj1" fmla="val -39487"/>
            <a:gd name="adj2" fmla="val 1505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10</xdr:col>
      <xdr:colOff>352424</xdr:colOff>
      <xdr:row>40</xdr:row>
      <xdr:rowOff>95250</xdr:rowOff>
    </xdr:from>
    <xdr:to>
      <xdr:col>12</xdr:col>
      <xdr:colOff>19050</xdr:colOff>
      <xdr:row>42</xdr:row>
      <xdr:rowOff>142875</xdr:rowOff>
    </xdr:to>
    <xdr:sp macro="" textlink="">
      <xdr:nvSpPr>
        <xdr:cNvPr id="21" name="角丸四角形吹き出し 20"/>
        <xdr:cNvSpPr/>
      </xdr:nvSpPr>
      <xdr:spPr>
        <a:xfrm>
          <a:off x="7210424" y="6953250"/>
          <a:ext cx="1038226" cy="390525"/>
        </a:xfrm>
        <a:prstGeom prst="wedgeRoundRectCallout">
          <a:avLst>
            <a:gd name="adj1" fmla="val -46771"/>
            <a:gd name="adj2" fmla="val -842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a:t>
          </a:r>
          <a:r>
            <a:rPr kumimoji="1" lang="en-US" altLang="ja-JP" sz="1100"/>
            <a:t>-61.8</a:t>
          </a:r>
          <a:r>
            <a:rPr kumimoji="1" lang="ja-JP" altLang="en-US" sz="1100"/>
            <a:t>までは下げた</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38100</xdr:colOff>
      <xdr:row>64</xdr:row>
      <xdr:rowOff>123825</xdr:rowOff>
    </xdr:to>
    <xdr:pic>
      <xdr:nvPicPr>
        <xdr:cNvPr id="11266" name="Picture 2"/>
        <xdr:cNvPicPr>
          <a:picLocks noChangeAspect="1" noChangeArrowheads="1"/>
        </xdr:cNvPicPr>
      </xdr:nvPicPr>
      <xdr:blipFill>
        <a:blip xmlns:r="http://schemas.openxmlformats.org/officeDocument/2006/relationships" r:embed="rId1"/>
        <a:srcRect l="4832" t="12500" b="12630"/>
        <a:stretch>
          <a:fillRect/>
        </a:stretch>
      </xdr:blipFill>
      <xdr:spPr bwMode="auto">
        <a:xfrm>
          <a:off x="0" y="5619750"/>
          <a:ext cx="12382500" cy="54768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142875</xdr:rowOff>
    </xdr:to>
    <xdr:pic>
      <xdr:nvPicPr>
        <xdr:cNvPr id="11265" name="Picture 1"/>
        <xdr:cNvPicPr>
          <a:picLocks noChangeAspect="1" noChangeArrowheads="1"/>
        </xdr:cNvPicPr>
      </xdr:nvPicPr>
      <xdr:blipFill>
        <a:blip xmlns:r="http://schemas.openxmlformats.org/officeDocument/2006/relationships" r:embed="rId2"/>
        <a:srcRect l="4832" t="12760" b="12630"/>
        <a:stretch>
          <a:fillRect/>
        </a:stretch>
      </xdr:blipFill>
      <xdr:spPr bwMode="auto">
        <a:xfrm>
          <a:off x="0" y="0"/>
          <a:ext cx="12382500" cy="545782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3" name="テキスト ボックス 2"/>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No.4:NZDUSD</a:t>
          </a:r>
        </a:p>
        <a:p>
          <a:r>
            <a:rPr kumimoji="1" lang="ja-JP" altLang="en-US" sz="1100"/>
            <a:t>相場認識</a:t>
          </a:r>
        </a:p>
      </xdr:txBody>
    </xdr:sp>
    <xdr:clientData/>
  </xdr:twoCellAnchor>
  <xdr:twoCellAnchor>
    <xdr:from>
      <xdr:col>2</xdr:col>
      <xdr:colOff>409576</xdr:colOff>
      <xdr:row>10</xdr:row>
      <xdr:rowOff>152400</xdr:rowOff>
    </xdr:from>
    <xdr:to>
      <xdr:col>2</xdr:col>
      <xdr:colOff>419101</xdr:colOff>
      <xdr:row>14</xdr:row>
      <xdr:rowOff>95250</xdr:rowOff>
    </xdr:to>
    <xdr:cxnSp macro="">
      <xdr:nvCxnSpPr>
        <xdr:cNvPr id="5" name="直線矢印コネクタ 4"/>
        <xdr:cNvCxnSpPr/>
      </xdr:nvCxnSpPr>
      <xdr:spPr>
        <a:xfrm rot="16200000" flipV="1">
          <a:off x="1471614" y="2176462"/>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619126</xdr:colOff>
      <xdr:row>10</xdr:row>
      <xdr:rowOff>161923</xdr:rowOff>
    </xdr:from>
    <xdr:to>
      <xdr:col>15</xdr:col>
      <xdr:colOff>628651</xdr:colOff>
      <xdr:row>14</xdr:row>
      <xdr:rowOff>104773</xdr:rowOff>
    </xdr:to>
    <xdr:cxnSp macro="">
      <xdr:nvCxnSpPr>
        <xdr:cNvPr id="6" name="直線矢印コネクタ 5"/>
        <xdr:cNvCxnSpPr/>
      </xdr:nvCxnSpPr>
      <xdr:spPr>
        <a:xfrm rot="16200000" flipV="1">
          <a:off x="10596564" y="2185985"/>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371475</xdr:colOff>
      <xdr:row>8</xdr:row>
      <xdr:rowOff>9525</xdr:rowOff>
    </xdr:to>
    <xdr:sp macro="" textlink="">
      <xdr:nvSpPr>
        <xdr:cNvPr id="7" name="テキスト ボックス 6"/>
        <xdr:cNvSpPr txBox="1"/>
      </xdr:nvSpPr>
      <xdr:spPr>
        <a:xfrm>
          <a:off x="123825" y="790575"/>
          <a:ext cx="16192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週足で弱めの</a:t>
          </a:r>
          <a:r>
            <a:rPr kumimoji="1" lang="en-US" altLang="ja-JP" sz="1100"/>
            <a:t>S/R</a:t>
          </a:r>
          <a:r>
            <a:rPr kumimoji="1" lang="ja-JP" altLang="en-US" sz="1100"/>
            <a:t>に当たっている＆</a:t>
          </a:r>
          <a:r>
            <a:rPr kumimoji="1" lang="en-US" altLang="ja-JP" sz="1100"/>
            <a:t>FIB23.6</a:t>
          </a:r>
          <a:r>
            <a:rPr kumimoji="1" lang="ja-JP" altLang="en-US" sz="1100"/>
            <a:t>のラインも近い</a:t>
          </a:r>
        </a:p>
      </xdr:txBody>
    </xdr:sp>
    <xdr:clientData/>
  </xdr:twoCellAnchor>
  <xdr:twoCellAnchor>
    <xdr:from>
      <xdr:col>0</xdr:col>
      <xdr:colOff>95250</xdr:colOff>
      <xdr:row>33</xdr:row>
      <xdr:rowOff>161925</xdr:rowOff>
    </xdr:from>
    <xdr:to>
      <xdr:col>2</xdr:col>
      <xdr:colOff>95250</xdr:colOff>
      <xdr:row>36</xdr:row>
      <xdr:rowOff>161925</xdr:rowOff>
    </xdr:to>
    <xdr:sp macro="" textlink="">
      <xdr:nvSpPr>
        <xdr:cNvPr id="9" name="テキスト ボックス 8"/>
        <xdr:cNvSpPr txBox="1"/>
      </xdr:nvSpPr>
      <xdr:spPr>
        <a:xfrm>
          <a:off x="95250" y="5819775"/>
          <a:ext cx="137160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足で笹田ｗボトムと認識。</a:t>
          </a:r>
          <a:endParaRPr kumimoji="1" lang="en-US" altLang="ja-JP" sz="1100"/>
        </a:p>
      </xdr:txBody>
    </xdr:sp>
    <xdr:clientData/>
  </xdr:twoCellAnchor>
  <xdr:twoCellAnchor>
    <xdr:from>
      <xdr:col>8</xdr:col>
      <xdr:colOff>190502</xdr:colOff>
      <xdr:row>50</xdr:row>
      <xdr:rowOff>123827</xdr:rowOff>
    </xdr:from>
    <xdr:to>
      <xdr:col>9</xdr:col>
      <xdr:colOff>295275</xdr:colOff>
      <xdr:row>52</xdr:row>
      <xdr:rowOff>104775</xdr:rowOff>
    </xdr:to>
    <xdr:cxnSp macro="">
      <xdr:nvCxnSpPr>
        <xdr:cNvPr id="12" name="直線矢印コネクタ 11"/>
        <xdr:cNvCxnSpPr/>
      </xdr:nvCxnSpPr>
      <xdr:spPr>
        <a:xfrm>
          <a:off x="5676902" y="8696327"/>
          <a:ext cx="790573" cy="32384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409577</xdr:colOff>
      <xdr:row>58</xdr:row>
      <xdr:rowOff>85725</xdr:rowOff>
    </xdr:from>
    <xdr:to>
      <xdr:col>9</xdr:col>
      <xdr:colOff>485775</xdr:colOff>
      <xdr:row>59</xdr:row>
      <xdr:rowOff>104777</xdr:rowOff>
    </xdr:to>
    <xdr:cxnSp macro="">
      <xdr:nvCxnSpPr>
        <xdr:cNvPr id="13" name="直線矢印コネクタ 12"/>
        <xdr:cNvCxnSpPr/>
      </xdr:nvCxnSpPr>
      <xdr:spPr>
        <a:xfrm flipV="1">
          <a:off x="5895977" y="10029825"/>
          <a:ext cx="761998" cy="1905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51</xdr:row>
      <xdr:rowOff>76200</xdr:rowOff>
    </xdr:from>
    <xdr:to>
      <xdr:col>10</xdr:col>
      <xdr:colOff>361950</xdr:colOff>
      <xdr:row>53</xdr:row>
      <xdr:rowOff>95250</xdr:rowOff>
    </xdr:to>
    <xdr:sp macro="" textlink="">
      <xdr:nvSpPr>
        <xdr:cNvPr id="16" name="角丸四角形吹き出し 15"/>
        <xdr:cNvSpPr/>
      </xdr:nvSpPr>
      <xdr:spPr>
        <a:xfrm>
          <a:off x="6553200" y="8820150"/>
          <a:ext cx="666750" cy="361950"/>
        </a:xfrm>
        <a:prstGeom prst="wedgeRoundRectCallout">
          <a:avLst>
            <a:gd name="adj1" fmla="val -42093"/>
            <a:gd name="adj2" fmla="val -8846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0</xdr:col>
      <xdr:colOff>76200</xdr:colOff>
      <xdr:row>11</xdr:row>
      <xdr:rowOff>161925</xdr:rowOff>
    </xdr:from>
    <xdr:to>
      <xdr:col>2</xdr:col>
      <xdr:colOff>323850</xdr:colOff>
      <xdr:row>15</xdr:row>
      <xdr:rowOff>66675</xdr:rowOff>
    </xdr:to>
    <xdr:sp macro="" textlink="">
      <xdr:nvSpPr>
        <xdr:cNvPr id="18" name="テキスト ボックス 17"/>
        <xdr:cNvSpPr txBox="1"/>
      </xdr:nvSpPr>
      <xdr:spPr>
        <a:xfrm>
          <a:off x="76200" y="2047875"/>
          <a:ext cx="16192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日足レベルのチャネルをブレイク⇒戻りを作りそう</a:t>
          </a:r>
        </a:p>
      </xdr:txBody>
    </xdr:sp>
    <xdr:clientData/>
  </xdr:twoCellAnchor>
  <xdr:twoCellAnchor>
    <xdr:from>
      <xdr:col>8</xdr:col>
      <xdr:colOff>581025</xdr:colOff>
      <xdr:row>43</xdr:row>
      <xdr:rowOff>47625</xdr:rowOff>
    </xdr:from>
    <xdr:to>
      <xdr:col>9</xdr:col>
      <xdr:colOff>561975</xdr:colOff>
      <xdr:row>45</xdr:row>
      <xdr:rowOff>66675</xdr:rowOff>
    </xdr:to>
    <xdr:sp macro="" textlink="">
      <xdr:nvSpPr>
        <xdr:cNvPr id="20" name="角丸四角形吹き出し 19"/>
        <xdr:cNvSpPr/>
      </xdr:nvSpPr>
      <xdr:spPr>
        <a:xfrm>
          <a:off x="6067425" y="7419975"/>
          <a:ext cx="666750" cy="361950"/>
        </a:xfrm>
        <a:prstGeom prst="wedgeRoundRectCallout">
          <a:avLst>
            <a:gd name="adj1" fmla="val 53622"/>
            <a:gd name="adj2" fmla="val 14574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0</xdr:col>
      <xdr:colOff>114300</xdr:colOff>
      <xdr:row>46</xdr:row>
      <xdr:rowOff>85725</xdr:rowOff>
    </xdr:from>
    <xdr:to>
      <xdr:col>2</xdr:col>
      <xdr:colOff>285750</xdr:colOff>
      <xdr:row>50</xdr:row>
      <xdr:rowOff>66675</xdr:rowOff>
    </xdr:to>
    <xdr:sp macro="" textlink="">
      <xdr:nvSpPr>
        <xdr:cNvPr id="21" name="テキスト ボックス 20"/>
        <xdr:cNvSpPr txBox="1"/>
      </xdr:nvSpPr>
      <xdr:spPr>
        <a:xfrm>
          <a:off x="114300" y="7972425"/>
          <a:ext cx="154305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週足ﾚﾍﾞﾙの</a:t>
          </a:r>
          <a:r>
            <a:rPr kumimoji="1" lang="en-US" altLang="ja-JP" sz="1100"/>
            <a:t>S/R</a:t>
          </a:r>
          <a:r>
            <a:rPr kumimoji="1" lang="ja-JP" altLang="en-US" sz="1100"/>
            <a:t>で</a:t>
          </a:r>
          <a:endParaRPr kumimoji="1" lang="en-US" altLang="ja-JP" sz="1100"/>
        </a:p>
        <a:p>
          <a:r>
            <a:rPr kumimoji="1" lang="en-US" altLang="ja-JP" sz="1100"/>
            <a:t>-61.8</a:t>
          </a:r>
          <a:r>
            <a:rPr kumimoji="1" lang="ja-JP" altLang="en-US" sz="1100"/>
            <a:t>までは上がると判断　→無事利確</a:t>
          </a:r>
        </a:p>
      </xdr:txBody>
    </xdr:sp>
    <xdr:clientData/>
  </xdr:twoCellAnchor>
  <xdr:twoCellAnchor>
    <xdr:from>
      <xdr:col>0</xdr:col>
      <xdr:colOff>104775</xdr:colOff>
      <xdr:row>37</xdr:row>
      <xdr:rowOff>95250</xdr:rowOff>
    </xdr:from>
    <xdr:to>
      <xdr:col>2</xdr:col>
      <xdr:colOff>276225</xdr:colOff>
      <xdr:row>41</xdr:row>
      <xdr:rowOff>76200</xdr:rowOff>
    </xdr:to>
    <xdr:sp macro="" textlink="">
      <xdr:nvSpPr>
        <xdr:cNvPr id="22" name="テキスト ボックス 21"/>
        <xdr:cNvSpPr txBox="1"/>
      </xdr:nvSpPr>
      <xdr:spPr>
        <a:xfrm>
          <a:off x="104775" y="6438900"/>
          <a:ext cx="154305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この相場に気づいた時はネックラインブレイク後の戻り中だった</a:t>
          </a:r>
        </a:p>
      </xdr:txBody>
    </xdr:sp>
    <xdr:clientData/>
  </xdr:twoCellAnchor>
  <xdr:twoCellAnchor>
    <xdr:from>
      <xdr:col>0</xdr:col>
      <xdr:colOff>104775</xdr:colOff>
      <xdr:row>41</xdr:row>
      <xdr:rowOff>152400</xdr:rowOff>
    </xdr:from>
    <xdr:to>
      <xdr:col>2</xdr:col>
      <xdr:colOff>276225</xdr:colOff>
      <xdr:row>45</xdr:row>
      <xdr:rowOff>133350</xdr:rowOff>
    </xdr:to>
    <xdr:sp macro="" textlink="">
      <xdr:nvSpPr>
        <xdr:cNvPr id="23" name="テキスト ボックス 22"/>
        <xdr:cNvSpPr txBox="1"/>
      </xdr:nvSpPr>
      <xdr:spPr>
        <a:xfrm>
          <a:off x="104775" y="7181850"/>
          <a:ext cx="154305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一度ブレイクしてる為、５分足で３８．２を割った十字上抜きで</a:t>
          </a:r>
          <a:r>
            <a:rPr kumimoji="1" lang="en-US" altLang="ja-JP" sz="1100"/>
            <a:t>IN</a:t>
          </a:r>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38100</xdr:colOff>
      <xdr:row>64</xdr:row>
      <xdr:rowOff>76200</xdr:rowOff>
    </xdr:to>
    <xdr:pic>
      <xdr:nvPicPr>
        <xdr:cNvPr id="10242" name="Picture 2"/>
        <xdr:cNvPicPr>
          <a:picLocks noChangeAspect="1" noChangeArrowheads="1"/>
        </xdr:cNvPicPr>
      </xdr:nvPicPr>
      <xdr:blipFill>
        <a:blip xmlns:r="http://schemas.openxmlformats.org/officeDocument/2006/relationships" r:embed="rId1"/>
        <a:srcRect l="4832" t="12760" b="12891"/>
        <a:stretch>
          <a:fillRect/>
        </a:stretch>
      </xdr:blipFill>
      <xdr:spPr bwMode="auto">
        <a:xfrm>
          <a:off x="0" y="5610225"/>
          <a:ext cx="12382500" cy="54387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123825</xdr:rowOff>
    </xdr:to>
    <xdr:pic>
      <xdr:nvPicPr>
        <xdr:cNvPr id="10241" name="Picture 1"/>
        <xdr:cNvPicPr>
          <a:picLocks noChangeAspect="1" noChangeArrowheads="1"/>
        </xdr:cNvPicPr>
      </xdr:nvPicPr>
      <xdr:blipFill>
        <a:blip xmlns:r="http://schemas.openxmlformats.org/officeDocument/2006/relationships" r:embed="rId2"/>
        <a:srcRect l="4832" t="12760" b="12891"/>
        <a:stretch>
          <a:fillRect/>
        </a:stretch>
      </xdr:blipFill>
      <xdr:spPr bwMode="auto">
        <a:xfrm>
          <a:off x="0" y="0"/>
          <a:ext cx="12382500" cy="543877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3" name="テキスト ボックス 2"/>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No.3:CADJPY</a:t>
          </a:r>
        </a:p>
        <a:p>
          <a:r>
            <a:rPr kumimoji="1" lang="ja-JP" altLang="en-US" sz="1100"/>
            <a:t>相場認識</a:t>
          </a:r>
        </a:p>
      </xdr:txBody>
    </xdr:sp>
    <xdr:clientData/>
  </xdr:twoCellAnchor>
  <xdr:twoCellAnchor>
    <xdr:from>
      <xdr:col>8</xdr:col>
      <xdr:colOff>447675</xdr:colOff>
      <xdr:row>11</xdr:row>
      <xdr:rowOff>115094</xdr:rowOff>
    </xdr:from>
    <xdr:to>
      <xdr:col>8</xdr:col>
      <xdr:colOff>448469</xdr:colOff>
      <xdr:row>14</xdr:row>
      <xdr:rowOff>95250</xdr:rowOff>
    </xdr:to>
    <xdr:cxnSp macro="">
      <xdr:nvCxnSpPr>
        <xdr:cNvPr id="4" name="直線矢印コネクタ 3"/>
        <xdr:cNvCxnSpPr/>
      </xdr:nvCxnSpPr>
      <xdr:spPr>
        <a:xfrm rot="5400000">
          <a:off x="5687219" y="2247900"/>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571501</xdr:colOff>
      <xdr:row>14</xdr:row>
      <xdr:rowOff>152400</xdr:rowOff>
    </xdr:from>
    <xdr:to>
      <xdr:col>4</xdr:col>
      <xdr:colOff>581026</xdr:colOff>
      <xdr:row>18</xdr:row>
      <xdr:rowOff>95250</xdr:rowOff>
    </xdr:to>
    <xdr:cxnSp macro="">
      <xdr:nvCxnSpPr>
        <xdr:cNvPr id="5" name="直線矢印コネクタ 4"/>
        <xdr:cNvCxnSpPr/>
      </xdr:nvCxnSpPr>
      <xdr:spPr>
        <a:xfrm rot="16200000" flipV="1">
          <a:off x="3005139" y="2862262"/>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619126</xdr:colOff>
      <xdr:row>14</xdr:row>
      <xdr:rowOff>142874</xdr:rowOff>
    </xdr:from>
    <xdr:to>
      <xdr:col>13</xdr:col>
      <xdr:colOff>628651</xdr:colOff>
      <xdr:row>18</xdr:row>
      <xdr:rowOff>85724</xdr:rowOff>
    </xdr:to>
    <xdr:cxnSp macro="">
      <xdr:nvCxnSpPr>
        <xdr:cNvPr id="6" name="直線矢印コネクタ 5"/>
        <xdr:cNvCxnSpPr/>
      </xdr:nvCxnSpPr>
      <xdr:spPr>
        <a:xfrm rot="16200000" flipV="1">
          <a:off x="9224964" y="2852736"/>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104774</xdr:rowOff>
    </xdr:from>
    <xdr:to>
      <xdr:col>2</xdr:col>
      <xdr:colOff>428625</xdr:colOff>
      <xdr:row>10</xdr:row>
      <xdr:rowOff>66675</xdr:rowOff>
    </xdr:to>
    <xdr:sp macro="" textlink="">
      <xdr:nvSpPr>
        <xdr:cNvPr id="7" name="テキスト ボックス 6"/>
        <xdr:cNvSpPr txBox="1"/>
      </xdr:nvSpPr>
      <xdr:spPr>
        <a:xfrm>
          <a:off x="123825" y="790574"/>
          <a:ext cx="1676400" cy="99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週足で強めの</a:t>
          </a:r>
          <a:r>
            <a:rPr kumimoji="1" lang="en-US" altLang="ja-JP" sz="1100"/>
            <a:t>S/R</a:t>
          </a:r>
          <a:r>
            <a:rPr kumimoji="1" lang="ja-JP" altLang="en-US" sz="1100"/>
            <a:t>に当たっている＆</a:t>
          </a:r>
          <a:r>
            <a:rPr kumimoji="1" lang="en-US" altLang="ja-JP" sz="1100"/>
            <a:t>FIB23.6</a:t>
          </a:r>
          <a:r>
            <a:rPr kumimoji="1" lang="ja-JP" altLang="en-US" sz="1100"/>
            <a:t>のラインがほぼ重なっている。</a:t>
          </a:r>
          <a:endParaRPr kumimoji="1" lang="en-US" altLang="ja-JP" sz="1100"/>
        </a:p>
        <a:p>
          <a:r>
            <a:rPr kumimoji="1" lang="ja-JP" altLang="en-US" sz="1100"/>
            <a:t>日足ではチャネルに支えられているようにも見えた。</a:t>
          </a:r>
        </a:p>
      </xdr:txBody>
    </xdr:sp>
    <xdr:clientData/>
  </xdr:twoCellAnchor>
  <xdr:twoCellAnchor>
    <xdr:from>
      <xdr:col>0</xdr:col>
      <xdr:colOff>95250</xdr:colOff>
      <xdr:row>33</xdr:row>
      <xdr:rowOff>161924</xdr:rowOff>
    </xdr:from>
    <xdr:to>
      <xdr:col>2</xdr:col>
      <xdr:colOff>95250</xdr:colOff>
      <xdr:row>37</xdr:row>
      <xdr:rowOff>85725</xdr:rowOff>
    </xdr:to>
    <xdr:sp macro="" textlink="">
      <xdr:nvSpPr>
        <xdr:cNvPr id="9" name="テキスト ボックス 8"/>
        <xdr:cNvSpPr txBox="1"/>
      </xdr:nvSpPr>
      <xdr:spPr>
        <a:xfrm>
          <a:off x="95250" y="5819774"/>
          <a:ext cx="1371600" cy="609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足で笹田ｗボトムと認識。（１ｈ足より</a:t>
          </a:r>
          <a:r>
            <a:rPr kumimoji="1" lang="en-US" altLang="ja-JP" sz="1100"/>
            <a:t>D/J</a:t>
          </a:r>
          <a:r>
            <a:rPr kumimoji="1" lang="ja-JP" altLang="en-US" sz="1100"/>
            <a:t>がきれい）</a:t>
          </a:r>
          <a:endParaRPr kumimoji="1" lang="en-US" altLang="ja-JP" sz="1100"/>
        </a:p>
        <a:p>
          <a:endParaRPr kumimoji="1" lang="ja-JP" altLang="en-US" sz="1100"/>
        </a:p>
      </xdr:txBody>
    </xdr:sp>
    <xdr:clientData/>
  </xdr:twoCellAnchor>
  <xdr:twoCellAnchor>
    <xdr:from>
      <xdr:col>0</xdr:col>
      <xdr:colOff>104775</xdr:colOff>
      <xdr:row>38</xdr:row>
      <xdr:rowOff>0</xdr:rowOff>
    </xdr:from>
    <xdr:to>
      <xdr:col>2</xdr:col>
      <xdr:colOff>276225</xdr:colOff>
      <xdr:row>41</xdr:row>
      <xdr:rowOff>152400</xdr:rowOff>
    </xdr:to>
    <xdr:sp macro="" textlink="">
      <xdr:nvSpPr>
        <xdr:cNvPr id="10" name="テキスト ボックス 9"/>
        <xdr:cNvSpPr txBox="1"/>
      </xdr:nvSpPr>
      <xdr:spPr>
        <a:xfrm>
          <a:off x="104775" y="6515100"/>
          <a:ext cx="154305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週足ﾚﾍﾞﾙの</a:t>
          </a:r>
          <a:r>
            <a:rPr kumimoji="1" lang="en-US" altLang="ja-JP" sz="1100"/>
            <a:t>S/R</a:t>
          </a:r>
          <a:r>
            <a:rPr kumimoji="1" lang="ja-JP" altLang="en-US" sz="1100"/>
            <a:t>で</a:t>
          </a:r>
          <a:endParaRPr kumimoji="1" lang="en-US" altLang="ja-JP" sz="1100"/>
        </a:p>
        <a:p>
          <a:r>
            <a:rPr kumimoji="1" lang="en-US" altLang="ja-JP" sz="1100"/>
            <a:t>-61.8</a:t>
          </a:r>
          <a:r>
            <a:rPr kumimoji="1" lang="ja-JP" altLang="en-US" sz="1100"/>
            <a:t>までは上がると判断して</a:t>
          </a:r>
          <a:r>
            <a:rPr kumimoji="1" lang="en-US" altLang="ja-JP" sz="1100"/>
            <a:t>IN</a:t>
          </a:r>
          <a:r>
            <a:rPr kumimoji="1" lang="ja-JP" altLang="en-US" sz="1100"/>
            <a:t>　→無事利確</a:t>
          </a:r>
        </a:p>
      </xdr:txBody>
    </xdr:sp>
    <xdr:clientData/>
  </xdr:twoCellAnchor>
  <xdr:twoCellAnchor>
    <xdr:from>
      <xdr:col>11</xdr:col>
      <xdr:colOff>133352</xdr:colOff>
      <xdr:row>49</xdr:row>
      <xdr:rowOff>57152</xdr:rowOff>
    </xdr:from>
    <xdr:to>
      <xdr:col>12</xdr:col>
      <xdr:colOff>238125</xdr:colOff>
      <xdr:row>51</xdr:row>
      <xdr:rowOff>38100</xdr:rowOff>
    </xdr:to>
    <xdr:cxnSp macro="">
      <xdr:nvCxnSpPr>
        <xdr:cNvPr id="12" name="直線矢印コネクタ 11"/>
        <xdr:cNvCxnSpPr/>
      </xdr:nvCxnSpPr>
      <xdr:spPr>
        <a:xfrm>
          <a:off x="7677152" y="8458202"/>
          <a:ext cx="790573" cy="32384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295277</xdr:colOff>
      <xdr:row>58</xdr:row>
      <xdr:rowOff>123825</xdr:rowOff>
    </xdr:from>
    <xdr:to>
      <xdr:col>12</xdr:col>
      <xdr:colOff>371475</xdr:colOff>
      <xdr:row>59</xdr:row>
      <xdr:rowOff>142877</xdr:rowOff>
    </xdr:to>
    <xdr:cxnSp macro="">
      <xdr:nvCxnSpPr>
        <xdr:cNvPr id="13" name="直線矢印コネクタ 12"/>
        <xdr:cNvCxnSpPr/>
      </xdr:nvCxnSpPr>
      <xdr:spPr>
        <a:xfrm flipV="1">
          <a:off x="7839077" y="10067925"/>
          <a:ext cx="761998" cy="1905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76200</xdr:colOff>
      <xdr:row>39</xdr:row>
      <xdr:rowOff>152400</xdr:rowOff>
    </xdr:from>
    <xdr:to>
      <xdr:col>13</xdr:col>
      <xdr:colOff>95250</xdr:colOff>
      <xdr:row>42</xdr:row>
      <xdr:rowOff>0</xdr:rowOff>
    </xdr:to>
    <xdr:sp macro="" textlink="">
      <xdr:nvSpPr>
        <xdr:cNvPr id="16" name="角丸四角形吹き出し 15"/>
        <xdr:cNvSpPr/>
      </xdr:nvSpPr>
      <xdr:spPr>
        <a:xfrm>
          <a:off x="8305800" y="6838950"/>
          <a:ext cx="704850" cy="361950"/>
        </a:xfrm>
        <a:prstGeom prst="wedgeRoundRectCallout">
          <a:avLst>
            <a:gd name="adj1" fmla="val 30148"/>
            <a:gd name="adj2" fmla="val 1420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11</xdr:col>
      <xdr:colOff>390524</xdr:colOff>
      <xdr:row>43</xdr:row>
      <xdr:rowOff>85725</xdr:rowOff>
    </xdr:from>
    <xdr:to>
      <xdr:col>12</xdr:col>
      <xdr:colOff>266699</xdr:colOff>
      <xdr:row>45</xdr:row>
      <xdr:rowOff>47625</xdr:rowOff>
    </xdr:to>
    <xdr:sp macro="" textlink="">
      <xdr:nvSpPr>
        <xdr:cNvPr id="19" name="角丸四角形吹き出し 18"/>
        <xdr:cNvSpPr/>
      </xdr:nvSpPr>
      <xdr:spPr>
        <a:xfrm>
          <a:off x="7934324" y="7458075"/>
          <a:ext cx="561975" cy="304800"/>
        </a:xfrm>
        <a:prstGeom prst="wedgeRoundRectCallout">
          <a:avLst>
            <a:gd name="adj1" fmla="val 55824"/>
            <a:gd name="adj2" fmla="val 1105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28575</xdr:colOff>
      <xdr:row>31</xdr:row>
      <xdr:rowOff>47625</xdr:rowOff>
    </xdr:to>
    <xdr:pic>
      <xdr:nvPicPr>
        <xdr:cNvPr id="11265" name="Picture 1"/>
        <xdr:cNvPicPr>
          <a:picLocks noChangeAspect="1" noChangeArrowheads="1"/>
        </xdr:cNvPicPr>
      </xdr:nvPicPr>
      <xdr:blipFill>
        <a:blip xmlns:r="http://schemas.openxmlformats.org/officeDocument/2006/relationships" r:embed="rId1"/>
        <a:srcRect l="4905" t="12891" b="13802"/>
        <a:stretch>
          <a:fillRect/>
        </a:stretch>
      </xdr:blipFill>
      <xdr:spPr bwMode="auto">
        <a:xfrm>
          <a:off x="0" y="0"/>
          <a:ext cx="12372975" cy="536257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3" name="テキスト ボックス 2"/>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No.1:USDJPY</a:t>
          </a:r>
        </a:p>
        <a:p>
          <a:r>
            <a:rPr kumimoji="1" lang="ja-JP" altLang="en-US" sz="1100"/>
            <a:t>相場認識</a:t>
          </a:r>
        </a:p>
      </xdr:txBody>
    </xdr:sp>
    <xdr:clientData/>
  </xdr:twoCellAnchor>
  <xdr:twoCellAnchor>
    <xdr:from>
      <xdr:col>7</xdr:col>
      <xdr:colOff>38100</xdr:colOff>
      <xdr:row>5</xdr:row>
      <xdr:rowOff>10319</xdr:rowOff>
    </xdr:from>
    <xdr:to>
      <xdr:col>7</xdr:col>
      <xdr:colOff>38894</xdr:colOff>
      <xdr:row>7</xdr:row>
      <xdr:rowOff>161925</xdr:rowOff>
    </xdr:to>
    <xdr:cxnSp macro="">
      <xdr:nvCxnSpPr>
        <xdr:cNvPr id="5" name="直線矢印コネクタ 4"/>
        <xdr:cNvCxnSpPr/>
      </xdr:nvCxnSpPr>
      <xdr:spPr>
        <a:xfrm rot="5400000">
          <a:off x="4591844" y="1114425"/>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219076</xdr:colOff>
      <xdr:row>8</xdr:row>
      <xdr:rowOff>95250</xdr:rowOff>
    </xdr:from>
    <xdr:to>
      <xdr:col>9</xdr:col>
      <xdr:colOff>228601</xdr:colOff>
      <xdr:row>12</xdr:row>
      <xdr:rowOff>38100</xdr:rowOff>
    </xdr:to>
    <xdr:cxnSp macro="">
      <xdr:nvCxnSpPr>
        <xdr:cNvPr id="7" name="直線矢印コネクタ 6"/>
        <xdr:cNvCxnSpPr/>
      </xdr:nvCxnSpPr>
      <xdr:spPr>
        <a:xfrm rot="16200000" flipV="1">
          <a:off x="6081714" y="1776412"/>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571501</xdr:colOff>
      <xdr:row>8</xdr:row>
      <xdr:rowOff>57149</xdr:rowOff>
    </xdr:from>
    <xdr:to>
      <xdr:col>13</xdr:col>
      <xdr:colOff>581026</xdr:colOff>
      <xdr:row>11</xdr:row>
      <xdr:rowOff>171449</xdr:rowOff>
    </xdr:to>
    <xdr:cxnSp macro="">
      <xdr:nvCxnSpPr>
        <xdr:cNvPr id="9" name="直線矢印コネクタ 8"/>
        <xdr:cNvCxnSpPr/>
      </xdr:nvCxnSpPr>
      <xdr:spPr>
        <a:xfrm rot="16200000" flipV="1">
          <a:off x="9177339" y="1738311"/>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371475</xdr:colOff>
      <xdr:row>8</xdr:row>
      <xdr:rowOff>9525</xdr:rowOff>
    </xdr:to>
    <xdr:sp macro="" textlink="">
      <xdr:nvSpPr>
        <xdr:cNvPr id="10" name="テキスト ボックス 9"/>
        <xdr:cNvSpPr txBox="1"/>
      </xdr:nvSpPr>
      <xdr:spPr>
        <a:xfrm>
          <a:off x="123825" y="790575"/>
          <a:ext cx="16192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週足で強めの</a:t>
          </a:r>
          <a:r>
            <a:rPr kumimoji="1" lang="en-US" altLang="ja-JP" sz="1100"/>
            <a:t>S/R</a:t>
          </a:r>
          <a:r>
            <a:rPr kumimoji="1" lang="ja-JP" altLang="en-US" sz="1100"/>
            <a:t>に当たっている＆</a:t>
          </a:r>
          <a:r>
            <a:rPr kumimoji="1" lang="en-US" altLang="ja-JP" sz="1100"/>
            <a:t>FIB38.2</a:t>
          </a:r>
          <a:r>
            <a:rPr kumimoji="1" lang="ja-JP" altLang="en-US" sz="1100"/>
            <a:t>のラインも近い</a:t>
          </a:r>
        </a:p>
      </xdr:txBody>
    </xdr:sp>
    <xdr:clientData/>
  </xdr:twoCellAnchor>
  <xdr:twoCellAnchor editAs="oneCell">
    <xdr:from>
      <xdr:col>0</xdr:col>
      <xdr:colOff>0</xdr:colOff>
      <xdr:row>32</xdr:row>
      <xdr:rowOff>85725</xdr:rowOff>
    </xdr:from>
    <xdr:to>
      <xdr:col>18</xdr:col>
      <xdr:colOff>28575</xdr:colOff>
      <xdr:row>63</xdr:row>
      <xdr:rowOff>152400</xdr:rowOff>
    </xdr:to>
    <xdr:pic>
      <xdr:nvPicPr>
        <xdr:cNvPr id="11266" name="Picture 2"/>
        <xdr:cNvPicPr>
          <a:picLocks noChangeAspect="1" noChangeArrowheads="1"/>
        </xdr:cNvPicPr>
      </xdr:nvPicPr>
      <xdr:blipFill>
        <a:blip xmlns:r="http://schemas.openxmlformats.org/officeDocument/2006/relationships" r:embed="rId2"/>
        <a:srcRect l="4905" t="12500" b="13932"/>
        <a:stretch>
          <a:fillRect/>
        </a:stretch>
      </xdr:blipFill>
      <xdr:spPr bwMode="auto">
        <a:xfrm>
          <a:off x="0" y="5572125"/>
          <a:ext cx="12372975" cy="5381625"/>
        </a:xfrm>
        <a:prstGeom prst="rect">
          <a:avLst/>
        </a:prstGeom>
        <a:noFill/>
        <a:ln w="1">
          <a:noFill/>
          <a:miter lim="800000"/>
          <a:headEnd/>
          <a:tailEnd type="none" w="med" len="med"/>
        </a:ln>
        <a:effectLst/>
      </xdr:spPr>
    </xdr:pic>
    <xdr:clientData/>
  </xdr:twoCellAnchor>
  <xdr:twoCellAnchor>
    <xdr:from>
      <xdr:col>0</xdr:col>
      <xdr:colOff>95250</xdr:colOff>
      <xdr:row>33</xdr:row>
      <xdr:rowOff>161925</xdr:rowOff>
    </xdr:from>
    <xdr:to>
      <xdr:col>2</xdr:col>
      <xdr:colOff>95250</xdr:colOff>
      <xdr:row>36</xdr:row>
      <xdr:rowOff>161925</xdr:rowOff>
    </xdr:to>
    <xdr:sp macro="" textlink="">
      <xdr:nvSpPr>
        <xdr:cNvPr id="12" name="テキスト ボックス 11"/>
        <xdr:cNvSpPr txBox="1"/>
      </xdr:nvSpPr>
      <xdr:spPr>
        <a:xfrm>
          <a:off x="95250" y="5819775"/>
          <a:ext cx="137160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足で笹田ｗボトムと認識。</a:t>
          </a:r>
          <a:endParaRPr kumimoji="1" lang="en-US" altLang="ja-JP" sz="1100"/>
        </a:p>
        <a:p>
          <a:endParaRPr kumimoji="1" lang="ja-JP" altLang="en-US" sz="1100"/>
        </a:p>
      </xdr:txBody>
    </xdr:sp>
    <xdr:clientData/>
  </xdr:twoCellAnchor>
  <xdr:twoCellAnchor>
    <xdr:from>
      <xdr:col>0</xdr:col>
      <xdr:colOff>104775</xdr:colOff>
      <xdr:row>37</xdr:row>
      <xdr:rowOff>85725</xdr:rowOff>
    </xdr:from>
    <xdr:to>
      <xdr:col>2</xdr:col>
      <xdr:colOff>104775</xdr:colOff>
      <xdr:row>41</xdr:row>
      <xdr:rowOff>66675</xdr:rowOff>
    </xdr:to>
    <xdr:sp macro="" textlink="">
      <xdr:nvSpPr>
        <xdr:cNvPr id="13" name="テキスト ボックス 12"/>
        <xdr:cNvSpPr txBox="1"/>
      </xdr:nvSpPr>
      <xdr:spPr>
        <a:xfrm>
          <a:off x="104775" y="6429375"/>
          <a:ext cx="137160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-61.8</a:t>
          </a:r>
          <a:r>
            <a:rPr kumimoji="1" lang="ja-JP" altLang="en-US" sz="1100"/>
            <a:t>が</a:t>
          </a:r>
          <a:r>
            <a:rPr kumimoji="1" lang="en-US" altLang="ja-JP" sz="1100"/>
            <a:t>S/R</a:t>
          </a:r>
          <a:r>
            <a:rPr kumimoji="1" lang="ja-JP" altLang="en-US" sz="1100"/>
            <a:t>と重なっていて、ここまでは上がると判断して</a:t>
          </a:r>
          <a:r>
            <a:rPr kumimoji="1" lang="en-US" altLang="ja-JP" sz="1100"/>
            <a:t>IN</a:t>
          </a:r>
          <a:endParaRPr kumimoji="1" lang="ja-JP" altLang="en-US" sz="1100"/>
        </a:p>
      </xdr:txBody>
    </xdr:sp>
    <xdr:clientData/>
  </xdr:twoCellAnchor>
  <xdr:twoCellAnchor>
    <xdr:from>
      <xdr:col>0</xdr:col>
      <xdr:colOff>114300</xdr:colOff>
      <xdr:row>42</xdr:row>
      <xdr:rowOff>38100</xdr:rowOff>
    </xdr:from>
    <xdr:to>
      <xdr:col>2</xdr:col>
      <xdr:colOff>114300</xdr:colOff>
      <xdr:row>46</xdr:row>
      <xdr:rowOff>19050</xdr:rowOff>
    </xdr:to>
    <xdr:sp macro="" textlink="">
      <xdr:nvSpPr>
        <xdr:cNvPr id="14" name="テキスト ボックス 13"/>
        <xdr:cNvSpPr txBox="1"/>
      </xdr:nvSpPr>
      <xdr:spPr>
        <a:xfrm>
          <a:off x="114300" y="7239000"/>
          <a:ext cx="137160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ターゲット到達手前まで上げたが、そのままレンジに</a:t>
          </a:r>
          <a:r>
            <a:rPr kumimoji="1" lang="en-US" altLang="ja-JP" sz="1100"/>
            <a:t>…</a:t>
          </a:r>
          <a:endParaRPr kumimoji="1" lang="ja-JP" altLang="en-US" sz="1100"/>
        </a:p>
      </xdr:txBody>
    </xdr:sp>
    <xdr:clientData/>
  </xdr:twoCellAnchor>
  <xdr:twoCellAnchor>
    <xdr:from>
      <xdr:col>12</xdr:col>
      <xdr:colOff>28577</xdr:colOff>
      <xdr:row>50</xdr:row>
      <xdr:rowOff>66677</xdr:rowOff>
    </xdr:from>
    <xdr:to>
      <xdr:col>13</xdr:col>
      <xdr:colOff>133350</xdr:colOff>
      <xdr:row>52</xdr:row>
      <xdr:rowOff>47625</xdr:rowOff>
    </xdr:to>
    <xdr:cxnSp macro="">
      <xdr:nvCxnSpPr>
        <xdr:cNvPr id="15" name="直線矢印コネクタ 14"/>
        <xdr:cNvCxnSpPr/>
      </xdr:nvCxnSpPr>
      <xdr:spPr>
        <a:xfrm>
          <a:off x="8258177" y="8639177"/>
          <a:ext cx="790573" cy="32384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161927</xdr:colOff>
      <xdr:row>58</xdr:row>
      <xdr:rowOff>19050</xdr:rowOff>
    </xdr:from>
    <xdr:to>
      <xdr:col>13</xdr:col>
      <xdr:colOff>238125</xdr:colOff>
      <xdr:row>59</xdr:row>
      <xdr:rowOff>38102</xdr:rowOff>
    </xdr:to>
    <xdr:cxnSp macro="">
      <xdr:nvCxnSpPr>
        <xdr:cNvPr id="17" name="直線矢印コネクタ 16"/>
        <xdr:cNvCxnSpPr/>
      </xdr:nvCxnSpPr>
      <xdr:spPr>
        <a:xfrm flipV="1">
          <a:off x="8391527" y="9963150"/>
          <a:ext cx="761998" cy="1905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64</xdr:row>
      <xdr:rowOff>161925</xdr:rowOff>
    </xdr:from>
    <xdr:to>
      <xdr:col>18</xdr:col>
      <xdr:colOff>47625</xdr:colOff>
      <xdr:row>93</xdr:row>
      <xdr:rowOff>152400</xdr:rowOff>
    </xdr:to>
    <xdr:pic>
      <xdr:nvPicPr>
        <xdr:cNvPr id="11267" name="Picture 3"/>
        <xdr:cNvPicPr>
          <a:picLocks noChangeAspect="1" noChangeArrowheads="1"/>
        </xdr:cNvPicPr>
      </xdr:nvPicPr>
      <xdr:blipFill>
        <a:blip xmlns:r="http://schemas.openxmlformats.org/officeDocument/2006/relationships" r:embed="rId3"/>
        <a:srcRect l="4758" t="12857" b="12714"/>
        <a:stretch>
          <a:fillRect/>
        </a:stretch>
      </xdr:blipFill>
      <xdr:spPr bwMode="auto">
        <a:xfrm>
          <a:off x="0" y="11134725"/>
          <a:ext cx="12392025" cy="4962525"/>
        </a:xfrm>
        <a:prstGeom prst="rect">
          <a:avLst/>
        </a:prstGeom>
        <a:noFill/>
        <a:ln w="1">
          <a:noFill/>
          <a:miter lim="800000"/>
          <a:headEnd/>
          <a:tailEnd type="none" w="med" len="med"/>
        </a:ln>
        <a:effectLst/>
      </xdr:spPr>
    </xdr:pic>
    <xdr:clientData/>
  </xdr:twoCellAnchor>
  <xdr:twoCellAnchor>
    <xdr:from>
      <xdr:col>0</xdr:col>
      <xdr:colOff>114300</xdr:colOff>
      <xdr:row>66</xdr:row>
      <xdr:rowOff>19050</xdr:rowOff>
    </xdr:from>
    <xdr:to>
      <xdr:col>2</xdr:col>
      <xdr:colOff>114300</xdr:colOff>
      <xdr:row>71</xdr:row>
      <xdr:rowOff>85726</xdr:rowOff>
    </xdr:to>
    <xdr:sp macro="" textlink="">
      <xdr:nvSpPr>
        <xdr:cNvPr id="20" name="テキスト ボックス 19"/>
        <xdr:cNvSpPr txBox="1"/>
      </xdr:nvSpPr>
      <xdr:spPr>
        <a:xfrm>
          <a:off x="114300" y="11334750"/>
          <a:ext cx="1371600" cy="92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☆３の指標発表が控えていた為、決済覚悟でストップ移動</a:t>
          </a:r>
          <a:endParaRPr kumimoji="1" lang="en-US" altLang="ja-JP" sz="1100"/>
        </a:p>
        <a:p>
          <a:r>
            <a:rPr kumimoji="1" lang="ja-JP" altLang="en-US" sz="1100"/>
            <a:t>⇒数時間後に決済</a:t>
          </a:r>
        </a:p>
      </xdr:txBody>
    </xdr:sp>
    <xdr:clientData/>
  </xdr:twoCellAnchor>
  <xdr:twoCellAnchor>
    <xdr:from>
      <xdr:col>10</xdr:col>
      <xdr:colOff>9525</xdr:colOff>
      <xdr:row>72</xdr:row>
      <xdr:rowOff>0</xdr:rowOff>
    </xdr:from>
    <xdr:to>
      <xdr:col>11</xdr:col>
      <xdr:colOff>295275</xdr:colOff>
      <xdr:row>74</xdr:row>
      <xdr:rowOff>123825</xdr:rowOff>
    </xdr:to>
    <xdr:sp macro="" textlink="">
      <xdr:nvSpPr>
        <xdr:cNvPr id="21" name="角丸四角形吹き出し 20"/>
        <xdr:cNvSpPr/>
      </xdr:nvSpPr>
      <xdr:spPr>
        <a:xfrm>
          <a:off x="6867525" y="12344400"/>
          <a:ext cx="971550" cy="466725"/>
        </a:xfrm>
        <a:prstGeom prst="wedgeRoundRectCallout">
          <a:avLst>
            <a:gd name="adj1" fmla="val 55638"/>
            <a:gd name="adj2" fmla="val -1579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ここで決済</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31</xdr:row>
      <xdr:rowOff>133350</xdr:rowOff>
    </xdr:to>
    <xdr:pic>
      <xdr:nvPicPr>
        <xdr:cNvPr id="12290" name="Picture 2"/>
        <xdr:cNvPicPr>
          <a:picLocks noChangeAspect="1" noChangeArrowheads="1"/>
        </xdr:cNvPicPr>
      </xdr:nvPicPr>
      <xdr:blipFill>
        <a:blip xmlns:r="http://schemas.openxmlformats.org/officeDocument/2006/relationships" r:embed="rId1"/>
        <a:srcRect l="4832" t="12891" b="12630"/>
        <a:stretch>
          <a:fillRect/>
        </a:stretch>
      </xdr:blipFill>
      <xdr:spPr bwMode="auto">
        <a:xfrm>
          <a:off x="0" y="0"/>
          <a:ext cx="12382500" cy="5448300"/>
        </a:xfrm>
        <a:prstGeom prst="rect">
          <a:avLst/>
        </a:prstGeom>
        <a:noFill/>
        <a:ln w="1">
          <a:noFill/>
          <a:miter lim="800000"/>
          <a:headEnd/>
          <a:tailEnd type="none" w="med" len="med"/>
        </a:ln>
        <a:effectLst/>
      </xdr:spPr>
    </xdr:pic>
    <xdr:clientData/>
  </xdr:twoCellAnchor>
  <xdr:twoCellAnchor>
    <xdr:from>
      <xdr:col>0</xdr:col>
      <xdr:colOff>114300</xdr:colOff>
      <xdr:row>1</xdr:row>
      <xdr:rowOff>57150</xdr:rowOff>
    </xdr:from>
    <xdr:to>
      <xdr:col>1</xdr:col>
      <xdr:colOff>428625</xdr:colOff>
      <xdr:row>4</xdr:row>
      <xdr:rowOff>38100</xdr:rowOff>
    </xdr:to>
    <xdr:sp macro="" textlink="">
      <xdr:nvSpPr>
        <xdr:cNvPr id="3" name="テキスト ボックス 2"/>
        <xdr:cNvSpPr txBox="1"/>
      </xdr:nvSpPr>
      <xdr:spPr>
        <a:xfrm>
          <a:off x="114300" y="228600"/>
          <a:ext cx="100012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No.2:EURAUD</a:t>
          </a:r>
        </a:p>
        <a:p>
          <a:r>
            <a:rPr kumimoji="1" lang="ja-JP" altLang="en-US" sz="1100"/>
            <a:t>相場認識</a:t>
          </a:r>
        </a:p>
      </xdr:txBody>
    </xdr:sp>
    <xdr:clientData/>
  </xdr:twoCellAnchor>
  <xdr:twoCellAnchor>
    <xdr:from>
      <xdr:col>10</xdr:col>
      <xdr:colOff>200025</xdr:colOff>
      <xdr:row>2</xdr:row>
      <xdr:rowOff>19844</xdr:rowOff>
    </xdr:from>
    <xdr:to>
      <xdr:col>10</xdr:col>
      <xdr:colOff>200819</xdr:colOff>
      <xdr:row>5</xdr:row>
      <xdr:rowOff>0</xdr:rowOff>
    </xdr:to>
    <xdr:cxnSp macro="">
      <xdr:nvCxnSpPr>
        <xdr:cNvPr id="4" name="直線矢印コネクタ 3"/>
        <xdr:cNvCxnSpPr/>
      </xdr:nvCxnSpPr>
      <xdr:spPr>
        <a:xfrm rot="5400000">
          <a:off x="6811169" y="609600"/>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xdr:row>
      <xdr:rowOff>161925</xdr:rowOff>
    </xdr:from>
    <xdr:to>
      <xdr:col>2</xdr:col>
      <xdr:colOff>352425</xdr:colOff>
      <xdr:row>7</xdr:row>
      <xdr:rowOff>114300</xdr:rowOff>
    </xdr:to>
    <xdr:sp macro="" textlink="">
      <xdr:nvSpPr>
        <xdr:cNvPr id="5" name="テキスト ボックス 4"/>
        <xdr:cNvSpPr txBox="1"/>
      </xdr:nvSpPr>
      <xdr:spPr>
        <a:xfrm>
          <a:off x="104775" y="847725"/>
          <a:ext cx="161925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a:t>
          </a:r>
          <a:r>
            <a:rPr kumimoji="1" lang="en-US" altLang="ja-JP" sz="1100"/>
            <a:t>S/R</a:t>
          </a:r>
          <a:r>
            <a:rPr kumimoji="1" lang="ja-JP" altLang="en-US" sz="1100"/>
            <a:t>と</a:t>
          </a:r>
          <a:r>
            <a:rPr kumimoji="1" lang="en-US" altLang="ja-JP" sz="1100"/>
            <a:t>FIB23.6</a:t>
          </a:r>
          <a:r>
            <a:rPr kumimoji="1" lang="ja-JP" altLang="en-US" sz="1100"/>
            <a:t>が重なったラインに接触</a:t>
          </a:r>
        </a:p>
      </xdr:txBody>
    </xdr:sp>
    <xdr:clientData/>
  </xdr:twoCellAnchor>
  <xdr:twoCellAnchor editAs="oneCell">
    <xdr:from>
      <xdr:col>0</xdr:col>
      <xdr:colOff>0</xdr:colOff>
      <xdr:row>33</xdr:row>
      <xdr:rowOff>9525</xdr:rowOff>
    </xdr:from>
    <xdr:to>
      <xdr:col>18</xdr:col>
      <xdr:colOff>28575</xdr:colOff>
      <xdr:row>64</xdr:row>
      <xdr:rowOff>123825</xdr:rowOff>
    </xdr:to>
    <xdr:pic>
      <xdr:nvPicPr>
        <xdr:cNvPr id="12291" name="Picture 3"/>
        <xdr:cNvPicPr>
          <a:picLocks noChangeAspect="1" noChangeArrowheads="1"/>
        </xdr:cNvPicPr>
      </xdr:nvPicPr>
      <xdr:blipFill>
        <a:blip xmlns:r="http://schemas.openxmlformats.org/officeDocument/2006/relationships" r:embed="rId2"/>
        <a:srcRect l="4905" t="13021" b="12760"/>
        <a:stretch>
          <a:fillRect/>
        </a:stretch>
      </xdr:blipFill>
      <xdr:spPr bwMode="auto">
        <a:xfrm>
          <a:off x="0" y="5667375"/>
          <a:ext cx="12372975" cy="5429250"/>
        </a:xfrm>
        <a:prstGeom prst="rect">
          <a:avLst/>
        </a:prstGeom>
        <a:noFill/>
        <a:ln w="1">
          <a:noFill/>
          <a:miter lim="800000"/>
          <a:headEnd/>
          <a:tailEnd type="none" w="med" len="med"/>
        </a:ln>
        <a:effectLst/>
      </xdr:spPr>
    </xdr:pic>
    <xdr:clientData/>
  </xdr:twoCellAnchor>
  <xdr:twoCellAnchor>
    <xdr:from>
      <xdr:col>0</xdr:col>
      <xdr:colOff>123825</xdr:colOff>
      <xdr:row>34</xdr:row>
      <xdr:rowOff>76200</xdr:rowOff>
    </xdr:from>
    <xdr:to>
      <xdr:col>1</xdr:col>
      <xdr:colOff>495300</xdr:colOff>
      <xdr:row>37</xdr:row>
      <xdr:rowOff>57150</xdr:rowOff>
    </xdr:to>
    <xdr:sp macro="" textlink="">
      <xdr:nvSpPr>
        <xdr:cNvPr id="8" name="テキスト ボックス 7"/>
        <xdr:cNvSpPr txBox="1"/>
      </xdr:nvSpPr>
      <xdr:spPr>
        <a:xfrm>
          <a:off x="123825" y="5905500"/>
          <a:ext cx="1057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足で笹田ｗトップと認識。</a:t>
          </a:r>
        </a:p>
      </xdr:txBody>
    </xdr:sp>
    <xdr:clientData/>
  </xdr:twoCellAnchor>
  <xdr:twoCellAnchor>
    <xdr:from>
      <xdr:col>14</xdr:col>
      <xdr:colOff>200025</xdr:colOff>
      <xdr:row>1</xdr:row>
      <xdr:rowOff>153194</xdr:rowOff>
    </xdr:from>
    <xdr:to>
      <xdr:col>14</xdr:col>
      <xdr:colOff>200819</xdr:colOff>
      <xdr:row>4</xdr:row>
      <xdr:rowOff>133350</xdr:rowOff>
    </xdr:to>
    <xdr:cxnSp macro="">
      <xdr:nvCxnSpPr>
        <xdr:cNvPr id="9" name="直線矢印コネクタ 8"/>
        <xdr:cNvCxnSpPr/>
      </xdr:nvCxnSpPr>
      <xdr:spPr>
        <a:xfrm rot="5400000">
          <a:off x="9554369" y="571500"/>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467519</xdr:colOff>
      <xdr:row>51</xdr:row>
      <xdr:rowOff>143669</xdr:rowOff>
    </xdr:from>
    <xdr:to>
      <xdr:col>12</xdr:col>
      <xdr:colOff>381000</xdr:colOff>
      <xdr:row>52</xdr:row>
      <xdr:rowOff>47625</xdr:rowOff>
    </xdr:to>
    <xdr:cxnSp macro="">
      <xdr:nvCxnSpPr>
        <xdr:cNvPr id="10" name="直線矢印コネクタ 9"/>
        <xdr:cNvCxnSpPr/>
      </xdr:nvCxnSpPr>
      <xdr:spPr>
        <a:xfrm>
          <a:off x="8011319" y="8887619"/>
          <a:ext cx="599281" cy="7540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315119</xdr:colOff>
      <xdr:row>35</xdr:row>
      <xdr:rowOff>57150</xdr:rowOff>
    </xdr:from>
    <xdr:to>
      <xdr:col>12</xdr:col>
      <xdr:colOff>228600</xdr:colOff>
      <xdr:row>36</xdr:row>
      <xdr:rowOff>48419</xdr:rowOff>
    </xdr:to>
    <xdr:cxnSp macro="">
      <xdr:nvCxnSpPr>
        <xdr:cNvPr id="12" name="直線矢印コネクタ 11"/>
        <xdr:cNvCxnSpPr/>
      </xdr:nvCxnSpPr>
      <xdr:spPr>
        <a:xfrm flipV="1">
          <a:off x="7858919" y="6057900"/>
          <a:ext cx="599281" cy="16271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533400</xdr:colOff>
      <xdr:row>41</xdr:row>
      <xdr:rowOff>85725</xdr:rowOff>
    </xdr:from>
    <xdr:to>
      <xdr:col>14</xdr:col>
      <xdr:colOff>247650</xdr:colOff>
      <xdr:row>43</xdr:row>
      <xdr:rowOff>104775</xdr:rowOff>
    </xdr:to>
    <xdr:sp macro="" textlink="">
      <xdr:nvSpPr>
        <xdr:cNvPr id="14" name="角丸四角形吹き出し 13"/>
        <xdr:cNvSpPr/>
      </xdr:nvSpPr>
      <xdr:spPr>
        <a:xfrm>
          <a:off x="8763000" y="7115175"/>
          <a:ext cx="1085850" cy="361950"/>
        </a:xfrm>
        <a:prstGeom prst="wedgeRoundRectCallout">
          <a:avLst>
            <a:gd name="adj1" fmla="val -48026"/>
            <a:gd name="adj2" fmla="val -1286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ギリギリ利確</a:t>
          </a:r>
        </a:p>
      </xdr:txBody>
    </xdr:sp>
    <xdr:clientData/>
  </xdr:twoCellAnchor>
  <xdr:twoCellAnchor>
    <xdr:from>
      <xdr:col>0</xdr:col>
      <xdr:colOff>133350</xdr:colOff>
      <xdr:row>37</xdr:row>
      <xdr:rowOff>142875</xdr:rowOff>
    </xdr:from>
    <xdr:to>
      <xdr:col>2</xdr:col>
      <xdr:colOff>114300</xdr:colOff>
      <xdr:row>41</xdr:row>
      <xdr:rowOff>133350</xdr:rowOff>
    </xdr:to>
    <xdr:sp macro="" textlink="">
      <xdr:nvSpPr>
        <xdr:cNvPr id="15" name="テキスト ボックス 14"/>
        <xdr:cNvSpPr txBox="1"/>
      </xdr:nvSpPr>
      <xdr:spPr>
        <a:xfrm>
          <a:off x="133350" y="6486525"/>
          <a:ext cx="1352550"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但し、</a:t>
          </a:r>
          <a:r>
            <a:rPr kumimoji="1" lang="en-US" altLang="ja-JP" sz="1100"/>
            <a:t>MACD</a:t>
          </a:r>
          <a:r>
            <a:rPr kumimoji="1" lang="ja-JP" altLang="en-US" sz="1100"/>
            <a:t>の切り下げは小さい為、ロットは落とすべき</a:t>
          </a:r>
        </a:p>
      </xdr:txBody>
    </xdr:sp>
    <xdr:clientData/>
  </xdr:twoCellAnchor>
  <xdr:twoCellAnchor>
    <xdr:from>
      <xdr:col>2</xdr:col>
      <xdr:colOff>504825</xdr:colOff>
      <xdr:row>40</xdr:row>
      <xdr:rowOff>57149</xdr:rowOff>
    </xdr:from>
    <xdr:to>
      <xdr:col>4</xdr:col>
      <xdr:colOff>600075</xdr:colOff>
      <xdr:row>44</xdr:row>
      <xdr:rowOff>142874</xdr:rowOff>
    </xdr:to>
    <xdr:sp macro="" textlink="">
      <xdr:nvSpPr>
        <xdr:cNvPr id="16" name="角丸四角形吹き出し 15"/>
        <xdr:cNvSpPr/>
      </xdr:nvSpPr>
      <xdr:spPr>
        <a:xfrm>
          <a:off x="1876425" y="6915149"/>
          <a:ext cx="1466850" cy="771525"/>
        </a:xfrm>
        <a:prstGeom prst="wedgeRoundRectCallout">
          <a:avLst>
            <a:gd name="adj1" fmla="val -77880"/>
            <a:gd name="adj2" fmla="val -4627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a:t>
          </a:r>
          <a:r>
            <a:rPr kumimoji="1" lang="en-US" altLang="ja-JP" sz="1100"/>
            <a:t>H</a:t>
          </a:r>
          <a:r>
            <a:rPr kumimoji="1" lang="ja-JP" altLang="en-US" sz="1100"/>
            <a:t>足では</a:t>
          </a:r>
          <a:r>
            <a:rPr kumimoji="1" lang="en-US" altLang="ja-JP" sz="1100"/>
            <a:t>MACD</a:t>
          </a:r>
          <a:r>
            <a:rPr kumimoji="1" lang="ja-JP" altLang="en-US" sz="1100"/>
            <a:t>はしっかり切り下げていたのも判断材料にしました</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28575</xdr:colOff>
      <xdr:row>64</xdr:row>
      <xdr:rowOff>28575</xdr:rowOff>
    </xdr:to>
    <xdr:pic>
      <xdr:nvPicPr>
        <xdr:cNvPr id="14338" name="Picture 2"/>
        <xdr:cNvPicPr>
          <a:picLocks noChangeAspect="1" noChangeArrowheads="1"/>
        </xdr:cNvPicPr>
      </xdr:nvPicPr>
      <xdr:blipFill>
        <a:blip xmlns:r="http://schemas.openxmlformats.org/officeDocument/2006/relationships" r:embed="rId1"/>
        <a:srcRect l="4905" t="13281" b="13021"/>
        <a:stretch>
          <a:fillRect/>
        </a:stretch>
      </xdr:blipFill>
      <xdr:spPr bwMode="auto">
        <a:xfrm>
          <a:off x="0" y="5610225"/>
          <a:ext cx="12372975" cy="53911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9525</xdr:colOff>
      <xdr:row>31</xdr:row>
      <xdr:rowOff>95250</xdr:rowOff>
    </xdr:to>
    <xdr:pic>
      <xdr:nvPicPr>
        <xdr:cNvPr id="14337" name="Picture 1"/>
        <xdr:cNvPicPr>
          <a:picLocks noChangeAspect="1" noChangeArrowheads="1"/>
        </xdr:cNvPicPr>
      </xdr:nvPicPr>
      <xdr:blipFill>
        <a:blip xmlns:r="http://schemas.openxmlformats.org/officeDocument/2006/relationships" r:embed="rId2"/>
        <a:srcRect l="5051" t="12891" b="13151"/>
        <a:stretch>
          <a:fillRect/>
        </a:stretch>
      </xdr:blipFill>
      <xdr:spPr bwMode="auto">
        <a:xfrm>
          <a:off x="0" y="0"/>
          <a:ext cx="12353925"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1</xdr:col>
      <xdr:colOff>504824</xdr:colOff>
      <xdr:row>3</xdr:row>
      <xdr:rowOff>114300</xdr:rowOff>
    </xdr:to>
    <xdr:sp macro="" textlink="">
      <xdr:nvSpPr>
        <xdr:cNvPr id="2" name="テキスト ボックス 1"/>
        <xdr:cNvSpPr txBox="1"/>
      </xdr:nvSpPr>
      <xdr:spPr>
        <a:xfrm>
          <a:off x="104773" y="190500"/>
          <a:ext cx="10858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No.26</a:t>
          </a:r>
          <a:r>
            <a:rPr kumimoji="1" lang="ja-JP" altLang="en-US" sz="1100"/>
            <a:t>：</a:t>
          </a:r>
          <a:r>
            <a:rPr kumimoji="1" lang="en-US" altLang="ja-JP" sz="1100"/>
            <a:t>GBPNZD</a:t>
          </a:r>
        </a:p>
        <a:p>
          <a:r>
            <a:rPr kumimoji="1" lang="ja-JP" altLang="en-US" sz="1100"/>
            <a:t>相場認識</a:t>
          </a:r>
        </a:p>
      </xdr:txBody>
    </xdr:sp>
    <xdr:clientData/>
  </xdr:twoCellAnchor>
  <xdr:twoCellAnchor>
    <xdr:from>
      <xdr:col>0</xdr:col>
      <xdr:colOff>104775</xdr:colOff>
      <xdr:row>4</xdr:row>
      <xdr:rowOff>57151</xdr:rowOff>
    </xdr:from>
    <xdr:to>
      <xdr:col>2</xdr:col>
      <xdr:colOff>180974</xdr:colOff>
      <xdr:row>8</xdr:row>
      <xdr:rowOff>152401</xdr:rowOff>
    </xdr:to>
    <xdr:sp macro="" textlink="">
      <xdr:nvSpPr>
        <xdr:cNvPr id="3" name="テキスト ボックス 2"/>
        <xdr:cNvSpPr txBox="1"/>
      </xdr:nvSpPr>
      <xdr:spPr>
        <a:xfrm>
          <a:off x="104775" y="742951"/>
          <a:ext cx="1447799"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あまり強い</a:t>
          </a:r>
          <a:r>
            <a:rPr kumimoji="1" lang="en-US" altLang="ja-JP" sz="1100"/>
            <a:t>S/R</a:t>
          </a:r>
          <a:r>
            <a:rPr kumimoji="1" lang="ja-JP" altLang="en-US" sz="1100"/>
            <a:t>は無いが、日足（４ｈ足）で引いた</a:t>
          </a:r>
          <a:r>
            <a:rPr kumimoji="1" lang="en-US" altLang="ja-JP" sz="1100"/>
            <a:t>FIB</a:t>
          </a:r>
          <a:r>
            <a:rPr kumimoji="1" lang="ja-JP" altLang="en-US" sz="1100"/>
            <a:t>の</a:t>
          </a:r>
          <a:r>
            <a:rPr kumimoji="1" lang="en-US" altLang="ja-JP" sz="1100"/>
            <a:t>38.2</a:t>
          </a:r>
          <a:r>
            <a:rPr kumimoji="1" lang="ja-JP" altLang="en-US" sz="1100"/>
            <a:t>と重なっている。</a:t>
          </a:r>
        </a:p>
      </xdr:txBody>
    </xdr:sp>
    <xdr:clientData/>
  </xdr:twoCellAnchor>
  <xdr:twoCellAnchor>
    <xdr:from>
      <xdr:col>0</xdr:col>
      <xdr:colOff>76201</xdr:colOff>
      <xdr:row>34</xdr:row>
      <xdr:rowOff>38101</xdr:rowOff>
    </xdr:from>
    <xdr:to>
      <xdr:col>1</xdr:col>
      <xdr:colOff>676275</xdr:colOff>
      <xdr:row>36</xdr:row>
      <xdr:rowOff>152401</xdr:rowOff>
    </xdr:to>
    <xdr:sp macro="" textlink="">
      <xdr:nvSpPr>
        <xdr:cNvPr id="5" name="テキスト ボックス 4"/>
        <xdr:cNvSpPr txBox="1"/>
      </xdr:nvSpPr>
      <xdr:spPr>
        <a:xfrm>
          <a:off x="76201" y="586740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13</xdr:col>
      <xdr:colOff>504825</xdr:colOff>
      <xdr:row>46</xdr:row>
      <xdr:rowOff>123825</xdr:rowOff>
    </xdr:from>
    <xdr:to>
      <xdr:col>14</xdr:col>
      <xdr:colOff>533400</xdr:colOff>
      <xdr:row>48</xdr:row>
      <xdr:rowOff>142875</xdr:rowOff>
    </xdr:to>
    <xdr:sp macro="" textlink="">
      <xdr:nvSpPr>
        <xdr:cNvPr id="7" name="角丸四角形吹き出し 6"/>
        <xdr:cNvSpPr/>
      </xdr:nvSpPr>
      <xdr:spPr>
        <a:xfrm>
          <a:off x="9420225" y="8010525"/>
          <a:ext cx="714375" cy="361950"/>
        </a:xfrm>
        <a:prstGeom prst="wedgeRoundRectCallout">
          <a:avLst>
            <a:gd name="adj1" fmla="val -89708"/>
            <a:gd name="adj2" fmla="val -580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5</xdr:col>
      <xdr:colOff>85725</xdr:colOff>
      <xdr:row>45</xdr:row>
      <xdr:rowOff>104775</xdr:rowOff>
    </xdr:from>
    <xdr:to>
      <xdr:col>6</xdr:col>
      <xdr:colOff>133350</xdr:colOff>
      <xdr:row>47</xdr:row>
      <xdr:rowOff>123825</xdr:rowOff>
    </xdr:to>
    <xdr:sp macro="" textlink="">
      <xdr:nvSpPr>
        <xdr:cNvPr id="8" name="角丸四角形吹き出し 7"/>
        <xdr:cNvSpPr/>
      </xdr:nvSpPr>
      <xdr:spPr>
        <a:xfrm>
          <a:off x="3514725" y="7820025"/>
          <a:ext cx="733425" cy="361950"/>
        </a:xfrm>
        <a:prstGeom prst="wedgeRoundRectCallout">
          <a:avLst>
            <a:gd name="adj1" fmla="val 47396"/>
            <a:gd name="adj2" fmla="val -1106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438154</xdr:colOff>
      <xdr:row>10</xdr:row>
      <xdr:rowOff>38102</xdr:rowOff>
    </xdr:from>
    <xdr:to>
      <xdr:col>13</xdr:col>
      <xdr:colOff>447675</xdr:colOff>
      <xdr:row>13</xdr:row>
      <xdr:rowOff>76199</xdr:rowOff>
    </xdr:to>
    <xdr:cxnSp macro="">
      <xdr:nvCxnSpPr>
        <xdr:cNvPr id="12" name="直線矢印コネクタ 11"/>
        <xdr:cNvCxnSpPr/>
      </xdr:nvCxnSpPr>
      <xdr:spPr>
        <a:xfrm rot="16200000" flipH="1">
          <a:off x="9082091" y="20240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28578</xdr:colOff>
      <xdr:row>14</xdr:row>
      <xdr:rowOff>10328</xdr:rowOff>
    </xdr:from>
    <xdr:to>
      <xdr:col>9</xdr:col>
      <xdr:colOff>29377</xdr:colOff>
      <xdr:row>17</xdr:row>
      <xdr:rowOff>76201</xdr:rowOff>
    </xdr:to>
    <xdr:cxnSp macro="">
      <xdr:nvCxnSpPr>
        <xdr:cNvPr id="14" name="直線矢印コネクタ 13"/>
        <xdr:cNvCxnSpPr/>
      </xdr:nvCxnSpPr>
      <xdr:spPr>
        <a:xfrm rot="5400000" flipH="1" flipV="1">
          <a:off x="5911066" y="27003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581024</xdr:colOff>
      <xdr:row>38</xdr:row>
      <xdr:rowOff>57150</xdr:rowOff>
    </xdr:from>
    <xdr:to>
      <xdr:col>11</xdr:col>
      <xdr:colOff>380999</xdr:colOff>
      <xdr:row>40</xdr:row>
      <xdr:rowOff>114300</xdr:rowOff>
    </xdr:to>
    <xdr:sp macro="" textlink="">
      <xdr:nvSpPr>
        <xdr:cNvPr id="15" name="角丸四角形吹き出し 14"/>
        <xdr:cNvSpPr/>
      </xdr:nvSpPr>
      <xdr:spPr>
        <a:xfrm>
          <a:off x="6753224" y="6572250"/>
          <a:ext cx="1171575" cy="400050"/>
        </a:xfrm>
        <a:prstGeom prst="wedgeRoundRectCallout">
          <a:avLst>
            <a:gd name="adj1" fmla="val -78354"/>
            <a:gd name="adj2" fmla="val 6798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だらだらが長い</a:t>
          </a:r>
        </a:p>
      </xdr:txBody>
    </xdr:sp>
    <xdr:clientData/>
  </xdr:twoCellAnchor>
  <xdr:twoCellAnchor>
    <xdr:from>
      <xdr:col>0</xdr:col>
      <xdr:colOff>104774</xdr:colOff>
      <xdr:row>37</xdr:row>
      <xdr:rowOff>85724</xdr:rowOff>
    </xdr:from>
    <xdr:to>
      <xdr:col>2</xdr:col>
      <xdr:colOff>200025</xdr:colOff>
      <xdr:row>42</xdr:row>
      <xdr:rowOff>38100</xdr:rowOff>
    </xdr:to>
    <xdr:sp macro="" textlink="">
      <xdr:nvSpPr>
        <xdr:cNvPr id="16" name="角丸四角形吹き出し 15"/>
        <xdr:cNvSpPr/>
      </xdr:nvSpPr>
      <xdr:spPr>
        <a:xfrm>
          <a:off x="104774" y="6429374"/>
          <a:ext cx="1466851" cy="8096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途中で</a:t>
          </a:r>
          <a:r>
            <a:rPr kumimoji="1" lang="en-US" altLang="ja-JP" sz="1100"/>
            <a:t>GBPCHF</a:t>
          </a:r>
          <a:r>
            <a:rPr kumimoji="1" lang="ja-JP" altLang="en-US" sz="1100"/>
            <a:t>が損切りに遭ったこともあり、大型イベント前の空気を感じる</a:t>
          </a:r>
          <a:endParaRPr kumimoji="1" lang="en-US" altLang="ja-JP" sz="1100"/>
        </a:p>
      </xdr:txBody>
    </xdr:sp>
    <xdr:clientData/>
  </xdr:twoCellAnchor>
  <xdr:twoCellAnchor>
    <xdr:from>
      <xdr:col>13</xdr:col>
      <xdr:colOff>76199</xdr:colOff>
      <xdr:row>52</xdr:row>
      <xdr:rowOff>57149</xdr:rowOff>
    </xdr:from>
    <xdr:to>
      <xdr:col>15</xdr:col>
      <xdr:colOff>171450</xdr:colOff>
      <xdr:row>56</xdr:row>
      <xdr:rowOff>85725</xdr:rowOff>
    </xdr:to>
    <xdr:sp macro="" textlink="">
      <xdr:nvSpPr>
        <xdr:cNvPr id="17" name="角丸四角形吹き出し 16"/>
        <xdr:cNvSpPr/>
      </xdr:nvSpPr>
      <xdr:spPr>
        <a:xfrm>
          <a:off x="8991599" y="8972549"/>
          <a:ext cx="1466851" cy="714376"/>
        </a:xfrm>
        <a:prstGeom prst="wedgeRoundRectCallout">
          <a:avLst>
            <a:gd name="adj1" fmla="val -62236"/>
            <a:gd name="adj2" fmla="val -7240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今回は欲張ったのでここで利確せず</a:t>
          </a:r>
        </a:p>
      </xdr:txBody>
    </xdr:sp>
    <xdr:clientData/>
  </xdr:twoCellAnchor>
  <xdr:twoCellAnchor>
    <xdr:from>
      <xdr:col>0</xdr:col>
      <xdr:colOff>104775</xdr:colOff>
      <xdr:row>9</xdr:row>
      <xdr:rowOff>142876</xdr:rowOff>
    </xdr:from>
    <xdr:to>
      <xdr:col>2</xdr:col>
      <xdr:colOff>180974</xdr:colOff>
      <xdr:row>15</xdr:row>
      <xdr:rowOff>152400</xdr:rowOff>
    </xdr:to>
    <xdr:sp macro="" textlink="">
      <xdr:nvSpPr>
        <xdr:cNvPr id="20" name="テキスト ボックス 19"/>
        <xdr:cNvSpPr txBox="1"/>
      </xdr:nvSpPr>
      <xdr:spPr>
        <a:xfrm>
          <a:off x="104775" y="1685926"/>
          <a:ext cx="1447799" cy="1038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今回はターゲットのすぐ先に窓あけ部分があったので、欲を出してそこまで狙うことにした。</a:t>
          </a:r>
        </a:p>
      </xdr:txBody>
    </xdr:sp>
    <xdr:clientData/>
  </xdr:twoCellAnchor>
  <xdr:twoCellAnchor>
    <xdr:from>
      <xdr:col>12</xdr:col>
      <xdr:colOff>76200</xdr:colOff>
      <xdr:row>46</xdr:row>
      <xdr:rowOff>57155</xdr:rowOff>
    </xdr:from>
    <xdr:to>
      <xdr:col>14</xdr:col>
      <xdr:colOff>38100</xdr:colOff>
      <xdr:row>46</xdr:row>
      <xdr:rowOff>66675</xdr:rowOff>
    </xdr:to>
    <xdr:cxnSp macro="">
      <xdr:nvCxnSpPr>
        <xdr:cNvPr id="22" name="直線コネクタ 21"/>
        <xdr:cNvCxnSpPr/>
      </xdr:nvCxnSpPr>
      <xdr:spPr>
        <a:xfrm>
          <a:off x="8305800" y="7943855"/>
          <a:ext cx="1333500" cy="952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447676</xdr:colOff>
      <xdr:row>51</xdr:row>
      <xdr:rowOff>57148</xdr:rowOff>
    </xdr:from>
    <xdr:to>
      <xdr:col>12</xdr:col>
      <xdr:colOff>323852</xdr:colOff>
      <xdr:row>58</xdr:row>
      <xdr:rowOff>38100</xdr:rowOff>
    </xdr:to>
    <xdr:sp macro="" textlink="">
      <xdr:nvSpPr>
        <xdr:cNvPr id="37" name="角丸四角形吹き出し 36"/>
        <xdr:cNvSpPr/>
      </xdr:nvSpPr>
      <xdr:spPr>
        <a:xfrm>
          <a:off x="6619876" y="8801098"/>
          <a:ext cx="1933576" cy="1181102"/>
        </a:xfrm>
        <a:prstGeom prst="wedgeRoundRectCallout">
          <a:avLst>
            <a:gd name="adj1" fmla="val 41027"/>
            <a:gd name="adj2" fmla="val -718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いつもより上下動が大きなレンジの感覚⇒イベントで動きだすまでまだ時間があるからまた戻ると思いストップをダウが崩れるところへ移動</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57150</xdr:rowOff>
    </xdr:from>
    <xdr:to>
      <xdr:col>17</xdr:col>
      <xdr:colOff>666750</xdr:colOff>
      <xdr:row>63</xdr:row>
      <xdr:rowOff>142875</xdr:rowOff>
    </xdr:to>
    <xdr:pic>
      <xdr:nvPicPr>
        <xdr:cNvPr id="13314" name="Picture 2"/>
        <xdr:cNvPicPr>
          <a:picLocks noChangeAspect="1" noChangeArrowheads="1"/>
        </xdr:cNvPicPr>
      </xdr:nvPicPr>
      <xdr:blipFill>
        <a:blip xmlns:r="http://schemas.openxmlformats.org/officeDocument/2006/relationships" r:embed="rId1"/>
        <a:srcRect l="5271" t="13021" b="13151"/>
        <a:stretch>
          <a:fillRect/>
        </a:stretch>
      </xdr:blipFill>
      <xdr:spPr bwMode="auto">
        <a:xfrm>
          <a:off x="0" y="5543550"/>
          <a:ext cx="12325350" cy="5400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85725</xdr:rowOff>
    </xdr:to>
    <xdr:pic>
      <xdr:nvPicPr>
        <xdr:cNvPr id="13313" name="Picture 1"/>
        <xdr:cNvPicPr>
          <a:picLocks noChangeAspect="1" noChangeArrowheads="1"/>
        </xdr:cNvPicPr>
      </xdr:nvPicPr>
      <xdr:blipFill>
        <a:blip xmlns:r="http://schemas.openxmlformats.org/officeDocument/2006/relationships" r:embed="rId2"/>
        <a:srcRect l="4758" t="12891" b="13281"/>
        <a:stretch>
          <a:fillRect/>
        </a:stretch>
      </xdr:blipFill>
      <xdr:spPr bwMode="auto">
        <a:xfrm>
          <a:off x="0" y="0"/>
          <a:ext cx="12392025"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1</xdr:col>
      <xdr:colOff>504824</xdr:colOff>
      <xdr:row>3</xdr:row>
      <xdr:rowOff>114300</xdr:rowOff>
    </xdr:to>
    <xdr:sp macro="" textlink="">
      <xdr:nvSpPr>
        <xdr:cNvPr id="4" name="テキスト ボックス 3"/>
        <xdr:cNvSpPr txBox="1"/>
      </xdr:nvSpPr>
      <xdr:spPr>
        <a:xfrm>
          <a:off x="104773" y="190500"/>
          <a:ext cx="10858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No.25:EURGBP</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8</xdr:row>
      <xdr:rowOff>142875</xdr:rowOff>
    </xdr:to>
    <xdr:sp macro="" textlink="">
      <xdr:nvSpPr>
        <xdr:cNvPr id="5" name="テキスト ボックス 4"/>
        <xdr:cNvSpPr txBox="1"/>
      </xdr:nvSpPr>
      <xdr:spPr>
        <a:xfrm>
          <a:off x="104775" y="742950"/>
          <a:ext cx="1447799"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a:t>
          </a:r>
          <a:r>
            <a:rPr kumimoji="1" lang="en-US" altLang="ja-JP" sz="1100"/>
            <a:t>S/R</a:t>
          </a:r>
          <a:r>
            <a:rPr kumimoji="1" lang="ja-JP" altLang="en-US" sz="1100"/>
            <a:t>は見当たらないが、</a:t>
          </a:r>
          <a:r>
            <a:rPr kumimoji="1" lang="en-US" altLang="ja-JP" sz="1100"/>
            <a:t>FIB</a:t>
          </a:r>
          <a:r>
            <a:rPr kumimoji="1" lang="ja-JP" altLang="en-US" sz="1100"/>
            <a:t>が重なるポイントにきている</a:t>
          </a:r>
        </a:p>
      </xdr:txBody>
    </xdr:sp>
    <xdr:clientData/>
  </xdr:twoCellAnchor>
  <xdr:twoCellAnchor>
    <xdr:from>
      <xdr:col>10</xdr:col>
      <xdr:colOff>628650</xdr:colOff>
      <xdr:row>54</xdr:row>
      <xdr:rowOff>38100</xdr:rowOff>
    </xdr:from>
    <xdr:to>
      <xdr:col>11</xdr:col>
      <xdr:colOff>457200</xdr:colOff>
      <xdr:row>54</xdr:row>
      <xdr:rowOff>161925</xdr:rowOff>
    </xdr:to>
    <xdr:cxnSp macro="">
      <xdr:nvCxnSpPr>
        <xdr:cNvPr id="6" name="直線矢印コネクタ 5"/>
        <xdr:cNvCxnSpPr/>
      </xdr:nvCxnSpPr>
      <xdr:spPr>
        <a:xfrm>
          <a:off x="7486650" y="9296400"/>
          <a:ext cx="514350" cy="1238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33</xdr:row>
      <xdr:rowOff>114301</xdr:rowOff>
    </xdr:from>
    <xdr:to>
      <xdr:col>1</xdr:col>
      <xdr:colOff>676275</xdr:colOff>
      <xdr:row>36</xdr:row>
      <xdr:rowOff>57151</xdr:rowOff>
    </xdr:to>
    <xdr:sp macro="" textlink="">
      <xdr:nvSpPr>
        <xdr:cNvPr id="7" name="テキスト ボックス 6"/>
        <xdr:cNvSpPr txBox="1"/>
      </xdr:nvSpPr>
      <xdr:spPr>
        <a:xfrm>
          <a:off x="76201" y="577215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10</xdr:col>
      <xdr:colOff>647700</xdr:colOff>
      <xdr:row>40</xdr:row>
      <xdr:rowOff>85725</xdr:rowOff>
    </xdr:from>
    <xdr:to>
      <xdr:col>11</xdr:col>
      <xdr:colOff>438150</xdr:colOff>
      <xdr:row>41</xdr:row>
      <xdr:rowOff>0</xdr:rowOff>
    </xdr:to>
    <xdr:cxnSp macro="">
      <xdr:nvCxnSpPr>
        <xdr:cNvPr id="8" name="直線矢印コネクタ 7"/>
        <xdr:cNvCxnSpPr/>
      </xdr:nvCxnSpPr>
      <xdr:spPr>
        <a:xfrm flipV="1">
          <a:off x="7505700" y="6943725"/>
          <a:ext cx="476250" cy="857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438150</xdr:colOff>
      <xdr:row>45</xdr:row>
      <xdr:rowOff>0</xdr:rowOff>
    </xdr:from>
    <xdr:to>
      <xdr:col>13</xdr:col>
      <xdr:colOff>466725</xdr:colOff>
      <xdr:row>47</xdr:row>
      <xdr:rowOff>19050</xdr:rowOff>
    </xdr:to>
    <xdr:sp macro="" textlink="">
      <xdr:nvSpPr>
        <xdr:cNvPr id="9" name="角丸四角形吹き出し 8"/>
        <xdr:cNvSpPr/>
      </xdr:nvSpPr>
      <xdr:spPr>
        <a:xfrm>
          <a:off x="8667750" y="7715250"/>
          <a:ext cx="714375" cy="361950"/>
        </a:xfrm>
        <a:prstGeom prst="wedgeRoundRectCallout">
          <a:avLst>
            <a:gd name="adj1" fmla="val -89708"/>
            <a:gd name="adj2" fmla="val -580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10</xdr:col>
      <xdr:colOff>285750</xdr:colOff>
      <xdr:row>44</xdr:row>
      <xdr:rowOff>142875</xdr:rowOff>
    </xdr:from>
    <xdr:to>
      <xdr:col>11</xdr:col>
      <xdr:colOff>333375</xdr:colOff>
      <xdr:row>46</xdr:row>
      <xdr:rowOff>161925</xdr:rowOff>
    </xdr:to>
    <xdr:sp macro="" textlink="">
      <xdr:nvSpPr>
        <xdr:cNvPr id="10" name="角丸四角形吹き出し 9"/>
        <xdr:cNvSpPr/>
      </xdr:nvSpPr>
      <xdr:spPr>
        <a:xfrm>
          <a:off x="7143750" y="7686675"/>
          <a:ext cx="733425" cy="361950"/>
        </a:xfrm>
        <a:prstGeom prst="wedgeRoundRectCallout">
          <a:avLst>
            <a:gd name="adj1" fmla="val 70773"/>
            <a:gd name="adj2" fmla="val -1133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14</xdr:col>
      <xdr:colOff>4</xdr:colOff>
      <xdr:row>7</xdr:row>
      <xdr:rowOff>57152</xdr:rowOff>
    </xdr:from>
    <xdr:to>
      <xdr:col>14</xdr:col>
      <xdr:colOff>9525</xdr:colOff>
      <xdr:row>10</xdr:row>
      <xdr:rowOff>95249</xdr:rowOff>
    </xdr:to>
    <xdr:cxnSp macro="">
      <xdr:nvCxnSpPr>
        <xdr:cNvPr id="14" name="直線矢印コネクタ 13"/>
        <xdr:cNvCxnSpPr/>
      </xdr:nvCxnSpPr>
      <xdr:spPr>
        <a:xfrm rot="16200000" flipH="1">
          <a:off x="9329741" y="15287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76199</xdr:colOff>
      <xdr:row>37</xdr:row>
      <xdr:rowOff>47624</xdr:rowOff>
    </xdr:from>
    <xdr:to>
      <xdr:col>2</xdr:col>
      <xdr:colOff>171450</xdr:colOff>
      <xdr:row>41</xdr:row>
      <xdr:rowOff>76200</xdr:rowOff>
    </xdr:to>
    <xdr:sp macro="" textlink="">
      <xdr:nvSpPr>
        <xdr:cNvPr id="18" name="角丸四角形吹き出し 17"/>
        <xdr:cNvSpPr/>
      </xdr:nvSpPr>
      <xdr:spPr>
        <a:xfrm>
          <a:off x="76199" y="6391274"/>
          <a:ext cx="1466851" cy="7143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「主要な安値」の見極めが必要！</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32</xdr:row>
      <xdr:rowOff>161925</xdr:rowOff>
    </xdr:from>
    <xdr:to>
      <xdr:col>18</xdr:col>
      <xdr:colOff>57150</xdr:colOff>
      <xdr:row>65</xdr:row>
      <xdr:rowOff>0</xdr:rowOff>
    </xdr:to>
    <xdr:pic>
      <xdr:nvPicPr>
        <xdr:cNvPr id="15363" name="Picture 3"/>
        <xdr:cNvPicPr>
          <a:picLocks noChangeAspect="1" noChangeArrowheads="1"/>
        </xdr:cNvPicPr>
      </xdr:nvPicPr>
      <xdr:blipFill>
        <a:blip xmlns:r="http://schemas.openxmlformats.org/officeDocument/2006/relationships" r:embed="rId1"/>
        <a:srcRect l="4685" t="12630" b="12240"/>
        <a:stretch>
          <a:fillRect/>
        </a:stretch>
      </xdr:blipFill>
      <xdr:spPr bwMode="auto">
        <a:xfrm>
          <a:off x="0" y="5648325"/>
          <a:ext cx="12401550" cy="54959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142875</xdr:rowOff>
    </xdr:to>
    <xdr:pic>
      <xdr:nvPicPr>
        <xdr:cNvPr id="15362" name="Picture 2"/>
        <xdr:cNvPicPr>
          <a:picLocks noChangeAspect="1" noChangeArrowheads="1"/>
        </xdr:cNvPicPr>
      </xdr:nvPicPr>
      <xdr:blipFill>
        <a:blip xmlns:r="http://schemas.openxmlformats.org/officeDocument/2006/relationships" r:embed="rId2"/>
        <a:srcRect l="4832" t="12891" b="12500"/>
        <a:stretch>
          <a:fillRect/>
        </a:stretch>
      </xdr:blipFill>
      <xdr:spPr bwMode="auto">
        <a:xfrm>
          <a:off x="0" y="0"/>
          <a:ext cx="12382500" cy="54578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1</xdr:col>
      <xdr:colOff>504824</xdr:colOff>
      <xdr:row>3</xdr:row>
      <xdr:rowOff>114300</xdr:rowOff>
    </xdr:to>
    <xdr:sp macro="" textlink="">
      <xdr:nvSpPr>
        <xdr:cNvPr id="4" name="テキスト ボックス 3"/>
        <xdr:cNvSpPr txBox="1"/>
      </xdr:nvSpPr>
      <xdr:spPr>
        <a:xfrm>
          <a:off x="104773" y="190500"/>
          <a:ext cx="10858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No.24:AUDCAD</a:t>
          </a:r>
        </a:p>
        <a:p>
          <a:r>
            <a:rPr kumimoji="1" lang="ja-JP" altLang="en-US" sz="1100"/>
            <a:t>相場認識</a:t>
          </a:r>
        </a:p>
      </xdr:txBody>
    </xdr:sp>
    <xdr:clientData/>
  </xdr:twoCellAnchor>
  <xdr:twoCellAnchor>
    <xdr:from>
      <xdr:col>0</xdr:col>
      <xdr:colOff>104775</xdr:colOff>
      <xdr:row>4</xdr:row>
      <xdr:rowOff>57151</xdr:rowOff>
    </xdr:from>
    <xdr:to>
      <xdr:col>2</xdr:col>
      <xdr:colOff>180974</xdr:colOff>
      <xdr:row>6</xdr:row>
      <xdr:rowOff>161925</xdr:rowOff>
    </xdr:to>
    <xdr:sp macro="" textlink="">
      <xdr:nvSpPr>
        <xdr:cNvPr id="5" name="テキスト ボックス 4"/>
        <xdr:cNvSpPr txBox="1"/>
      </xdr:nvSpPr>
      <xdr:spPr>
        <a:xfrm>
          <a:off x="104775" y="742951"/>
          <a:ext cx="1447799"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週足レベルで強い</a:t>
          </a:r>
          <a:r>
            <a:rPr kumimoji="1" lang="en-US" altLang="ja-JP" sz="1100"/>
            <a:t>S/R</a:t>
          </a:r>
          <a:r>
            <a:rPr kumimoji="1" lang="ja-JP" altLang="en-US" sz="1100"/>
            <a:t>に当たっている</a:t>
          </a:r>
        </a:p>
      </xdr:txBody>
    </xdr:sp>
    <xdr:clientData/>
  </xdr:twoCellAnchor>
  <xdr:twoCellAnchor>
    <xdr:from>
      <xdr:col>11</xdr:col>
      <xdr:colOff>19050</xdr:colOff>
      <xdr:row>54</xdr:row>
      <xdr:rowOff>66676</xdr:rowOff>
    </xdr:from>
    <xdr:to>
      <xdr:col>11</xdr:col>
      <xdr:colOff>457200</xdr:colOff>
      <xdr:row>54</xdr:row>
      <xdr:rowOff>161925</xdr:rowOff>
    </xdr:to>
    <xdr:cxnSp macro="">
      <xdr:nvCxnSpPr>
        <xdr:cNvPr id="6" name="直線矢印コネクタ 5"/>
        <xdr:cNvCxnSpPr/>
      </xdr:nvCxnSpPr>
      <xdr:spPr>
        <a:xfrm>
          <a:off x="7562850" y="9324976"/>
          <a:ext cx="438150" cy="9524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34</xdr:row>
      <xdr:rowOff>38101</xdr:rowOff>
    </xdr:from>
    <xdr:to>
      <xdr:col>1</xdr:col>
      <xdr:colOff>676275</xdr:colOff>
      <xdr:row>36</xdr:row>
      <xdr:rowOff>152401</xdr:rowOff>
    </xdr:to>
    <xdr:sp macro="" textlink="">
      <xdr:nvSpPr>
        <xdr:cNvPr id="7" name="テキスト ボックス 6"/>
        <xdr:cNvSpPr txBox="1"/>
      </xdr:nvSpPr>
      <xdr:spPr>
        <a:xfrm>
          <a:off x="76201" y="586740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10</xdr:col>
      <xdr:colOff>657225</xdr:colOff>
      <xdr:row>33</xdr:row>
      <xdr:rowOff>114300</xdr:rowOff>
    </xdr:from>
    <xdr:to>
      <xdr:col>11</xdr:col>
      <xdr:colOff>428625</xdr:colOff>
      <xdr:row>33</xdr:row>
      <xdr:rowOff>133350</xdr:rowOff>
    </xdr:to>
    <xdr:cxnSp macro="">
      <xdr:nvCxnSpPr>
        <xdr:cNvPr id="8" name="直線矢印コネクタ 7"/>
        <xdr:cNvCxnSpPr/>
      </xdr:nvCxnSpPr>
      <xdr:spPr>
        <a:xfrm flipV="1">
          <a:off x="7515225" y="5772150"/>
          <a:ext cx="457200" cy="190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161925</xdr:colOff>
      <xdr:row>39</xdr:row>
      <xdr:rowOff>66675</xdr:rowOff>
    </xdr:from>
    <xdr:to>
      <xdr:col>13</xdr:col>
      <xdr:colOff>190500</xdr:colOff>
      <xdr:row>41</xdr:row>
      <xdr:rowOff>85725</xdr:rowOff>
    </xdr:to>
    <xdr:sp macro="" textlink="">
      <xdr:nvSpPr>
        <xdr:cNvPr id="9" name="角丸四角形吹き出し 8"/>
        <xdr:cNvSpPr/>
      </xdr:nvSpPr>
      <xdr:spPr>
        <a:xfrm>
          <a:off x="8391525" y="6753225"/>
          <a:ext cx="714375" cy="361950"/>
        </a:xfrm>
        <a:prstGeom prst="wedgeRoundRectCallout">
          <a:avLst>
            <a:gd name="adj1" fmla="val -89708"/>
            <a:gd name="adj2" fmla="val -580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10</xdr:col>
      <xdr:colOff>647700</xdr:colOff>
      <xdr:row>41</xdr:row>
      <xdr:rowOff>133350</xdr:rowOff>
    </xdr:from>
    <xdr:to>
      <xdr:col>12</xdr:col>
      <xdr:colOff>9525</xdr:colOff>
      <xdr:row>43</xdr:row>
      <xdr:rowOff>152400</xdr:rowOff>
    </xdr:to>
    <xdr:sp macro="" textlink="">
      <xdr:nvSpPr>
        <xdr:cNvPr id="10" name="角丸四角形吹き出し 9"/>
        <xdr:cNvSpPr/>
      </xdr:nvSpPr>
      <xdr:spPr>
        <a:xfrm>
          <a:off x="7505700" y="7162800"/>
          <a:ext cx="733425" cy="361950"/>
        </a:xfrm>
        <a:prstGeom prst="wedgeRoundRectCallout">
          <a:avLst>
            <a:gd name="adj1" fmla="val -656"/>
            <a:gd name="adj2" fmla="val -25280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104775</xdr:colOff>
      <xdr:row>7</xdr:row>
      <xdr:rowOff>104775</xdr:rowOff>
    </xdr:from>
    <xdr:to>
      <xdr:col>2</xdr:col>
      <xdr:colOff>219075</xdr:colOff>
      <xdr:row>14</xdr:row>
      <xdr:rowOff>142875</xdr:rowOff>
    </xdr:to>
    <xdr:sp macro="" textlink="">
      <xdr:nvSpPr>
        <xdr:cNvPr id="12" name="テキスト ボックス 11"/>
        <xdr:cNvSpPr txBox="1"/>
      </xdr:nvSpPr>
      <xdr:spPr>
        <a:xfrm>
          <a:off x="104775" y="1304925"/>
          <a:ext cx="148590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a:t>
          </a:r>
          <a:r>
            <a:rPr kumimoji="1" lang="ja-JP" altLang="en-US" sz="1100"/>
            <a:t>検証上勝率が低く本来ならスルーだが、</a:t>
          </a:r>
          <a:endParaRPr kumimoji="1" lang="en-US" altLang="ja-JP" sz="1100"/>
        </a:p>
        <a:p>
          <a:r>
            <a:rPr kumimoji="1" lang="ja-JP" altLang="en-US" sz="1100"/>
            <a:t>・</a:t>
          </a:r>
          <a:r>
            <a:rPr kumimoji="1" lang="en-US" altLang="ja-JP" sz="1100"/>
            <a:t>S/R</a:t>
          </a:r>
          <a:r>
            <a:rPr kumimoji="1" lang="ja-JP" altLang="en-US" sz="1100"/>
            <a:t>がつよい事</a:t>
          </a:r>
          <a:endParaRPr kumimoji="1" lang="en-US" altLang="ja-JP" sz="1100"/>
        </a:p>
        <a:p>
          <a:r>
            <a:rPr kumimoji="1" lang="ja-JP" altLang="en-US" sz="1100"/>
            <a:t>・ｗトップがきれいな事</a:t>
          </a:r>
          <a:endParaRPr kumimoji="1" lang="en-US" altLang="ja-JP" sz="1100"/>
        </a:p>
        <a:p>
          <a:r>
            <a:rPr kumimoji="1" lang="ja-JP" altLang="en-US" sz="1100"/>
            <a:t>からＩＮする事に決定。</a:t>
          </a:r>
          <a:endParaRPr kumimoji="1" lang="en-US" altLang="ja-JP" sz="1100"/>
        </a:p>
        <a:p>
          <a:r>
            <a:rPr kumimoji="1" lang="ja-JP" altLang="en-US" sz="1100"/>
            <a:t>但し今回は</a:t>
          </a:r>
          <a:r>
            <a:rPr kumimoji="1" lang="en-US" altLang="ja-JP" sz="1100"/>
            <a:t>1/10</a:t>
          </a:r>
          <a:r>
            <a:rPr kumimoji="1" lang="ja-JP" altLang="en-US" sz="1100"/>
            <a:t>ロット</a:t>
          </a:r>
        </a:p>
      </xdr:txBody>
    </xdr:sp>
    <xdr:clientData/>
  </xdr:twoCellAnchor>
  <xdr:twoCellAnchor>
    <xdr:from>
      <xdr:col>14</xdr:col>
      <xdr:colOff>552453</xdr:colOff>
      <xdr:row>7</xdr:row>
      <xdr:rowOff>29378</xdr:rowOff>
    </xdr:from>
    <xdr:to>
      <xdr:col>14</xdr:col>
      <xdr:colOff>553252</xdr:colOff>
      <xdr:row>10</xdr:row>
      <xdr:rowOff>95251</xdr:rowOff>
    </xdr:to>
    <xdr:cxnSp macro="">
      <xdr:nvCxnSpPr>
        <xdr:cNvPr id="13" name="直線矢印コネクタ 12"/>
        <xdr:cNvCxnSpPr/>
      </xdr:nvCxnSpPr>
      <xdr:spPr>
        <a:xfrm rot="5400000" flipH="1" flipV="1">
          <a:off x="9863941" y="15192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228603</xdr:colOff>
      <xdr:row>7</xdr:row>
      <xdr:rowOff>29378</xdr:rowOff>
    </xdr:from>
    <xdr:to>
      <xdr:col>16</xdr:col>
      <xdr:colOff>229402</xdr:colOff>
      <xdr:row>10</xdr:row>
      <xdr:rowOff>95251</xdr:rowOff>
    </xdr:to>
    <xdr:cxnSp macro="">
      <xdr:nvCxnSpPr>
        <xdr:cNvPr id="14" name="直線矢印コネクタ 13"/>
        <xdr:cNvCxnSpPr/>
      </xdr:nvCxnSpPr>
      <xdr:spPr>
        <a:xfrm rot="5400000" flipH="1" flipV="1">
          <a:off x="10911691" y="15192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533404</xdr:colOff>
      <xdr:row>3</xdr:row>
      <xdr:rowOff>104777</xdr:rowOff>
    </xdr:from>
    <xdr:to>
      <xdr:col>15</xdr:col>
      <xdr:colOff>542925</xdr:colOff>
      <xdr:row>6</xdr:row>
      <xdr:rowOff>142874</xdr:rowOff>
    </xdr:to>
    <xdr:cxnSp macro="">
      <xdr:nvCxnSpPr>
        <xdr:cNvPr id="15" name="直線矢印コネクタ 14"/>
        <xdr:cNvCxnSpPr/>
      </xdr:nvCxnSpPr>
      <xdr:spPr>
        <a:xfrm rot="16200000" flipH="1">
          <a:off x="10548941" y="8905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37</xdr:row>
      <xdr:rowOff>85725</xdr:rowOff>
    </xdr:from>
    <xdr:to>
      <xdr:col>2</xdr:col>
      <xdr:colOff>209550</xdr:colOff>
      <xdr:row>42</xdr:row>
      <xdr:rowOff>9525</xdr:rowOff>
    </xdr:to>
    <xdr:sp macro="" textlink="">
      <xdr:nvSpPr>
        <xdr:cNvPr id="16" name="テキスト ボックス 15"/>
        <xdr:cNvSpPr txBox="1"/>
      </xdr:nvSpPr>
      <xdr:spPr>
        <a:xfrm>
          <a:off x="76200" y="6429375"/>
          <a:ext cx="1504950" cy="78105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勝率が低い通貨ペアでもしっかりルールに当てはまっていれば</a:t>
          </a:r>
          <a:r>
            <a:rPr kumimoji="1" lang="en-US" altLang="ja-JP" sz="1100"/>
            <a:t>IN</a:t>
          </a:r>
          <a:r>
            <a:rPr kumimoji="1" lang="ja-JP" altLang="en-US" sz="1100"/>
            <a:t>して</a:t>
          </a:r>
          <a:r>
            <a:rPr kumimoji="1" lang="en-US" altLang="ja-JP" sz="1100"/>
            <a:t>OK</a:t>
          </a:r>
          <a:r>
            <a:rPr kumimoji="1" lang="ja-JP" altLang="en-US" sz="1100"/>
            <a:t>！</a:t>
          </a:r>
        </a:p>
      </xdr:txBody>
    </xdr:sp>
    <xdr:clientData/>
  </xdr:twoCellAnchor>
  <xdr:twoCellAnchor>
    <xdr:from>
      <xdr:col>9</xdr:col>
      <xdr:colOff>85728</xdr:colOff>
      <xdr:row>7</xdr:row>
      <xdr:rowOff>29378</xdr:rowOff>
    </xdr:from>
    <xdr:to>
      <xdr:col>9</xdr:col>
      <xdr:colOff>86527</xdr:colOff>
      <xdr:row>10</xdr:row>
      <xdr:rowOff>95251</xdr:rowOff>
    </xdr:to>
    <xdr:cxnSp macro="">
      <xdr:nvCxnSpPr>
        <xdr:cNvPr id="21" name="直線矢印コネクタ 20"/>
        <xdr:cNvCxnSpPr/>
      </xdr:nvCxnSpPr>
      <xdr:spPr>
        <a:xfrm rot="5400000" flipH="1" flipV="1">
          <a:off x="5968216" y="15192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333374</xdr:colOff>
      <xdr:row>33</xdr:row>
      <xdr:rowOff>28575</xdr:rowOff>
    </xdr:from>
    <xdr:to>
      <xdr:col>15</xdr:col>
      <xdr:colOff>133349</xdr:colOff>
      <xdr:row>35</xdr:row>
      <xdr:rowOff>85725</xdr:rowOff>
    </xdr:to>
    <xdr:sp macro="" textlink="">
      <xdr:nvSpPr>
        <xdr:cNvPr id="25" name="角丸四角形吹き出し 24"/>
        <xdr:cNvSpPr/>
      </xdr:nvSpPr>
      <xdr:spPr>
        <a:xfrm>
          <a:off x="9248774" y="5686425"/>
          <a:ext cx="1171575" cy="400050"/>
        </a:xfrm>
        <a:prstGeom prst="wedgeRoundRectCallout">
          <a:avLst>
            <a:gd name="adj1" fmla="val -154777"/>
            <a:gd name="adj2" fmla="val 5845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検証を考慮すると買い増せず</a:t>
          </a:r>
        </a:p>
      </xdr:txBody>
    </xdr:sp>
    <xdr:clientData/>
  </xdr:twoCellAnchor>
  <xdr:twoCellAnchor>
    <xdr:from>
      <xdr:col>0</xdr:col>
      <xdr:colOff>104774</xdr:colOff>
      <xdr:row>43</xdr:row>
      <xdr:rowOff>28574</xdr:rowOff>
    </xdr:from>
    <xdr:to>
      <xdr:col>2</xdr:col>
      <xdr:colOff>200025</xdr:colOff>
      <xdr:row>47</xdr:row>
      <xdr:rowOff>57150</xdr:rowOff>
    </xdr:to>
    <xdr:sp macro="" textlink="">
      <xdr:nvSpPr>
        <xdr:cNvPr id="26" name="角丸四角形吹き出し 25"/>
        <xdr:cNvSpPr/>
      </xdr:nvSpPr>
      <xdr:spPr>
        <a:xfrm>
          <a:off x="104774" y="7400924"/>
          <a:ext cx="1466851" cy="7143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a:t>
          </a:r>
          <a:r>
            <a:rPr kumimoji="1" lang="en-US" altLang="ja-JP" sz="1100"/>
            <a:t>50%</a:t>
          </a:r>
          <a:r>
            <a:rPr kumimoji="1" lang="ja-JP" altLang="en-US" sz="1100"/>
            <a:t>まで戻したが、検証結果を考慮して買い増さず。</a:t>
          </a:r>
        </a:p>
      </xdr:txBody>
    </xdr:sp>
    <xdr:clientData/>
  </xdr:twoCellAnchor>
  <xdr:twoCellAnchor>
    <xdr:from>
      <xdr:col>2</xdr:col>
      <xdr:colOff>85724</xdr:colOff>
      <xdr:row>47</xdr:row>
      <xdr:rowOff>133349</xdr:rowOff>
    </xdr:from>
    <xdr:to>
      <xdr:col>4</xdr:col>
      <xdr:colOff>180975</xdr:colOff>
      <xdr:row>51</xdr:row>
      <xdr:rowOff>161925</xdr:rowOff>
    </xdr:to>
    <xdr:sp macro="" textlink="">
      <xdr:nvSpPr>
        <xdr:cNvPr id="28" name="角丸四角形吹き出し 27"/>
        <xdr:cNvSpPr/>
      </xdr:nvSpPr>
      <xdr:spPr>
        <a:xfrm>
          <a:off x="1457324" y="8191499"/>
          <a:ext cx="1466851" cy="714376"/>
        </a:xfrm>
        <a:prstGeom prst="wedgeRoundRectCallout">
          <a:avLst>
            <a:gd name="adj1" fmla="val -67431"/>
            <a:gd name="adj2" fmla="val -6440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50%</a:t>
          </a:r>
          <a:r>
            <a:rPr kumimoji="1" lang="ja-JP" altLang="en-US" sz="1100"/>
            <a:t>まで戻した時に買い増すにはかなりの自信が必要！</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57150</xdr:colOff>
      <xdr:row>64</xdr:row>
      <xdr:rowOff>142875</xdr:rowOff>
    </xdr:to>
    <xdr:pic>
      <xdr:nvPicPr>
        <xdr:cNvPr id="14338" name="Picture 2"/>
        <xdr:cNvPicPr>
          <a:picLocks noChangeAspect="1" noChangeArrowheads="1"/>
        </xdr:cNvPicPr>
      </xdr:nvPicPr>
      <xdr:blipFill>
        <a:blip xmlns:r="http://schemas.openxmlformats.org/officeDocument/2006/relationships" r:embed="rId1"/>
        <a:srcRect l="4685" t="12760" b="12370"/>
        <a:stretch>
          <a:fillRect/>
        </a:stretch>
      </xdr:blipFill>
      <xdr:spPr bwMode="auto">
        <a:xfrm>
          <a:off x="0" y="5638800"/>
          <a:ext cx="12401550" cy="54768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142875</xdr:rowOff>
    </xdr:to>
    <xdr:pic>
      <xdr:nvPicPr>
        <xdr:cNvPr id="14337" name="Picture 1"/>
        <xdr:cNvPicPr>
          <a:picLocks noChangeAspect="1" noChangeArrowheads="1"/>
        </xdr:cNvPicPr>
      </xdr:nvPicPr>
      <xdr:blipFill>
        <a:blip xmlns:r="http://schemas.openxmlformats.org/officeDocument/2006/relationships" r:embed="rId2"/>
        <a:srcRect l="4685" t="13021" b="12370"/>
        <a:stretch>
          <a:fillRect/>
        </a:stretch>
      </xdr:blipFill>
      <xdr:spPr bwMode="auto">
        <a:xfrm>
          <a:off x="0" y="0"/>
          <a:ext cx="12401550" cy="54578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1</xdr:col>
      <xdr:colOff>504824</xdr:colOff>
      <xdr:row>3</xdr:row>
      <xdr:rowOff>114300</xdr:rowOff>
    </xdr:to>
    <xdr:sp macro="" textlink="">
      <xdr:nvSpPr>
        <xdr:cNvPr id="4" name="テキスト ボックス 3"/>
        <xdr:cNvSpPr txBox="1"/>
      </xdr:nvSpPr>
      <xdr:spPr>
        <a:xfrm>
          <a:off x="104773" y="190500"/>
          <a:ext cx="10858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No.23:EURCHF</a:t>
          </a:r>
        </a:p>
        <a:p>
          <a:r>
            <a:rPr kumimoji="1" lang="ja-JP" altLang="en-US" sz="1100"/>
            <a:t>相場認識</a:t>
          </a:r>
        </a:p>
      </xdr:txBody>
    </xdr:sp>
    <xdr:clientData/>
  </xdr:twoCellAnchor>
  <xdr:twoCellAnchor>
    <xdr:from>
      <xdr:col>0</xdr:col>
      <xdr:colOff>104775</xdr:colOff>
      <xdr:row>4</xdr:row>
      <xdr:rowOff>57151</xdr:rowOff>
    </xdr:from>
    <xdr:to>
      <xdr:col>2</xdr:col>
      <xdr:colOff>180974</xdr:colOff>
      <xdr:row>6</xdr:row>
      <xdr:rowOff>161925</xdr:rowOff>
    </xdr:to>
    <xdr:sp macro="" textlink="">
      <xdr:nvSpPr>
        <xdr:cNvPr id="5" name="テキスト ボックス 4"/>
        <xdr:cNvSpPr txBox="1"/>
      </xdr:nvSpPr>
      <xdr:spPr>
        <a:xfrm>
          <a:off x="104775" y="742951"/>
          <a:ext cx="1447799"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週足レベルで直近に</a:t>
          </a:r>
          <a:r>
            <a:rPr kumimoji="1" lang="en-US" altLang="ja-JP" sz="1100"/>
            <a:t>S/R</a:t>
          </a:r>
          <a:r>
            <a:rPr kumimoji="1" lang="ja-JP" altLang="en-US" sz="1100"/>
            <a:t>あり</a:t>
          </a:r>
        </a:p>
      </xdr:txBody>
    </xdr:sp>
    <xdr:clientData/>
  </xdr:twoCellAnchor>
  <xdr:twoCellAnchor>
    <xdr:from>
      <xdr:col>11</xdr:col>
      <xdr:colOff>200025</xdr:colOff>
      <xdr:row>60</xdr:row>
      <xdr:rowOff>9525</xdr:rowOff>
    </xdr:from>
    <xdr:to>
      <xdr:col>11</xdr:col>
      <xdr:colOff>514350</xdr:colOff>
      <xdr:row>61</xdr:row>
      <xdr:rowOff>38101</xdr:rowOff>
    </xdr:to>
    <xdr:cxnSp macro="">
      <xdr:nvCxnSpPr>
        <xdr:cNvPr id="7" name="直線矢印コネクタ 6"/>
        <xdr:cNvCxnSpPr/>
      </xdr:nvCxnSpPr>
      <xdr:spPr>
        <a:xfrm flipV="1">
          <a:off x="7743825" y="10296525"/>
          <a:ext cx="314325" cy="20002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34</xdr:row>
      <xdr:rowOff>38101</xdr:rowOff>
    </xdr:from>
    <xdr:to>
      <xdr:col>1</xdr:col>
      <xdr:colOff>552451</xdr:colOff>
      <xdr:row>36</xdr:row>
      <xdr:rowOff>152401</xdr:rowOff>
    </xdr:to>
    <xdr:sp macro="" textlink="">
      <xdr:nvSpPr>
        <xdr:cNvPr id="8" name="テキスト ボックス 7"/>
        <xdr:cNvSpPr txBox="1"/>
      </xdr:nvSpPr>
      <xdr:spPr>
        <a:xfrm>
          <a:off x="76201" y="5867401"/>
          <a:ext cx="11620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足で笹田ｗボトムと認識</a:t>
          </a:r>
        </a:p>
      </xdr:txBody>
    </xdr:sp>
    <xdr:clientData/>
  </xdr:twoCellAnchor>
  <xdr:twoCellAnchor>
    <xdr:from>
      <xdr:col>11</xdr:col>
      <xdr:colOff>171450</xdr:colOff>
      <xdr:row>51</xdr:row>
      <xdr:rowOff>0</xdr:rowOff>
    </xdr:from>
    <xdr:to>
      <xdr:col>11</xdr:col>
      <xdr:colOff>485775</xdr:colOff>
      <xdr:row>51</xdr:row>
      <xdr:rowOff>95250</xdr:rowOff>
    </xdr:to>
    <xdr:cxnSp macro="">
      <xdr:nvCxnSpPr>
        <xdr:cNvPr id="9" name="直線矢印コネクタ 8"/>
        <xdr:cNvCxnSpPr/>
      </xdr:nvCxnSpPr>
      <xdr:spPr>
        <a:xfrm>
          <a:off x="7715250" y="8743950"/>
          <a:ext cx="314325" cy="952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361950</xdr:colOff>
      <xdr:row>45</xdr:row>
      <xdr:rowOff>57150</xdr:rowOff>
    </xdr:from>
    <xdr:to>
      <xdr:col>12</xdr:col>
      <xdr:colOff>390525</xdr:colOff>
      <xdr:row>47</xdr:row>
      <xdr:rowOff>76200</xdr:rowOff>
    </xdr:to>
    <xdr:sp macro="" textlink="">
      <xdr:nvSpPr>
        <xdr:cNvPr id="10" name="角丸四角形吹き出し 9"/>
        <xdr:cNvSpPr/>
      </xdr:nvSpPr>
      <xdr:spPr>
        <a:xfrm>
          <a:off x="7905750" y="7772400"/>
          <a:ext cx="714375" cy="361950"/>
        </a:xfrm>
        <a:prstGeom prst="wedgeRoundRectCallout">
          <a:avLst>
            <a:gd name="adj1" fmla="val 52959"/>
            <a:gd name="adj2" fmla="val 998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11</xdr:col>
      <xdr:colOff>638175</xdr:colOff>
      <xdr:row>50</xdr:row>
      <xdr:rowOff>152400</xdr:rowOff>
    </xdr:from>
    <xdr:to>
      <xdr:col>13</xdr:col>
      <xdr:colOff>0</xdr:colOff>
      <xdr:row>53</xdr:row>
      <xdr:rowOff>0</xdr:rowOff>
    </xdr:to>
    <xdr:sp macro="" textlink="">
      <xdr:nvSpPr>
        <xdr:cNvPr id="11" name="角丸四角形吹き出し 10"/>
        <xdr:cNvSpPr/>
      </xdr:nvSpPr>
      <xdr:spPr>
        <a:xfrm>
          <a:off x="8181975" y="8724900"/>
          <a:ext cx="733425" cy="361950"/>
        </a:xfrm>
        <a:prstGeom prst="wedgeRoundRectCallout">
          <a:avLst>
            <a:gd name="adj1" fmla="val -37020"/>
            <a:gd name="adj2" fmla="val -843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76201</xdr:colOff>
      <xdr:row>37</xdr:row>
      <xdr:rowOff>114300</xdr:rowOff>
    </xdr:from>
    <xdr:to>
      <xdr:col>2</xdr:col>
      <xdr:colOff>28575</xdr:colOff>
      <xdr:row>40</xdr:row>
      <xdr:rowOff>95251</xdr:rowOff>
    </xdr:to>
    <xdr:sp macro="" textlink="">
      <xdr:nvSpPr>
        <xdr:cNvPr id="12" name="テキスト ボックス 11"/>
        <xdr:cNvSpPr txBox="1"/>
      </xdr:nvSpPr>
      <xdr:spPr>
        <a:xfrm>
          <a:off x="76201" y="6457950"/>
          <a:ext cx="1323974" cy="495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山が小さいのでスルーの予定だった</a:t>
          </a:r>
        </a:p>
      </xdr:txBody>
    </xdr:sp>
    <xdr:clientData/>
  </xdr:twoCellAnchor>
  <xdr:twoCellAnchor>
    <xdr:from>
      <xdr:col>0</xdr:col>
      <xdr:colOff>104775</xdr:colOff>
      <xdr:row>7</xdr:row>
      <xdr:rowOff>104775</xdr:rowOff>
    </xdr:from>
    <xdr:to>
      <xdr:col>2</xdr:col>
      <xdr:colOff>180974</xdr:colOff>
      <xdr:row>12</xdr:row>
      <xdr:rowOff>66674</xdr:rowOff>
    </xdr:to>
    <xdr:sp macro="" textlink="">
      <xdr:nvSpPr>
        <xdr:cNvPr id="14" name="テキスト ボックス 13"/>
        <xdr:cNvSpPr txBox="1"/>
      </xdr:nvSpPr>
      <xdr:spPr>
        <a:xfrm>
          <a:off x="104775" y="1304925"/>
          <a:ext cx="1447799" cy="819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検証上は</a:t>
          </a:r>
          <a:r>
            <a:rPr kumimoji="1" lang="en-US" altLang="ja-JP" sz="1100"/>
            <a:t>GBPCHF</a:t>
          </a:r>
          <a:r>
            <a:rPr kumimoji="1" lang="ja-JP" altLang="en-US" sz="1100"/>
            <a:t>と並ぶ相性の良さだが実践では初の為、慎重になった</a:t>
          </a:r>
        </a:p>
      </xdr:txBody>
    </xdr:sp>
    <xdr:clientData/>
  </xdr:twoCellAnchor>
  <xdr:twoCellAnchor>
    <xdr:from>
      <xdr:col>13</xdr:col>
      <xdr:colOff>28578</xdr:colOff>
      <xdr:row>12</xdr:row>
      <xdr:rowOff>86528</xdr:rowOff>
    </xdr:from>
    <xdr:to>
      <xdr:col>13</xdr:col>
      <xdr:colOff>29377</xdr:colOff>
      <xdr:row>15</xdr:row>
      <xdr:rowOff>152401</xdr:rowOff>
    </xdr:to>
    <xdr:cxnSp macro="">
      <xdr:nvCxnSpPr>
        <xdr:cNvPr id="16" name="直線矢印コネクタ 15"/>
        <xdr:cNvCxnSpPr/>
      </xdr:nvCxnSpPr>
      <xdr:spPr>
        <a:xfrm rot="5400000" flipH="1" flipV="1">
          <a:off x="8654266" y="24336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600078</xdr:colOff>
      <xdr:row>12</xdr:row>
      <xdr:rowOff>134153</xdr:rowOff>
    </xdr:from>
    <xdr:to>
      <xdr:col>13</xdr:col>
      <xdr:colOff>600877</xdr:colOff>
      <xdr:row>16</xdr:row>
      <xdr:rowOff>28576</xdr:rowOff>
    </xdr:to>
    <xdr:cxnSp macro="">
      <xdr:nvCxnSpPr>
        <xdr:cNvPr id="19" name="直線矢印コネクタ 18"/>
        <xdr:cNvCxnSpPr/>
      </xdr:nvCxnSpPr>
      <xdr:spPr>
        <a:xfrm rot="5400000" flipH="1" flipV="1">
          <a:off x="9225766" y="24812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114304</xdr:colOff>
      <xdr:row>8</xdr:row>
      <xdr:rowOff>142877</xdr:rowOff>
    </xdr:from>
    <xdr:to>
      <xdr:col>10</xdr:col>
      <xdr:colOff>123825</xdr:colOff>
      <xdr:row>12</xdr:row>
      <xdr:rowOff>9524</xdr:rowOff>
    </xdr:to>
    <xdr:cxnSp macro="">
      <xdr:nvCxnSpPr>
        <xdr:cNvPr id="20" name="直線矢印コネクタ 19"/>
        <xdr:cNvCxnSpPr/>
      </xdr:nvCxnSpPr>
      <xdr:spPr>
        <a:xfrm rot="16200000" flipH="1">
          <a:off x="6700841" y="17859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41</xdr:row>
      <xdr:rowOff>28575</xdr:rowOff>
    </xdr:from>
    <xdr:to>
      <xdr:col>2</xdr:col>
      <xdr:colOff>219075</xdr:colOff>
      <xdr:row>45</xdr:row>
      <xdr:rowOff>9525</xdr:rowOff>
    </xdr:to>
    <xdr:sp macro="" textlink="">
      <xdr:nvSpPr>
        <xdr:cNvPr id="25" name="テキスト ボックス 24"/>
        <xdr:cNvSpPr txBox="1"/>
      </xdr:nvSpPr>
      <xdr:spPr>
        <a:xfrm>
          <a:off x="85725" y="7058025"/>
          <a:ext cx="150495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戻りができたので</a:t>
          </a:r>
          <a:r>
            <a:rPr kumimoji="1" lang="en-US" altLang="ja-JP" sz="1100"/>
            <a:t>IN</a:t>
          </a:r>
        </a:p>
        <a:p>
          <a:r>
            <a:rPr kumimoji="1" lang="ja-JP" altLang="en-US" sz="1100"/>
            <a:t>但し、自信が弱かったのでお試し</a:t>
          </a:r>
          <a:r>
            <a:rPr kumimoji="1" lang="en-US" altLang="ja-JP" sz="1100"/>
            <a:t>1/10</a:t>
          </a:r>
          <a:r>
            <a:rPr kumimoji="1" lang="ja-JP" altLang="en-US" sz="1100"/>
            <a:t>ロット</a:t>
          </a:r>
        </a:p>
      </xdr:txBody>
    </xdr:sp>
    <xdr:clientData/>
  </xdr:twoCellAnchor>
  <xdr:twoCellAnchor>
    <xdr:from>
      <xdr:col>0</xdr:col>
      <xdr:colOff>266700</xdr:colOff>
      <xdr:row>45</xdr:row>
      <xdr:rowOff>104775</xdr:rowOff>
    </xdr:from>
    <xdr:to>
      <xdr:col>1</xdr:col>
      <xdr:colOff>647700</xdr:colOff>
      <xdr:row>47</xdr:row>
      <xdr:rowOff>57150</xdr:rowOff>
    </xdr:to>
    <xdr:sp macro="" textlink="">
      <xdr:nvSpPr>
        <xdr:cNvPr id="26" name="テキスト ボックス 25"/>
        <xdr:cNvSpPr txBox="1"/>
      </xdr:nvSpPr>
      <xdr:spPr>
        <a:xfrm>
          <a:off x="266700" y="7820025"/>
          <a:ext cx="10668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⇒無事利確♪</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33</xdr:row>
      <xdr:rowOff>9525</xdr:rowOff>
    </xdr:from>
    <xdr:to>
      <xdr:col>18</xdr:col>
      <xdr:colOff>38100</xdr:colOff>
      <xdr:row>64</xdr:row>
      <xdr:rowOff>142875</xdr:rowOff>
    </xdr:to>
    <xdr:pic>
      <xdr:nvPicPr>
        <xdr:cNvPr id="13316" name="Picture 4"/>
        <xdr:cNvPicPr>
          <a:picLocks noChangeAspect="1" noChangeArrowheads="1"/>
        </xdr:cNvPicPr>
      </xdr:nvPicPr>
      <xdr:blipFill>
        <a:blip xmlns:r="http://schemas.openxmlformats.org/officeDocument/2006/relationships" r:embed="rId1"/>
        <a:srcRect l="4832" t="13281" b="12240"/>
        <a:stretch>
          <a:fillRect/>
        </a:stretch>
      </xdr:blipFill>
      <xdr:spPr bwMode="auto">
        <a:xfrm>
          <a:off x="0" y="5667375"/>
          <a:ext cx="12382500"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142875</xdr:rowOff>
    </xdr:to>
    <xdr:pic>
      <xdr:nvPicPr>
        <xdr:cNvPr id="13315" name="Picture 3"/>
        <xdr:cNvPicPr>
          <a:picLocks noChangeAspect="1" noChangeArrowheads="1"/>
        </xdr:cNvPicPr>
      </xdr:nvPicPr>
      <xdr:blipFill>
        <a:blip xmlns:r="http://schemas.openxmlformats.org/officeDocument/2006/relationships" r:embed="rId2"/>
        <a:srcRect l="4612" t="13021" b="12370"/>
        <a:stretch>
          <a:fillRect/>
        </a:stretch>
      </xdr:blipFill>
      <xdr:spPr bwMode="auto">
        <a:xfrm>
          <a:off x="0" y="0"/>
          <a:ext cx="12411075" cy="54578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1</xdr:col>
      <xdr:colOff>504824</xdr:colOff>
      <xdr:row>3</xdr:row>
      <xdr:rowOff>114300</xdr:rowOff>
    </xdr:to>
    <xdr:sp macro="" textlink="">
      <xdr:nvSpPr>
        <xdr:cNvPr id="3" name="テキスト ボックス 2"/>
        <xdr:cNvSpPr txBox="1"/>
      </xdr:nvSpPr>
      <xdr:spPr>
        <a:xfrm>
          <a:off x="104773" y="190500"/>
          <a:ext cx="10858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No.22:GBPCHF</a:t>
          </a:r>
        </a:p>
        <a:p>
          <a:pPr algn="l"/>
          <a:r>
            <a:rPr kumimoji="1" lang="ja-JP" altLang="en-US" sz="1100"/>
            <a:t>相場認識</a:t>
          </a:r>
        </a:p>
      </xdr:txBody>
    </xdr:sp>
    <xdr:clientData/>
  </xdr:twoCellAnchor>
  <xdr:twoCellAnchor>
    <xdr:from>
      <xdr:col>0</xdr:col>
      <xdr:colOff>104775</xdr:colOff>
      <xdr:row>4</xdr:row>
      <xdr:rowOff>57151</xdr:rowOff>
    </xdr:from>
    <xdr:to>
      <xdr:col>2</xdr:col>
      <xdr:colOff>180974</xdr:colOff>
      <xdr:row>8</xdr:row>
      <xdr:rowOff>1</xdr:rowOff>
    </xdr:to>
    <xdr:sp macro="" textlink="">
      <xdr:nvSpPr>
        <xdr:cNvPr id="4" name="テキスト ボックス 3"/>
        <xdr:cNvSpPr txBox="1"/>
      </xdr:nvSpPr>
      <xdr:spPr>
        <a:xfrm>
          <a:off x="104775" y="742951"/>
          <a:ext cx="1447799"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週足レベルでは重要な節目は無い</a:t>
          </a:r>
          <a:endParaRPr kumimoji="1" lang="en-US" altLang="ja-JP" sz="1100"/>
        </a:p>
        <a:p>
          <a:r>
            <a:rPr kumimoji="1" lang="ja-JP" altLang="en-US" sz="1100"/>
            <a:t>⇒相性</a:t>
          </a:r>
          <a:r>
            <a:rPr kumimoji="1" lang="en-US" altLang="ja-JP" sz="1100"/>
            <a:t>100%</a:t>
          </a:r>
          <a:r>
            <a:rPr kumimoji="1" lang="ja-JP" altLang="en-US" sz="1100"/>
            <a:t>なので</a:t>
          </a:r>
          <a:r>
            <a:rPr kumimoji="1" lang="en-US" altLang="ja-JP" sz="1100"/>
            <a:t>IN</a:t>
          </a:r>
          <a:endParaRPr kumimoji="1" lang="ja-JP" altLang="en-US" sz="1100"/>
        </a:p>
      </xdr:txBody>
    </xdr:sp>
    <xdr:clientData/>
  </xdr:twoCellAnchor>
  <xdr:twoCellAnchor>
    <xdr:from>
      <xdr:col>13</xdr:col>
      <xdr:colOff>542137</xdr:colOff>
      <xdr:row>13</xdr:row>
      <xdr:rowOff>19851</xdr:rowOff>
    </xdr:from>
    <xdr:to>
      <xdr:col>13</xdr:col>
      <xdr:colOff>543725</xdr:colOff>
      <xdr:row>15</xdr:row>
      <xdr:rowOff>798</xdr:rowOff>
    </xdr:to>
    <xdr:cxnSp macro="">
      <xdr:nvCxnSpPr>
        <xdr:cNvPr id="5" name="直線矢印コネクタ 4"/>
        <xdr:cNvCxnSpPr/>
      </xdr:nvCxnSpPr>
      <xdr:spPr>
        <a:xfrm rot="5400000" flipH="1" flipV="1">
          <a:off x="9296407" y="2409831"/>
          <a:ext cx="323847"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85727</xdr:colOff>
      <xdr:row>57</xdr:row>
      <xdr:rowOff>57150</xdr:rowOff>
    </xdr:from>
    <xdr:to>
      <xdr:col>11</xdr:col>
      <xdr:colOff>257175</xdr:colOff>
      <xdr:row>59</xdr:row>
      <xdr:rowOff>4</xdr:rowOff>
    </xdr:to>
    <xdr:cxnSp macro="">
      <xdr:nvCxnSpPr>
        <xdr:cNvPr id="7" name="直線矢印コネクタ 6"/>
        <xdr:cNvCxnSpPr/>
      </xdr:nvCxnSpPr>
      <xdr:spPr>
        <a:xfrm flipV="1">
          <a:off x="6943727" y="9829800"/>
          <a:ext cx="857248" cy="28575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34</xdr:row>
      <xdr:rowOff>38101</xdr:rowOff>
    </xdr:from>
    <xdr:to>
      <xdr:col>1</xdr:col>
      <xdr:colOff>552451</xdr:colOff>
      <xdr:row>36</xdr:row>
      <xdr:rowOff>152401</xdr:rowOff>
    </xdr:to>
    <xdr:sp macro="" textlink="">
      <xdr:nvSpPr>
        <xdr:cNvPr id="8" name="テキスト ボックス 7"/>
        <xdr:cNvSpPr txBox="1"/>
      </xdr:nvSpPr>
      <xdr:spPr>
        <a:xfrm>
          <a:off x="76201" y="5867401"/>
          <a:ext cx="11620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足で笹田ｗボトムと認識</a:t>
          </a:r>
        </a:p>
      </xdr:txBody>
    </xdr:sp>
    <xdr:clientData/>
  </xdr:twoCellAnchor>
  <xdr:twoCellAnchor>
    <xdr:from>
      <xdr:col>10</xdr:col>
      <xdr:colOff>133350</xdr:colOff>
      <xdr:row>49</xdr:row>
      <xdr:rowOff>161925</xdr:rowOff>
    </xdr:from>
    <xdr:to>
      <xdr:col>11</xdr:col>
      <xdr:colOff>238125</xdr:colOff>
      <xdr:row>51</xdr:row>
      <xdr:rowOff>47625</xdr:rowOff>
    </xdr:to>
    <xdr:cxnSp macro="">
      <xdr:nvCxnSpPr>
        <xdr:cNvPr id="9" name="直線矢印コネクタ 8"/>
        <xdr:cNvCxnSpPr/>
      </xdr:nvCxnSpPr>
      <xdr:spPr>
        <a:xfrm>
          <a:off x="6991350" y="8562975"/>
          <a:ext cx="790575" cy="2286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476250</xdr:colOff>
      <xdr:row>43</xdr:row>
      <xdr:rowOff>28575</xdr:rowOff>
    </xdr:from>
    <xdr:to>
      <xdr:col>11</xdr:col>
      <xdr:colOff>504825</xdr:colOff>
      <xdr:row>45</xdr:row>
      <xdr:rowOff>47625</xdr:rowOff>
    </xdr:to>
    <xdr:sp macro="" textlink="">
      <xdr:nvSpPr>
        <xdr:cNvPr id="10" name="角丸四角形吹き出し 9"/>
        <xdr:cNvSpPr/>
      </xdr:nvSpPr>
      <xdr:spPr>
        <a:xfrm>
          <a:off x="7334250" y="7400925"/>
          <a:ext cx="714375" cy="361950"/>
        </a:xfrm>
        <a:prstGeom prst="wedgeRoundRectCallout">
          <a:avLst>
            <a:gd name="adj1" fmla="val 52959"/>
            <a:gd name="adj2" fmla="val 998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10</xdr:col>
      <xdr:colOff>66675</xdr:colOff>
      <xdr:row>45</xdr:row>
      <xdr:rowOff>133350</xdr:rowOff>
    </xdr:from>
    <xdr:to>
      <xdr:col>11</xdr:col>
      <xdr:colOff>114300</xdr:colOff>
      <xdr:row>47</xdr:row>
      <xdr:rowOff>152400</xdr:rowOff>
    </xdr:to>
    <xdr:sp macro="" textlink="">
      <xdr:nvSpPr>
        <xdr:cNvPr id="11" name="角丸四角形吹き出し 10"/>
        <xdr:cNvSpPr/>
      </xdr:nvSpPr>
      <xdr:spPr>
        <a:xfrm>
          <a:off x="6924675" y="7848600"/>
          <a:ext cx="733425" cy="361950"/>
        </a:xfrm>
        <a:prstGeom prst="wedgeRoundRectCallout">
          <a:avLst>
            <a:gd name="adj1" fmla="val 107136"/>
            <a:gd name="adj2" fmla="val 498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76201</xdr:colOff>
      <xdr:row>37</xdr:row>
      <xdr:rowOff>152401</xdr:rowOff>
    </xdr:from>
    <xdr:to>
      <xdr:col>1</xdr:col>
      <xdr:colOff>552451</xdr:colOff>
      <xdr:row>40</xdr:row>
      <xdr:rowOff>95251</xdr:rowOff>
    </xdr:to>
    <xdr:sp macro="" textlink="">
      <xdr:nvSpPr>
        <xdr:cNvPr id="18" name="テキスト ボックス 17"/>
        <xdr:cNvSpPr txBox="1"/>
      </xdr:nvSpPr>
      <xdr:spPr>
        <a:xfrm>
          <a:off x="76201" y="6496051"/>
          <a:ext cx="11620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エントリーから利確まで僅か１分</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28575</xdr:colOff>
      <xdr:row>31</xdr:row>
      <xdr:rowOff>142875</xdr:rowOff>
    </xdr:to>
    <xdr:pic>
      <xdr:nvPicPr>
        <xdr:cNvPr id="12289" name="Picture 1"/>
        <xdr:cNvPicPr>
          <a:picLocks noChangeAspect="1" noChangeArrowheads="1"/>
        </xdr:cNvPicPr>
      </xdr:nvPicPr>
      <xdr:blipFill>
        <a:blip xmlns:r="http://schemas.openxmlformats.org/officeDocument/2006/relationships" r:embed="rId1"/>
        <a:srcRect l="4905" t="12630" b="12760"/>
        <a:stretch>
          <a:fillRect/>
        </a:stretch>
      </xdr:blipFill>
      <xdr:spPr bwMode="auto">
        <a:xfrm>
          <a:off x="0" y="0"/>
          <a:ext cx="12372975" cy="5457825"/>
        </a:xfrm>
        <a:prstGeom prst="rect">
          <a:avLst/>
        </a:prstGeom>
        <a:noFill/>
        <a:ln w="1">
          <a:noFill/>
          <a:miter lim="800000"/>
          <a:headEnd/>
          <a:tailEnd type="none" w="med" len="med"/>
        </a:ln>
        <a:effectLst/>
      </xdr:spPr>
    </xdr:pic>
    <xdr:clientData/>
  </xdr:twoCellAnchor>
  <xdr:twoCellAnchor>
    <xdr:from>
      <xdr:col>0</xdr:col>
      <xdr:colOff>104774</xdr:colOff>
      <xdr:row>1</xdr:row>
      <xdr:rowOff>19050</xdr:rowOff>
    </xdr:from>
    <xdr:to>
      <xdr:col>1</xdr:col>
      <xdr:colOff>419100</xdr:colOff>
      <xdr:row>3</xdr:row>
      <xdr:rowOff>114300</xdr:rowOff>
    </xdr:to>
    <xdr:sp macro="" textlink="">
      <xdr:nvSpPr>
        <xdr:cNvPr id="3" name="テキスト ボックス 2"/>
        <xdr:cNvSpPr txBox="1"/>
      </xdr:nvSpPr>
      <xdr:spPr>
        <a:xfrm>
          <a:off x="104774" y="190500"/>
          <a:ext cx="1000126"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No.21:NZDJPY</a:t>
          </a:r>
        </a:p>
        <a:p>
          <a:pPr algn="l"/>
          <a:r>
            <a:rPr kumimoji="1" lang="ja-JP" altLang="en-US" sz="1100"/>
            <a:t>相場認識</a:t>
          </a:r>
        </a:p>
      </xdr:txBody>
    </xdr:sp>
    <xdr:clientData/>
  </xdr:twoCellAnchor>
  <xdr:twoCellAnchor>
    <xdr:from>
      <xdr:col>0</xdr:col>
      <xdr:colOff>95250</xdr:colOff>
      <xdr:row>10</xdr:row>
      <xdr:rowOff>114300</xdr:rowOff>
    </xdr:from>
    <xdr:to>
      <xdr:col>2</xdr:col>
      <xdr:colOff>171449</xdr:colOff>
      <xdr:row>15</xdr:row>
      <xdr:rowOff>76199</xdr:rowOff>
    </xdr:to>
    <xdr:sp macro="" textlink="">
      <xdr:nvSpPr>
        <xdr:cNvPr id="10" name="テキスト ボックス 9"/>
        <xdr:cNvSpPr txBox="1"/>
      </xdr:nvSpPr>
      <xdr:spPr>
        <a:xfrm>
          <a:off x="95250" y="1828800"/>
          <a:ext cx="1447799" cy="819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週足レベルの</a:t>
          </a:r>
          <a:r>
            <a:rPr kumimoji="1" lang="en-US" altLang="ja-JP" sz="1100"/>
            <a:t>FIB50.0</a:t>
          </a:r>
          <a:r>
            <a:rPr kumimoji="1" lang="ja-JP" altLang="en-US" sz="1100"/>
            <a:t>と直近高値が重なっているが、</a:t>
          </a:r>
          <a:r>
            <a:rPr kumimoji="1" lang="en-US" altLang="ja-JP" sz="1100"/>
            <a:t>S/R</a:t>
          </a:r>
          <a:r>
            <a:rPr kumimoji="1" lang="ja-JP" altLang="en-US" sz="1100"/>
            <a:t>としては弱い。</a:t>
          </a:r>
        </a:p>
      </xdr:txBody>
    </xdr:sp>
    <xdr:clientData/>
  </xdr:twoCellAnchor>
  <xdr:twoCellAnchor>
    <xdr:from>
      <xdr:col>1</xdr:col>
      <xdr:colOff>532610</xdr:colOff>
      <xdr:row>8</xdr:row>
      <xdr:rowOff>67475</xdr:rowOff>
    </xdr:from>
    <xdr:to>
      <xdr:col>1</xdr:col>
      <xdr:colOff>534198</xdr:colOff>
      <xdr:row>10</xdr:row>
      <xdr:rowOff>48422</xdr:rowOff>
    </xdr:to>
    <xdr:cxnSp macro="">
      <xdr:nvCxnSpPr>
        <xdr:cNvPr id="12" name="直線矢印コネクタ 11"/>
        <xdr:cNvCxnSpPr/>
      </xdr:nvCxnSpPr>
      <xdr:spPr>
        <a:xfrm rot="5400000" flipH="1" flipV="1">
          <a:off x="1057280" y="1600205"/>
          <a:ext cx="323847"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33</xdr:row>
      <xdr:rowOff>0</xdr:rowOff>
    </xdr:from>
    <xdr:to>
      <xdr:col>18</xdr:col>
      <xdr:colOff>38100</xdr:colOff>
      <xdr:row>64</xdr:row>
      <xdr:rowOff>142875</xdr:rowOff>
    </xdr:to>
    <xdr:pic>
      <xdr:nvPicPr>
        <xdr:cNvPr id="12290" name="Picture 2"/>
        <xdr:cNvPicPr>
          <a:picLocks noChangeAspect="1" noChangeArrowheads="1"/>
        </xdr:cNvPicPr>
      </xdr:nvPicPr>
      <xdr:blipFill>
        <a:blip xmlns:r="http://schemas.openxmlformats.org/officeDocument/2006/relationships" r:embed="rId2"/>
        <a:srcRect l="4832" t="12760" b="12630"/>
        <a:stretch>
          <a:fillRect/>
        </a:stretch>
      </xdr:blipFill>
      <xdr:spPr bwMode="auto">
        <a:xfrm>
          <a:off x="0" y="5657850"/>
          <a:ext cx="12382500" cy="5457825"/>
        </a:xfrm>
        <a:prstGeom prst="rect">
          <a:avLst/>
        </a:prstGeom>
        <a:noFill/>
        <a:ln w="1">
          <a:noFill/>
          <a:miter lim="800000"/>
          <a:headEnd/>
          <a:tailEnd type="none" w="med" len="med"/>
        </a:ln>
        <a:effectLst/>
      </xdr:spPr>
    </xdr:pic>
    <xdr:clientData/>
  </xdr:twoCellAnchor>
  <xdr:twoCellAnchor>
    <xdr:from>
      <xdr:col>7</xdr:col>
      <xdr:colOff>666752</xdr:colOff>
      <xdr:row>33</xdr:row>
      <xdr:rowOff>114300</xdr:rowOff>
    </xdr:from>
    <xdr:to>
      <xdr:col>9</xdr:col>
      <xdr:colOff>190500</xdr:colOff>
      <xdr:row>34</xdr:row>
      <xdr:rowOff>57153</xdr:rowOff>
    </xdr:to>
    <xdr:cxnSp macro="">
      <xdr:nvCxnSpPr>
        <xdr:cNvPr id="19" name="直線矢印コネクタ 18"/>
        <xdr:cNvCxnSpPr/>
      </xdr:nvCxnSpPr>
      <xdr:spPr>
        <a:xfrm flipV="1">
          <a:off x="5467352" y="5772150"/>
          <a:ext cx="895348" cy="114303"/>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34</xdr:row>
      <xdr:rowOff>38101</xdr:rowOff>
    </xdr:from>
    <xdr:to>
      <xdr:col>2</xdr:col>
      <xdr:colOff>76200</xdr:colOff>
      <xdr:row>36</xdr:row>
      <xdr:rowOff>152401</xdr:rowOff>
    </xdr:to>
    <xdr:sp macro="" textlink="">
      <xdr:nvSpPr>
        <xdr:cNvPr id="20" name="テキスト ボックス 19"/>
        <xdr:cNvSpPr txBox="1"/>
      </xdr:nvSpPr>
      <xdr:spPr>
        <a:xfrm>
          <a:off x="76200" y="5867401"/>
          <a:ext cx="13716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足で笹田ｗトップと認識</a:t>
          </a:r>
        </a:p>
      </xdr:txBody>
    </xdr:sp>
    <xdr:clientData/>
  </xdr:twoCellAnchor>
  <xdr:twoCellAnchor>
    <xdr:from>
      <xdr:col>8</xdr:col>
      <xdr:colOff>142875</xdr:colOff>
      <xdr:row>54</xdr:row>
      <xdr:rowOff>66675</xdr:rowOff>
    </xdr:from>
    <xdr:to>
      <xdr:col>9</xdr:col>
      <xdr:colOff>314325</xdr:colOff>
      <xdr:row>55</xdr:row>
      <xdr:rowOff>142875</xdr:rowOff>
    </xdr:to>
    <xdr:cxnSp macro="">
      <xdr:nvCxnSpPr>
        <xdr:cNvPr id="21" name="直線矢印コネクタ 20"/>
        <xdr:cNvCxnSpPr/>
      </xdr:nvCxnSpPr>
      <xdr:spPr>
        <a:xfrm>
          <a:off x="5629275" y="9324975"/>
          <a:ext cx="857250" cy="2476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38</xdr:row>
      <xdr:rowOff>142875</xdr:rowOff>
    </xdr:from>
    <xdr:to>
      <xdr:col>10</xdr:col>
      <xdr:colOff>209550</xdr:colOff>
      <xdr:row>40</xdr:row>
      <xdr:rowOff>161925</xdr:rowOff>
    </xdr:to>
    <xdr:sp macro="" textlink="">
      <xdr:nvSpPr>
        <xdr:cNvPr id="22" name="角丸四角形吹き出し 21"/>
        <xdr:cNvSpPr/>
      </xdr:nvSpPr>
      <xdr:spPr>
        <a:xfrm>
          <a:off x="6353175" y="6657975"/>
          <a:ext cx="714375" cy="361950"/>
        </a:xfrm>
        <a:prstGeom prst="wedgeRoundRectCallout">
          <a:avLst>
            <a:gd name="adj1" fmla="val 64959"/>
            <a:gd name="adj2" fmla="val -843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9</xdr:col>
      <xdr:colOff>514350</xdr:colOff>
      <xdr:row>41</xdr:row>
      <xdr:rowOff>133350</xdr:rowOff>
    </xdr:from>
    <xdr:to>
      <xdr:col>10</xdr:col>
      <xdr:colOff>561975</xdr:colOff>
      <xdr:row>43</xdr:row>
      <xdr:rowOff>152400</xdr:rowOff>
    </xdr:to>
    <xdr:sp macro="" textlink="">
      <xdr:nvSpPr>
        <xdr:cNvPr id="23" name="角丸四角形吹き出し 22"/>
        <xdr:cNvSpPr/>
      </xdr:nvSpPr>
      <xdr:spPr>
        <a:xfrm>
          <a:off x="6686550" y="7162800"/>
          <a:ext cx="733425" cy="361950"/>
        </a:xfrm>
        <a:prstGeom prst="wedgeRoundRectCallout">
          <a:avLst>
            <a:gd name="adj1" fmla="val 52591"/>
            <a:gd name="adj2" fmla="val -1028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85725</xdr:rowOff>
    </xdr:to>
    <xdr:pic>
      <xdr:nvPicPr>
        <xdr:cNvPr id="13313" name="Picture 1"/>
        <xdr:cNvPicPr>
          <a:picLocks noChangeAspect="1" noChangeArrowheads="1"/>
        </xdr:cNvPicPr>
      </xdr:nvPicPr>
      <xdr:blipFill>
        <a:blip xmlns:r="http://schemas.openxmlformats.org/officeDocument/2006/relationships" r:embed="rId1"/>
        <a:srcRect l="4612" t="13021" b="13151"/>
        <a:stretch>
          <a:fillRect/>
        </a:stretch>
      </xdr:blipFill>
      <xdr:spPr bwMode="auto">
        <a:xfrm>
          <a:off x="0" y="0"/>
          <a:ext cx="12411075" cy="5400675"/>
        </a:xfrm>
        <a:prstGeom prst="rect">
          <a:avLst/>
        </a:prstGeom>
        <a:noFill/>
        <a:ln w="1">
          <a:noFill/>
          <a:miter lim="800000"/>
          <a:headEnd/>
          <a:tailEnd type="none" w="med" len="med"/>
        </a:ln>
        <a:effectLst/>
      </xdr:spPr>
    </xdr:pic>
    <xdr:clientData/>
  </xdr:twoCellAnchor>
  <xdr:twoCellAnchor>
    <xdr:from>
      <xdr:col>0</xdr:col>
      <xdr:colOff>104774</xdr:colOff>
      <xdr:row>1</xdr:row>
      <xdr:rowOff>19050</xdr:rowOff>
    </xdr:from>
    <xdr:to>
      <xdr:col>3</xdr:col>
      <xdr:colOff>323850</xdr:colOff>
      <xdr:row>3</xdr:row>
      <xdr:rowOff>114300</xdr:rowOff>
    </xdr:to>
    <xdr:sp macro="" textlink="">
      <xdr:nvSpPr>
        <xdr:cNvPr id="3" name="テキスト ボックス 2"/>
        <xdr:cNvSpPr txBox="1"/>
      </xdr:nvSpPr>
      <xdr:spPr>
        <a:xfrm>
          <a:off x="104774" y="190500"/>
          <a:ext cx="2276476"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No.20:GBPCHF</a:t>
          </a:r>
        </a:p>
        <a:p>
          <a:pPr algn="l"/>
          <a:r>
            <a:rPr kumimoji="1" lang="ja-JP" altLang="en-US" sz="1100"/>
            <a:t>相場認識－相性良い為特にナシ</a:t>
          </a:r>
          <a:r>
            <a:rPr kumimoji="1" lang="en-US" altLang="ja-JP" sz="1100"/>
            <a:t>w</a:t>
          </a:r>
          <a:endParaRPr kumimoji="1" lang="ja-JP" altLang="en-US" sz="1100"/>
        </a:p>
      </xdr:txBody>
    </xdr:sp>
    <xdr:clientData/>
  </xdr:twoCellAnchor>
  <xdr:twoCellAnchor>
    <xdr:from>
      <xdr:col>0</xdr:col>
      <xdr:colOff>114301</xdr:colOff>
      <xdr:row>4</xdr:row>
      <xdr:rowOff>57150</xdr:rowOff>
    </xdr:from>
    <xdr:to>
      <xdr:col>2</xdr:col>
      <xdr:colOff>190500</xdr:colOff>
      <xdr:row>7</xdr:row>
      <xdr:rowOff>28575</xdr:rowOff>
    </xdr:to>
    <xdr:sp macro="" textlink="">
      <xdr:nvSpPr>
        <xdr:cNvPr id="4" name="テキスト ボックス 3"/>
        <xdr:cNvSpPr txBox="1"/>
      </xdr:nvSpPr>
      <xdr:spPr>
        <a:xfrm>
          <a:off x="114301" y="742950"/>
          <a:ext cx="1447799"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a:t>
          </a:r>
          <a:r>
            <a:rPr kumimoji="1" lang="ja-JP" altLang="en-US" sz="1100"/>
            <a:t>分、</a:t>
          </a:r>
          <a:r>
            <a:rPr kumimoji="1" lang="en-US" altLang="ja-JP" sz="1100"/>
            <a:t>1</a:t>
          </a:r>
          <a:r>
            <a:rPr kumimoji="1" lang="ja-JP" altLang="en-US" sz="1100"/>
            <a:t>時間足で笹田</a:t>
          </a:r>
          <a:r>
            <a:rPr kumimoji="1" lang="en-US" altLang="ja-JP" sz="1100"/>
            <a:t>W</a:t>
          </a:r>
          <a:r>
            <a:rPr kumimoji="1" lang="ja-JP" altLang="en-US" sz="1100"/>
            <a:t>ボトムと認識</a:t>
          </a:r>
        </a:p>
      </xdr:txBody>
    </xdr:sp>
    <xdr:clientData/>
  </xdr:twoCellAnchor>
  <xdr:twoCellAnchor>
    <xdr:from>
      <xdr:col>12</xdr:col>
      <xdr:colOff>19050</xdr:colOff>
      <xdr:row>13</xdr:row>
      <xdr:rowOff>123825</xdr:rowOff>
    </xdr:from>
    <xdr:to>
      <xdr:col>13</xdr:col>
      <xdr:colOff>171450</xdr:colOff>
      <xdr:row>14</xdr:row>
      <xdr:rowOff>123825</xdr:rowOff>
    </xdr:to>
    <xdr:cxnSp macro="">
      <xdr:nvCxnSpPr>
        <xdr:cNvPr id="5" name="直線矢印コネクタ 4"/>
        <xdr:cNvCxnSpPr/>
      </xdr:nvCxnSpPr>
      <xdr:spPr>
        <a:xfrm>
          <a:off x="8248650" y="2352675"/>
          <a:ext cx="838200" cy="1714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266700</xdr:colOff>
      <xdr:row>7</xdr:row>
      <xdr:rowOff>66675</xdr:rowOff>
    </xdr:from>
    <xdr:to>
      <xdr:col>15</xdr:col>
      <xdr:colOff>314325</xdr:colOff>
      <xdr:row>9</xdr:row>
      <xdr:rowOff>85725</xdr:rowOff>
    </xdr:to>
    <xdr:sp macro="" textlink="">
      <xdr:nvSpPr>
        <xdr:cNvPr id="6" name="角丸四角形吹き出し 5"/>
        <xdr:cNvSpPr/>
      </xdr:nvSpPr>
      <xdr:spPr>
        <a:xfrm>
          <a:off x="9867900" y="1266825"/>
          <a:ext cx="733425" cy="361950"/>
        </a:xfrm>
        <a:prstGeom prst="wedgeRoundRectCallout">
          <a:avLst>
            <a:gd name="adj1" fmla="val -81175"/>
            <a:gd name="adj2" fmla="val 11035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12</xdr:col>
      <xdr:colOff>28575</xdr:colOff>
      <xdr:row>22</xdr:row>
      <xdr:rowOff>76200</xdr:rowOff>
    </xdr:from>
    <xdr:to>
      <xdr:col>13</xdr:col>
      <xdr:colOff>190500</xdr:colOff>
      <xdr:row>24</xdr:row>
      <xdr:rowOff>28575</xdr:rowOff>
    </xdr:to>
    <xdr:cxnSp macro="">
      <xdr:nvCxnSpPr>
        <xdr:cNvPr id="8" name="直線矢印コネクタ 7"/>
        <xdr:cNvCxnSpPr/>
      </xdr:nvCxnSpPr>
      <xdr:spPr>
        <a:xfrm flipV="1">
          <a:off x="8258175" y="3848100"/>
          <a:ext cx="847725" cy="2952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342900</xdr:colOff>
      <xdr:row>9</xdr:row>
      <xdr:rowOff>0</xdr:rowOff>
    </xdr:from>
    <xdr:to>
      <xdr:col>13</xdr:col>
      <xdr:colOff>390525</xdr:colOff>
      <xdr:row>11</xdr:row>
      <xdr:rowOff>19050</xdr:rowOff>
    </xdr:to>
    <xdr:sp macro="" textlink="">
      <xdr:nvSpPr>
        <xdr:cNvPr id="9" name="角丸四角形吹き出し 8"/>
        <xdr:cNvSpPr/>
      </xdr:nvSpPr>
      <xdr:spPr>
        <a:xfrm>
          <a:off x="8572500" y="1543050"/>
          <a:ext cx="733425" cy="361950"/>
        </a:xfrm>
        <a:prstGeom prst="wedgeRoundRectCallout">
          <a:avLst>
            <a:gd name="adj1" fmla="val 62980"/>
            <a:gd name="adj2" fmla="val 8404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Sheet1">
    <tabColor rgb="FFFFC000"/>
  </sheetPr>
  <dimension ref="A1:L10"/>
  <sheetViews>
    <sheetView zoomScaleSheetLayoutView="100" workbookViewId="0">
      <pane ySplit="1" topLeftCell="A2" activePane="bottomLeft" state="frozen"/>
      <selection activeCell="I4" sqref="I4"/>
      <selection pane="bottomLeft" activeCell="A2" sqref="A2:A3"/>
    </sheetView>
  </sheetViews>
  <sheetFormatPr defaultColWidth="10" defaultRowHeight="13.5" customHeight="1"/>
  <cols>
    <col min="1" max="1" width="3.875" customWidth="1"/>
    <col min="2" max="2" width="23.5" style="74"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71" t="s">
        <v>68</v>
      </c>
      <c r="B1" s="72" t="s">
        <v>148</v>
      </c>
      <c r="C1" s="73" t="s">
        <v>114</v>
      </c>
      <c r="D1" s="172" t="s">
        <v>115</v>
      </c>
      <c r="E1" s="172"/>
      <c r="F1" s="172"/>
      <c r="G1" s="172"/>
      <c r="H1" s="172"/>
      <c r="I1" s="172"/>
      <c r="J1" s="172"/>
      <c r="K1" s="172"/>
      <c r="L1" s="172"/>
    </row>
    <row r="2" spans="1:12" ht="196.5" customHeight="1">
      <c r="A2" s="176">
        <v>1</v>
      </c>
      <c r="B2" s="171" t="s">
        <v>394</v>
      </c>
      <c r="C2" s="150" t="s">
        <v>395</v>
      </c>
      <c r="D2" s="170" t="s">
        <v>421</v>
      </c>
      <c r="E2" s="171"/>
      <c r="F2" s="171"/>
      <c r="G2" s="171"/>
      <c r="H2" s="171"/>
      <c r="I2" s="171"/>
      <c r="J2" s="171"/>
      <c r="K2" s="171"/>
      <c r="L2" s="171"/>
    </row>
    <row r="3" spans="1:12" ht="63" customHeight="1">
      <c r="A3" s="176"/>
      <c r="B3" s="171"/>
      <c r="C3" s="168" t="s">
        <v>422</v>
      </c>
      <c r="D3" s="173" t="s">
        <v>423</v>
      </c>
      <c r="E3" s="174"/>
      <c r="F3" s="174"/>
      <c r="G3" s="174"/>
      <c r="H3" s="174"/>
      <c r="I3" s="174"/>
      <c r="J3" s="174"/>
      <c r="K3" s="174"/>
      <c r="L3" s="175"/>
    </row>
    <row r="4" spans="1:12" ht="13.5" customHeight="1">
      <c r="D4" s="74"/>
      <c r="E4" s="74"/>
      <c r="F4" s="74"/>
      <c r="G4" s="74"/>
      <c r="H4" s="74"/>
      <c r="I4" s="74"/>
      <c r="J4" s="74"/>
      <c r="K4" s="74"/>
      <c r="L4" s="74"/>
    </row>
    <row r="5" spans="1:12" ht="13.5" customHeight="1">
      <c r="D5" s="74"/>
      <c r="E5" s="74"/>
      <c r="F5" s="74"/>
      <c r="G5" s="74"/>
      <c r="H5" s="74"/>
      <c r="I5" s="74"/>
      <c r="J5" s="74"/>
      <c r="K5" s="74"/>
      <c r="L5" s="74"/>
    </row>
    <row r="6" spans="1:12" ht="13.5" customHeight="1">
      <c r="D6" s="74"/>
      <c r="E6" s="74"/>
      <c r="F6" s="74"/>
      <c r="G6" s="74"/>
      <c r="H6" s="74"/>
      <c r="I6" s="74"/>
      <c r="J6" s="74"/>
      <c r="K6" s="74"/>
      <c r="L6" s="74"/>
    </row>
    <row r="7" spans="1:12" ht="13.5" customHeight="1">
      <c r="D7" s="74"/>
      <c r="E7" s="74"/>
      <c r="F7" s="74"/>
      <c r="G7" s="74"/>
      <c r="H7" s="74"/>
      <c r="I7" s="74"/>
      <c r="J7" s="74"/>
      <c r="K7" s="74"/>
      <c r="L7" s="74"/>
    </row>
    <row r="8" spans="1:12" ht="13.5" customHeight="1">
      <c r="D8" s="74"/>
      <c r="E8" s="74"/>
      <c r="F8" s="74"/>
      <c r="G8" s="74"/>
      <c r="H8" s="74"/>
      <c r="I8" s="74"/>
      <c r="J8" s="74"/>
      <c r="K8" s="74"/>
      <c r="L8" s="74"/>
    </row>
    <row r="9" spans="1:12" ht="13.5" customHeight="1">
      <c r="D9" s="74"/>
      <c r="E9" s="74"/>
      <c r="F9" s="74"/>
      <c r="G9" s="74"/>
      <c r="H9" s="74"/>
      <c r="I9" s="74"/>
      <c r="J9" s="74"/>
      <c r="K9" s="74"/>
      <c r="L9" s="74"/>
    </row>
    <row r="10" spans="1:12" ht="13.5" customHeight="1">
      <c r="D10" s="74"/>
      <c r="E10" s="74"/>
      <c r="F10" s="74"/>
      <c r="G10" s="74"/>
      <c r="H10" s="74"/>
      <c r="I10" s="74"/>
      <c r="J10" s="74"/>
      <c r="K10" s="74"/>
      <c r="L10" s="74"/>
    </row>
  </sheetData>
  <mergeCells count="5">
    <mergeCell ref="D2:L2"/>
    <mergeCell ref="D1:L1"/>
    <mergeCell ref="D3:L3"/>
    <mergeCell ref="A2:A3"/>
    <mergeCell ref="B2:B3"/>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
  <sheetViews>
    <sheetView topLeftCell="A27" workbookViewId="0"/>
  </sheetViews>
  <sheetFormatPr defaultRowHeight="13.5"/>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1"/>
  <sheetViews>
    <sheetView topLeftCell="A24" workbookViewId="0">
      <selection activeCell="A34" sqref="A34"/>
    </sheetView>
  </sheetViews>
  <sheetFormatPr defaultRowHeight="13.5"/>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
  <sheetViews>
    <sheetView topLeftCell="A33" workbookViewId="0"/>
  </sheetViews>
  <sheetFormatPr defaultRowHeight="13.5"/>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
  <sheetViews>
    <sheetView topLeftCell="A33" workbookViewId="0">
      <selection activeCell="A34" sqref="A34"/>
    </sheetView>
  </sheetViews>
  <sheetFormatPr defaultRowHeight="13.5"/>
  <sheetData/>
  <phoneticPr fontId="2"/>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dimension ref="A1"/>
  <sheetViews>
    <sheetView workbookViewId="0">
      <selection activeCell="A67" sqref="A67"/>
    </sheetView>
  </sheetViews>
  <sheetFormatPr defaultRowHeight="13.5"/>
  <sheetData/>
  <phoneticPr fontId="2"/>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tabColor rgb="FFFFC000"/>
  </sheetPr>
  <dimension ref="A1:S86"/>
  <sheetViews>
    <sheetView tabSelected="1" zoomScaleSheetLayoutView="100" workbookViewId="0">
      <pane ySplit="1" topLeftCell="A22" activePane="bottomLeft" state="frozen"/>
      <selection activeCell="I4" sqref="I4"/>
      <selection pane="bottomLeft" activeCell="A22" sqref="A22"/>
    </sheetView>
  </sheetViews>
  <sheetFormatPr defaultColWidth="10" defaultRowHeight="13.5" customHeight="1"/>
  <cols>
    <col min="1" max="1" width="4.25" customWidth="1"/>
    <col min="2" max="2" width="11.625" style="2" customWidth="1"/>
    <col min="3" max="3" width="5.375" style="75" customWidth="1"/>
    <col min="4" max="4" width="6.75" customWidth="1"/>
    <col min="5" max="5" width="5.75" style="25" customWidth="1"/>
    <col min="6" max="6" width="7.875" customWidth="1"/>
    <col min="7" max="7" width="16.625" style="149" customWidth="1"/>
    <col min="8" max="8" width="12.5" customWidth="1"/>
    <col min="9" max="9" width="5.5" customWidth="1"/>
    <col min="10" max="10" width="18.5" style="160" customWidth="1"/>
    <col min="11" max="11" width="11.25" customWidth="1"/>
    <col min="12" max="12" width="10.375" style="25" customWidth="1"/>
    <col min="13" max="13" width="6.125" customWidth="1"/>
    <col min="14" max="14" width="8.125" style="26" customWidth="1"/>
    <col min="15" max="15" width="7.125" style="26" customWidth="1"/>
    <col min="16" max="16" width="9.375" customWidth="1"/>
    <col min="17" max="17" width="10.25" style="28" customWidth="1"/>
    <col min="18" max="18" width="11.625" hidden="1" customWidth="1"/>
    <col min="19" max="19" width="10" style="147"/>
  </cols>
  <sheetData>
    <row r="1" spans="1:19" ht="14.25" thickBot="1">
      <c r="A1" s="16" t="s">
        <v>68</v>
      </c>
      <c r="B1" s="17" t="s">
        <v>69</v>
      </c>
      <c r="C1" s="140" t="s">
        <v>70</v>
      </c>
      <c r="D1" s="18" t="s">
        <v>71</v>
      </c>
      <c r="E1" s="19" t="s">
        <v>72</v>
      </c>
      <c r="F1" s="18" t="s">
        <v>73</v>
      </c>
      <c r="G1" s="152" t="s">
        <v>74</v>
      </c>
      <c r="H1" s="18" t="s">
        <v>75</v>
      </c>
      <c r="I1" s="18" t="s">
        <v>76</v>
      </c>
      <c r="J1" s="20" t="s">
        <v>77</v>
      </c>
      <c r="K1" s="18" t="s">
        <v>78</v>
      </c>
      <c r="L1" s="19" t="s">
        <v>79</v>
      </c>
      <c r="M1" s="18" t="s">
        <v>80</v>
      </c>
      <c r="N1" s="21" t="s">
        <v>81</v>
      </c>
      <c r="O1" s="22" t="s">
        <v>82</v>
      </c>
      <c r="P1" s="23" t="s">
        <v>83</v>
      </c>
      <c r="Q1" s="24" t="s">
        <v>84</v>
      </c>
    </row>
    <row r="2" spans="1:19">
      <c r="A2">
        <v>1</v>
      </c>
      <c r="B2" s="2" t="s">
        <v>338</v>
      </c>
      <c r="C2" s="75" t="s">
        <v>310</v>
      </c>
      <c r="D2">
        <v>0.01</v>
      </c>
      <c r="E2" s="25" t="s">
        <v>382</v>
      </c>
      <c r="F2" t="s">
        <v>396</v>
      </c>
      <c r="G2" s="149">
        <v>42494.026388888888</v>
      </c>
      <c r="H2">
        <v>106.851</v>
      </c>
      <c r="I2" t="s">
        <v>397</v>
      </c>
      <c r="J2" s="158">
        <v>42496.193749999999</v>
      </c>
      <c r="K2">
        <v>107.117</v>
      </c>
      <c r="L2" s="25" t="s">
        <v>393</v>
      </c>
      <c r="M2" s="141" t="s">
        <v>372</v>
      </c>
      <c r="N2" s="26">
        <v>26.6</v>
      </c>
      <c r="O2" s="27"/>
      <c r="P2">
        <v>266</v>
      </c>
      <c r="Q2" s="139">
        <v>500266</v>
      </c>
      <c r="R2" s="76"/>
      <c r="S2" s="147">
        <f t="shared" ref="S2:S19" si="0">SUM(H2)-K2</f>
        <v>-0.26600000000000534</v>
      </c>
    </row>
    <row r="3" spans="1:19">
      <c r="A3">
        <v>2</v>
      </c>
      <c r="B3" s="2" t="s">
        <v>391</v>
      </c>
      <c r="C3" s="75" t="s">
        <v>392</v>
      </c>
      <c r="D3">
        <v>0.01</v>
      </c>
      <c r="F3" t="s">
        <v>396</v>
      </c>
      <c r="G3" s="149">
        <v>42495.411111111112</v>
      </c>
      <c r="H3">
        <v>1.52925</v>
      </c>
      <c r="I3" t="s">
        <v>396</v>
      </c>
      <c r="J3" s="158">
        <v>42495.568749999999</v>
      </c>
      <c r="K3">
        <v>1.52237</v>
      </c>
      <c r="L3" s="25" t="s">
        <v>383</v>
      </c>
      <c r="M3" s="141" t="s">
        <v>314</v>
      </c>
      <c r="N3" s="26">
        <v>68.8</v>
      </c>
      <c r="O3" s="27"/>
      <c r="P3">
        <v>533</v>
      </c>
      <c r="Q3" s="139">
        <f t="shared" ref="Q3:Q29" si="1">Q2+P3</f>
        <v>500799</v>
      </c>
      <c r="R3" s="76"/>
      <c r="S3" s="147">
        <f t="shared" si="0"/>
        <v>6.8799999999999972E-3</v>
      </c>
    </row>
    <row r="4" spans="1:19">
      <c r="A4">
        <v>3</v>
      </c>
      <c r="B4" s="2" t="s">
        <v>398</v>
      </c>
      <c r="C4" s="75" t="s">
        <v>310</v>
      </c>
      <c r="D4">
        <v>0.01</v>
      </c>
      <c r="F4" t="s">
        <v>396</v>
      </c>
      <c r="G4" s="149">
        <v>42499.603472222225</v>
      </c>
      <c r="H4">
        <v>83.775000000000006</v>
      </c>
      <c r="I4" t="s">
        <v>403</v>
      </c>
      <c r="J4" s="158">
        <v>42500.978472222225</v>
      </c>
      <c r="K4">
        <v>84.643000000000001</v>
      </c>
      <c r="L4" s="25" t="s">
        <v>383</v>
      </c>
      <c r="M4" s="141" t="s">
        <v>314</v>
      </c>
      <c r="N4" s="26">
        <v>86.8</v>
      </c>
      <c r="O4" s="27"/>
      <c r="P4">
        <v>870</v>
      </c>
      <c r="Q4" s="139">
        <f t="shared" si="1"/>
        <v>501669</v>
      </c>
      <c r="R4" s="76"/>
      <c r="S4" s="147">
        <f t="shared" si="0"/>
        <v>-0.867999999999995</v>
      </c>
    </row>
    <row r="5" spans="1:19">
      <c r="A5">
        <v>4</v>
      </c>
      <c r="B5" s="2" t="s">
        <v>399</v>
      </c>
      <c r="C5" s="75" t="s">
        <v>310</v>
      </c>
      <c r="D5">
        <v>0.01</v>
      </c>
      <c r="F5" t="s">
        <v>406</v>
      </c>
      <c r="G5" s="149">
        <v>42500.772222222222</v>
      </c>
      <c r="H5">
        <v>0.67517000000000005</v>
      </c>
      <c r="I5" t="s">
        <v>401</v>
      </c>
      <c r="J5" s="158">
        <v>42501.006944444445</v>
      </c>
      <c r="K5">
        <v>0.68037000000000003</v>
      </c>
      <c r="L5" s="25" t="s">
        <v>383</v>
      </c>
      <c r="M5" s="141" t="s">
        <v>314</v>
      </c>
      <c r="N5" s="26">
        <v>52</v>
      </c>
      <c r="O5" s="27"/>
      <c r="P5">
        <v>575</v>
      </c>
      <c r="Q5" s="139">
        <f t="shared" si="1"/>
        <v>502244</v>
      </c>
      <c r="R5" s="76"/>
      <c r="S5" s="147">
        <f t="shared" si="0"/>
        <v>-5.1999999999999824E-3</v>
      </c>
    </row>
    <row r="6" spans="1:19">
      <c r="A6">
        <v>5</v>
      </c>
      <c r="B6" s="2" t="s">
        <v>400</v>
      </c>
      <c r="C6" s="75" t="s">
        <v>392</v>
      </c>
      <c r="D6">
        <v>0.01</v>
      </c>
      <c r="F6" t="s">
        <v>402</v>
      </c>
      <c r="G6" s="149">
        <v>42501.193749999999</v>
      </c>
      <c r="H6">
        <v>123.889</v>
      </c>
      <c r="I6" t="s">
        <v>402</v>
      </c>
      <c r="J6" s="158">
        <v>42501.258333333331</v>
      </c>
      <c r="K6">
        <v>123.887</v>
      </c>
      <c r="L6" s="25" t="s">
        <v>404</v>
      </c>
      <c r="M6" s="141" t="s">
        <v>405</v>
      </c>
      <c r="N6" s="26">
        <v>0.2</v>
      </c>
      <c r="O6" s="27"/>
      <c r="P6">
        <v>2</v>
      </c>
      <c r="Q6" s="139">
        <f t="shared" si="1"/>
        <v>502246</v>
      </c>
      <c r="R6" s="76"/>
      <c r="S6" s="147">
        <f t="shared" si="0"/>
        <v>1.9999999999953388E-3</v>
      </c>
    </row>
    <row r="7" spans="1:19">
      <c r="A7">
        <v>6</v>
      </c>
      <c r="B7" s="2" t="s">
        <v>407</v>
      </c>
      <c r="C7" s="75" t="s">
        <v>310</v>
      </c>
      <c r="D7">
        <v>0.01</v>
      </c>
      <c r="F7" t="s">
        <v>408</v>
      </c>
      <c r="G7" s="149">
        <v>42506.142361111109</v>
      </c>
      <c r="H7">
        <v>0.71082000000000001</v>
      </c>
      <c r="I7" t="s">
        <v>408</v>
      </c>
      <c r="J7" s="158">
        <v>42506.747916666667</v>
      </c>
      <c r="K7">
        <v>0.71287</v>
      </c>
      <c r="L7" s="25" t="s">
        <v>383</v>
      </c>
      <c r="M7" s="141" t="s">
        <v>314</v>
      </c>
      <c r="N7" s="26">
        <v>20.5</v>
      </c>
      <c r="O7" s="27"/>
      <c r="P7">
        <v>228</v>
      </c>
      <c r="Q7" s="139">
        <f t="shared" si="1"/>
        <v>502474</v>
      </c>
      <c r="R7" s="76"/>
      <c r="S7" s="147">
        <f>SUM(H7)-K7</f>
        <v>-2.0499999999999963E-3</v>
      </c>
    </row>
    <row r="8" spans="1:19">
      <c r="A8">
        <v>7</v>
      </c>
      <c r="B8" s="2" t="s">
        <v>409</v>
      </c>
      <c r="C8" s="75" t="s">
        <v>310</v>
      </c>
      <c r="D8">
        <v>0.01</v>
      </c>
      <c r="F8" t="s">
        <v>401</v>
      </c>
      <c r="G8" s="149">
        <v>42510.675694444442</v>
      </c>
      <c r="H8">
        <v>1.1232500000000001</v>
      </c>
      <c r="I8" t="s">
        <v>415</v>
      </c>
      <c r="J8" s="158">
        <v>42513.180555555555</v>
      </c>
      <c r="K8">
        <v>1.1232800000000001</v>
      </c>
      <c r="L8" s="25" t="s">
        <v>404</v>
      </c>
      <c r="M8" s="141" t="s">
        <v>405</v>
      </c>
      <c r="N8" s="26">
        <v>0.3</v>
      </c>
      <c r="O8" s="27"/>
      <c r="P8">
        <v>3</v>
      </c>
      <c r="Q8" s="139">
        <f t="shared" si="1"/>
        <v>502477</v>
      </c>
      <c r="R8" s="76"/>
      <c r="S8" s="147">
        <f>SUM(H8)-K8</f>
        <v>-2.9999999999974492E-5</v>
      </c>
    </row>
    <row r="9" spans="1:19">
      <c r="A9">
        <v>8</v>
      </c>
      <c r="B9" s="2" t="s">
        <v>410</v>
      </c>
      <c r="C9" s="75" t="s">
        <v>392</v>
      </c>
      <c r="D9">
        <v>0.01</v>
      </c>
      <c r="F9" t="s">
        <v>415</v>
      </c>
      <c r="G9" s="149">
        <v>42509.723611111112</v>
      </c>
      <c r="H9">
        <v>160.16999999999999</v>
      </c>
      <c r="I9" t="s">
        <v>415</v>
      </c>
      <c r="J9" s="158">
        <v>42513.133333333331</v>
      </c>
      <c r="K9">
        <v>159.31800000000001</v>
      </c>
      <c r="L9" s="25" t="s">
        <v>383</v>
      </c>
      <c r="M9" s="141" t="s">
        <v>314</v>
      </c>
      <c r="N9" s="26">
        <v>85.2</v>
      </c>
      <c r="O9" s="27"/>
      <c r="P9">
        <v>852</v>
      </c>
      <c r="Q9" s="139">
        <f t="shared" si="1"/>
        <v>503329</v>
      </c>
      <c r="R9" s="76"/>
      <c r="S9" s="147">
        <f t="shared" si="0"/>
        <v>0.85199999999997544</v>
      </c>
    </row>
    <row r="10" spans="1:19">
      <c r="A10">
        <v>9</v>
      </c>
      <c r="B10" s="2" t="s">
        <v>398</v>
      </c>
      <c r="C10" s="75" t="s">
        <v>310</v>
      </c>
      <c r="D10">
        <v>0.01</v>
      </c>
      <c r="F10" t="s">
        <v>415</v>
      </c>
      <c r="G10" s="149">
        <v>42514.556944444441</v>
      </c>
      <c r="H10">
        <v>83.302000000000007</v>
      </c>
      <c r="I10" t="s">
        <v>415</v>
      </c>
      <c r="J10" s="158">
        <v>42514.629166666666</v>
      </c>
      <c r="K10">
        <v>82.997</v>
      </c>
      <c r="L10" s="25" t="s">
        <v>383</v>
      </c>
      <c r="M10" s="141" t="s">
        <v>314</v>
      </c>
      <c r="N10" s="26">
        <v>30.5</v>
      </c>
      <c r="O10" s="27"/>
      <c r="P10">
        <v>181</v>
      </c>
      <c r="Q10" s="139">
        <f t="shared" si="1"/>
        <v>503510</v>
      </c>
      <c r="R10" s="76"/>
      <c r="S10" s="147">
        <f>SUM(H10)-K10</f>
        <v>0.30500000000000682</v>
      </c>
    </row>
    <row r="11" spans="1:19">
      <c r="A11">
        <v>10</v>
      </c>
      <c r="B11" s="2" t="s">
        <v>411</v>
      </c>
      <c r="C11" s="75" t="s">
        <v>392</v>
      </c>
      <c r="D11">
        <v>0.01</v>
      </c>
      <c r="F11" t="s">
        <v>402</v>
      </c>
      <c r="G11" s="149">
        <v>42515.227777777778</v>
      </c>
      <c r="H11">
        <v>1.44997</v>
      </c>
      <c r="I11" t="s">
        <v>402</v>
      </c>
      <c r="J11" s="158">
        <v>42515.319444444445</v>
      </c>
      <c r="K11">
        <v>1.4499299999999999</v>
      </c>
      <c r="L11" s="25" t="s">
        <v>404</v>
      </c>
      <c r="M11" s="141" t="s">
        <v>405</v>
      </c>
      <c r="N11" s="26">
        <v>0.4</v>
      </c>
      <c r="O11" s="27"/>
      <c r="P11">
        <v>4</v>
      </c>
      <c r="Q11" s="139">
        <f t="shared" si="1"/>
        <v>503514</v>
      </c>
      <c r="R11" s="76"/>
      <c r="S11" s="147">
        <f t="shared" si="0"/>
        <v>4.0000000000040004E-5</v>
      </c>
    </row>
    <row r="12" spans="1:19">
      <c r="A12">
        <v>11</v>
      </c>
      <c r="B12" s="2" t="s">
        <v>412</v>
      </c>
      <c r="C12" s="75" t="s">
        <v>310</v>
      </c>
      <c r="D12">
        <v>0.01</v>
      </c>
      <c r="F12" t="s">
        <v>402</v>
      </c>
      <c r="G12" s="149">
        <v>42515.980555555558</v>
      </c>
      <c r="H12">
        <v>1.65465</v>
      </c>
      <c r="I12" t="s">
        <v>402</v>
      </c>
      <c r="J12" s="158">
        <v>42516.03125</v>
      </c>
      <c r="K12">
        <v>1.6583000000000001</v>
      </c>
      <c r="L12" s="25" t="s">
        <v>383</v>
      </c>
      <c r="M12" s="141" t="s">
        <v>314</v>
      </c>
      <c r="N12" s="26">
        <v>36.5</v>
      </c>
      <c r="O12" s="27"/>
      <c r="P12">
        <v>270</v>
      </c>
      <c r="Q12" s="139">
        <f t="shared" si="1"/>
        <v>503784</v>
      </c>
      <c r="R12" s="76"/>
      <c r="S12" s="147">
        <f t="shared" si="0"/>
        <v>-3.6500000000001531E-3</v>
      </c>
    </row>
    <row r="13" spans="1:19">
      <c r="A13">
        <v>12</v>
      </c>
      <c r="B13" s="2" t="s">
        <v>413</v>
      </c>
      <c r="C13" s="75" t="s">
        <v>310</v>
      </c>
      <c r="D13">
        <v>0.01</v>
      </c>
      <c r="F13" t="s">
        <v>402</v>
      </c>
      <c r="G13" s="149">
        <v>42516.488888888889</v>
      </c>
      <c r="H13">
        <v>0.87365000000000004</v>
      </c>
      <c r="I13" t="s">
        <v>402</v>
      </c>
      <c r="J13" s="158">
        <v>42516.634722222225</v>
      </c>
      <c r="K13">
        <v>0.87046999999999997</v>
      </c>
      <c r="L13" s="25" t="s">
        <v>420</v>
      </c>
      <c r="M13" s="141" t="s">
        <v>414</v>
      </c>
      <c r="O13" s="27">
        <v>-31.8</v>
      </c>
      <c r="P13">
        <v>-271</v>
      </c>
      <c r="Q13" s="139">
        <f t="shared" si="1"/>
        <v>503513</v>
      </c>
      <c r="R13" s="76"/>
      <c r="S13" s="147">
        <f t="shared" si="0"/>
        <v>3.1800000000000717E-3</v>
      </c>
    </row>
    <row r="14" spans="1:19">
      <c r="A14">
        <v>13</v>
      </c>
      <c r="B14" s="2" t="s">
        <v>411</v>
      </c>
      <c r="C14" s="75" t="s">
        <v>392</v>
      </c>
      <c r="D14">
        <v>0.01</v>
      </c>
      <c r="F14" t="s">
        <v>401</v>
      </c>
      <c r="G14" s="149">
        <v>42516.667361111111</v>
      </c>
      <c r="H14">
        <v>1.45377</v>
      </c>
      <c r="I14" t="s">
        <v>415</v>
      </c>
      <c r="J14" s="158">
        <v>42517.424305555556</v>
      </c>
      <c r="K14">
        <v>1.44937</v>
      </c>
      <c r="L14" s="25" t="s">
        <v>383</v>
      </c>
      <c r="M14" s="141" t="s">
        <v>314</v>
      </c>
      <c r="N14" s="26">
        <v>44</v>
      </c>
      <c r="O14" s="27"/>
      <c r="P14">
        <v>487</v>
      </c>
      <c r="Q14" s="139">
        <f t="shared" si="1"/>
        <v>504000</v>
      </c>
      <c r="R14" s="76"/>
      <c r="S14" s="147">
        <f t="shared" si="0"/>
        <v>4.3999999999999595E-3</v>
      </c>
    </row>
    <row r="15" spans="1:19">
      <c r="A15">
        <v>14</v>
      </c>
      <c r="B15" s="2" t="s">
        <v>416</v>
      </c>
      <c r="C15" s="75" t="s">
        <v>310</v>
      </c>
      <c r="D15">
        <v>0.01</v>
      </c>
      <c r="F15" t="s">
        <v>396</v>
      </c>
      <c r="G15" s="149">
        <v>42521.595833333333</v>
      </c>
      <c r="H15">
        <v>0.72619999999999996</v>
      </c>
      <c r="I15" t="s">
        <v>418</v>
      </c>
      <c r="J15" s="158">
        <v>42524.645833333336</v>
      </c>
      <c r="K15">
        <v>0.72623000000000004</v>
      </c>
      <c r="L15" s="25" t="s">
        <v>404</v>
      </c>
      <c r="M15" s="141" t="s">
        <v>405</v>
      </c>
      <c r="N15" s="26">
        <v>0.3</v>
      </c>
      <c r="O15" s="27"/>
      <c r="P15">
        <v>70</v>
      </c>
      <c r="Q15" s="139">
        <f t="shared" si="1"/>
        <v>504070</v>
      </c>
      <c r="R15" s="76"/>
      <c r="S15" s="147">
        <f t="shared" si="0"/>
        <v>-3.0000000000085514E-5</v>
      </c>
    </row>
    <row r="16" spans="1:19">
      <c r="A16">
        <v>15</v>
      </c>
      <c r="B16" s="2" t="s">
        <v>417</v>
      </c>
      <c r="C16" s="75" t="s">
        <v>392</v>
      </c>
      <c r="D16">
        <v>0.01</v>
      </c>
      <c r="F16" t="s">
        <v>396</v>
      </c>
      <c r="G16" s="149">
        <v>42516.688888888886</v>
      </c>
      <c r="H16">
        <v>1.8992500000000001</v>
      </c>
      <c r="I16" t="s">
        <v>418</v>
      </c>
      <c r="J16" s="158">
        <v>42524.670138888891</v>
      </c>
      <c r="K16">
        <v>1.88103</v>
      </c>
      <c r="L16" s="25" t="s">
        <v>383</v>
      </c>
      <c r="M16" s="141" t="s">
        <v>314</v>
      </c>
      <c r="N16" s="26">
        <v>182.2</v>
      </c>
      <c r="O16" s="27"/>
      <c r="P16">
        <v>1543</v>
      </c>
      <c r="Q16" s="139">
        <f t="shared" si="1"/>
        <v>505613</v>
      </c>
      <c r="R16" s="76"/>
      <c r="S16" s="147">
        <f>SUM(H16)-K16</f>
        <v>1.8220000000000125E-2</v>
      </c>
    </row>
    <row r="17" spans="1:19">
      <c r="A17">
        <v>16</v>
      </c>
      <c r="B17" s="2" t="s">
        <v>417</v>
      </c>
      <c r="C17" s="75" t="s">
        <v>392</v>
      </c>
      <c r="D17">
        <v>0.01</v>
      </c>
      <c r="F17" t="s">
        <v>396</v>
      </c>
      <c r="G17" s="149">
        <v>42520.292361111111</v>
      </c>
      <c r="H17">
        <v>1.9128700000000001</v>
      </c>
      <c r="I17" t="s">
        <v>418</v>
      </c>
      <c r="J17" s="158">
        <v>42524.670138888891</v>
      </c>
      <c r="K17">
        <v>1.88103</v>
      </c>
      <c r="L17" s="25" t="s">
        <v>383</v>
      </c>
      <c r="M17" s="141" t="s">
        <v>314</v>
      </c>
      <c r="N17" s="26">
        <v>318.39999999999998</v>
      </c>
      <c r="O17" s="27"/>
      <c r="P17">
        <v>2677</v>
      </c>
      <c r="Q17" s="139">
        <f t="shared" si="1"/>
        <v>508290</v>
      </c>
      <c r="R17" s="76"/>
      <c r="S17" s="147">
        <f t="shared" si="0"/>
        <v>3.184000000000009E-2</v>
      </c>
    </row>
    <row r="18" spans="1:19">
      <c r="A18">
        <v>17</v>
      </c>
      <c r="B18" s="2" t="s">
        <v>409</v>
      </c>
      <c r="C18" s="75" t="s">
        <v>392</v>
      </c>
      <c r="D18">
        <v>2.0299999999999998</v>
      </c>
      <c r="F18" t="s">
        <v>419</v>
      </c>
      <c r="G18" s="149">
        <v>42523.609722222223</v>
      </c>
      <c r="H18">
        <v>1.12113</v>
      </c>
      <c r="I18" t="s">
        <v>419</v>
      </c>
      <c r="J18" s="158">
        <v>42523.65</v>
      </c>
      <c r="K18">
        <v>1.11727</v>
      </c>
      <c r="L18" s="25" t="s">
        <v>383</v>
      </c>
      <c r="M18" s="141" t="s">
        <v>314</v>
      </c>
      <c r="N18" s="26">
        <v>38.6</v>
      </c>
      <c r="O18" s="27"/>
      <c r="P18" s="135">
        <v>39611</v>
      </c>
      <c r="Q18" s="139">
        <f t="shared" si="1"/>
        <v>547901</v>
      </c>
      <c r="R18" s="76"/>
      <c r="S18" s="147">
        <f t="shared" si="0"/>
        <v>3.8599999999999746E-3</v>
      </c>
    </row>
    <row r="19" spans="1:19">
      <c r="A19">
        <v>18</v>
      </c>
      <c r="B19" s="2" t="s">
        <v>424</v>
      </c>
      <c r="C19" s="75" t="s">
        <v>310</v>
      </c>
      <c r="D19">
        <v>1.7</v>
      </c>
      <c r="F19" t="s">
        <v>402</v>
      </c>
      <c r="G19" s="149">
        <v>42527.43472222222</v>
      </c>
      <c r="H19">
        <v>1.4066700000000001</v>
      </c>
      <c r="I19" t="s">
        <v>402</v>
      </c>
      <c r="J19" s="158">
        <v>42527.459722222222</v>
      </c>
      <c r="K19">
        <v>1.41004</v>
      </c>
      <c r="L19" s="25" t="s">
        <v>383</v>
      </c>
      <c r="M19" s="141" t="s">
        <v>314</v>
      </c>
      <c r="N19" s="26">
        <v>33.700000000000003</v>
      </c>
      <c r="O19" s="27"/>
      <c r="P19" s="135">
        <v>62861</v>
      </c>
      <c r="Q19" s="139">
        <f t="shared" si="1"/>
        <v>610762</v>
      </c>
      <c r="R19" s="76"/>
      <c r="S19" s="147">
        <f t="shared" si="0"/>
        <v>-3.3699999999998731E-3</v>
      </c>
    </row>
    <row r="20" spans="1:19">
      <c r="A20">
        <v>19</v>
      </c>
      <c r="B20" s="2" t="s">
        <v>424</v>
      </c>
      <c r="C20" s="75" t="s">
        <v>310</v>
      </c>
      <c r="D20">
        <v>0.64</v>
      </c>
      <c r="F20" t="s">
        <v>431</v>
      </c>
      <c r="G20" s="149">
        <v>42528.442361111112</v>
      </c>
      <c r="H20">
        <v>1.41099</v>
      </c>
      <c r="I20" t="s">
        <v>444</v>
      </c>
      <c r="J20" s="158">
        <v>42528.298611111109</v>
      </c>
      <c r="K20">
        <v>1.4168000000000001</v>
      </c>
      <c r="L20" s="25" t="s">
        <v>383</v>
      </c>
      <c r="M20" s="141" t="s">
        <v>314</v>
      </c>
      <c r="N20" s="26">
        <v>58.1</v>
      </c>
      <c r="O20" s="27"/>
      <c r="P20" s="135">
        <v>41281</v>
      </c>
      <c r="Q20" s="139">
        <f t="shared" si="1"/>
        <v>652043</v>
      </c>
      <c r="R20" s="76"/>
      <c r="S20" s="147">
        <f t="shared" ref="S20:S24" si="2">SUM(H20)-K20</f>
        <v>-5.8100000000000929E-3</v>
      </c>
    </row>
    <row r="21" spans="1:19">
      <c r="A21">
        <v>20</v>
      </c>
      <c r="B21" s="2" t="s">
        <v>424</v>
      </c>
      <c r="C21" s="75" t="s">
        <v>310</v>
      </c>
      <c r="D21">
        <v>1.01</v>
      </c>
      <c r="F21" t="s">
        <v>431</v>
      </c>
      <c r="G21" s="149">
        <v>42530.65</v>
      </c>
      <c r="H21">
        <v>1.3932800000000001</v>
      </c>
      <c r="I21" t="s">
        <v>444</v>
      </c>
      <c r="J21" s="158">
        <v>42530.742361111108</v>
      </c>
      <c r="K21">
        <v>1.3968799999999999</v>
      </c>
      <c r="L21" s="25" t="s">
        <v>383</v>
      </c>
      <c r="M21" s="141" t="s">
        <v>314</v>
      </c>
      <c r="N21" s="26">
        <v>36</v>
      </c>
      <c r="O21" s="27"/>
      <c r="P21" s="135">
        <v>40109</v>
      </c>
      <c r="Q21" s="139">
        <f t="shared" si="1"/>
        <v>692152</v>
      </c>
      <c r="R21" s="76"/>
      <c r="S21" s="147">
        <f t="shared" si="2"/>
        <v>-3.5999999999998256E-3</v>
      </c>
    </row>
    <row r="22" spans="1:19">
      <c r="A22">
        <v>21</v>
      </c>
      <c r="B22" s="2" t="s">
        <v>425</v>
      </c>
      <c r="C22" s="75" t="s">
        <v>429</v>
      </c>
      <c r="D22">
        <v>0.89</v>
      </c>
      <c r="F22" t="s">
        <v>436</v>
      </c>
      <c r="G22" s="149">
        <v>42531.863888888889</v>
      </c>
      <c r="H22">
        <v>75.472999999999999</v>
      </c>
      <c r="I22" t="s">
        <v>443</v>
      </c>
      <c r="J22" s="158">
        <v>42534.164583333331</v>
      </c>
      <c r="K22">
        <v>74.950999999999993</v>
      </c>
      <c r="L22" s="25" t="s">
        <v>432</v>
      </c>
      <c r="M22" s="141" t="s">
        <v>433</v>
      </c>
      <c r="N22" s="26">
        <v>52.2</v>
      </c>
      <c r="O22" s="27"/>
      <c r="P22" s="135">
        <v>46458</v>
      </c>
      <c r="Q22" s="139">
        <f t="shared" si="1"/>
        <v>738610</v>
      </c>
      <c r="R22" s="76"/>
      <c r="S22" s="147">
        <f t="shared" si="2"/>
        <v>0.52200000000000557</v>
      </c>
    </row>
    <row r="23" spans="1:19">
      <c r="A23">
        <v>22</v>
      </c>
      <c r="B23" s="2" t="s">
        <v>426</v>
      </c>
      <c r="C23" s="75" t="s">
        <v>430</v>
      </c>
      <c r="D23">
        <v>0.71</v>
      </c>
      <c r="F23" t="s">
        <v>402</v>
      </c>
      <c r="G23" s="149">
        <v>42534.688194444447</v>
      </c>
      <c r="H23">
        <v>1.3718300000000001</v>
      </c>
      <c r="I23" t="s">
        <v>444</v>
      </c>
      <c r="J23" s="158">
        <v>42534.688888888886</v>
      </c>
      <c r="K23">
        <v>1.37754</v>
      </c>
      <c r="L23" s="25" t="s">
        <v>432</v>
      </c>
      <c r="M23" s="141" t="s">
        <v>433</v>
      </c>
      <c r="N23" s="26">
        <v>57.1</v>
      </c>
      <c r="O23" s="27"/>
      <c r="P23" s="135">
        <v>44586</v>
      </c>
      <c r="Q23" s="139">
        <f t="shared" si="1"/>
        <v>783196</v>
      </c>
      <c r="R23" s="76"/>
      <c r="S23" s="147">
        <f t="shared" si="2"/>
        <v>-5.7099999999998818E-3</v>
      </c>
    </row>
    <row r="24" spans="1:19">
      <c r="A24">
        <v>23</v>
      </c>
      <c r="B24" s="2" t="s">
        <v>427</v>
      </c>
      <c r="C24" s="75" t="s">
        <v>430</v>
      </c>
      <c r="D24">
        <v>0.55000000000000004</v>
      </c>
      <c r="F24" t="s">
        <v>402</v>
      </c>
      <c r="G24" s="149">
        <v>42536.135416666664</v>
      </c>
      <c r="H24">
        <v>1.0799700000000001</v>
      </c>
      <c r="I24" t="s">
        <v>444</v>
      </c>
      <c r="J24" s="158">
        <v>75407.35555555555</v>
      </c>
      <c r="K24">
        <v>1.08087</v>
      </c>
      <c r="L24" s="25" t="s">
        <v>432</v>
      </c>
      <c r="M24" s="141" t="s">
        <v>433</v>
      </c>
      <c r="N24" s="26">
        <v>9</v>
      </c>
      <c r="O24" s="27"/>
      <c r="P24" s="135">
        <v>5449</v>
      </c>
      <c r="Q24" s="139">
        <f t="shared" si="1"/>
        <v>788645</v>
      </c>
      <c r="R24" s="76"/>
      <c r="S24" s="147">
        <f t="shared" si="2"/>
        <v>-8.9999999999990088E-4</v>
      </c>
    </row>
    <row r="25" spans="1:19">
      <c r="A25">
        <v>24</v>
      </c>
      <c r="B25" s="2" t="s">
        <v>428</v>
      </c>
      <c r="C25" s="75" t="s">
        <v>429</v>
      </c>
      <c r="D25">
        <v>0.2</v>
      </c>
      <c r="F25" t="s">
        <v>437</v>
      </c>
      <c r="G25" s="149">
        <v>42537.210416666669</v>
      </c>
      <c r="H25">
        <v>0.95506999999999997</v>
      </c>
      <c r="I25" t="s">
        <v>443</v>
      </c>
      <c r="J25" s="158">
        <v>42537.400694444441</v>
      </c>
      <c r="K25">
        <v>0.95301999999999998</v>
      </c>
      <c r="L25" s="25" t="s">
        <v>432</v>
      </c>
      <c r="M25" s="141" t="s">
        <v>433</v>
      </c>
      <c r="N25" s="26">
        <v>20.5</v>
      </c>
      <c r="O25" s="27"/>
      <c r="P25" s="135">
        <v>3289</v>
      </c>
      <c r="Q25" s="139">
        <f t="shared" si="1"/>
        <v>791934</v>
      </c>
      <c r="R25" s="76"/>
      <c r="S25" s="147">
        <f t="shared" ref="S25:S29" si="3">SUM(H25)-K25</f>
        <v>2.0499999999999963E-3</v>
      </c>
    </row>
    <row r="26" spans="1:19">
      <c r="A26">
        <v>25</v>
      </c>
      <c r="B26" s="2" t="s">
        <v>438</v>
      </c>
      <c r="C26" s="75" t="s">
        <v>441</v>
      </c>
      <c r="D26">
        <v>0.59</v>
      </c>
      <c r="F26" t="s">
        <v>442</v>
      </c>
      <c r="G26" s="149">
        <v>42537.84097222222</v>
      </c>
      <c r="H26">
        <v>0.78893999999999997</v>
      </c>
      <c r="I26" t="s">
        <v>442</v>
      </c>
      <c r="J26" s="158">
        <v>42541.120138888888</v>
      </c>
      <c r="K26">
        <v>0.77969999999999995</v>
      </c>
      <c r="L26" s="25" t="s">
        <v>383</v>
      </c>
      <c r="M26" s="141" t="s">
        <v>314</v>
      </c>
      <c r="N26" s="26">
        <v>92.4</v>
      </c>
      <c r="O26" s="27"/>
      <c r="P26" s="135">
        <v>83028</v>
      </c>
      <c r="Q26" s="139">
        <f t="shared" si="1"/>
        <v>874962</v>
      </c>
      <c r="R26" s="76"/>
      <c r="S26" s="147">
        <f t="shared" si="3"/>
        <v>9.240000000000026E-3</v>
      </c>
    </row>
    <row r="27" spans="1:19">
      <c r="A27">
        <v>26</v>
      </c>
      <c r="B27" s="2" t="s">
        <v>439</v>
      </c>
      <c r="C27" s="75" t="s">
        <v>392</v>
      </c>
      <c r="D27">
        <v>0.78</v>
      </c>
      <c r="F27" t="s">
        <v>443</v>
      </c>
      <c r="G27" s="149">
        <v>42542.643750000003</v>
      </c>
      <c r="H27" s="75">
        <v>2.0552600000000001</v>
      </c>
      <c r="I27" t="s">
        <v>443</v>
      </c>
      <c r="J27" s="158">
        <v>42543.963888888888</v>
      </c>
      <c r="K27">
        <v>2.0524900000000001</v>
      </c>
      <c r="L27" s="25" t="s">
        <v>383</v>
      </c>
      <c r="M27" s="141" t="s">
        <v>314</v>
      </c>
      <c r="N27" s="26">
        <v>27.7</v>
      </c>
      <c r="O27" s="27"/>
      <c r="P27" s="135">
        <v>16169</v>
      </c>
      <c r="Q27" s="139">
        <f t="shared" si="1"/>
        <v>891131</v>
      </c>
      <c r="R27" s="76"/>
      <c r="S27" s="147">
        <f t="shared" si="3"/>
        <v>2.7699999999999392E-3</v>
      </c>
    </row>
    <row r="28" spans="1:19">
      <c r="A28">
        <v>27</v>
      </c>
      <c r="B28" s="2" t="s">
        <v>440</v>
      </c>
      <c r="C28" s="75" t="s">
        <v>392</v>
      </c>
      <c r="D28">
        <v>0.1</v>
      </c>
      <c r="F28" t="s">
        <v>443</v>
      </c>
      <c r="G28" s="149">
        <v>42542.847916666666</v>
      </c>
      <c r="H28">
        <v>1.4087099999999999</v>
      </c>
      <c r="I28" t="s">
        <v>443</v>
      </c>
      <c r="J28" s="158">
        <v>42543.017361111109</v>
      </c>
      <c r="K28">
        <v>1.4129700000000001</v>
      </c>
      <c r="L28" s="25" t="s">
        <v>445</v>
      </c>
      <c r="M28" s="141" t="s">
        <v>414</v>
      </c>
      <c r="O28" s="27">
        <v>-42.6</v>
      </c>
      <c r="P28" s="135">
        <v>-4640</v>
      </c>
      <c r="Q28" s="139">
        <f t="shared" si="1"/>
        <v>886491</v>
      </c>
      <c r="R28" s="76"/>
      <c r="S28" s="147">
        <f t="shared" si="3"/>
        <v>-4.2600000000001526E-3</v>
      </c>
    </row>
    <row r="29" spans="1:19">
      <c r="A29">
        <v>28</v>
      </c>
      <c r="B29" s="2" t="s">
        <v>440</v>
      </c>
      <c r="C29" s="75" t="s">
        <v>392</v>
      </c>
      <c r="D29">
        <v>0.1</v>
      </c>
      <c r="F29" t="s">
        <v>443</v>
      </c>
      <c r="G29" s="149">
        <v>42542.888888888891</v>
      </c>
      <c r="H29">
        <v>1.4107400000000001</v>
      </c>
      <c r="I29" t="s">
        <v>443</v>
      </c>
      <c r="J29" s="158">
        <v>42543.017361111109</v>
      </c>
      <c r="K29">
        <v>1.4129700000000001</v>
      </c>
      <c r="L29" s="25" t="s">
        <v>445</v>
      </c>
      <c r="M29" s="141" t="s">
        <v>414</v>
      </c>
      <c r="O29" s="27">
        <v>-22.3</v>
      </c>
      <c r="P29" s="135">
        <v>-2429</v>
      </c>
      <c r="Q29" s="139">
        <f t="shared" si="1"/>
        <v>884062</v>
      </c>
      <c r="R29" s="76"/>
      <c r="S29" s="147">
        <f t="shared" si="3"/>
        <v>-2.2299999999999542E-3</v>
      </c>
    </row>
    <row r="30" spans="1:19">
      <c r="A30">
        <v>29</v>
      </c>
      <c r="J30" s="158"/>
      <c r="M30" s="141"/>
      <c r="O30" s="27"/>
      <c r="P30" s="135"/>
      <c r="Q30" s="139"/>
      <c r="R30" s="76"/>
    </row>
    <row r="31" spans="1:19">
      <c r="A31">
        <v>30</v>
      </c>
      <c r="J31" s="158"/>
      <c r="M31" s="141"/>
      <c r="O31" s="27"/>
      <c r="P31" s="135"/>
      <c r="Q31" s="139"/>
      <c r="R31" s="76"/>
    </row>
    <row r="32" spans="1:19">
      <c r="A32">
        <v>31</v>
      </c>
      <c r="J32" s="158"/>
      <c r="M32" s="141"/>
      <c r="O32" s="27"/>
      <c r="P32" s="135"/>
      <c r="Q32" s="139"/>
      <c r="R32" s="76"/>
    </row>
    <row r="33" spans="1:18">
      <c r="A33">
        <v>32</v>
      </c>
      <c r="J33" s="158"/>
      <c r="M33" s="141"/>
      <c r="O33" s="27"/>
      <c r="P33" s="135"/>
      <c r="Q33" s="139"/>
      <c r="R33" s="76"/>
    </row>
    <row r="34" spans="1:18">
      <c r="A34">
        <v>33</v>
      </c>
      <c r="J34" s="158"/>
      <c r="M34" s="141"/>
      <c r="O34" s="27"/>
      <c r="P34" s="135"/>
      <c r="Q34" s="139"/>
      <c r="R34" s="76"/>
    </row>
    <row r="35" spans="1:18">
      <c r="A35">
        <v>34</v>
      </c>
      <c r="J35" s="158"/>
      <c r="M35" s="141"/>
      <c r="O35" s="27"/>
      <c r="P35" s="135"/>
      <c r="Q35" s="139"/>
      <c r="R35" s="76"/>
    </row>
    <row r="36" spans="1:18">
      <c r="A36">
        <v>35</v>
      </c>
      <c r="J36" s="158"/>
      <c r="M36" s="141"/>
      <c r="O36" s="27"/>
      <c r="P36" s="135"/>
      <c r="Q36" s="139"/>
      <c r="R36" s="76"/>
    </row>
    <row r="37" spans="1:18">
      <c r="A37">
        <v>36</v>
      </c>
      <c r="J37" s="158"/>
      <c r="M37" s="141"/>
      <c r="O37" s="27"/>
      <c r="P37" s="135"/>
      <c r="Q37" s="139"/>
      <c r="R37" s="76"/>
    </row>
    <row r="38" spans="1:18">
      <c r="A38">
        <v>37</v>
      </c>
      <c r="J38" s="158"/>
      <c r="M38" s="141"/>
      <c r="O38" s="27"/>
      <c r="P38" s="135"/>
      <c r="Q38" s="139"/>
      <c r="R38" s="76"/>
    </row>
    <row r="39" spans="1:18">
      <c r="A39">
        <v>38</v>
      </c>
      <c r="J39" s="158"/>
      <c r="M39" s="141"/>
      <c r="O39" s="27"/>
      <c r="P39" s="135"/>
      <c r="Q39" s="139"/>
      <c r="R39" s="76"/>
    </row>
    <row r="40" spans="1:18">
      <c r="J40" s="158"/>
      <c r="M40" s="141"/>
      <c r="O40" s="27"/>
      <c r="P40" s="135"/>
      <c r="Q40" s="139"/>
      <c r="R40" s="76"/>
    </row>
    <row r="41" spans="1:18">
      <c r="J41" s="158"/>
      <c r="M41" s="141"/>
      <c r="O41" s="27"/>
      <c r="P41" s="135"/>
      <c r="Q41" s="139"/>
      <c r="R41" s="76"/>
    </row>
    <row r="42" spans="1:18">
      <c r="J42" s="158"/>
      <c r="M42" s="141"/>
      <c r="O42" s="27"/>
      <c r="P42" s="135"/>
      <c r="Q42" s="139"/>
      <c r="R42" s="76"/>
    </row>
    <row r="43" spans="1:18">
      <c r="J43" s="158"/>
      <c r="M43" s="141"/>
      <c r="O43" s="27"/>
      <c r="P43" s="135"/>
      <c r="Q43" s="139"/>
      <c r="R43" s="76"/>
    </row>
    <row r="44" spans="1:18">
      <c r="J44" s="158"/>
      <c r="M44" s="141"/>
      <c r="O44" s="27"/>
      <c r="P44" s="135"/>
      <c r="Q44" s="139"/>
      <c r="R44" s="76"/>
    </row>
    <row r="45" spans="1:18">
      <c r="J45" s="158"/>
      <c r="M45" s="141"/>
      <c r="O45" s="27"/>
      <c r="P45" s="135"/>
      <c r="Q45" s="139"/>
      <c r="R45" s="76"/>
    </row>
    <row r="46" spans="1:18">
      <c r="J46" s="158"/>
      <c r="M46" s="141"/>
      <c r="O46" s="27"/>
      <c r="P46" s="135"/>
      <c r="Q46" s="139"/>
      <c r="R46" s="76"/>
    </row>
    <row r="47" spans="1:18">
      <c r="J47" s="158"/>
      <c r="M47" s="141"/>
      <c r="O47" s="27"/>
      <c r="P47" s="135"/>
      <c r="Q47" s="139"/>
      <c r="R47" s="76"/>
    </row>
    <row r="48" spans="1:18">
      <c r="J48" s="158"/>
      <c r="M48" s="141"/>
      <c r="O48" s="27"/>
      <c r="P48" s="135"/>
      <c r="Q48" s="139"/>
      <c r="R48" s="76"/>
    </row>
    <row r="49" spans="4:18">
      <c r="J49" s="159"/>
      <c r="M49" s="151"/>
      <c r="O49" s="27"/>
      <c r="P49" s="78"/>
      <c r="Q49" s="139"/>
      <c r="R49" s="76"/>
    </row>
    <row r="50" spans="4:18">
      <c r="J50" s="159"/>
      <c r="M50" s="141"/>
      <c r="O50" s="27"/>
      <c r="Q50" s="139"/>
      <c r="R50" s="76"/>
    </row>
    <row r="51" spans="4:18">
      <c r="J51" s="159"/>
      <c r="M51" s="141"/>
      <c r="O51" s="27"/>
      <c r="Q51" s="139"/>
      <c r="R51" s="76"/>
    </row>
    <row r="52" spans="4:18">
      <c r="J52" s="159"/>
      <c r="M52" s="141"/>
      <c r="O52" s="27"/>
      <c r="Q52" s="139"/>
      <c r="R52" s="76"/>
    </row>
    <row r="53" spans="4:18">
      <c r="J53" s="159"/>
      <c r="M53" s="141"/>
      <c r="O53" s="27"/>
      <c r="Q53" s="139"/>
      <c r="R53" s="76"/>
    </row>
    <row r="54" spans="4:18">
      <c r="J54" s="159"/>
      <c r="O54" s="27"/>
      <c r="R54" s="76"/>
    </row>
    <row r="55" spans="4:18">
      <c r="N55" s="27"/>
      <c r="O55" s="27"/>
    </row>
    <row r="56" spans="4:18" ht="13.5" customHeight="1" thickBot="1"/>
    <row r="57" spans="4:18" ht="13.5" customHeight="1" thickBot="1">
      <c r="D57" s="183" t="s">
        <v>86</v>
      </c>
      <c r="E57" s="184"/>
      <c r="F57" s="185"/>
      <c r="G57" s="186"/>
      <c r="H57" s="29"/>
      <c r="I57" s="29"/>
      <c r="J57" s="161"/>
      <c r="L57" s="179" t="s">
        <v>87</v>
      </c>
      <c r="M57" s="180"/>
      <c r="N57" s="30" t="s">
        <v>88</v>
      </c>
      <c r="O57" s="31" t="s">
        <v>89</v>
      </c>
    </row>
    <row r="58" spans="4:18">
      <c r="D58" s="32" t="s">
        <v>90</v>
      </c>
      <c r="E58" s="33"/>
      <c r="F58" s="181"/>
      <c r="G58" s="182"/>
      <c r="H58" s="34"/>
      <c r="I58" s="34"/>
      <c r="J58" s="162"/>
      <c r="L58" s="35"/>
      <c r="M58" s="36"/>
      <c r="N58" s="37"/>
      <c r="O58" s="38"/>
      <c r="P58" s="28"/>
    </row>
    <row r="59" spans="4:18">
      <c r="D59" s="39" t="s">
        <v>91</v>
      </c>
      <c r="E59" s="40"/>
      <c r="F59" s="181"/>
      <c r="G59" s="182"/>
      <c r="H59" s="34"/>
      <c r="I59" s="34"/>
      <c r="J59" s="163"/>
      <c r="L59" s="41"/>
      <c r="M59" s="42"/>
      <c r="N59" s="43"/>
      <c r="O59" s="44"/>
    </row>
    <row r="60" spans="4:18">
      <c r="D60" s="39" t="s">
        <v>92</v>
      </c>
      <c r="E60" s="40"/>
      <c r="F60" s="181"/>
      <c r="G60" s="182"/>
      <c r="H60" s="34"/>
      <c r="I60" s="34"/>
      <c r="J60" s="162"/>
      <c r="L60" s="41"/>
      <c r="M60" s="42"/>
      <c r="N60" s="43"/>
      <c r="O60" s="45"/>
    </row>
    <row r="61" spans="4:18">
      <c r="D61" s="39" t="s">
        <v>93</v>
      </c>
      <c r="E61" s="40"/>
      <c r="F61" s="181"/>
      <c r="G61" s="182"/>
      <c r="H61" s="34"/>
      <c r="I61" s="34"/>
      <c r="J61" s="162"/>
      <c r="L61" s="41"/>
      <c r="M61" s="42"/>
      <c r="N61" s="43"/>
      <c r="O61" s="45"/>
    </row>
    <row r="62" spans="4:18">
      <c r="D62" s="39" t="s">
        <v>94</v>
      </c>
      <c r="E62" s="40"/>
      <c r="F62" s="181"/>
      <c r="G62" s="182"/>
      <c r="H62" s="34"/>
      <c r="I62" s="34"/>
      <c r="J62" s="162"/>
      <c r="L62" s="41"/>
      <c r="M62" s="42"/>
      <c r="N62" s="43"/>
      <c r="O62" s="45"/>
    </row>
    <row r="63" spans="4:18">
      <c r="D63" s="39" t="s">
        <v>95</v>
      </c>
      <c r="E63" s="46"/>
      <c r="F63" s="181"/>
      <c r="G63" s="182"/>
      <c r="H63" s="34"/>
      <c r="I63" s="34"/>
      <c r="J63" s="162"/>
      <c r="L63" s="41"/>
      <c r="M63" s="42"/>
      <c r="N63" s="43"/>
      <c r="O63" s="45"/>
    </row>
    <row r="64" spans="4:18">
      <c r="D64" s="39" t="s">
        <v>96</v>
      </c>
      <c r="E64" s="40"/>
      <c r="F64" s="181"/>
      <c r="G64" s="182"/>
      <c r="H64" s="34"/>
      <c r="I64" s="34"/>
      <c r="J64" s="162"/>
      <c r="L64" s="41"/>
      <c r="M64" s="42"/>
      <c r="N64" s="43"/>
      <c r="O64" s="45"/>
    </row>
    <row r="65" spans="4:15">
      <c r="D65" s="47" t="s">
        <v>97</v>
      </c>
      <c r="E65" s="48"/>
      <c r="F65" s="187"/>
      <c r="G65" s="188"/>
      <c r="H65" s="34"/>
      <c r="I65" s="34"/>
      <c r="J65" s="162"/>
      <c r="L65" s="41"/>
      <c r="M65" s="42"/>
      <c r="N65" s="43"/>
      <c r="O65" s="45"/>
    </row>
    <row r="66" spans="4:15">
      <c r="D66" s="39" t="s">
        <v>98</v>
      </c>
      <c r="E66" s="40"/>
      <c r="F66" s="181"/>
      <c r="G66" s="182"/>
      <c r="H66" s="34"/>
      <c r="I66" s="34"/>
      <c r="J66" s="162"/>
      <c r="L66" s="41"/>
      <c r="M66" s="42"/>
      <c r="N66" s="43"/>
      <c r="O66" s="45"/>
    </row>
    <row r="67" spans="4:15">
      <c r="D67" s="39" t="s">
        <v>99</v>
      </c>
      <c r="E67" s="46"/>
      <c r="F67" s="181"/>
      <c r="G67" s="182"/>
      <c r="H67" s="34"/>
      <c r="I67" s="34"/>
      <c r="J67" s="162"/>
      <c r="L67" s="41"/>
      <c r="M67" s="42"/>
      <c r="N67" s="43"/>
      <c r="O67" s="45"/>
    </row>
    <row r="68" spans="4:15">
      <c r="D68" s="39" t="s">
        <v>100</v>
      </c>
      <c r="E68" s="40"/>
      <c r="F68" s="181"/>
      <c r="G68" s="182"/>
      <c r="H68" s="34"/>
      <c r="I68" s="34"/>
      <c r="J68" s="162"/>
      <c r="L68" s="35"/>
      <c r="M68" s="36"/>
      <c r="N68" s="37"/>
      <c r="O68" s="49"/>
    </row>
    <row r="69" spans="4:15">
      <c r="D69" s="39" t="s">
        <v>101</v>
      </c>
      <c r="E69" s="50"/>
      <c r="F69" s="181"/>
      <c r="G69" s="182"/>
      <c r="H69" s="34"/>
      <c r="I69" s="34"/>
      <c r="J69" s="162"/>
      <c r="L69" s="41"/>
      <c r="M69" s="42"/>
      <c r="N69" s="43"/>
      <c r="O69" s="45"/>
    </row>
    <row r="70" spans="4:15">
      <c r="D70" s="39" t="s">
        <v>102</v>
      </c>
      <c r="E70" s="50"/>
      <c r="F70" s="181"/>
      <c r="G70" s="182"/>
      <c r="H70" s="34"/>
      <c r="I70" s="34"/>
      <c r="J70" s="162"/>
      <c r="L70" s="41"/>
      <c r="M70" s="42"/>
      <c r="N70" s="43"/>
      <c r="O70" s="45"/>
    </row>
    <row r="71" spans="4:15">
      <c r="D71" s="39" t="s">
        <v>103</v>
      </c>
      <c r="E71" s="40"/>
      <c r="F71" s="181"/>
      <c r="G71" s="182"/>
      <c r="H71" s="34"/>
      <c r="I71" s="34"/>
      <c r="J71" s="162"/>
      <c r="L71" s="41"/>
      <c r="M71" s="42"/>
      <c r="N71" s="43"/>
      <c r="O71" s="45"/>
    </row>
    <row r="72" spans="4:15">
      <c r="D72" s="39" t="s">
        <v>104</v>
      </c>
      <c r="E72" s="40"/>
      <c r="F72" s="181"/>
      <c r="G72" s="182"/>
      <c r="H72" s="34"/>
      <c r="I72" s="34"/>
      <c r="J72" s="162"/>
      <c r="L72" s="41"/>
      <c r="M72" s="42"/>
      <c r="N72" s="43"/>
      <c r="O72" s="45"/>
    </row>
    <row r="73" spans="4:15">
      <c r="D73" s="39" t="s">
        <v>105</v>
      </c>
      <c r="E73" s="51"/>
      <c r="F73" s="181"/>
      <c r="G73" s="182"/>
      <c r="H73" s="34"/>
      <c r="I73" s="34"/>
      <c r="J73" s="162"/>
      <c r="L73" s="41"/>
      <c r="M73" s="42"/>
      <c r="N73" s="43"/>
      <c r="O73" s="45"/>
    </row>
    <row r="74" spans="4:15" ht="14.25" thickBot="1">
      <c r="D74" s="52" t="s">
        <v>106</v>
      </c>
      <c r="E74" s="53"/>
      <c r="F74" s="177"/>
      <c r="G74" s="178"/>
      <c r="H74" s="34"/>
      <c r="I74" s="34"/>
      <c r="J74" s="162"/>
      <c r="L74" s="41"/>
      <c r="M74" s="42"/>
      <c r="N74" s="43"/>
      <c r="O74" s="45"/>
    </row>
    <row r="75" spans="4:15">
      <c r="G75" s="153"/>
      <c r="H75" s="34"/>
      <c r="I75" s="34"/>
      <c r="J75" s="162"/>
      <c r="L75" s="41"/>
      <c r="M75" s="42"/>
      <c r="N75" s="43"/>
      <c r="O75" s="45"/>
    </row>
    <row r="76" spans="4:15" ht="14.25" thickBot="1">
      <c r="G76" s="153"/>
      <c r="H76" s="34"/>
      <c r="I76" s="34"/>
      <c r="J76" s="162"/>
      <c r="L76" s="54"/>
      <c r="M76" s="55"/>
      <c r="N76" s="56"/>
      <c r="O76" s="57"/>
    </row>
    <row r="77" spans="4:15" ht="14.25" thickBot="1">
      <c r="G77" s="153"/>
      <c r="H77" s="34"/>
      <c r="I77" s="34"/>
      <c r="J77" s="162"/>
      <c r="L77" s="58" t="s">
        <v>85</v>
      </c>
      <c r="M77" s="59">
        <f>SUM(M58:M76)</f>
        <v>0</v>
      </c>
      <c r="N77" s="60">
        <f>SUM(N58:N76)</f>
        <v>0</v>
      </c>
      <c r="O77" s="61">
        <f>SUM(O58:O76)</f>
        <v>0</v>
      </c>
    </row>
    <row r="79" spans="4:15" ht="13.5" customHeight="1" thickBot="1"/>
    <row r="80" spans="4:15" ht="13.5" customHeight="1" thickBot="1">
      <c r="G80" s="179" t="s">
        <v>107</v>
      </c>
      <c r="H80" s="180"/>
      <c r="I80" s="62" t="s">
        <v>88</v>
      </c>
      <c r="J80" s="164" t="s">
        <v>89</v>
      </c>
      <c r="K80" s="63" t="s">
        <v>108</v>
      </c>
    </row>
    <row r="81" spans="7:11">
      <c r="G81" s="154" t="s">
        <v>109</v>
      </c>
      <c r="H81" s="36">
        <v>0</v>
      </c>
      <c r="I81" s="64">
        <v>0</v>
      </c>
      <c r="J81" s="165">
        <v>0</v>
      </c>
      <c r="K81" s="65">
        <v>0</v>
      </c>
    </row>
    <row r="82" spans="7:11">
      <c r="G82" s="155" t="s">
        <v>110</v>
      </c>
      <c r="H82" s="42">
        <v>0</v>
      </c>
      <c r="I82" s="42">
        <v>0</v>
      </c>
      <c r="J82" s="166">
        <v>0</v>
      </c>
      <c r="K82" s="66">
        <v>0</v>
      </c>
    </row>
    <row r="83" spans="7:11">
      <c r="G83" s="155" t="s">
        <v>111</v>
      </c>
      <c r="H83" s="42">
        <v>0</v>
      </c>
      <c r="I83" s="42">
        <v>0</v>
      </c>
      <c r="J83" s="166">
        <v>0</v>
      </c>
      <c r="K83" s="66">
        <v>0</v>
      </c>
    </row>
    <row r="84" spans="7:11">
      <c r="G84" s="155" t="s">
        <v>112</v>
      </c>
      <c r="H84" s="42">
        <v>0</v>
      </c>
      <c r="I84" s="42">
        <v>0</v>
      </c>
      <c r="J84" s="166">
        <v>0</v>
      </c>
      <c r="K84" s="66">
        <v>0</v>
      </c>
    </row>
    <row r="85" spans="7:11" ht="14.25" thickBot="1">
      <c r="G85" s="156" t="s">
        <v>113</v>
      </c>
      <c r="H85" s="67">
        <v>0</v>
      </c>
      <c r="I85" s="67">
        <v>0</v>
      </c>
      <c r="J85" s="167">
        <v>0</v>
      </c>
      <c r="K85" s="68">
        <v>0</v>
      </c>
    </row>
    <row r="86" spans="7:11" ht="14.25" thickBot="1">
      <c r="G86" s="157" t="s">
        <v>85</v>
      </c>
      <c r="H86" s="69"/>
      <c r="I86" s="69"/>
      <c r="J86" s="166"/>
      <c r="K86" s="70">
        <f>SUM(K81:K85)</f>
        <v>0</v>
      </c>
    </row>
  </sheetData>
  <autoFilter ref="A1:Q54"/>
  <mergeCells count="20">
    <mergeCell ref="F67:G67"/>
    <mergeCell ref="D57:G57"/>
    <mergeCell ref="L57:M57"/>
    <mergeCell ref="F58:G58"/>
    <mergeCell ref="F59:G59"/>
    <mergeCell ref="F60:G60"/>
    <mergeCell ref="F61:G61"/>
    <mergeCell ref="F62:G62"/>
    <mergeCell ref="F63:G63"/>
    <mergeCell ref="F64:G64"/>
    <mergeCell ref="F65:G65"/>
    <mergeCell ref="F66:G66"/>
    <mergeCell ref="F74:G74"/>
    <mergeCell ref="G80:H80"/>
    <mergeCell ref="F68:G68"/>
    <mergeCell ref="F69:G69"/>
    <mergeCell ref="F70:G70"/>
    <mergeCell ref="F71:G71"/>
    <mergeCell ref="F72:G72"/>
    <mergeCell ref="F73:G73"/>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dimension ref="A1"/>
  <sheetViews>
    <sheetView workbookViewId="0">
      <selection activeCell="A67" sqref="A67"/>
    </sheetView>
  </sheetViews>
  <sheetFormatPr defaultRowHeight="13.5"/>
  <sheetData/>
  <phoneticPr fontId="2"/>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
  <sheetViews>
    <sheetView topLeftCell="A11" workbookViewId="0"/>
  </sheetViews>
  <sheetFormatPr defaultRowHeight="13.5"/>
  <sheetData/>
  <phoneticPr fontId="2"/>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dimension ref="A1"/>
  <sheetViews>
    <sheetView workbookViewId="0">
      <selection activeCell="A67" sqref="A67"/>
    </sheetView>
  </sheetViews>
  <sheetFormatPr defaultRowHeight="13.5"/>
  <sheetData/>
  <phoneticPr fontId="2"/>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dimension ref="A1"/>
  <sheetViews>
    <sheetView workbookViewId="0">
      <selection activeCell="M33" sqref="M33"/>
    </sheetView>
  </sheetViews>
  <sheetFormatPr defaultRowHeight="13.5"/>
  <sheetData/>
  <phoneticPr fontId="2"/>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
  <sheetViews>
    <sheetView workbookViewId="0">
      <selection activeCell="A66" sqref="A66"/>
    </sheetView>
  </sheetViews>
  <sheetFormatPr defaultRowHeight="13.5"/>
  <sheetData/>
  <phoneticPr fontId="2"/>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dimension ref="A1"/>
  <sheetViews>
    <sheetView workbookViewId="0">
      <selection activeCell="F66" sqref="F66"/>
    </sheetView>
  </sheetViews>
  <sheetFormatPr defaultRowHeight="13.5"/>
  <sheetData/>
  <phoneticPr fontId="2"/>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dimension ref="A1:A82"/>
  <sheetViews>
    <sheetView topLeftCell="A75" zoomScale="115" zoomScaleSheetLayoutView="100" workbookViewId="0">
      <selection activeCell="A92" sqref="A92"/>
    </sheetView>
  </sheetViews>
  <sheetFormatPr defaultColWidth="8.875" defaultRowHeight="13.5"/>
  <cols>
    <col min="1" max="1" width="142.75" style="2" customWidth="1"/>
  </cols>
  <sheetData>
    <row r="1" spans="1:1">
      <c r="A1" s="11" t="s">
        <v>325</v>
      </c>
    </row>
    <row r="2" spans="1:1">
      <c r="A2" s="2" t="s">
        <v>311</v>
      </c>
    </row>
    <row r="3" spans="1:1">
      <c r="A3" s="2" t="s">
        <v>312</v>
      </c>
    </row>
    <row r="4" spans="1:1">
      <c r="A4" s="2" t="s">
        <v>313</v>
      </c>
    </row>
    <row r="5" spans="1:1">
      <c r="A5" s="2" t="s">
        <v>315</v>
      </c>
    </row>
    <row r="6" spans="1:1">
      <c r="A6" s="2" t="s">
        <v>316</v>
      </c>
    </row>
    <row r="8" spans="1:1">
      <c r="A8" s="2" t="s">
        <v>317</v>
      </c>
    </row>
    <row r="9" spans="1:1">
      <c r="A9" s="2" t="s">
        <v>318</v>
      </c>
    </row>
    <row r="10" spans="1:1">
      <c r="A10" s="2" t="s">
        <v>319</v>
      </c>
    </row>
    <row r="11" spans="1:1">
      <c r="A11" s="2" t="s">
        <v>320</v>
      </c>
    </row>
    <row r="12" spans="1:1">
      <c r="A12" s="2" t="s">
        <v>321</v>
      </c>
    </row>
    <row r="14" spans="1:1">
      <c r="A14" s="11" t="s">
        <v>322</v>
      </c>
    </row>
    <row r="15" spans="1:1">
      <c r="A15" s="11" t="s">
        <v>326</v>
      </c>
    </row>
    <row r="16" spans="1:1">
      <c r="A16" s="11" t="s">
        <v>327</v>
      </c>
    </row>
    <row r="17" spans="1:1" ht="27">
      <c r="A17" s="5" t="s">
        <v>323</v>
      </c>
    </row>
    <row r="18" spans="1:1">
      <c r="A18" s="2" t="s">
        <v>328</v>
      </c>
    </row>
    <row r="19" spans="1:1">
      <c r="A19" s="2" t="s">
        <v>329</v>
      </c>
    </row>
    <row r="20" spans="1:1">
      <c r="A20" s="2" t="s">
        <v>324</v>
      </c>
    </row>
    <row r="22" spans="1:1">
      <c r="A22" s="11" t="s">
        <v>330</v>
      </c>
    </row>
    <row r="23" spans="1:1">
      <c r="A23" s="2" t="s">
        <v>331</v>
      </c>
    </row>
    <row r="24" spans="1:1">
      <c r="A24" s="2" t="s">
        <v>332</v>
      </c>
    </row>
    <row r="26" spans="1:1">
      <c r="A26" s="11" t="s">
        <v>333</v>
      </c>
    </row>
    <row r="27" spans="1:1">
      <c r="A27" s="2" t="s">
        <v>335</v>
      </c>
    </row>
    <row r="28" spans="1:1" ht="27">
      <c r="A28" s="5" t="s">
        <v>336</v>
      </c>
    </row>
    <row r="29" spans="1:1">
      <c r="A29" s="2" t="s">
        <v>334</v>
      </c>
    </row>
    <row r="31" spans="1:1">
      <c r="A31" s="11" t="s">
        <v>339</v>
      </c>
    </row>
    <row r="32" spans="1:1">
      <c r="A32" s="2" t="s">
        <v>340</v>
      </c>
    </row>
    <row r="33" spans="1:1">
      <c r="A33" s="2" t="s">
        <v>346</v>
      </c>
    </row>
    <row r="34" spans="1:1">
      <c r="A34" s="2" t="s">
        <v>345</v>
      </c>
    </row>
    <row r="36" spans="1:1">
      <c r="A36" s="11" t="s">
        <v>342</v>
      </c>
    </row>
    <row r="37" spans="1:1">
      <c r="A37" s="2" t="s">
        <v>343</v>
      </c>
    </row>
    <row r="38" spans="1:1" ht="57.75" customHeight="1">
      <c r="A38" s="5" t="s">
        <v>344</v>
      </c>
    </row>
    <row r="39" spans="1:1">
      <c r="A39" s="11" t="s">
        <v>347</v>
      </c>
    </row>
    <row r="41" spans="1:1">
      <c r="A41" s="11" t="s">
        <v>348</v>
      </c>
    </row>
    <row r="42" spans="1:1">
      <c r="A42" s="2" t="s">
        <v>349</v>
      </c>
    </row>
    <row r="43" spans="1:1">
      <c r="A43" s="2" t="s">
        <v>350</v>
      </c>
    </row>
    <row r="45" spans="1:1">
      <c r="A45" s="11" t="s">
        <v>351</v>
      </c>
    </row>
    <row r="46" spans="1:1" ht="76.5" customHeight="1">
      <c r="A46" s="5" t="s">
        <v>352</v>
      </c>
    </row>
    <row r="47" spans="1:1" ht="33" customHeight="1">
      <c r="A47" s="5" t="s">
        <v>353</v>
      </c>
    </row>
    <row r="48" spans="1:1" ht="45" customHeight="1">
      <c r="A48" s="5" t="s">
        <v>357</v>
      </c>
    </row>
    <row r="49" spans="1:1">
      <c r="A49" s="11" t="s">
        <v>358</v>
      </c>
    </row>
    <row r="50" spans="1:1">
      <c r="A50" s="11" t="s">
        <v>359</v>
      </c>
    </row>
    <row r="52" spans="1:1">
      <c r="A52" s="11" t="s">
        <v>360</v>
      </c>
    </row>
    <row r="53" spans="1:1" ht="29.25" customHeight="1">
      <c r="A53" s="5" t="s">
        <v>366</v>
      </c>
    </row>
    <row r="54" spans="1:1" ht="17.25" customHeight="1">
      <c r="A54" s="2" t="s">
        <v>361</v>
      </c>
    </row>
    <row r="55" spans="1:1" ht="5.25" customHeight="1"/>
    <row r="56" spans="1:1" ht="33.75" customHeight="1">
      <c r="A56" s="5" t="s">
        <v>362</v>
      </c>
    </row>
    <row r="57" spans="1:1" ht="30" customHeight="1">
      <c r="A57" s="5" t="s">
        <v>363</v>
      </c>
    </row>
    <row r="58" spans="1:1">
      <c r="A58" s="2" t="s">
        <v>364</v>
      </c>
    </row>
    <row r="59" spans="1:1">
      <c r="A59" s="2" t="s">
        <v>365</v>
      </c>
    </row>
    <row r="61" spans="1:1">
      <c r="A61" s="11" t="s">
        <v>368</v>
      </c>
    </row>
    <row r="62" spans="1:1" ht="18" customHeight="1">
      <c r="A62" s="2" t="s">
        <v>369</v>
      </c>
    </row>
    <row r="63" spans="1:1" ht="34.5" customHeight="1">
      <c r="A63" s="5" t="s">
        <v>370</v>
      </c>
    </row>
    <row r="64" spans="1:1" ht="30" customHeight="1">
      <c r="A64" s="5" t="s">
        <v>371</v>
      </c>
    </row>
    <row r="67" spans="1:1">
      <c r="A67" s="11" t="s">
        <v>373</v>
      </c>
    </row>
    <row r="68" spans="1:1" ht="29.25" customHeight="1">
      <c r="A68" s="5" t="s">
        <v>374</v>
      </c>
    </row>
    <row r="69" spans="1:1" ht="36" customHeight="1">
      <c r="A69" s="5" t="s">
        <v>375</v>
      </c>
    </row>
    <row r="70" spans="1:1">
      <c r="A70" s="2" t="s">
        <v>376</v>
      </c>
    </row>
    <row r="71" spans="1:1">
      <c r="A71" s="2" t="s">
        <v>377</v>
      </c>
    </row>
    <row r="72" spans="1:1">
      <c r="A72" s="2" t="s">
        <v>378</v>
      </c>
    </row>
    <row r="73" spans="1:1">
      <c r="A73" s="2" t="s">
        <v>379</v>
      </c>
    </row>
    <row r="75" spans="1:1">
      <c r="A75" s="11" t="s">
        <v>384</v>
      </c>
    </row>
    <row r="76" spans="1:1">
      <c r="A76" s="2" t="s">
        <v>385</v>
      </c>
    </row>
    <row r="77" spans="1:1">
      <c r="A77" s="11" t="s">
        <v>386</v>
      </c>
    </row>
    <row r="78" spans="1:1" ht="29.25" customHeight="1">
      <c r="A78" s="5" t="s">
        <v>388</v>
      </c>
    </row>
    <row r="79" spans="1:1">
      <c r="A79" s="11" t="s">
        <v>387</v>
      </c>
    </row>
    <row r="81" spans="1:1">
      <c r="A81" s="2" t="s">
        <v>435</v>
      </c>
    </row>
    <row r="82" spans="1:1" ht="15">
      <c r="A82" s="169" t="s">
        <v>434</v>
      </c>
    </row>
  </sheetData>
  <phoneticPr fontId="2"/>
  <pageMargins left="0.75" right="0.75" top="1" bottom="1" header="0.51111111111111107" footer="0.51111111111111107"/>
  <pageSetup paperSize="9" firstPageNumber="4294963191"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sheetPr>
    <tabColor rgb="FF00FF00"/>
  </sheetPr>
  <dimension ref="A1:D17"/>
  <sheetViews>
    <sheetView workbookViewId="0">
      <selection sqref="A1:D1"/>
    </sheetView>
  </sheetViews>
  <sheetFormatPr defaultRowHeight="13.5"/>
  <cols>
    <col min="1" max="4" width="35.625" style="80" customWidth="1"/>
  </cols>
  <sheetData>
    <row r="1" spans="1:4" ht="83.25" customHeight="1">
      <c r="A1" s="189" t="s">
        <v>131</v>
      </c>
      <c r="B1" s="190"/>
      <c r="C1" s="190"/>
      <c r="D1" s="190"/>
    </row>
    <row r="2" spans="1:4" s="78" customFormat="1" ht="21.75" customHeight="1" thickBot="1">
      <c r="A2" s="82" t="s">
        <v>124</v>
      </c>
      <c r="B2" s="82" t="s">
        <v>125</v>
      </c>
      <c r="C2" s="82" t="s">
        <v>126</v>
      </c>
      <c r="D2" s="82" t="s">
        <v>127</v>
      </c>
    </row>
    <row r="3" spans="1:4" s="78" customFormat="1" ht="27.75" thickTop="1">
      <c r="A3" s="138" t="s">
        <v>278</v>
      </c>
      <c r="B3" s="81" t="s">
        <v>119</v>
      </c>
      <c r="C3" s="83" t="s">
        <v>130</v>
      </c>
      <c r="D3" s="132" t="s">
        <v>272</v>
      </c>
    </row>
    <row r="4" spans="1:4" s="78" customFormat="1">
      <c r="A4" s="132" t="s">
        <v>142</v>
      </c>
      <c r="B4" s="148" t="s">
        <v>129</v>
      </c>
      <c r="C4" s="83"/>
      <c r="D4" s="132" t="s">
        <v>297</v>
      </c>
    </row>
    <row r="5" spans="1:4" s="78" customFormat="1" ht="40.5">
      <c r="A5" s="146"/>
      <c r="B5" s="148" t="s">
        <v>356</v>
      </c>
      <c r="C5" s="132"/>
      <c r="D5" s="87" t="s">
        <v>389</v>
      </c>
    </row>
    <row r="6" spans="1:4" s="78" customFormat="1" ht="33" customHeight="1">
      <c r="A6" s="146"/>
      <c r="B6" s="87" t="s">
        <v>380</v>
      </c>
      <c r="C6" s="144"/>
      <c r="D6" s="144"/>
    </row>
    <row r="7" spans="1:4" s="78" customFormat="1" ht="28.5" customHeight="1">
      <c r="A7" s="132"/>
      <c r="B7" s="132" t="s">
        <v>381</v>
      </c>
      <c r="C7" s="146"/>
      <c r="D7" s="144"/>
    </row>
    <row r="8" spans="1:4" s="78" customFormat="1" ht="37.5" customHeight="1">
      <c r="A8" s="144"/>
      <c r="B8" s="143" t="s">
        <v>390</v>
      </c>
      <c r="C8" s="146"/>
      <c r="D8" s="144"/>
    </row>
    <row r="9" spans="1:4" s="78" customFormat="1" ht="37.5" customHeight="1">
      <c r="A9" s="87"/>
      <c r="B9" s="87"/>
      <c r="C9" s="146"/>
      <c r="D9" s="87"/>
    </row>
    <row r="10" spans="1:4" s="78" customFormat="1" ht="37.5" customHeight="1">
      <c r="A10" s="132"/>
      <c r="B10" s="132"/>
      <c r="C10" s="146"/>
      <c r="D10" s="146"/>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sheetPr>
    <tabColor theme="0"/>
  </sheetPr>
  <dimension ref="A1:AD67"/>
  <sheetViews>
    <sheetView zoomScale="90" zoomScaleNormal="90" workbookViewId="0">
      <selection activeCell="C4" sqref="C4:D4"/>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28" customWidth="1"/>
    <col min="29" max="29" width="3.375" customWidth="1"/>
    <col min="30" max="30" width="10.875" customWidth="1"/>
  </cols>
  <sheetData>
    <row r="1" spans="1:30" ht="17.25">
      <c r="A1" s="122" t="s">
        <v>211</v>
      </c>
    </row>
    <row r="2" spans="1:30">
      <c r="A2" s="196" t="s">
        <v>208</v>
      </c>
      <c r="B2" s="196"/>
      <c r="C2" s="197">
        <v>500000</v>
      </c>
      <c r="D2" s="197"/>
    </row>
    <row r="3" spans="1:30">
      <c r="A3" s="196" t="s">
        <v>209</v>
      </c>
      <c r="B3" s="196"/>
      <c r="C3" s="198">
        <f>SUM(C2,E37)</f>
        <v>884060</v>
      </c>
      <c r="D3" s="198"/>
    </row>
    <row r="4" spans="1:30">
      <c r="A4" s="196" t="s">
        <v>210</v>
      </c>
      <c r="B4" s="196"/>
      <c r="C4" s="199" t="e">
        <f>DATEVALUE(20&amp;LEFT(トレード履歴!#REF!,2)&amp;"/"&amp;MID(トレード履歴!#REF!,4,2)&amp;"/"&amp;MID(トレード履歴!#REF!,7,2))</f>
        <v>#REF!</v>
      </c>
      <c r="D4" s="199"/>
    </row>
    <row r="6" spans="1:30" ht="17.25">
      <c r="A6" s="89" t="s">
        <v>147</v>
      </c>
      <c r="B6" s="90"/>
      <c r="C6" s="90"/>
      <c r="D6" s="90"/>
      <c r="E6" s="90"/>
      <c r="F6" s="90"/>
      <c r="G6" s="90"/>
      <c r="H6" s="90"/>
      <c r="I6" s="90"/>
      <c r="J6" s="90"/>
      <c r="K6" s="90"/>
      <c r="L6" s="90"/>
      <c r="M6" s="90"/>
      <c r="N6" s="90"/>
      <c r="AD6" s="90"/>
    </row>
    <row r="7" spans="1:30">
      <c r="A7" s="90"/>
      <c r="B7" s="90"/>
      <c r="C7" s="90"/>
      <c r="D7" s="90"/>
      <c r="E7" s="90"/>
      <c r="F7" s="90"/>
      <c r="G7" s="90"/>
      <c r="H7" s="90"/>
      <c r="I7" s="90"/>
      <c r="J7" s="90"/>
      <c r="K7" s="90"/>
      <c r="L7" s="90"/>
      <c r="M7" s="90"/>
      <c r="N7" s="90"/>
      <c r="AD7" s="90"/>
    </row>
    <row r="8" spans="1:30" ht="36">
      <c r="A8" s="91" t="s">
        <v>148</v>
      </c>
      <c r="B8" s="92" t="s">
        <v>149</v>
      </c>
      <c r="C8" s="92" t="s">
        <v>150</v>
      </c>
      <c r="D8" s="93" t="s">
        <v>177</v>
      </c>
      <c r="E8" s="92" t="s">
        <v>151</v>
      </c>
      <c r="F8" s="93" t="s">
        <v>195</v>
      </c>
      <c r="G8" s="92" t="s">
        <v>152</v>
      </c>
      <c r="H8" s="92" t="s">
        <v>153</v>
      </c>
      <c r="I8" s="92" t="s">
        <v>154</v>
      </c>
      <c r="J8" s="92" t="s">
        <v>155</v>
      </c>
      <c r="K8" s="92" t="s">
        <v>156</v>
      </c>
      <c r="L8" s="92" t="s">
        <v>157</v>
      </c>
      <c r="M8" s="93" t="s">
        <v>158</v>
      </c>
      <c r="N8" s="94" t="s">
        <v>159</v>
      </c>
      <c r="AD8" s="92" t="s">
        <v>196</v>
      </c>
    </row>
    <row r="9" spans="1:30">
      <c r="A9" s="95" t="s">
        <v>166</v>
      </c>
      <c r="B9" s="96">
        <f>SUMIFS(トレード履歴!$P$2:$P$54,トレード履歴!$M$2:$M$54,"win",トレード履歴!$B$2:$B$54,成績表!$A9&amp;"*")</f>
        <v>266</v>
      </c>
      <c r="C9" s="96">
        <f>SUMIFS(トレード履歴!$P$2:$P$54,トレード履歴!$M$2:$M$54,"loss",トレード履歴!$B$2:$B$54,成績表!$A9&amp;"*")</f>
        <v>0</v>
      </c>
      <c r="D9" s="96">
        <f>SUMIFS(トレード履歴!$P$2:$P$54,トレード履歴!$M$2:$M$54,"drw",トレード履歴!$B$2:$B$54,成績表!$A9&amp;"*")</f>
        <v>0</v>
      </c>
      <c r="E9" s="96">
        <f t="shared" ref="E9:E36" si="0">SUM(B9:D9)</f>
        <v>266</v>
      </c>
      <c r="F9" s="97">
        <f>COUNTIF(トレード履歴!$B$2:$B$54,成績表!$A9&amp;"*")</f>
        <v>1</v>
      </c>
      <c r="G9" s="97">
        <f>COUNTIFS(トレード履歴!$M$2:$M$54,"win",トレード履歴!$B$2:$B$54,成績表!$A9&amp;"*")</f>
        <v>1</v>
      </c>
      <c r="H9" s="97">
        <f>COUNTIFS(トレード履歴!$M$2:$M$54,"loss",トレード履歴!$B$2:$B$54,成績表!$A9&amp;"*")</f>
        <v>0</v>
      </c>
      <c r="I9" s="98">
        <f>COUNTIFS(トレード履歴!$M$2:$M$54,"drw",トレード履歴!$B$2:$B$54,成績表!$A9&amp;"*")</f>
        <v>0</v>
      </c>
      <c r="J9" s="99">
        <f>IF(G9&gt;0,G9/F9,0)</f>
        <v>1</v>
      </c>
      <c r="K9" s="100">
        <f t="shared" ref="K9:K36" si="1">IF(B9&lt;&gt;0,B9/G9,0)</f>
        <v>266</v>
      </c>
      <c r="L9" s="100">
        <f t="shared" ref="L9:L36" si="2">IF(C9&lt;&gt;0,C9/H9*-1,0)</f>
        <v>0</v>
      </c>
      <c r="M9" s="115">
        <f>IF(AND(K9&lt;&gt;0,L9&lt;&gt;0),K9/L9,0)</f>
        <v>0</v>
      </c>
      <c r="N9" s="116">
        <f t="shared" ref="N9:N36" si="3">IF(AND(B9&lt;&gt;0,C9&lt;&gt;0),B9/C9,0)</f>
        <v>0</v>
      </c>
      <c r="AD9" s="96">
        <f t="shared" ref="AD9:AD36" si="4">ABS(C9)</f>
        <v>0</v>
      </c>
    </row>
    <row r="10" spans="1:30">
      <c r="A10" s="101" t="s">
        <v>167</v>
      </c>
      <c r="B10" s="102">
        <f>SUMIFS(トレード履歴!$P$2:$P$54,トレード履歴!$M$2:$M$54,"win",トレード履歴!$B$2:$B$54,成績表!$A10&amp;"*")</f>
        <v>39611</v>
      </c>
      <c r="C10" s="102">
        <f>SUMIFS(トレード履歴!$P$2:$P$54,トレード履歴!$M$2:$M$54,"loss",トレード履歴!$B$2:$B$54,成績表!$A10&amp;"*")</f>
        <v>0</v>
      </c>
      <c r="D10" s="102">
        <f>SUMIFS(トレード履歴!$P$2:$P$54,トレード履歴!$M$2:$M$54,"drw",トレード履歴!$B$2:$B$54,成績表!$A10&amp;"*")</f>
        <v>3</v>
      </c>
      <c r="E10" s="102">
        <f t="shared" si="0"/>
        <v>39614</v>
      </c>
      <c r="F10" s="103">
        <f>COUNTIF(トレード履歴!$B$2:$B$54,成績表!$A10&amp;"*")</f>
        <v>2</v>
      </c>
      <c r="G10" s="103">
        <f>COUNTIFS(トレード履歴!$M$2:$M$54,"win",トレード履歴!$B$2:$B$54,成績表!$A10&amp;"*")</f>
        <v>1</v>
      </c>
      <c r="H10" s="103">
        <f>COUNTIFS(トレード履歴!$M$2:$M$54,"loss",トレード履歴!$B$2:$B$54,成績表!$A10&amp;"*")</f>
        <v>0</v>
      </c>
      <c r="I10" s="103">
        <f>COUNTIFS(トレード履歴!$M$2:$M$54,"drw",トレード履歴!$B$2:$B$54,成績表!$A10&amp;"*")</f>
        <v>1</v>
      </c>
      <c r="J10" s="104">
        <f t="shared" ref="J10:J36" si="5">IF(G10&gt;0,G10/F10,0)</f>
        <v>0.5</v>
      </c>
      <c r="K10" s="102">
        <f t="shared" si="1"/>
        <v>39611</v>
      </c>
      <c r="L10" s="102">
        <f t="shared" si="2"/>
        <v>0</v>
      </c>
      <c r="M10" s="117">
        <f t="shared" ref="M10:M35" si="6">IF(AND(K10&lt;&gt;0,L10&lt;&gt;0),K10/L10,0)</f>
        <v>0</v>
      </c>
      <c r="N10" s="118">
        <f t="shared" si="3"/>
        <v>0</v>
      </c>
      <c r="AD10" s="102">
        <f t="shared" si="4"/>
        <v>0</v>
      </c>
    </row>
    <row r="11" spans="1:30">
      <c r="A11" s="101" t="s">
        <v>168</v>
      </c>
      <c r="B11" s="102">
        <f>SUMIFS(トレード履歴!$P$2:$P$54,トレード履歴!$M$2:$M$54,"win",トレード履歴!$B$2:$B$54,成績表!$A11&amp;"*")</f>
        <v>0</v>
      </c>
      <c r="C11" s="102">
        <f>SUMIFS(トレード履歴!$P$2:$P$54,トレード履歴!$M$2:$M$54,"loss",トレード履歴!$B$2:$B$54,成績表!$A11&amp;"*")</f>
        <v>0</v>
      </c>
      <c r="D11" s="102">
        <f>SUMIFS(トレード履歴!$P$2:$P$54,トレード履歴!$M$2:$M$54,"drw",トレード履歴!$B$2:$B$54,成績表!$A11&amp;"*")</f>
        <v>0</v>
      </c>
      <c r="E11" s="102">
        <f t="shared" si="0"/>
        <v>0</v>
      </c>
      <c r="F11" s="103">
        <f>COUNTIF(トレード履歴!$B$2:$B$54,成績表!$A11&amp;"*")</f>
        <v>0</v>
      </c>
      <c r="G11" s="103">
        <f>COUNTIFS(トレード履歴!$M$2:$M$54,"win",トレード履歴!$B$2:$B$54,成績表!$A11&amp;"*")</f>
        <v>0</v>
      </c>
      <c r="H11" s="103">
        <f>COUNTIFS(トレード履歴!$M$2:$M$54,"loss",トレード履歴!$B$2:$B$54,成績表!$A11&amp;"*")</f>
        <v>0</v>
      </c>
      <c r="I11" s="103">
        <f>COUNTIFS(トレード履歴!$M$2:$M$54,"drw",トレード履歴!$B$2:$B$54,成績表!$A11&amp;"*")</f>
        <v>0</v>
      </c>
      <c r="J11" s="104">
        <f t="shared" si="5"/>
        <v>0</v>
      </c>
      <c r="K11" s="102">
        <f t="shared" si="1"/>
        <v>0</v>
      </c>
      <c r="L11" s="102">
        <f t="shared" si="2"/>
        <v>0</v>
      </c>
      <c r="M11" s="117">
        <f t="shared" si="6"/>
        <v>0</v>
      </c>
      <c r="N11" s="118">
        <f t="shared" si="3"/>
        <v>0</v>
      </c>
      <c r="AD11" s="102">
        <f t="shared" si="4"/>
        <v>0</v>
      </c>
    </row>
    <row r="12" spans="1:30">
      <c r="A12" s="101" t="s">
        <v>169</v>
      </c>
      <c r="B12" s="102">
        <f>SUMIFS(トレード履歴!$P$2:$P$54,トレード履歴!$M$2:$M$54,"win",トレード履歴!$B$2:$B$54,成績表!$A12&amp;"*")</f>
        <v>1051</v>
      </c>
      <c r="C12" s="102">
        <f>SUMIFS(トレード履歴!$P$2:$P$54,トレード履歴!$M$2:$M$54,"loss",トレード履歴!$B$2:$B$54,成績表!$A12&amp;"*")</f>
        <v>0</v>
      </c>
      <c r="D12" s="102">
        <f>SUMIFS(トレード履歴!$P$2:$P$54,トレード履歴!$M$2:$M$54,"drw",トレード履歴!$B$2:$B$54,成績表!$A12&amp;"*")</f>
        <v>0</v>
      </c>
      <c r="E12" s="102">
        <f t="shared" si="0"/>
        <v>1051</v>
      </c>
      <c r="F12" s="103">
        <f>COUNTIF(トレード履歴!$B$2:$B$54,成績表!$A12&amp;"*")</f>
        <v>2</v>
      </c>
      <c r="G12" s="103">
        <f>COUNTIFS(トレード履歴!$M$2:$M$54,"win",トレード履歴!$B$2:$B$54,成績表!$A12&amp;"*")</f>
        <v>2</v>
      </c>
      <c r="H12" s="103">
        <f>COUNTIFS(トレード履歴!$M$2:$M$54,"loss",トレード履歴!$B$2:$B$54,成績表!$A12&amp;"*")</f>
        <v>0</v>
      </c>
      <c r="I12" s="103">
        <f>COUNTIFS(トレード履歴!$M$2:$M$54,"drw",トレード履歴!$B$2:$B$54,成績表!$A12&amp;"*")</f>
        <v>0</v>
      </c>
      <c r="J12" s="104">
        <f t="shared" si="5"/>
        <v>1</v>
      </c>
      <c r="K12" s="102">
        <f t="shared" si="1"/>
        <v>525.5</v>
      </c>
      <c r="L12" s="102">
        <f t="shared" si="2"/>
        <v>0</v>
      </c>
      <c r="M12" s="117">
        <f t="shared" si="6"/>
        <v>0</v>
      </c>
      <c r="N12" s="118">
        <f t="shared" si="3"/>
        <v>0</v>
      </c>
      <c r="AD12" s="102">
        <f t="shared" si="4"/>
        <v>0</v>
      </c>
    </row>
    <row r="13" spans="1:30">
      <c r="A13" s="101" t="s">
        <v>170</v>
      </c>
      <c r="B13" s="102">
        <f>SUMIFS(トレード履歴!$P$2:$P$54,トレード履歴!$M$2:$M$54,"win",トレード履歴!$B$2:$B$54,成績表!$A13&amp;"*")</f>
        <v>852</v>
      </c>
      <c r="C13" s="102">
        <f>SUMIFS(トレード履歴!$P$2:$P$54,トレード履歴!$M$2:$M$54,"loss",トレード履歴!$B$2:$B$54,成績表!$A13&amp;"*")</f>
        <v>0</v>
      </c>
      <c r="D13" s="102">
        <f>SUMIFS(トレード履歴!$P$2:$P$54,トレード履歴!$M$2:$M$54,"drw",トレード履歴!$B$2:$B$54,成績表!$A13&amp;"*")</f>
        <v>0</v>
      </c>
      <c r="E13" s="102">
        <f t="shared" si="0"/>
        <v>852</v>
      </c>
      <c r="F13" s="103">
        <f>COUNTIF(トレード履歴!$B$2:$B$54,成績表!$A13&amp;"*")</f>
        <v>1</v>
      </c>
      <c r="G13" s="103">
        <f>COUNTIFS(トレード履歴!$M$2:$M$54,"win",トレード履歴!$B$2:$B$54,成績表!$A13&amp;"*")</f>
        <v>1</v>
      </c>
      <c r="H13" s="103">
        <f>COUNTIFS(トレード履歴!$M$2:$M$54,"loss",トレード履歴!$B$2:$B$54,成績表!$A13&amp;"*")</f>
        <v>0</v>
      </c>
      <c r="I13" s="103">
        <f>COUNTIFS(トレード履歴!$M$2:$M$54,"drw",トレード履歴!$B$2:$B$54,成績表!$A13&amp;"*")</f>
        <v>0</v>
      </c>
      <c r="J13" s="104">
        <f t="shared" si="5"/>
        <v>1</v>
      </c>
      <c r="K13" s="102">
        <f t="shared" si="1"/>
        <v>852</v>
      </c>
      <c r="L13" s="102">
        <f t="shared" si="2"/>
        <v>0</v>
      </c>
      <c r="M13" s="117">
        <f t="shared" si="6"/>
        <v>0</v>
      </c>
      <c r="N13" s="118">
        <f t="shared" si="3"/>
        <v>0</v>
      </c>
      <c r="AD13" s="102">
        <f t="shared" si="4"/>
        <v>0</v>
      </c>
    </row>
    <row r="14" spans="1:30">
      <c r="A14" s="101" t="s">
        <v>171</v>
      </c>
      <c r="B14" s="102">
        <f>SUMIFS(トレード履歴!$P$2:$P$54,トレード履歴!$M$2:$M$54,"win",トレード履歴!$B$2:$B$54,成績表!$A14&amp;"*")</f>
        <v>0</v>
      </c>
      <c r="C14" s="102">
        <f>SUMIFS(トレード履歴!$P$2:$P$54,トレード履歴!$M$2:$M$54,"loss",トレード履歴!$B$2:$B$54,成績表!$A14&amp;"*")</f>
        <v>0</v>
      </c>
      <c r="D14" s="102">
        <f>SUMIFS(トレード履歴!$P$2:$P$54,トレード履歴!$M$2:$M$54,"drw",トレード履歴!$B$2:$B$54,成績表!$A14&amp;"*")</f>
        <v>0</v>
      </c>
      <c r="E14" s="102">
        <f t="shared" si="0"/>
        <v>0</v>
      </c>
      <c r="F14" s="103">
        <f>COUNTIF(トレード履歴!$B$2:$B$54,成績表!$A14&amp;"*")</f>
        <v>0</v>
      </c>
      <c r="G14" s="103">
        <f>COUNTIFS(トレード履歴!$M$2:$M$54,"win",トレード履歴!$B$2:$B$54,成績表!$A14&amp;"*")</f>
        <v>0</v>
      </c>
      <c r="H14" s="103">
        <f>COUNTIFS(トレード履歴!$M$2:$M$54,"loss",トレード履歴!$B$2:$B$54,成績表!$A14&amp;"*")</f>
        <v>0</v>
      </c>
      <c r="I14" s="103">
        <f>COUNTIFS(トレード履歴!$M$2:$M$54,"drw",トレード履歴!$B$2:$B$54,成績表!$A14&amp;"*")</f>
        <v>0</v>
      </c>
      <c r="J14" s="104">
        <f t="shared" si="5"/>
        <v>0</v>
      </c>
      <c r="K14" s="102">
        <f t="shared" si="1"/>
        <v>0</v>
      </c>
      <c r="L14" s="102">
        <f t="shared" si="2"/>
        <v>0</v>
      </c>
      <c r="M14" s="117">
        <f t="shared" si="6"/>
        <v>0</v>
      </c>
      <c r="N14" s="118">
        <f t="shared" si="3"/>
        <v>0</v>
      </c>
      <c r="AD14" s="102">
        <f t="shared" si="4"/>
        <v>0</v>
      </c>
    </row>
    <row r="15" spans="1:30">
      <c r="A15" s="101" t="s">
        <v>172</v>
      </c>
      <c r="B15" s="102">
        <f>SUMIFS(トレード履歴!$P$2:$P$54,トレード履歴!$M$2:$M$54,"win",トレード履歴!$B$2:$B$54,成績表!$A15&amp;"*")</f>
        <v>0</v>
      </c>
      <c r="C15" s="102">
        <f>SUMIFS(トレード履歴!$P$2:$P$54,トレード履歴!$M$2:$M$54,"loss",トレード履歴!$B$2:$B$54,成績表!$A15&amp;"*")</f>
        <v>0</v>
      </c>
      <c r="D15" s="102">
        <f>SUMIFS(トレード履歴!$P$2:$P$54,トレード履歴!$M$2:$M$54,"drw",トレード履歴!$B$2:$B$54,成績表!$A15&amp;"*")</f>
        <v>0</v>
      </c>
      <c r="E15" s="102">
        <f t="shared" si="0"/>
        <v>0</v>
      </c>
      <c r="F15" s="103">
        <f>COUNTIF(トレード履歴!$B$2:$B$54,成績表!$A15&amp;"*")</f>
        <v>0</v>
      </c>
      <c r="G15" s="103">
        <f>COUNTIFS(トレード履歴!$M$2:$M$54,"win",トレード履歴!$B$2:$B$54,成績表!$A15&amp;"*")</f>
        <v>0</v>
      </c>
      <c r="H15" s="103">
        <f>COUNTIFS(トレード履歴!$M$2:$M$54,"loss",トレード履歴!$B$2:$B$54,成績表!$A15&amp;"*")</f>
        <v>0</v>
      </c>
      <c r="I15" s="103">
        <f>COUNTIFS(トレード履歴!$M$2:$M$54,"drw",トレード履歴!$B$2:$B$54,成績表!$A15&amp;"*")</f>
        <v>0</v>
      </c>
      <c r="J15" s="104">
        <f t="shared" si="5"/>
        <v>0</v>
      </c>
      <c r="K15" s="102">
        <f t="shared" si="1"/>
        <v>0</v>
      </c>
      <c r="L15" s="102">
        <f t="shared" si="2"/>
        <v>0</v>
      </c>
      <c r="M15" s="117">
        <f t="shared" si="6"/>
        <v>0</v>
      </c>
      <c r="N15" s="118">
        <f t="shared" si="3"/>
        <v>0</v>
      </c>
      <c r="AD15" s="102">
        <f t="shared" si="4"/>
        <v>0</v>
      </c>
    </row>
    <row r="16" spans="1:30">
      <c r="A16" s="101" t="s">
        <v>173</v>
      </c>
      <c r="B16" s="102">
        <f>SUMIFS(トレード履歴!$P$2:$P$54,トレード履歴!$M$2:$M$54,"win",トレード履歴!$B$2:$B$54,成績表!$A16&amp;"*")</f>
        <v>0</v>
      </c>
      <c r="C16" s="102">
        <f>SUMIFS(トレード履歴!$P$2:$P$54,トレード履歴!$M$2:$M$54,"loss",トレード履歴!$B$2:$B$54,成績表!$A16&amp;"*")</f>
        <v>0</v>
      </c>
      <c r="D16" s="102">
        <f>SUMIFS(トレード履歴!$P$2:$P$54,トレード履歴!$M$2:$M$54,"drw",トレード履歴!$B$2:$B$54,成績表!$A16&amp;"*")</f>
        <v>0</v>
      </c>
      <c r="E16" s="102">
        <f t="shared" si="0"/>
        <v>0</v>
      </c>
      <c r="F16" s="103">
        <f>COUNTIF(トレード履歴!$B$2:$B$54,成績表!$A16&amp;"*")</f>
        <v>0</v>
      </c>
      <c r="G16" s="103">
        <f>COUNTIFS(トレード履歴!$M$2:$M$54,"win",トレード履歴!$B$2:$B$54,成績表!$A16&amp;"*")</f>
        <v>0</v>
      </c>
      <c r="H16" s="103">
        <f>COUNTIFS(トレード履歴!$M$2:$M$54,"loss",トレード履歴!$B$2:$B$54,成績表!$A16&amp;"*")</f>
        <v>0</v>
      </c>
      <c r="I16" s="103">
        <f>COUNTIFS(トレード履歴!$M$2:$M$54,"drw",トレード履歴!$B$2:$B$54,成績表!$A16&amp;"*")</f>
        <v>0</v>
      </c>
      <c r="J16" s="104">
        <f t="shared" si="5"/>
        <v>0</v>
      </c>
      <c r="K16" s="102">
        <f t="shared" si="1"/>
        <v>0</v>
      </c>
      <c r="L16" s="102">
        <f t="shared" si="2"/>
        <v>0</v>
      </c>
      <c r="M16" s="117">
        <f t="shared" si="6"/>
        <v>0</v>
      </c>
      <c r="N16" s="118">
        <f t="shared" si="3"/>
        <v>0</v>
      </c>
      <c r="AD16" s="102">
        <f t="shared" si="4"/>
        <v>0</v>
      </c>
    </row>
    <row r="17" spans="1:30">
      <c r="A17" s="101" t="s">
        <v>174</v>
      </c>
      <c r="B17" s="102">
        <f>SUMIFS(トレード履歴!$P$2:$P$54,トレード履歴!$M$2:$M$54,"win",トレード履歴!$B$2:$B$54,成績表!$A17&amp;"*")</f>
        <v>0</v>
      </c>
      <c r="C17" s="102">
        <f>SUMIFS(トレード履歴!$P$2:$P$54,トレード履歴!$M$2:$M$54,"loss",トレード履歴!$B$2:$B$54,成績表!$A17&amp;"*")</f>
        <v>0</v>
      </c>
      <c r="D17" s="102">
        <f>SUMIFS(トレード履歴!$P$2:$P$54,トレード履歴!$M$2:$M$54,"drw",トレード履歴!$B$2:$B$54,成績表!$A17&amp;"*")</f>
        <v>70</v>
      </c>
      <c r="E17" s="102">
        <f t="shared" si="0"/>
        <v>70</v>
      </c>
      <c r="F17" s="103">
        <f>COUNTIF(トレード履歴!$B$2:$B$54,成績表!$A17&amp;"*")</f>
        <v>1</v>
      </c>
      <c r="G17" s="103">
        <f>COUNTIFS(トレード履歴!$M$2:$M$54,"win",トレード履歴!$B$2:$B$54,成績表!$A17&amp;"*")</f>
        <v>0</v>
      </c>
      <c r="H17" s="103">
        <f>COUNTIFS(トレード履歴!$M$2:$M$54,"loss",トレード履歴!$B$2:$B$54,成績表!$A17&amp;"*")</f>
        <v>0</v>
      </c>
      <c r="I17" s="103">
        <f>COUNTIFS(トレード履歴!$M$2:$M$54,"drw",トレード履歴!$B$2:$B$54,成績表!$A17&amp;"*")</f>
        <v>1</v>
      </c>
      <c r="J17" s="104">
        <f t="shared" si="5"/>
        <v>0</v>
      </c>
      <c r="K17" s="102">
        <f t="shared" si="1"/>
        <v>0</v>
      </c>
      <c r="L17" s="102">
        <f t="shared" si="2"/>
        <v>0</v>
      </c>
      <c r="M17" s="117">
        <f t="shared" si="6"/>
        <v>0</v>
      </c>
      <c r="N17" s="118">
        <f t="shared" si="3"/>
        <v>0</v>
      </c>
      <c r="AD17" s="102">
        <f t="shared" si="4"/>
        <v>0</v>
      </c>
    </row>
    <row r="18" spans="1:30">
      <c r="A18" s="101" t="s">
        <v>178</v>
      </c>
      <c r="B18" s="102">
        <f>SUMIFS(トレード履歴!$P$2:$P$54,トレード履歴!$M$2:$M$54,"win",トレード履歴!$B$2:$B$54,成績表!$A18&amp;"*")</f>
        <v>5449</v>
      </c>
      <c r="C18" s="102">
        <f>SUMIFS(トレード履歴!$P$2:$P$54,トレード履歴!$M$2:$M$54,"loss",トレード履歴!$B$2:$B$54,成績表!$A18&amp;"*")</f>
        <v>0</v>
      </c>
      <c r="D18" s="102">
        <f>SUMIFS(トレード履歴!$P$2:$P$54,トレード履歴!$M$2:$M$54,"drw",トレード履歴!$B$2:$B$54,成績表!$A18&amp;"*")</f>
        <v>0</v>
      </c>
      <c r="E18" s="102">
        <f t="shared" si="0"/>
        <v>5449</v>
      </c>
      <c r="F18" s="103">
        <f>COUNTIF(トレード履歴!$B$2:$B$54,成績表!$A18&amp;"*")</f>
        <v>1</v>
      </c>
      <c r="G18" s="103">
        <f>COUNTIFS(トレード履歴!$M$2:$M$54,"win",トレード履歴!$B$2:$B$54,成績表!$A18&amp;"*")</f>
        <v>1</v>
      </c>
      <c r="H18" s="103">
        <f>COUNTIFS(トレード履歴!$M$2:$M$54,"loss",トレード履歴!$B$2:$B$54,成績表!$A18&amp;"*")</f>
        <v>0</v>
      </c>
      <c r="I18" s="103">
        <f>COUNTIFS(トレード履歴!$M$2:$M$54,"drw",トレード履歴!$B$2:$B$54,成績表!$A18&amp;"*")</f>
        <v>0</v>
      </c>
      <c r="J18" s="104">
        <f t="shared" si="5"/>
        <v>1</v>
      </c>
      <c r="K18" s="102">
        <f t="shared" si="1"/>
        <v>5449</v>
      </c>
      <c r="L18" s="102">
        <f t="shared" si="2"/>
        <v>0</v>
      </c>
      <c r="M18" s="117">
        <f t="shared" si="6"/>
        <v>0</v>
      </c>
      <c r="N18" s="118">
        <f t="shared" si="3"/>
        <v>0</v>
      </c>
      <c r="AD18" s="102">
        <f t="shared" si="4"/>
        <v>0</v>
      </c>
    </row>
    <row r="19" spans="1:30">
      <c r="A19" s="101" t="s">
        <v>165</v>
      </c>
      <c r="B19" s="102">
        <f>SUMIFS(トレード履歴!$P$2:$P$54,トレード履歴!$M$2:$M$54,"win",トレード履歴!$B$2:$B$54,成績表!$A19&amp;"*")</f>
        <v>83028</v>
      </c>
      <c r="C19" s="102">
        <f>SUMIFS(トレード履歴!$P$2:$P$54,トレード履歴!$M$2:$M$54,"loss",トレード履歴!$B$2:$B$54,成績表!$A19&amp;"*")</f>
        <v>0</v>
      </c>
      <c r="D19" s="102">
        <f>SUMIFS(トレード履歴!$P$2:$P$54,トレード履歴!$M$2:$M$54,"drw",トレード履歴!$B$2:$B$54,成績表!$A19&amp;"*")</f>
        <v>0</v>
      </c>
      <c r="E19" s="102">
        <f t="shared" si="0"/>
        <v>83028</v>
      </c>
      <c r="F19" s="103">
        <f>COUNTIF(トレード履歴!$B$2:$B$54,成績表!$A19&amp;"*")</f>
        <v>1</v>
      </c>
      <c r="G19" s="103">
        <f>COUNTIFS(トレード履歴!$M$2:$M$54,"win",トレード履歴!$B$2:$B$54,成績表!$A19&amp;"*")</f>
        <v>1</v>
      </c>
      <c r="H19" s="103">
        <f>COUNTIFS(トレード履歴!$M$2:$M$54,"loss",トレード履歴!$B$2:$B$54,成績表!$A19&amp;"*")</f>
        <v>0</v>
      </c>
      <c r="I19" s="103">
        <f>COUNTIFS(トレード履歴!$M$2:$M$54,"drw",トレード履歴!$B$2:$B$54,成績表!$A19&amp;"*")</f>
        <v>0</v>
      </c>
      <c r="J19" s="104">
        <f t="shared" si="5"/>
        <v>1</v>
      </c>
      <c r="K19" s="102">
        <f t="shared" si="1"/>
        <v>83028</v>
      </c>
      <c r="L19" s="102">
        <f t="shared" si="2"/>
        <v>0</v>
      </c>
      <c r="M19" s="117">
        <f t="shared" si="6"/>
        <v>0</v>
      </c>
      <c r="N19" s="118">
        <f t="shared" si="3"/>
        <v>0</v>
      </c>
      <c r="AD19" s="102">
        <f t="shared" si="4"/>
        <v>0</v>
      </c>
    </row>
    <row r="20" spans="1:30">
      <c r="A20" s="101" t="s">
        <v>175</v>
      </c>
      <c r="B20" s="102">
        <f>SUMIFS(トレード履歴!$P$2:$P$54,トレード履歴!$M$2:$M$54,"win",トレード履歴!$B$2:$B$54,成績表!$A20&amp;"*")</f>
        <v>0</v>
      </c>
      <c r="C20" s="102">
        <f>SUMIFS(トレード履歴!$P$2:$P$54,トレード履歴!$M$2:$M$54,"loss",トレード履歴!$B$2:$B$54,成績表!$A20&amp;"*")</f>
        <v>0</v>
      </c>
      <c r="D20" s="102">
        <f>SUMIFS(トレード履歴!$P$2:$P$54,トレード履歴!$M$2:$M$54,"drw",トレード履歴!$B$2:$B$54,成績表!$A20&amp;"*")</f>
        <v>0</v>
      </c>
      <c r="E20" s="102">
        <f t="shared" si="0"/>
        <v>0</v>
      </c>
      <c r="F20" s="103">
        <f>COUNTIF(トレード履歴!$B$2:$B$54,成績表!$A20&amp;"*")</f>
        <v>0</v>
      </c>
      <c r="G20" s="103">
        <f>COUNTIFS(トレード履歴!$M$2:$M$54,"win",トレード履歴!$B$2:$B$54,成績表!$A20&amp;"*")</f>
        <v>0</v>
      </c>
      <c r="H20" s="103">
        <f>COUNTIFS(トレード履歴!$M$2:$M$54,"loss",トレード履歴!$B$2:$B$54,成績表!$A20&amp;"*")</f>
        <v>0</v>
      </c>
      <c r="I20" s="103">
        <f>COUNTIFS(トレード履歴!$M$2:$M$54,"drw",トレード履歴!$B$2:$B$54,成績表!$A20&amp;"*")</f>
        <v>0</v>
      </c>
      <c r="J20" s="104">
        <f t="shared" si="5"/>
        <v>0</v>
      </c>
      <c r="K20" s="102">
        <f t="shared" si="1"/>
        <v>0</v>
      </c>
      <c r="L20" s="102">
        <f t="shared" si="2"/>
        <v>0</v>
      </c>
      <c r="M20" s="117">
        <f t="shared" si="6"/>
        <v>0</v>
      </c>
      <c r="N20" s="118">
        <f t="shared" si="3"/>
        <v>0</v>
      </c>
      <c r="AD20" s="102">
        <f t="shared" si="4"/>
        <v>0</v>
      </c>
    </row>
    <row r="21" spans="1:30">
      <c r="A21" s="101" t="s">
        <v>179</v>
      </c>
      <c r="B21" s="102">
        <f>SUMIFS(トレード履歴!$P$2:$P$54,トレード履歴!$M$2:$M$54,"win",トレード履歴!$B$2:$B$54,成績表!$A21&amp;"*")</f>
        <v>0</v>
      </c>
      <c r="C21" s="102">
        <f>SUMIFS(トレード履歴!$P$2:$P$54,トレード履歴!$M$2:$M$54,"loss",トレード履歴!$B$2:$B$54,成績表!$A21&amp;"*")</f>
        <v>0</v>
      </c>
      <c r="D21" s="102">
        <f>SUMIFS(トレード履歴!$P$2:$P$54,トレード履歴!$M$2:$M$54,"drw",トレード履歴!$B$2:$B$54,成績表!$A21&amp;"*")</f>
        <v>0</v>
      </c>
      <c r="E21" s="102">
        <f t="shared" si="0"/>
        <v>0</v>
      </c>
      <c r="F21" s="103">
        <f>COUNTIF(トレード履歴!$B$2:$B$54,成績表!$A21&amp;"*")</f>
        <v>0</v>
      </c>
      <c r="G21" s="103">
        <f>COUNTIFS(トレード履歴!$M$2:$M$54,"win",トレード履歴!$B$2:$B$54,成績表!$A21&amp;"*")</f>
        <v>0</v>
      </c>
      <c r="H21" s="103">
        <f>COUNTIFS(トレード履歴!$M$2:$M$54,"loss",トレード履歴!$B$2:$B$54,成績表!$A21&amp;"*")</f>
        <v>0</v>
      </c>
      <c r="I21" s="103">
        <f>COUNTIFS(トレード履歴!$M$2:$M$54,"drw",トレード履歴!$B$2:$B$54,成績表!$A21&amp;"*")</f>
        <v>0</v>
      </c>
      <c r="J21" s="104">
        <f t="shared" si="5"/>
        <v>0</v>
      </c>
      <c r="K21" s="102">
        <f t="shared" si="1"/>
        <v>0</v>
      </c>
      <c r="L21" s="102">
        <f t="shared" si="2"/>
        <v>0</v>
      </c>
      <c r="M21" s="117">
        <f t="shared" si="6"/>
        <v>0</v>
      </c>
      <c r="N21" s="118">
        <f t="shared" si="3"/>
        <v>0</v>
      </c>
      <c r="AD21" s="102">
        <f t="shared" si="4"/>
        <v>0</v>
      </c>
    </row>
    <row r="22" spans="1:30">
      <c r="A22" s="101" t="s">
        <v>180</v>
      </c>
      <c r="B22" s="102">
        <f>SUMIFS(トレード履歴!$P$2:$P$54,トレード履歴!$M$2:$M$54,"win",トレード履歴!$B$2:$B$54,成績表!$A22&amp;"*")</f>
        <v>533</v>
      </c>
      <c r="C22" s="102">
        <f>SUMIFS(トレード履歴!$P$2:$P$54,トレード履歴!$M$2:$M$54,"loss",トレード履歴!$B$2:$B$54,成績表!$A22&amp;"*")</f>
        <v>0</v>
      </c>
      <c r="D22" s="102">
        <f>SUMIFS(トレード履歴!$P$2:$P$54,トレード履歴!$M$2:$M$54,"drw",トレード履歴!$B$2:$B$54,成績表!$A22&amp;"*")</f>
        <v>0</v>
      </c>
      <c r="E22" s="102">
        <f t="shared" si="0"/>
        <v>533</v>
      </c>
      <c r="F22" s="103">
        <f>COUNTIF(トレード履歴!$B$2:$B$54,成績表!$A22&amp;"*")</f>
        <v>1</v>
      </c>
      <c r="G22" s="103">
        <f>COUNTIFS(トレード履歴!$M$2:$M$54,"win",トレード履歴!$B$2:$B$54,成績表!$A22&amp;"*")</f>
        <v>1</v>
      </c>
      <c r="H22" s="103">
        <f>COUNTIFS(トレード履歴!$M$2:$M$54,"loss",トレード履歴!$B$2:$B$54,成績表!$A22&amp;"*")</f>
        <v>0</v>
      </c>
      <c r="I22" s="103">
        <f>COUNTIFS(トレード履歴!$M$2:$M$54,"drw",トレード履歴!$B$2:$B$54,成績表!$A22&amp;"*")</f>
        <v>0</v>
      </c>
      <c r="J22" s="104">
        <f t="shared" si="5"/>
        <v>1</v>
      </c>
      <c r="K22" s="102">
        <f t="shared" si="1"/>
        <v>533</v>
      </c>
      <c r="L22" s="102">
        <f t="shared" si="2"/>
        <v>0</v>
      </c>
      <c r="M22" s="117">
        <f t="shared" si="6"/>
        <v>0</v>
      </c>
      <c r="N22" s="118">
        <f t="shared" si="3"/>
        <v>0</v>
      </c>
      <c r="AD22" s="102">
        <f t="shared" si="4"/>
        <v>0</v>
      </c>
    </row>
    <row r="23" spans="1:30">
      <c r="A23" s="101" t="s">
        <v>181</v>
      </c>
      <c r="B23" s="102">
        <f>SUMIFS(トレード履歴!$P$2:$P$54,トレード履歴!$M$2:$M$54,"win",トレード履歴!$B$2:$B$54,成績表!$A23&amp;"*")</f>
        <v>189324</v>
      </c>
      <c r="C23" s="102">
        <f>SUMIFS(トレード履歴!$P$2:$P$54,トレード履歴!$M$2:$M$54,"loss",トレード履歴!$B$2:$B$54,成績表!$A23&amp;"*")</f>
        <v>-7069</v>
      </c>
      <c r="D23" s="102">
        <f>SUMIFS(トレード履歴!$P$2:$P$54,トレード履歴!$M$2:$M$54,"drw",トレード履歴!$B$2:$B$54,成績表!$A23&amp;"*")</f>
        <v>4</v>
      </c>
      <c r="E23" s="102">
        <f t="shared" si="0"/>
        <v>182259</v>
      </c>
      <c r="F23" s="103">
        <f>COUNTIF(トレード履歴!$B$2:$B$54,成績表!$A23&amp;"*")</f>
        <v>8</v>
      </c>
      <c r="G23" s="103">
        <f>COUNTIFS(トレード履歴!$M$2:$M$54,"win",トレード履歴!$B$2:$B$54,成績表!$A23&amp;"*")</f>
        <v>5</v>
      </c>
      <c r="H23" s="103">
        <f>COUNTIFS(トレード履歴!$M$2:$M$54,"loss",トレード履歴!$B$2:$B$54,成績表!$A23&amp;"*")</f>
        <v>2</v>
      </c>
      <c r="I23" s="103">
        <f>COUNTIFS(トレード履歴!$M$2:$M$54,"drw",トレード履歴!$B$2:$B$54,成績表!$A23&amp;"*")</f>
        <v>1</v>
      </c>
      <c r="J23" s="104">
        <f t="shared" si="5"/>
        <v>0.625</v>
      </c>
      <c r="K23" s="102">
        <f t="shared" si="1"/>
        <v>37864.800000000003</v>
      </c>
      <c r="L23" s="102">
        <f t="shared" si="2"/>
        <v>3534.5</v>
      </c>
      <c r="M23" s="117">
        <f t="shared" si="6"/>
        <v>10.712915546753431</v>
      </c>
      <c r="N23" s="118">
        <f t="shared" si="3"/>
        <v>-26.782288866883576</v>
      </c>
      <c r="AD23" s="102">
        <f t="shared" si="4"/>
        <v>7069</v>
      </c>
    </row>
    <row r="24" spans="1:30">
      <c r="A24" s="101" t="s">
        <v>182</v>
      </c>
      <c r="B24" s="102">
        <f>SUMIFS(トレード履歴!$P$2:$P$54,トレード履歴!$M$2:$M$54,"win",トレード履歴!$B$2:$B$54,成績表!$A24&amp;"*")</f>
        <v>0</v>
      </c>
      <c r="C24" s="102">
        <f>SUMIFS(トレード履歴!$P$2:$P$54,トレード履歴!$M$2:$M$54,"loss",トレード履歴!$B$2:$B$54,成績表!$A24&amp;"*")</f>
        <v>0</v>
      </c>
      <c r="D24" s="102">
        <f>SUMIFS(トレード履歴!$P$2:$P$54,トレード履歴!$M$2:$M$54,"drw",トレード履歴!$B$2:$B$54,成績表!$A24&amp;"*")</f>
        <v>0</v>
      </c>
      <c r="E24" s="102">
        <f t="shared" si="0"/>
        <v>0</v>
      </c>
      <c r="F24" s="103">
        <f>COUNTIF(トレード履歴!$B$2:$B$54,成績表!$A24&amp;"*")</f>
        <v>0</v>
      </c>
      <c r="G24" s="103">
        <f>COUNTIFS(トレード履歴!$M$2:$M$54,"win",トレード履歴!$B$2:$B$54,成績表!$A24&amp;"*")</f>
        <v>0</v>
      </c>
      <c r="H24" s="103">
        <f>COUNTIFS(トレード履歴!$M$2:$M$54,"loss",トレード履歴!$B$2:$B$54,成績表!$A24&amp;"*")</f>
        <v>0</v>
      </c>
      <c r="I24" s="103">
        <f>COUNTIFS(トレード履歴!$M$2:$M$54,"drw",トレード履歴!$B$2:$B$54,成績表!$A24&amp;"*")</f>
        <v>0</v>
      </c>
      <c r="J24" s="104">
        <f t="shared" si="5"/>
        <v>0</v>
      </c>
      <c r="K24" s="102">
        <f t="shared" si="1"/>
        <v>0</v>
      </c>
      <c r="L24" s="102">
        <f t="shared" si="2"/>
        <v>0</v>
      </c>
      <c r="M24" s="117">
        <f t="shared" si="6"/>
        <v>0</v>
      </c>
      <c r="N24" s="118">
        <f t="shared" si="3"/>
        <v>0</v>
      </c>
      <c r="AD24" s="102">
        <f t="shared" si="4"/>
        <v>0</v>
      </c>
    </row>
    <row r="25" spans="1:30">
      <c r="A25" s="101" t="s">
        <v>183</v>
      </c>
      <c r="B25" s="102">
        <f>SUMIFS(トレード履歴!$P$2:$P$54,トレード履歴!$M$2:$M$54,"win",トレード履歴!$B$2:$B$54,成績表!$A25&amp;"*")</f>
        <v>0</v>
      </c>
      <c r="C25" s="102">
        <f>SUMIFS(トレード履歴!$P$2:$P$54,トレード履歴!$M$2:$M$54,"loss",トレード履歴!$B$2:$B$54,成績表!$A25&amp;"*")</f>
        <v>0</v>
      </c>
      <c r="D25" s="102">
        <f>SUMIFS(トレード履歴!$P$2:$P$54,トレード履歴!$M$2:$M$54,"drw",トレード履歴!$B$2:$B$54,成績表!$A25&amp;"*")</f>
        <v>0</v>
      </c>
      <c r="E25" s="102">
        <f t="shared" si="0"/>
        <v>0</v>
      </c>
      <c r="F25" s="103">
        <f>COUNTIF(トレード履歴!$B$2:$B$54,成績表!$A25&amp;"*")</f>
        <v>0</v>
      </c>
      <c r="G25" s="103">
        <f>COUNTIFS(トレード履歴!$M$2:$M$54,"win",トレード履歴!$B$2:$B$54,成績表!$A25&amp;"*")</f>
        <v>0</v>
      </c>
      <c r="H25" s="103">
        <f>COUNTIFS(トレード履歴!$M$2:$M$54,"loss",トレード履歴!$B$2:$B$54,成績表!$A25&amp;"*")</f>
        <v>0</v>
      </c>
      <c r="I25" s="103">
        <f>COUNTIFS(トレード履歴!$M$2:$M$54,"drw",トレード履歴!$B$2:$B$54,成績表!$A25&amp;"*")</f>
        <v>0</v>
      </c>
      <c r="J25" s="104">
        <f t="shared" si="5"/>
        <v>0</v>
      </c>
      <c r="K25" s="102">
        <f t="shared" si="1"/>
        <v>0</v>
      </c>
      <c r="L25" s="102">
        <f t="shared" si="2"/>
        <v>0</v>
      </c>
      <c r="M25" s="117">
        <f t="shared" si="6"/>
        <v>0</v>
      </c>
      <c r="N25" s="118">
        <f t="shared" si="3"/>
        <v>0</v>
      </c>
      <c r="AD25" s="102">
        <f t="shared" si="4"/>
        <v>0</v>
      </c>
    </row>
    <row r="26" spans="1:30">
      <c r="A26" s="101" t="s">
        <v>184</v>
      </c>
      <c r="B26" s="102">
        <f>SUMIFS(トレード履歴!$P$2:$P$54,トレード履歴!$M$2:$M$54,"win",トレード履歴!$B$2:$B$54,成績表!$A26&amp;"*")</f>
        <v>0</v>
      </c>
      <c r="C26" s="102">
        <f>SUMIFS(トレード履歴!$P$2:$P$54,トレード履歴!$M$2:$M$54,"loss",トレード履歴!$B$2:$B$54,成績表!$A26&amp;"*")</f>
        <v>0</v>
      </c>
      <c r="D26" s="102">
        <f>SUMIFS(トレード履歴!$P$2:$P$54,トレード履歴!$M$2:$M$54,"drw",トレード履歴!$B$2:$B$54,成績表!$A26&amp;"*")</f>
        <v>0</v>
      </c>
      <c r="E26" s="102">
        <f t="shared" si="0"/>
        <v>0</v>
      </c>
      <c r="F26" s="103">
        <f>COUNTIF(トレード履歴!$B$2:$B$54,成績表!$A26&amp;"*")</f>
        <v>0</v>
      </c>
      <c r="G26" s="103">
        <f>COUNTIFS(トレード履歴!$M$2:$M$54,"win",トレード履歴!$B$2:$B$54,成績表!$A26&amp;"*")</f>
        <v>0</v>
      </c>
      <c r="H26" s="103">
        <f>COUNTIFS(トレード履歴!$M$2:$M$54,"loss",トレード履歴!$B$2:$B$54,成績表!$A26&amp;"*")</f>
        <v>0</v>
      </c>
      <c r="I26" s="103">
        <f>COUNTIFS(トレード履歴!$M$2:$M$54,"drw",トレード履歴!$B$2:$B$54,成績表!$A26&amp;"*")</f>
        <v>0</v>
      </c>
      <c r="J26" s="104">
        <f t="shared" si="5"/>
        <v>0</v>
      </c>
      <c r="K26" s="102">
        <f t="shared" si="1"/>
        <v>0</v>
      </c>
      <c r="L26" s="102">
        <f t="shared" si="2"/>
        <v>0</v>
      </c>
      <c r="M26" s="117">
        <f t="shared" si="6"/>
        <v>0</v>
      </c>
      <c r="N26" s="118">
        <f t="shared" si="3"/>
        <v>0</v>
      </c>
      <c r="AD26" s="102">
        <f t="shared" si="4"/>
        <v>0</v>
      </c>
    </row>
    <row r="27" spans="1:30">
      <c r="A27" s="101" t="s">
        <v>185</v>
      </c>
      <c r="B27" s="102">
        <f>SUMIFS(トレード履歴!$P$2:$P$54,トレード履歴!$M$2:$M$54,"win",トレード履歴!$B$2:$B$54,成績表!$A27&amp;"*")</f>
        <v>0</v>
      </c>
      <c r="C27" s="102">
        <f>SUMIFS(トレード履歴!$P$2:$P$54,トレード履歴!$M$2:$M$54,"loss",トレード履歴!$B$2:$B$54,成績表!$A27&amp;"*")</f>
        <v>0</v>
      </c>
      <c r="D27" s="102">
        <f>SUMIFS(トレード履歴!$P$2:$P$54,トレード履歴!$M$2:$M$54,"drw",トレード履歴!$B$2:$B$54,成績表!$A27&amp;"*")</f>
        <v>0</v>
      </c>
      <c r="E27" s="102">
        <f t="shared" si="0"/>
        <v>0</v>
      </c>
      <c r="F27" s="103">
        <f>COUNTIF(トレード履歴!$B$2:$B$54,成績表!$A27&amp;"*")</f>
        <v>0</v>
      </c>
      <c r="G27" s="103">
        <f>COUNTIFS(トレード履歴!$M$2:$M$54,"win",トレード履歴!$B$2:$B$54,成績表!$A27&amp;"*")</f>
        <v>0</v>
      </c>
      <c r="H27" s="103">
        <f>COUNTIFS(トレード履歴!$M$2:$M$54,"loss",トレード履歴!$B$2:$B$54,成績表!$A27&amp;"*")</f>
        <v>0</v>
      </c>
      <c r="I27" s="103">
        <f>COUNTIFS(トレード履歴!$M$2:$M$54,"drw",トレード履歴!$B$2:$B$54,成績表!$A27&amp;"*")</f>
        <v>0</v>
      </c>
      <c r="J27" s="104">
        <f t="shared" si="5"/>
        <v>0</v>
      </c>
      <c r="K27" s="102">
        <f t="shared" si="1"/>
        <v>0</v>
      </c>
      <c r="L27" s="102">
        <f t="shared" si="2"/>
        <v>0</v>
      </c>
      <c r="M27" s="117">
        <f t="shared" si="6"/>
        <v>0</v>
      </c>
      <c r="N27" s="118">
        <f t="shared" si="3"/>
        <v>0</v>
      </c>
      <c r="AD27" s="102">
        <f t="shared" si="4"/>
        <v>0</v>
      </c>
    </row>
    <row r="28" spans="1:30">
      <c r="A28" s="101" t="s">
        <v>186</v>
      </c>
      <c r="B28" s="102">
        <f>SUMIFS(トレード履歴!$P$2:$P$54,トレード履歴!$M$2:$M$54,"win",トレード履歴!$B$2:$B$54,成績表!$A28&amp;"*")</f>
        <v>4220</v>
      </c>
      <c r="C28" s="102">
        <f>SUMIFS(トレード履歴!$P$2:$P$54,トレード履歴!$M$2:$M$54,"loss",トレード履歴!$B$2:$B$54,成績表!$A28&amp;"*")</f>
        <v>0</v>
      </c>
      <c r="D28" s="102">
        <f>SUMIFS(トレード履歴!$P$2:$P$54,トレード履歴!$M$2:$M$54,"drw",トレード履歴!$B$2:$B$54,成績表!$A28&amp;"*")</f>
        <v>0</v>
      </c>
      <c r="E28" s="102">
        <f t="shared" si="0"/>
        <v>4220</v>
      </c>
      <c r="F28" s="103">
        <f>COUNTIF(トレード履歴!$B$2:$B$54,成績表!$A28&amp;"*")</f>
        <v>2</v>
      </c>
      <c r="G28" s="103">
        <f>COUNTIFS(トレード履歴!$M$2:$M$54,"win",トレード履歴!$B$2:$B$54,成績表!$A28&amp;"*")</f>
        <v>2</v>
      </c>
      <c r="H28" s="103">
        <f>COUNTIFS(トレード履歴!$M$2:$M$54,"loss",トレード履歴!$B$2:$B$54,成績表!$A28&amp;"*")</f>
        <v>0</v>
      </c>
      <c r="I28" s="103">
        <f>COUNTIFS(トレード履歴!$M$2:$M$54,"drw",トレード履歴!$B$2:$B$54,成績表!$A28&amp;"*")</f>
        <v>0</v>
      </c>
      <c r="J28" s="104">
        <f t="shared" si="5"/>
        <v>1</v>
      </c>
      <c r="K28" s="102">
        <f t="shared" si="1"/>
        <v>2110</v>
      </c>
      <c r="L28" s="102">
        <f t="shared" si="2"/>
        <v>0</v>
      </c>
      <c r="M28" s="117">
        <f t="shared" si="6"/>
        <v>0</v>
      </c>
      <c r="N28" s="118">
        <f t="shared" si="3"/>
        <v>0</v>
      </c>
      <c r="AD28" s="102">
        <f t="shared" si="4"/>
        <v>0</v>
      </c>
    </row>
    <row r="29" spans="1:30">
      <c r="A29" s="101" t="s">
        <v>187</v>
      </c>
      <c r="B29" s="102">
        <f>SUMIFS(トレード履歴!$P$2:$P$54,トレード履歴!$M$2:$M$54,"win",トレード履歴!$B$2:$B$54,成績表!$A29&amp;"*")</f>
        <v>16169</v>
      </c>
      <c r="C29" s="102">
        <f>SUMIFS(トレード履歴!$P$2:$P$54,トレード履歴!$M$2:$M$54,"loss",トレード履歴!$B$2:$B$54,成績表!$A29&amp;"*")</f>
        <v>0</v>
      </c>
      <c r="D29" s="102">
        <f>SUMIFS(トレード履歴!$P$2:$P$54,トレード履歴!$M$2:$M$54,"drw",トレード履歴!$B$2:$B$54,成績表!$A29&amp;"*")</f>
        <v>0</v>
      </c>
      <c r="E29" s="102">
        <f t="shared" si="0"/>
        <v>16169</v>
      </c>
      <c r="F29" s="103">
        <f>COUNTIF(トレード履歴!$B$2:$B$54,成績表!$A29&amp;"*")</f>
        <v>1</v>
      </c>
      <c r="G29" s="103">
        <f>COUNTIFS(トレード履歴!$M$2:$M$54,"win",トレード履歴!$B$2:$B$54,成績表!$A29&amp;"*")</f>
        <v>1</v>
      </c>
      <c r="H29" s="103">
        <f>COUNTIFS(トレード履歴!$M$2:$M$54,"loss",トレード履歴!$B$2:$B$54,成績表!$A29&amp;"*")</f>
        <v>0</v>
      </c>
      <c r="I29" s="103">
        <f>COUNTIFS(トレード履歴!$M$2:$M$54,"drw",トレード履歴!$B$2:$B$54,成績表!$A29&amp;"*")</f>
        <v>0</v>
      </c>
      <c r="J29" s="104">
        <f t="shared" si="5"/>
        <v>1</v>
      </c>
      <c r="K29" s="102">
        <f t="shared" si="1"/>
        <v>16169</v>
      </c>
      <c r="L29" s="102">
        <f t="shared" si="2"/>
        <v>0</v>
      </c>
      <c r="M29" s="117">
        <f t="shared" si="6"/>
        <v>0</v>
      </c>
      <c r="N29" s="118">
        <f t="shared" si="3"/>
        <v>0</v>
      </c>
      <c r="AD29" s="102">
        <f t="shared" si="4"/>
        <v>0</v>
      </c>
    </row>
    <row r="30" spans="1:30">
      <c r="A30" s="101" t="s">
        <v>188</v>
      </c>
      <c r="B30" s="102">
        <f>SUMIFS(トレード履歴!$P$2:$P$54,トレード履歴!$M$2:$M$54,"win",トレード履歴!$B$2:$B$54,成績表!$A30&amp;"*")</f>
        <v>0</v>
      </c>
      <c r="C30" s="102">
        <f>SUMIFS(トレード履歴!$P$2:$P$54,トレード履歴!$M$2:$M$54,"loss",トレード履歴!$B$2:$B$54,成績表!$A30&amp;"*")</f>
        <v>0</v>
      </c>
      <c r="D30" s="102">
        <f>SUMIFS(トレード履歴!$P$2:$P$54,トレード履歴!$M$2:$M$54,"drw",トレード履歴!$B$2:$B$54,成績表!$A30&amp;"*")</f>
        <v>0</v>
      </c>
      <c r="E30" s="102">
        <f t="shared" si="0"/>
        <v>0</v>
      </c>
      <c r="F30" s="103">
        <f>COUNTIF(トレード履歴!$B$2:$B$54,成績表!$A30&amp;"*")</f>
        <v>0</v>
      </c>
      <c r="G30" s="103">
        <f>COUNTIFS(トレード履歴!$M$2:$M$54,"win",トレード履歴!$B$2:$B$54,成績表!$A30&amp;"*")</f>
        <v>0</v>
      </c>
      <c r="H30" s="103">
        <f>COUNTIFS(トレード履歴!$M$2:$M$54,"loss",トレード履歴!$B$2:$B$54,成績表!$A30&amp;"*")</f>
        <v>0</v>
      </c>
      <c r="I30" s="103">
        <f>COUNTIFS(トレード履歴!$M$2:$M$54,"drw",トレード履歴!$B$2:$B$54,成績表!$A30&amp;"*")</f>
        <v>0</v>
      </c>
      <c r="J30" s="104">
        <f t="shared" si="5"/>
        <v>0</v>
      </c>
      <c r="K30" s="102">
        <f t="shared" si="1"/>
        <v>0</v>
      </c>
      <c r="L30" s="102">
        <f t="shared" si="2"/>
        <v>0</v>
      </c>
      <c r="M30" s="117">
        <f t="shared" si="6"/>
        <v>0</v>
      </c>
      <c r="N30" s="118">
        <f t="shared" si="3"/>
        <v>0</v>
      </c>
      <c r="AD30" s="102">
        <f t="shared" si="4"/>
        <v>0</v>
      </c>
    </row>
    <row r="31" spans="1:30">
      <c r="A31" s="101" t="s">
        <v>189</v>
      </c>
      <c r="B31" s="102">
        <f>SUMIFS(トレード履歴!$P$2:$P$54,トレード履歴!$M$2:$M$54,"win",トレード履歴!$B$2:$B$54,成績表!$A31&amp;"*")</f>
        <v>46458</v>
      </c>
      <c r="C31" s="102">
        <f>SUMIFS(トレード履歴!$P$2:$P$54,トレード履歴!$M$2:$M$54,"loss",トレード履歴!$B$2:$B$54,成績表!$A31&amp;"*")</f>
        <v>0</v>
      </c>
      <c r="D31" s="102">
        <f>SUMIFS(トレード履歴!$P$2:$P$54,トレード履歴!$M$2:$M$54,"drw",トレード履歴!$B$2:$B$54,成績表!$A31&amp;"*")</f>
        <v>0</v>
      </c>
      <c r="E31" s="102">
        <f t="shared" si="0"/>
        <v>46458</v>
      </c>
      <c r="F31" s="103">
        <f>COUNTIF(トレード履歴!$B$2:$B$54,成績表!$A31&amp;"*")</f>
        <v>1</v>
      </c>
      <c r="G31" s="103">
        <f>COUNTIFS(トレード履歴!$M$2:$M$54,"win",トレード履歴!$B$2:$B$54,成績表!$A31&amp;"*")</f>
        <v>1</v>
      </c>
      <c r="H31" s="103">
        <f>COUNTIFS(トレード履歴!$M$2:$M$54,"loss",トレード履歴!$B$2:$B$54,成績表!$A31&amp;"*")</f>
        <v>0</v>
      </c>
      <c r="I31" s="103">
        <f>COUNTIFS(トレード履歴!$M$2:$M$54,"drw",トレード履歴!$B$2:$B$54,成績表!$A31&amp;"*")</f>
        <v>0</v>
      </c>
      <c r="J31" s="104">
        <f t="shared" si="5"/>
        <v>1</v>
      </c>
      <c r="K31" s="102">
        <f t="shared" si="1"/>
        <v>46458</v>
      </c>
      <c r="L31" s="102">
        <f t="shared" si="2"/>
        <v>0</v>
      </c>
      <c r="M31" s="117">
        <f t="shared" si="6"/>
        <v>0</v>
      </c>
      <c r="N31" s="118">
        <f t="shared" si="3"/>
        <v>0</v>
      </c>
      <c r="AD31" s="102">
        <f t="shared" si="4"/>
        <v>0</v>
      </c>
    </row>
    <row r="32" spans="1:30">
      <c r="A32" s="101" t="s">
        <v>190</v>
      </c>
      <c r="B32" s="102">
        <f>SUMIFS(トレード履歴!$P$2:$P$54,トレード履歴!$M$2:$M$54,"win",トレード履歴!$B$2:$B$54,成績表!$A32&amp;"*")</f>
        <v>575</v>
      </c>
      <c r="C32" s="102">
        <f>SUMIFS(トレード履歴!$P$2:$P$54,トレード履歴!$M$2:$M$54,"loss",トレード履歴!$B$2:$B$54,成績表!$A32&amp;"*")</f>
        <v>0</v>
      </c>
      <c r="D32" s="102">
        <f>SUMIFS(トレード履歴!$P$2:$P$54,トレード履歴!$M$2:$M$54,"drw",トレード履歴!$B$2:$B$54,成績表!$A32&amp;"*")</f>
        <v>0</v>
      </c>
      <c r="E32" s="102">
        <f t="shared" si="0"/>
        <v>575</v>
      </c>
      <c r="F32" s="103">
        <f>COUNTIF(トレード履歴!$B$2:$B$54,成績表!$A32&amp;"*")</f>
        <v>1</v>
      </c>
      <c r="G32" s="103">
        <f>COUNTIFS(トレード履歴!$M$2:$M$54,"win",トレード履歴!$B$2:$B$54,成績表!$A32&amp;"*")</f>
        <v>1</v>
      </c>
      <c r="H32" s="103">
        <f>COUNTIFS(トレード履歴!$M$2:$M$54,"loss",トレード履歴!$B$2:$B$54,成績表!$A32&amp;"*")</f>
        <v>0</v>
      </c>
      <c r="I32" s="103">
        <f>COUNTIFS(トレード履歴!$M$2:$M$54,"drw",トレード履歴!$B$2:$B$54,成績表!$A32&amp;"*")</f>
        <v>0</v>
      </c>
      <c r="J32" s="104">
        <f t="shared" si="5"/>
        <v>1</v>
      </c>
      <c r="K32" s="102">
        <f t="shared" si="1"/>
        <v>575</v>
      </c>
      <c r="L32" s="102">
        <f t="shared" si="2"/>
        <v>0</v>
      </c>
      <c r="M32" s="117">
        <f t="shared" si="6"/>
        <v>0</v>
      </c>
      <c r="N32" s="118">
        <f t="shared" si="3"/>
        <v>0</v>
      </c>
      <c r="AD32" s="102">
        <f t="shared" si="4"/>
        <v>0</v>
      </c>
    </row>
    <row r="33" spans="1:30">
      <c r="A33" s="101" t="s">
        <v>191</v>
      </c>
      <c r="B33" s="102">
        <f>SUMIFS(トレード履歴!$P$2:$P$54,トレード履歴!$M$2:$M$54,"win",トレード履歴!$B$2:$B$54,成績表!$A33&amp;"*")</f>
        <v>3289</v>
      </c>
      <c r="C33" s="102">
        <f>SUMIFS(トレード履歴!$P$2:$P$54,トレード履歴!$M$2:$M$54,"loss",トレード履歴!$B$2:$B$54,成績表!$A33&amp;"*")</f>
        <v>0</v>
      </c>
      <c r="D33" s="102">
        <f>SUMIFS(トレード履歴!$P$2:$P$54,トレード履歴!$M$2:$M$54,"drw",トレード履歴!$B$2:$B$54,成績表!$A33&amp;"*")</f>
        <v>0</v>
      </c>
      <c r="E33" s="102">
        <f t="shared" si="0"/>
        <v>3289</v>
      </c>
      <c r="F33" s="103">
        <f>COUNTIF(トレード履歴!$B$2:$B$54,成績表!$A33&amp;"*")</f>
        <v>1</v>
      </c>
      <c r="G33" s="103">
        <f>COUNTIFS(トレード履歴!$M$2:$M$54,"win",トレード履歴!$B$2:$B$54,成績表!$A33&amp;"*")</f>
        <v>1</v>
      </c>
      <c r="H33" s="103">
        <f>COUNTIFS(トレード履歴!$M$2:$M$54,"loss",トレード履歴!$B$2:$B$54,成績表!$A33&amp;"*")</f>
        <v>0</v>
      </c>
      <c r="I33" s="103">
        <f>COUNTIFS(トレード履歴!$M$2:$M$54,"drw",トレード履歴!$B$2:$B$54,成績表!$A33&amp;"*")</f>
        <v>0</v>
      </c>
      <c r="J33" s="104">
        <f t="shared" si="5"/>
        <v>1</v>
      </c>
      <c r="K33" s="102">
        <f t="shared" si="1"/>
        <v>3289</v>
      </c>
      <c r="L33" s="102">
        <f t="shared" si="2"/>
        <v>0</v>
      </c>
      <c r="M33" s="117">
        <f t="shared" si="6"/>
        <v>0</v>
      </c>
      <c r="N33" s="118">
        <f t="shared" si="3"/>
        <v>0</v>
      </c>
      <c r="AD33" s="102">
        <f t="shared" si="4"/>
        <v>0</v>
      </c>
    </row>
    <row r="34" spans="1:30">
      <c r="A34" s="101" t="s">
        <v>192</v>
      </c>
      <c r="B34" s="102">
        <f>SUMIFS(トレード履歴!$P$2:$P$54,トレード履歴!$M$2:$M$54,"win",トレード履歴!$B$2:$B$54,成績表!$A34&amp;"*")</f>
        <v>270</v>
      </c>
      <c r="C34" s="102">
        <f>SUMIFS(トレード履歴!$P$2:$P$54,トレード履歴!$M$2:$M$54,"loss",トレード履歴!$B$2:$B$54,成績表!$A34&amp;"*")</f>
        <v>0</v>
      </c>
      <c r="D34" s="102">
        <f>SUMIFS(トレード履歴!$P$2:$P$54,トレード履歴!$M$2:$M$54,"drw",トレード履歴!$B$2:$B$54,成績表!$A34&amp;"*")</f>
        <v>0</v>
      </c>
      <c r="E34" s="102">
        <f t="shared" si="0"/>
        <v>270</v>
      </c>
      <c r="F34" s="103">
        <f>COUNTIF(トレード履歴!$B$2:$B$54,成績表!$A34&amp;"*")</f>
        <v>1</v>
      </c>
      <c r="G34" s="103">
        <f>COUNTIFS(トレード履歴!$M$2:$M$54,"win",トレード履歴!$B$2:$B$54,成績表!$A34&amp;"*")</f>
        <v>1</v>
      </c>
      <c r="H34" s="103">
        <f>COUNTIFS(トレード履歴!$M$2:$M$54,"loss",トレード履歴!$B$2:$B$54,成績表!$A34&amp;"*")</f>
        <v>0</v>
      </c>
      <c r="I34" s="103">
        <f>COUNTIFS(トレード履歴!$M$2:$M$54,"drw",トレード履歴!$B$2:$B$54,成績表!$A34&amp;"*")</f>
        <v>0</v>
      </c>
      <c r="J34" s="104">
        <f t="shared" si="5"/>
        <v>1</v>
      </c>
      <c r="K34" s="102">
        <f t="shared" si="1"/>
        <v>270</v>
      </c>
      <c r="L34" s="102">
        <f t="shared" si="2"/>
        <v>0</v>
      </c>
      <c r="M34" s="117">
        <f t="shared" si="6"/>
        <v>0</v>
      </c>
      <c r="N34" s="118">
        <f t="shared" si="3"/>
        <v>0</v>
      </c>
      <c r="AD34" s="102">
        <f t="shared" si="4"/>
        <v>0</v>
      </c>
    </row>
    <row r="35" spans="1:30">
      <c r="A35" s="101" t="s">
        <v>193</v>
      </c>
      <c r="B35" s="102">
        <f>SUMIFS(トレード履歴!$P$2:$P$54,トレード履歴!$M$2:$M$54,"win",トレード履歴!$B$2:$B$54,成績表!$A35&amp;"*")</f>
        <v>0</v>
      </c>
      <c r="C35" s="102">
        <f>SUMIFS(トレード履歴!$P$2:$P$54,トレード履歴!$M$2:$M$54,"loss",トレード履歴!$B$2:$B$54,成績表!$A35&amp;"*")</f>
        <v>-271</v>
      </c>
      <c r="D35" s="102">
        <f>SUMIFS(トレード履歴!$P$2:$P$54,トレード履歴!$M$2:$M$54,"drw",トレード履歴!$B$2:$B$54,成績表!$A35&amp;"*")</f>
        <v>0</v>
      </c>
      <c r="E35" s="102">
        <f t="shared" si="0"/>
        <v>-271</v>
      </c>
      <c r="F35" s="103">
        <f>COUNTIF(トレード履歴!$B$2:$B$54,成績表!$A35&amp;"*")</f>
        <v>1</v>
      </c>
      <c r="G35" s="103">
        <f>COUNTIFS(トレード履歴!$M$2:$M$54,"win",トレード履歴!$B$2:$B$54,成績表!$A35&amp;"*")</f>
        <v>0</v>
      </c>
      <c r="H35" s="103">
        <f>COUNTIFS(トレード履歴!$M$2:$M$54,"loss",トレード履歴!$B$2:$B$54,成績表!$A35&amp;"*")</f>
        <v>1</v>
      </c>
      <c r="I35" s="103">
        <f>COUNTIFS(トレード履歴!$M$2:$M$54,"drw",トレード履歴!$B$2:$B$54,成績表!$A35&amp;"*")</f>
        <v>0</v>
      </c>
      <c r="J35" s="104">
        <f t="shared" si="5"/>
        <v>0</v>
      </c>
      <c r="K35" s="102">
        <f t="shared" si="1"/>
        <v>0</v>
      </c>
      <c r="L35" s="102">
        <f t="shared" si="2"/>
        <v>271</v>
      </c>
      <c r="M35" s="117">
        <f t="shared" si="6"/>
        <v>0</v>
      </c>
      <c r="N35" s="118">
        <f t="shared" si="3"/>
        <v>0</v>
      </c>
      <c r="AD35" s="102">
        <f t="shared" si="4"/>
        <v>271</v>
      </c>
    </row>
    <row r="36" spans="1:30">
      <c r="A36" s="105" t="s">
        <v>194</v>
      </c>
      <c r="B36" s="102">
        <f>SUMIFS(トレード履歴!$P$2:$P$54,トレード履歴!$M$2:$M$54,"win",トレード履歴!$B$2:$B$54,成績表!$A36&amp;"*")</f>
        <v>228</v>
      </c>
      <c r="C36" s="102">
        <f>SUMIFS(トレード履歴!$P$2:$P$54,トレード履歴!$M$2:$M$54,"loss",トレード履歴!$B$2:$B$54,成績表!$A36&amp;"*")</f>
        <v>0</v>
      </c>
      <c r="D36" s="102">
        <f>SUMIFS(トレード履歴!$P$2:$P$54,トレード履歴!$M$2:$M$54,"drw",トレード履歴!$B$2:$B$54,成績表!$A36&amp;"*")</f>
        <v>0</v>
      </c>
      <c r="E36" s="102">
        <f t="shared" si="0"/>
        <v>228</v>
      </c>
      <c r="F36" s="103">
        <f>COUNTIF(トレード履歴!$B$2:$B$54,成績表!$A36&amp;"*")</f>
        <v>1</v>
      </c>
      <c r="G36" s="103">
        <f>COUNTIFS(トレード履歴!$M$2:$M$54,"win",トレード履歴!$B$2:$B$54,成績表!$A36&amp;"*")</f>
        <v>1</v>
      </c>
      <c r="H36" s="103">
        <f>COUNTIFS(トレード履歴!$M$2:$M$54,"loss",トレード履歴!$B$2:$B$54,成績表!$A36&amp;"*")</f>
        <v>0</v>
      </c>
      <c r="I36" s="103">
        <f>COUNTIFS(トレード履歴!$M$2:$M$54,"drw",トレード履歴!$B$2:$B$54,成績表!$A36&amp;"*")</f>
        <v>0</v>
      </c>
      <c r="J36" s="106">
        <f t="shared" si="5"/>
        <v>1</v>
      </c>
      <c r="K36" s="107">
        <f t="shared" si="1"/>
        <v>228</v>
      </c>
      <c r="L36" s="107">
        <f t="shared" si="2"/>
        <v>0</v>
      </c>
      <c r="M36" s="119">
        <f>IF(AND(K36&lt;&gt;0,L36&lt;&gt;0),K36/L36,0)</f>
        <v>0</v>
      </c>
      <c r="N36" s="120">
        <f t="shared" si="3"/>
        <v>0</v>
      </c>
      <c r="AD36" s="102">
        <f t="shared" si="4"/>
        <v>0</v>
      </c>
    </row>
    <row r="37" spans="1:30">
      <c r="A37" s="108" t="s">
        <v>160</v>
      </c>
      <c r="B37" s="109">
        <f t="shared" ref="B37:I37" si="7">SUM(B9:B36)</f>
        <v>391323</v>
      </c>
      <c r="C37" s="109">
        <f t="shared" si="7"/>
        <v>-7340</v>
      </c>
      <c r="D37" s="109">
        <f t="shared" si="7"/>
        <v>77</v>
      </c>
      <c r="E37" s="109">
        <f t="shared" si="7"/>
        <v>384060</v>
      </c>
      <c r="F37" s="110">
        <f t="shared" si="7"/>
        <v>27</v>
      </c>
      <c r="G37" s="110">
        <f t="shared" si="7"/>
        <v>21</v>
      </c>
      <c r="H37" s="110">
        <f t="shared" si="7"/>
        <v>3</v>
      </c>
      <c r="I37" s="110">
        <f t="shared" si="7"/>
        <v>3</v>
      </c>
      <c r="J37" s="111"/>
      <c r="K37" s="191" t="s">
        <v>161</v>
      </c>
      <c r="L37" s="192"/>
      <c r="M37" s="192"/>
      <c r="N37" s="193"/>
      <c r="AD37" s="109"/>
    </row>
    <row r="38" spans="1:30" ht="36">
      <c r="A38" s="90"/>
      <c r="B38" s="112"/>
      <c r="C38" s="90"/>
      <c r="D38" s="90"/>
      <c r="E38" s="90"/>
      <c r="F38" s="90"/>
      <c r="G38" s="90"/>
      <c r="H38" s="194" t="s">
        <v>162</v>
      </c>
      <c r="I38" s="195"/>
      <c r="J38" s="113">
        <f>AVERAGE(J9:J36)</f>
        <v>0.5044642857142857</v>
      </c>
      <c r="K38" s="108" t="s">
        <v>156</v>
      </c>
      <c r="L38" s="108" t="s">
        <v>157</v>
      </c>
      <c r="M38" s="114" t="s">
        <v>163</v>
      </c>
      <c r="N38" s="114" t="s">
        <v>159</v>
      </c>
      <c r="AD38" s="90"/>
    </row>
    <row r="39" spans="1:30">
      <c r="A39" s="90"/>
      <c r="B39" s="90"/>
      <c r="C39" s="90"/>
      <c r="D39" s="90"/>
      <c r="E39" s="90"/>
      <c r="F39" s="90"/>
      <c r="G39" s="90"/>
      <c r="H39" s="195" t="s">
        <v>164</v>
      </c>
      <c r="I39" s="195"/>
      <c r="J39" s="113">
        <f>G37/F37</f>
        <v>0.77777777777777779</v>
      </c>
      <c r="K39" s="109">
        <f>AVERAGE(K9:K36)</f>
        <v>8472.4392857142848</v>
      </c>
      <c r="L39" s="109">
        <f>AVERAGE(L9:L36)</f>
        <v>135.91071428571428</v>
      </c>
      <c r="M39" s="121">
        <f>IF(AND(K39&lt;&gt;0,L39&lt;&gt;0),K39/L39,0)</f>
        <v>62.338273551438704</v>
      </c>
      <c r="N39" s="121">
        <f>IF(AND(B37&lt;&gt;0,C37&lt;&gt;0),B37/C37,0)</f>
        <v>-53.313760217983649</v>
      </c>
      <c r="AD39" s="90"/>
    </row>
    <row r="43" spans="1:30" ht="17.25">
      <c r="A43" s="122" t="s">
        <v>197</v>
      </c>
      <c r="B43" s="90"/>
      <c r="C43" s="90"/>
      <c r="D43" s="90"/>
      <c r="E43" s="90"/>
      <c r="F43" s="90"/>
      <c r="G43" s="90"/>
      <c r="H43" s="90"/>
      <c r="I43" s="90"/>
      <c r="J43" s="90"/>
      <c r="K43" s="90"/>
      <c r="L43" s="90"/>
      <c r="M43" s="90"/>
      <c r="N43" s="90"/>
    </row>
    <row r="44" spans="1:30">
      <c r="A44" s="90"/>
      <c r="B44" s="90"/>
      <c r="C44" s="90"/>
      <c r="D44" s="90"/>
      <c r="E44" s="90"/>
      <c r="F44" s="90"/>
      <c r="G44" s="90"/>
      <c r="H44" s="90"/>
      <c r="I44" s="90"/>
      <c r="J44" s="90"/>
      <c r="K44" s="90"/>
      <c r="L44" s="90"/>
      <c r="M44" s="90"/>
      <c r="N44" s="90"/>
    </row>
    <row r="45" spans="1:30" ht="36">
      <c r="A45" s="123" t="s">
        <v>198</v>
      </c>
      <c r="B45" s="123" t="s">
        <v>199</v>
      </c>
      <c r="C45" s="123" t="s">
        <v>200</v>
      </c>
      <c r="D45" s="123" t="s">
        <v>201</v>
      </c>
      <c r="E45" s="124" t="s">
        <v>202</v>
      </c>
      <c r="F45" s="123" t="s">
        <v>203</v>
      </c>
      <c r="G45" s="123" t="s">
        <v>204</v>
      </c>
      <c r="H45" s="123" t="s">
        <v>205</v>
      </c>
      <c r="I45" s="123" t="s">
        <v>206</v>
      </c>
      <c r="J45" s="123" t="s">
        <v>156</v>
      </c>
      <c r="K45" s="123" t="s">
        <v>157</v>
      </c>
      <c r="L45" s="124" t="s">
        <v>212</v>
      </c>
      <c r="M45" s="124" t="s">
        <v>213</v>
      </c>
      <c r="N45" s="124" t="s">
        <v>176</v>
      </c>
      <c r="O45" s="124" t="s">
        <v>207</v>
      </c>
    </row>
    <row r="46" spans="1:30">
      <c r="A46" s="125" t="e">
        <f>DATE(YEAR(C4),MONTH(C4),1)</f>
        <v>#REF!</v>
      </c>
      <c r="B46" s="90">
        <f>SUMIFS(トレード履歴!$P$2:$P$54,トレード履歴!$M$2:$M$54,"win",トレード履歴!$J$2:$J$54,"&lt;"&amp;A47)</f>
        <v>0</v>
      </c>
      <c r="C46" s="90">
        <f>SUMIFS(トレード履歴!$P$2:$P$54,トレード履歴!$M$2:$M$54,"loss",トレード履歴!$J$2:$J$54,"&lt;"&amp;A47)</f>
        <v>0</v>
      </c>
      <c r="D46" s="90">
        <f t="shared" ref="D46:D63" si="8">SUM(B46:C46)</f>
        <v>0</v>
      </c>
      <c r="E46" s="90">
        <f>COUNTIF(トレード履歴!$J$2:$J$54,"&lt;"&amp;A47)</f>
        <v>0</v>
      </c>
      <c r="F46" s="90">
        <f>COUNTIFS(トレード履歴!$M$2:$M$54,"win",トレード履歴!$J$2:$J$54,"&lt;"&amp;$A47)</f>
        <v>0</v>
      </c>
      <c r="G46" s="90">
        <f>COUNTIFS(トレード履歴!$M$2:$M$54,"loss",トレード履歴!$J$2:$J$54,"&lt;"&amp;$A47)</f>
        <v>0</v>
      </c>
      <c r="H46" s="90">
        <f>COUNTIFS(トレード履歴!$M$2:$M$54,"drw",トレード履歴!$J$2:$J$54,"&lt;"&amp;$A47)</f>
        <v>0</v>
      </c>
      <c r="I46" s="126" t="str">
        <f>IF(E46&lt;&gt;0,F46/E46,"")</f>
        <v/>
      </c>
      <c r="J46" s="127">
        <f t="shared" ref="J46:J63" si="9">IF(B46&lt;&gt;0,B46/F46,0)</f>
        <v>0</v>
      </c>
      <c r="K46" s="127">
        <f t="shared" ref="K46:K63" si="10">IF(C46&lt;&gt;0,C46/G46,0)</f>
        <v>0</v>
      </c>
      <c r="L46" s="90">
        <f>IF(AND(J46&lt;&gt;0,K46&lt;&gt;0),J46/K46,0)</f>
        <v>0</v>
      </c>
      <c r="M46" s="90">
        <f t="shared" ref="M46:M63" si="11">IF(AND(B46&lt;&gt;0,C46&lt;&gt;0),B46/C46,0)</f>
        <v>0</v>
      </c>
      <c r="N46" s="90">
        <f>SUMIFS(トレード履歴!$P$2:$P$54,トレード履歴!$M$2:$M$54,"drw",トレード履歴!$J$2:$J$54,"&lt;"&amp;A47)</f>
        <v>0</v>
      </c>
      <c r="O46" s="127">
        <f>SUM($C$2,$D46)</f>
        <v>500000</v>
      </c>
    </row>
    <row r="47" spans="1:30">
      <c r="A47" s="125" t="e">
        <f>IF(A45&lt;&gt;"",DATE(YEAR(A46),MONTH(A46)+1,1),"")</f>
        <v>#REF!</v>
      </c>
      <c r="B47" s="90">
        <f>SUMIFS(トレード履歴!$P$2:$P$54,トレード履歴!$M$2:$M$54,"win",トレード履歴!$J$2:$J$54,"&lt;"&amp;A48)-B46</f>
        <v>0</v>
      </c>
      <c r="C47" s="90">
        <f>SUMIFS(トレード履歴!$P$2:$P$54,トレード履歴!$M$2:$M$54,"loss",トレード履歴!$J$2:$J$54,"&lt;"&amp;A48)-C46</f>
        <v>0</v>
      </c>
      <c r="D47" s="90">
        <f t="shared" si="8"/>
        <v>0</v>
      </c>
      <c r="E47" s="90" t="e">
        <f>IF(A47&lt;&gt;"",COUNTIF(トレード履歴!$J$2:$J$54,"&lt;"&amp;IF(A48&lt;&gt;"",A48,DATE(YEAR(A47),MONTH(A47),DAY(EOMONTH(A47,0)))))-SUM($E$46:$E46),0)</f>
        <v>#REF!</v>
      </c>
      <c r="F47" s="90">
        <f>COUNTIFS(トレード履歴!$M$2:$M$54,"win",トレード履歴!$J$2:$J$54,"&lt;"&amp;$A48)-F46</f>
        <v>0</v>
      </c>
      <c r="G47" s="90">
        <f>COUNTIFS(トレード履歴!$M$2:$M$54,"loss",トレード履歴!$J$2:$J$54,"&lt;"&amp;$A48)-G46</f>
        <v>0</v>
      </c>
      <c r="H47" s="90">
        <f>COUNTIFS(トレード履歴!$M$2:$M$54,"drw",トレード履歴!$J$2:$J$54,"&lt;"&amp;$A48)-H46</f>
        <v>0</v>
      </c>
      <c r="I47" s="126" t="e">
        <f>IF(E47&lt;&gt;0,F47/E47,0)</f>
        <v>#REF!</v>
      </c>
      <c r="J47" s="127">
        <f t="shared" si="9"/>
        <v>0</v>
      </c>
      <c r="K47" s="127">
        <f t="shared" si="10"/>
        <v>0</v>
      </c>
      <c r="L47" s="90">
        <f>IF(AND(J47&lt;&gt;0,K47&lt;&gt;0),J47/K47,0)</f>
        <v>0</v>
      </c>
      <c r="M47" s="90">
        <f t="shared" si="11"/>
        <v>0</v>
      </c>
      <c r="N47" s="90">
        <f>SUMIFS(トレード履歴!$P$2:$P$54,トレード履歴!$M$2:$M$54,"drw",トレード履歴!$J$2:$J$54,"&lt;"&amp;A48)-N46</f>
        <v>0</v>
      </c>
      <c r="O47" s="127">
        <f t="shared" ref="O47:O63" si="12">SUM(O46,$D47)</f>
        <v>500000</v>
      </c>
    </row>
    <row r="48" spans="1:30">
      <c r="A48" s="125" t="e">
        <f t="shared" ref="A48:A63" si="13">IF(A46&lt;&gt;"",DATE(YEAR(A47),MONTH(A47)+1,1),"")</f>
        <v>#REF!</v>
      </c>
      <c r="B48" s="90" t="e">
        <f>IF(E48&gt;0,SUMIFS(トレード履歴!$P$2:$P$54,トレード履歴!$M$2:$M$54,"win",トレード履歴!$J$2:$J$54,"&lt;"&amp;IF(A49&lt;&gt;"",A49,DATE(YEAR(A48),MONTH(A48),DAY(EOMONTH(A48,0)))))-SUM($B$44:$B47),0)</f>
        <v>#REF!</v>
      </c>
      <c r="C48" s="90" t="e">
        <f>IF(E48&gt;0,SUMIFS(トレード履歴!$P$2:$P$54,トレード履歴!$M$2:$M$54,"loss",トレード履歴!$J$2:$J$54,"&lt;"&amp;IF(A49&lt;&gt;"",A49,DATE(YEAR(A48),MONTH(A48),DAY(EOMONTH(A48,0)))))-SUM($C$46:$C47),0)</f>
        <v>#REF!</v>
      </c>
      <c r="D48" s="90" t="e">
        <f t="shared" si="8"/>
        <v>#REF!</v>
      </c>
      <c r="E48" s="90" t="e">
        <f>IF(A48&lt;&gt;"",COUNTIF(トレード履歴!$J$2:$J$54,"&lt;"&amp;IF(A49&lt;&gt;"",A49,DATE(YEAR(A48),MONTH(A48),DAY(EOMONTH(A48,0)))))-SUM($E$46:$E47),0)</f>
        <v>#REF!</v>
      </c>
      <c r="F48" s="90" t="e">
        <f>IF(A49&lt;&gt;"",COUNTIFS(トレード履歴!$M$2:$M$54,"win",トレード履歴!$J$2:$J$54,"&lt;"&amp;IF(A49&lt;&gt;"",A49,DATE(YEAR(A48),MONTH(A48),DAY(EOMONTH(A48,0)))))-SUM($F$46:$F47),0)</f>
        <v>#REF!</v>
      </c>
      <c r="G48" s="90" t="e">
        <f>IF(A49&lt;&gt;"",COUNTIFS(トレード履歴!$M$2:$M$54,"loss",トレード履歴!$J$2:$J$54,"&lt;"&amp;IF(A49&lt;&gt;"",A49,DATE(YEAR(A48),MONTH(A48),DAY(EOMONTH(A48,0)))))-SUM($G$46:$G47),0)</f>
        <v>#REF!</v>
      </c>
      <c r="H48" s="90">
        <f>COUNTIFS(トレード履歴!$M$2:$M$54,"drw",トレード履歴!$J$2:$J$54,"&lt;"&amp;IF(A49&lt;&gt;"",A49,DATE(YEAR(A48),MONTH(A48),DAY(EOMONTH(A48,0)))))-SUM($H$46:$H47)</f>
        <v>0</v>
      </c>
      <c r="I48" s="126" t="e">
        <f t="shared" ref="I48:I63" si="14">IF(E48&lt;&gt;0,F48/E48,0)</f>
        <v>#REF!</v>
      </c>
      <c r="J48" s="127" t="e">
        <f t="shared" si="9"/>
        <v>#REF!</v>
      </c>
      <c r="K48" s="127" t="e">
        <f t="shared" si="10"/>
        <v>#REF!</v>
      </c>
      <c r="L48" s="90" t="e">
        <f t="shared" ref="L48:L63" si="15">IF(AND(J48&lt;&gt;0,K48&lt;&gt;0),J48/K48,0)</f>
        <v>#REF!</v>
      </c>
      <c r="M48" s="90" t="e">
        <f t="shared" si="11"/>
        <v>#REF!</v>
      </c>
      <c r="N48" s="90" t="e">
        <f>IF(E48&gt;0,SUMIFS(トレード履歴!$P$2:$P$54,トレード履歴!$M$2:$M$54,"drw",トレード履歴!$J$2:$J$54,"&lt;"&amp;IF(A49&lt;&gt;"",A49,DATE(YEAR(A48),MONTH(A48),DAY(EOMONTH(A48,0)))))-SUM($N$46:$N47),0)</f>
        <v>#REF!</v>
      </c>
      <c r="O48" s="127" t="e">
        <f t="shared" si="12"/>
        <v>#REF!</v>
      </c>
    </row>
    <row r="49" spans="1:15">
      <c r="A49" s="125" t="e">
        <f t="shared" si="13"/>
        <v>#REF!</v>
      </c>
      <c r="B49" s="90" t="e">
        <f>IF(E49&gt;0,SUMIFS(トレード履歴!$P$2:$P$54,トレード履歴!$M$2:$M$54,"win",トレード履歴!$J$2:$J54,"&lt;"&amp;IF(A50&lt;&gt;"",A50,DATE(YEAR(A49),MONTH(A49),DAY(EOMONTH(A49,0)))))-SUM($B$44:$B48),0)</f>
        <v>#REF!</v>
      </c>
      <c r="C49" s="90" t="e">
        <f>IF(E49&gt;0,SUMIFS(トレード履歴!$P$2:$P$54,トレード履歴!$M$2:$M$54,"loss",トレード履歴!$J$2:$J$54,"&lt;"&amp;IF(A50&lt;&gt;"",A50,DATE(YEAR(A49),MONTH(A49),DAY(EOMONTH(A49,0)))))-SUM($C$46:$C48),0)</f>
        <v>#REF!</v>
      </c>
      <c r="D49" s="90" t="e">
        <f t="shared" si="8"/>
        <v>#REF!</v>
      </c>
      <c r="E49" s="90" t="e">
        <f>IF(A49&lt;&gt;"",COUNTIF(トレード履歴!$J$2:$J$54,"&lt;"&amp;IF(A50&lt;&gt;"",A50,DATE(YEAR(A49),MONTH(A49),DAY(EOMONTH(A49,0)))))-SUM($E$46:$E48),0)</f>
        <v>#REF!</v>
      </c>
      <c r="F49" s="90" t="e">
        <f>IF(A50&lt;&gt;"",COUNTIFS(トレード履歴!$M$2:$M$54,"win",トレード履歴!$J$2:$J$54,"&lt;"&amp;IF(A50&lt;&gt;"",A50,DATE(YEAR(A49),MONTH(A49),DAY(EOMONTH(A49,0)))))-SUM($F$46:$F48),0)</f>
        <v>#REF!</v>
      </c>
      <c r="G49" s="90" t="e">
        <f>IF(A50&lt;&gt;"",COUNTIFS(トレード履歴!$M$2:$M$54,"loss",トレード履歴!$J$2:$J$54,"&lt;"&amp;IF(A50&lt;&gt;"",A50,DATE(YEAR(A49),MONTH(A49),DAY(EOMONTH(A49,0)))))-SUM($G$46:$G48),0)</f>
        <v>#REF!</v>
      </c>
      <c r="H49" s="90">
        <f>COUNTIFS(トレード履歴!$M$2:$M$54,"drw",トレード履歴!$J$2:$J$54,"&lt;"&amp;IF(A50&lt;&gt;"",A50,DATE(YEAR(A49),MONTH(A49),DAY(EOMONTH(A49,0)))))-SUM($H$46:$H48)</f>
        <v>0</v>
      </c>
      <c r="I49" s="126" t="e">
        <f t="shared" si="14"/>
        <v>#REF!</v>
      </c>
      <c r="J49" s="127" t="e">
        <f t="shared" si="9"/>
        <v>#REF!</v>
      </c>
      <c r="K49" s="127" t="e">
        <f t="shared" si="10"/>
        <v>#REF!</v>
      </c>
      <c r="L49" s="90" t="e">
        <f t="shared" si="15"/>
        <v>#REF!</v>
      </c>
      <c r="M49" s="90" t="e">
        <f t="shared" si="11"/>
        <v>#REF!</v>
      </c>
      <c r="N49" s="90" t="e">
        <f>IF(E49&gt;0,SUMIFS(トレード履歴!$P$2:$P$54,トレード履歴!$M$2:$M$54,"drw",トレード履歴!$J$2:$J$54,"&lt;"&amp;IF(A50&lt;&gt;"",A50,DATE(YEAR(A49),MONTH(A49),DAY(EOMONTH(A49,0)))))-SUM($C$46:$C48),0)</f>
        <v>#REF!</v>
      </c>
      <c r="O49" s="127" t="e">
        <f t="shared" si="12"/>
        <v>#REF!</v>
      </c>
    </row>
    <row r="50" spans="1:15">
      <c r="A50" s="125" t="e">
        <f t="shared" si="13"/>
        <v>#REF!</v>
      </c>
      <c r="B50" s="90" t="e">
        <f>IF(E50&gt;0,SUMIFS(トレード履歴!$P$2:$P$54,トレード履歴!$M$2:$M$54,"win",トレード履歴!$J$2:$J54,"&lt;"&amp;IF(A51&lt;&gt;"",A51,DATE(YEAR(A50),MONTH(A50),DAY(EOMONTH(A50,0)))))-SUM($B$44:$B49),0)</f>
        <v>#REF!</v>
      </c>
      <c r="C50" s="90" t="e">
        <f>IF(E50&gt;0,SUMIFS(トレード履歴!$P$2:$P$54,トレード履歴!$M$2:$M$54,"loss",トレード履歴!$J$2:$J$54,"&lt;"&amp;IF(A51&lt;&gt;"",A51,DATE(YEAR(A50),MONTH(A50),DAY(EOMONTH(A50,0)))))-SUM($C$46:$C49),0)</f>
        <v>#REF!</v>
      </c>
      <c r="D50" s="90" t="e">
        <f t="shared" si="8"/>
        <v>#REF!</v>
      </c>
      <c r="E50" s="90" t="e">
        <f>IF(A50&lt;&gt;"",COUNTIF(トレード履歴!$J$2:$J$54,"&lt;"&amp;IF(A51&lt;&gt;"",A51,DATE(YEAR(A50),MONTH(A50),DAY(EOMONTH(A50,0)))))-SUM($E$46:$E49),0)</f>
        <v>#REF!</v>
      </c>
      <c r="F50" s="90" t="e">
        <f>IF(A51&lt;&gt;"",COUNTIFS(トレード履歴!$M$2:$M$54,"win",トレード履歴!$J$2:$J$54,"&lt;"&amp;IF(A51&lt;&gt;"",A51,DATE(YEAR(A50),MONTH(A50),DAY(EOMONTH(A50,0)))))-SUM($F$46:$F49),0)</f>
        <v>#REF!</v>
      </c>
      <c r="G50" s="90" t="e">
        <f>IF(A51&lt;&gt;"",COUNTIFS(トレード履歴!$M$2:$M$54,"loss",トレード履歴!$J$2:$J$54,"&lt;"&amp;IF(A51&lt;&gt;"",A51,DATE(YEAR(A50),MONTH(A50),DAY(EOMONTH(A50,0)))))-SUM($G$46:$G49),0)</f>
        <v>#REF!</v>
      </c>
      <c r="H50" s="90">
        <f>COUNTIFS(トレード履歴!$M$2:$M$54,"drw",トレード履歴!$J$2:$J$54,"&lt;"&amp;IF(A51&lt;&gt;"",A51,DATE(YEAR(A50),MONTH(A50),DAY(EOMONTH(A50,0)))))-SUM($H$46:$H49)</f>
        <v>0</v>
      </c>
      <c r="I50" s="126" t="e">
        <f t="shared" si="14"/>
        <v>#REF!</v>
      </c>
      <c r="J50" s="127" t="e">
        <f t="shared" si="9"/>
        <v>#REF!</v>
      </c>
      <c r="K50" s="127" t="e">
        <f t="shared" si="10"/>
        <v>#REF!</v>
      </c>
      <c r="L50" s="90" t="e">
        <f t="shared" si="15"/>
        <v>#REF!</v>
      </c>
      <c r="M50" s="90" t="e">
        <f t="shared" si="11"/>
        <v>#REF!</v>
      </c>
      <c r="N50" s="90" t="e">
        <f>IF(E50&gt;0,SUMIFS(トレード履歴!$P$2:$P$54,トレード履歴!$M$2:$M$54,"drw",トレード履歴!$R$2:$R$54,"&lt;"&amp;IF(A51&lt;&gt;"",A51,DATE(YEAR(A50),MONTH(A50),DAY(EOMONTH(A50,0)))))-SUM($C$46:$C49),0)</f>
        <v>#REF!</v>
      </c>
      <c r="O50" s="127" t="e">
        <f t="shared" si="12"/>
        <v>#REF!</v>
      </c>
    </row>
    <row r="51" spans="1:15">
      <c r="A51" s="125" t="e">
        <f t="shared" si="13"/>
        <v>#REF!</v>
      </c>
      <c r="B51" s="90" t="e">
        <f>IF(E51&gt;0,SUMIFS(トレード履歴!$P$2:$P$54,トレード履歴!$M$2:$M$54,"win",トレード履歴!$J$2:$J54,"&lt;"&amp;IF(A52&lt;&gt;"",A52,DATE(YEAR(A51),MONTH(A51),DAY(EOMONTH(A51,0)))))-SUM($B$44:$B50),0)</f>
        <v>#REF!</v>
      </c>
      <c r="C51" s="90" t="e">
        <f>IF(E51&gt;0,SUMIFS(トレード履歴!$P$2:$P$54,トレード履歴!$M$2:$M$54,"loss",トレード履歴!$J$2:$J$54,"&lt;"&amp;IF(A52&lt;&gt;"",A52,DATE(YEAR(A51),MONTH(A51),DAY(EOMONTH(A51,0)))))-SUM($C$46:$C50),0)</f>
        <v>#REF!</v>
      </c>
      <c r="D51" s="90" t="e">
        <f t="shared" si="8"/>
        <v>#REF!</v>
      </c>
      <c r="E51" s="90" t="e">
        <f>IF(A51&lt;&gt;"",COUNTIF(トレード履歴!$J$2:$J$54,"&lt;"&amp;IF(A52&lt;&gt;"",A52,DATE(YEAR(A51),MONTH(A51),DAY(EOMONTH(A51,0)))))-SUM($E$46:$E50),0)</f>
        <v>#REF!</v>
      </c>
      <c r="F51" s="90" t="e">
        <f>IF(A52&lt;&gt;"",COUNTIFS(トレード履歴!$M$2:$M$54,"win",トレード履歴!$J$2:$J$54,"&lt;"&amp;IF(A52&lt;&gt;"",A52,DATE(YEAR(A51),MONTH(A51),DAY(EOMONTH(A51,0)))))-SUM($F$46:$F50),0)</f>
        <v>#REF!</v>
      </c>
      <c r="G51" s="90" t="e">
        <f>IF(A52&lt;&gt;"",COUNTIFS(トレード履歴!$M$2:$M$54,"loss",トレード履歴!$J$2:$J$54,"&lt;"&amp;IF(A52&lt;&gt;"",A52,DATE(YEAR(A51),MONTH(A51),DAY(EOMONTH(A51,0)))))-SUM($G$46:$G50),0)</f>
        <v>#REF!</v>
      </c>
      <c r="H51" s="90">
        <f>COUNTIFS(トレード履歴!$M$2:$M$54,"drw",トレード履歴!$J$2:$J$54,"&lt;"&amp;IF(A52&lt;&gt;"",A52,DATE(YEAR(A51),MONTH(A51),DAY(EOMONTH(A51,0)))))-SUM($H$46:$H50)</f>
        <v>0</v>
      </c>
      <c r="I51" s="126" t="e">
        <f t="shared" si="14"/>
        <v>#REF!</v>
      </c>
      <c r="J51" s="127" t="e">
        <f t="shared" si="9"/>
        <v>#REF!</v>
      </c>
      <c r="K51" s="127" t="e">
        <f t="shared" si="10"/>
        <v>#REF!</v>
      </c>
      <c r="L51" s="90" t="e">
        <f t="shared" si="15"/>
        <v>#REF!</v>
      </c>
      <c r="M51" s="90" t="e">
        <f t="shared" si="11"/>
        <v>#REF!</v>
      </c>
      <c r="N51" s="90" t="e">
        <f>IF(E51&gt;0,SUMIFS(トレード履歴!$P$2:$P$54,トレード履歴!$M$2:$M$54,"drw",トレード履歴!$R$2:$R$54,"&lt;"&amp;IF(A52&lt;&gt;"",A52,DATE(YEAR(A51),MONTH(A51),DAY(EOMONTH(A51,0)))))-SUM($C$46:$C50),0)</f>
        <v>#REF!</v>
      </c>
      <c r="O51" s="127" t="e">
        <f t="shared" si="12"/>
        <v>#REF!</v>
      </c>
    </row>
    <row r="52" spans="1:15">
      <c r="A52" s="125" t="e">
        <f t="shared" si="13"/>
        <v>#REF!</v>
      </c>
      <c r="B52" s="90" t="e">
        <f>IF(E52&gt;0,SUMIFS(トレード履歴!$P$2:$P$54,トレード履歴!$M$2:$M$54,"win",トレード履歴!$J$2:$J54,"&lt;"&amp;IF(A53&lt;&gt;"",A53,DATE(YEAR(A52),MONTH(A52),DAY(EOMONTH(A52,0)))))-SUM($B$44:$B51),0)</f>
        <v>#REF!</v>
      </c>
      <c r="C52" s="90" t="e">
        <f>IF(E52&gt;0,SUMIFS(トレード履歴!$P$2:$P$54,トレード履歴!$M$2:$M$54,"loss",トレード履歴!$J$2:$J$54,"&lt;"&amp;IF(A53&lt;&gt;"",A53,DATE(YEAR(A52),MONTH(A52),DAY(EOMONTH(A52,0)))))-SUM($C$46:$C51),0)</f>
        <v>#REF!</v>
      </c>
      <c r="D52" s="90" t="e">
        <f t="shared" si="8"/>
        <v>#REF!</v>
      </c>
      <c r="E52" s="90" t="e">
        <f>IF(A52&lt;&gt;"",COUNTIF(トレード履歴!$J$2:$J$54,"&lt;"&amp;IF(A53&lt;&gt;"",A53,DATE(YEAR(A52),MONTH(A52),DAY(EOMONTH(A52,0)))))-SUM($E$46:$E51),0)</f>
        <v>#REF!</v>
      </c>
      <c r="F52" s="90" t="e">
        <f>IF(A53&lt;&gt;"",COUNTIFS(トレード履歴!$M$2:$M$54,"win",トレード履歴!$J$2:$J$54,"&lt;"&amp;IF(A53&lt;&gt;"",A53,DATE(YEAR(A52),MONTH(A52),DAY(EOMONTH(A52,0)))))-SUM($F$46:$F51),0)</f>
        <v>#REF!</v>
      </c>
      <c r="G52" s="90" t="e">
        <f>IF(A53&lt;&gt;"",COUNTIFS(トレード履歴!$M$2:$M$54,"loss",トレード履歴!$J$2:$J$54,"&lt;"&amp;IF(A53&lt;&gt;"",A53,DATE(YEAR(A52),MONTH(A52),DAY(EOMONTH(A52,0)))))-SUM($G$46:$G51),0)</f>
        <v>#REF!</v>
      </c>
      <c r="H52" s="90">
        <f>COUNTIFS(トレード履歴!$M$2:$M$54,"drw",トレード履歴!$J$2:$J$54,"&lt;"&amp;IF(A53&lt;&gt;"",A53,DATE(YEAR(A52),MONTH(A52),DAY(EOMONTH(A52,0)))))-SUM($H$46:$H51)</f>
        <v>0</v>
      </c>
      <c r="I52" s="126" t="e">
        <f t="shared" si="14"/>
        <v>#REF!</v>
      </c>
      <c r="J52" s="127" t="e">
        <f t="shared" si="9"/>
        <v>#REF!</v>
      </c>
      <c r="K52" s="127" t="e">
        <f t="shared" si="10"/>
        <v>#REF!</v>
      </c>
      <c r="L52" s="90" t="e">
        <f t="shared" si="15"/>
        <v>#REF!</v>
      </c>
      <c r="M52" s="90" t="e">
        <f t="shared" si="11"/>
        <v>#REF!</v>
      </c>
      <c r="N52" s="90" t="e">
        <f>IF(E52&gt;0,SUMIFS(トレード履歴!$P$2:$P$54,トレード履歴!$M$2:$M$54,"drw",トレード履歴!$R$2:$R$54,"&lt;"&amp;IF(A53&lt;&gt;"",A53,DATE(YEAR(A52),MONTH(A52),DAY(EOMONTH(A52,0)))))-SUM($C$46:$C51),0)</f>
        <v>#REF!</v>
      </c>
      <c r="O52" s="127" t="e">
        <f t="shared" si="12"/>
        <v>#REF!</v>
      </c>
    </row>
    <row r="53" spans="1:15">
      <c r="A53" s="125" t="e">
        <f t="shared" si="13"/>
        <v>#REF!</v>
      </c>
      <c r="B53" s="90" t="e">
        <f>IF(E53&gt;0,SUMIFS(トレード履歴!$P$2:$P$54,トレード履歴!$M$2:$M$54,"win",トレード履歴!$J$2:$J54,"&lt;"&amp;IF(A54&lt;&gt;"",A54,DATE(YEAR(A53),MONTH(A53),DAY(EOMONTH(A53,0)))))-SUM($B$44:$B52),0)</f>
        <v>#REF!</v>
      </c>
      <c r="C53" s="90" t="e">
        <f>IF(E53&gt;0,SUMIFS(トレード履歴!$P$2:$P$54,トレード履歴!$M$2:$M$54,"loss",トレード履歴!$J$2:$J$54,"&lt;"&amp;IF(A54&lt;&gt;"",A54,DATE(YEAR(A53),MONTH(A53),DAY(EOMONTH(A53,0)))))-SUM($C$46:$C52),0)</f>
        <v>#REF!</v>
      </c>
      <c r="D53" s="90" t="e">
        <f t="shared" si="8"/>
        <v>#REF!</v>
      </c>
      <c r="E53" s="90" t="e">
        <f>IF(A53&lt;&gt;"",COUNTIF(トレード履歴!$J$2:$J$54,"&lt;"&amp;IF(A54&lt;&gt;"",A54,DATE(YEAR(A53),MONTH(A53),DAY(EOMONTH(A53,0)))))-SUM($E$46:$E52),0)</f>
        <v>#REF!</v>
      </c>
      <c r="F53" s="90" t="e">
        <f>IF(A54&lt;&gt;"",COUNTIFS(トレード履歴!$M$2:$M$54,"win",トレード履歴!$J$2:$J$54,"&lt;"&amp;IF(A54&lt;&gt;"",A54,DATE(YEAR(A53),MONTH(A53),DAY(EOMONTH(A53,0)))))-SUM($F$46:$F52),0)</f>
        <v>#REF!</v>
      </c>
      <c r="G53" s="90" t="e">
        <f>IF(A54&lt;&gt;"",COUNTIFS(トレード履歴!$M$2:$M$54,"loss",トレード履歴!$J$2:$J$54,"&lt;"&amp;IF(A54&lt;&gt;"",A54,DATE(YEAR(A53),MONTH(A53),DAY(EOMONTH(A53,0)))))-SUM($G$46:$G52),0)</f>
        <v>#REF!</v>
      </c>
      <c r="H53" s="90">
        <f>COUNTIFS(トレード履歴!$M$2:$M$54,"drw",トレード履歴!$J$2:$J$54,"&lt;"&amp;IF(A54&lt;&gt;"",A54,DATE(YEAR(A53),MONTH(A53),DAY(EOMONTH(A53,0)))))-SUM($H$46:$H52)</f>
        <v>0</v>
      </c>
      <c r="I53" s="126" t="e">
        <f t="shared" si="14"/>
        <v>#REF!</v>
      </c>
      <c r="J53" s="127" t="e">
        <f t="shared" si="9"/>
        <v>#REF!</v>
      </c>
      <c r="K53" s="127" t="e">
        <f t="shared" si="10"/>
        <v>#REF!</v>
      </c>
      <c r="L53" s="90" t="e">
        <f t="shared" si="15"/>
        <v>#REF!</v>
      </c>
      <c r="M53" s="90" t="e">
        <f t="shared" si="11"/>
        <v>#REF!</v>
      </c>
      <c r="N53" s="90" t="e">
        <f>IF(E53&gt;0,SUMIFS(トレード履歴!$P$2:$P$54,トレード履歴!$M$2:$M$54,"drw",トレード履歴!$R$2:$R$54,"&lt;"&amp;IF(A54&lt;&gt;"",A54,DATE(YEAR(A53),MONTH(A53),DAY(EOMONTH(A53,0)))))-SUM($C$46:$C52),0)</f>
        <v>#REF!</v>
      </c>
      <c r="O53" s="127" t="e">
        <f t="shared" si="12"/>
        <v>#REF!</v>
      </c>
    </row>
    <row r="54" spans="1:15">
      <c r="A54" s="125" t="e">
        <f t="shared" si="13"/>
        <v>#REF!</v>
      </c>
      <c r="B54" s="90" t="e">
        <f>IF(E54&gt;0,SUMIFS(トレード履歴!$P$2:$P$54,トレード履歴!$M$2:$M$54,"win",トレード履歴!$J$2:$J54,"&lt;"&amp;IF(A55&lt;&gt;"",A55,DATE(YEAR(A54),MONTH(A54),DAY(EOMONTH(A54,0)))))-SUM($B$44:$B53),0)</f>
        <v>#REF!</v>
      </c>
      <c r="C54" s="90" t="e">
        <f>IF(E54&gt;0,SUMIFS(トレード履歴!$P$2:$P$54,トレード履歴!$M$2:$M$54,"loss",トレード履歴!$J$2:$J$54,"&lt;"&amp;IF(A55&lt;&gt;"",A55,DATE(YEAR(A54),MONTH(A54),DAY(EOMONTH(A54,0)))))-SUM($C$46:$C53),0)</f>
        <v>#REF!</v>
      </c>
      <c r="D54" s="90" t="e">
        <f t="shared" si="8"/>
        <v>#REF!</v>
      </c>
      <c r="E54" s="90" t="e">
        <f>IF(A54&lt;&gt;"",COUNTIF(トレード履歴!$J$2:$J$54,"&lt;"&amp;IF(A55&lt;&gt;"",A55,DATE(YEAR(A54),MONTH(A54),DAY(EOMONTH(A54,0)))))-SUM($E$46:$E53),0)</f>
        <v>#REF!</v>
      </c>
      <c r="F54" s="90" t="e">
        <f>IF(A55&lt;&gt;"",COUNTIFS(トレード履歴!$M$2:$M$54,"win",トレード履歴!$J$2:$J$54,"&lt;"&amp;IF(A55&lt;&gt;"",A55,DATE(YEAR(A54),MONTH(A54),DAY(EOMONTH(A54,0)))))-SUM($F$46:$F53),0)</f>
        <v>#REF!</v>
      </c>
      <c r="G54" s="90" t="e">
        <f>IF(A55&lt;&gt;"",COUNTIFS(トレード履歴!$M$2:$M$54,"loss",トレード履歴!$J$2:$J$54,"&lt;"&amp;IF(A55&lt;&gt;"",A55,DATE(YEAR(A54),MONTH(A54),DAY(EOMONTH(A54,0)))))-SUM($G$46:$G53),0)</f>
        <v>#REF!</v>
      </c>
      <c r="H54" s="90">
        <f>COUNTIFS(トレード履歴!$M$2:$M$54,"drw",トレード履歴!$J$2:$J$54,"&lt;"&amp;IF(A55&lt;&gt;"",A55,DATE(YEAR(A54),MONTH(A54),DAY(EOMONTH(A54,0)))))-SUM($H$46:$H53)</f>
        <v>0</v>
      </c>
      <c r="I54" s="126" t="e">
        <f t="shared" si="14"/>
        <v>#REF!</v>
      </c>
      <c r="J54" s="127" t="e">
        <f t="shared" si="9"/>
        <v>#REF!</v>
      </c>
      <c r="K54" s="127" t="e">
        <f t="shared" si="10"/>
        <v>#REF!</v>
      </c>
      <c r="L54" s="90" t="e">
        <f t="shared" si="15"/>
        <v>#REF!</v>
      </c>
      <c r="M54" s="90" t="e">
        <f t="shared" si="11"/>
        <v>#REF!</v>
      </c>
      <c r="N54" s="90" t="e">
        <f>IF(E54&gt;0,SUMIFS(トレード履歴!$P$2:$P$54,トレード履歴!$M$2:$M$54,"drw",トレード履歴!$R$2:$R$54,"&lt;"&amp;IF(A55&lt;&gt;"",A55,DATE(YEAR(A54),MONTH(A54),DAY(EOMONTH(A54,0)))))-SUM($C$46:$C53),0)</f>
        <v>#REF!</v>
      </c>
      <c r="O54" s="127" t="e">
        <f t="shared" si="12"/>
        <v>#REF!</v>
      </c>
    </row>
    <row r="55" spans="1:15">
      <c r="A55" s="125" t="e">
        <f t="shared" si="13"/>
        <v>#REF!</v>
      </c>
      <c r="B55" s="90" t="e">
        <f>IF(E55&gt;0,SUMIFS(トレード履歴!$P$2:$P$54,トレード履歴!$M$2:$M$54,"win",トレード履歴!$J$2:$J54,"&lt;"&amp;IF(A56&lt;&gt;"",A56,DATE(YEAR(A55),MONTH(A55),DAY(EOMONTH(A55,0)))))-SUM($B$44:$B54),0)</f>
        <v>#REF!</v>
      </c>
      <c r="C55" s="90" t="e">
        <f>IF(E55&gt;0,SUMIFS(トレード履歴!$P$2:$P$54,トレード履歴!$M$2:$M$54,"loss",トレード履歴!$J$2:$J$54,"&lt;"&amp;IF(A56&lt;&gt;"",A56,DATE(YEAR(A55),MONTH(A55),DAY(EOMONTH(A55,0)))))-SUM($C$46:$C54),0)</f>
        <v>#REF!</v>
      </c>
      <c r="D55" s="90" t="e">
        <f t="shared" si="8"/>
        <v>#REF!</v>
      </c>
      <c r="E55" s="90" t="e">
        <f>IF(A55&lt;&gt;"",COUNTIF(トレード履歴!$J$2:$J$54,"&lt;"&amp;IF(A56&lt;&gt;"",A56,DATE(YEAR(A55),MONTH(A55),DAY(EOMONTH(A55,0)))))-SUM($E$46:$E54),0)</f>
        <v>#REF!</v>
      </c>
      <c r="F55" s="90" t="e">
        <f>IF(A56&lt;&gt;"",COUNTIFS(トレード履歴!$M$2:$M$54,"win",トレード履歴!$J$2:$J$54,"&lt;"&amp;IF(A56&lt;&gt;"",A56,DATE(YEAR(A55),MONTH(A55),DAY(EOMONTH(A55,0)))))-SUM($F$46:$F54),0)</f>
        <v>#REF!</v>
      </c>
      <c r="G55" s="90" t="e">
        <f>IF(A56&lt;&gt;"",COUNTIFS(トレード履歴!$M$2:$M$54,"loss",トレード履歴!$J$2:$J$54,"&lt;"&amp;IF(A56&lt;&gt;"",A56,DATE(YEAR(A55),MONTH(A55),DAY(EOMONTH(A55,0)))))-SUM($G$46:$G54),0)</f>
        <v>#REF!</v>
      </c>
      <c r="H55" s="90">
        <f>COUNTIFS(トレード履歴!$M$2:$M$54,"drw",トレード履歴!$J$2:$J$54,"&lt;"&amp;IF(A56&lt;&gt;"",A56,DATE(YEAR(A55),MONTH(A55),DAY(EOMONTH(A55,0)))))-SUM($H$46:$H54)</f>
        <v>0</v>
      </c>
      <c r="I55" s="126" t="e">
        <f t="shared" si="14"/>
        <v>#REF!</v>
      </c>
      <c r="J55" s="127" t="e">
        <f t="shared" si="9"/>
        <v>#REF!</v>
      </c>
      <c r="K55" s="127" t="e">
        <f t="shared" si="10"/>
        <v>#REF!</v>
      </c>
      <c r="L55" s="90" t="e">
        <f t="shared" si="15"/>
        <v>#REF!</v>
      </c>
      <c r="M55" s="90" t="e">
        <f t="shared" si="11"/>
        <v>#REF!</v>
      </c>
      <c r="N55" s="90" t="e">
        <f>IF(E55&gt;0,SUMIFS(トレード履歴!$P$2:$P$54,トレード履歴!$M$2:$M$54,"drw",トレード履歴!$R$2:$R$54,"&lt;"&amp;IF(A56&lt;&gt;"",A56,DATE(YEAR(A55),MONTH(A55),DAY(EOMONTH(A55,0)))))-SUM($C$46:$C54),0)</f>
        <v>#REF!</v>
      </c>
      <c r="O55" s="127" t="e">
        <f t="shared" si="12"/>
        <v>#REF!</v>
      </c>
    </row>
    <row r="56" spans="1:15">
      <c r="A56" s="125" t="e">
        <f t="shared" si="13"/>
        <v>#REF!</v>
      </c>
      <c r="B56" s="90" t="e">
        <f>IF(E56&gt;0,SUMIFS(トレード履歴!$P$2:$P$54,トレード履歴!$M$2:$M$54,"win",トレード履歴!$J$2:$J54,"&lt;"&amp;IF(A57&lt;&gt;"",A57,DATE(YEAR(A56),MONTH(A56),DAY(EOMONTH(A56,0)))))-SUM($B$44:$B55),0)</f>
        <v>#REF!</v>
      </c>
      <c r="C56" s="90" t="e">
        <f>IF(E56&gt;0,SUMIFS(トレード履歴!$P$2:$P$54,トレード履歴!$M$2:$M$54,"loss",トレード履歴!$J$2:$J$54,"&lt;"&amp;IF(A57&lt;&gt;"",A57,DATE(YEAR(A56),MONTH(A56),DAY(EOMONTH(A56,0)))))-SUM($C$46:$C55),0)</f>
        <v>#REF!</v>
      </c>
      <c r="D56" s="90" t="e">
        <f t="shared" si="8"/>
        <v>#REF!</v>
      </c>
      <c r="E56" s="90" t="e">
        <f>IF(A56&lt;&gt;"",COUNTIF(トレード履歴!$J$2:$J$54,"&lt;"&amp;IF(A57&lt;&gt;"",A57,DATE(YEAR(A56),MONTH(A56),DAY(EOMONTH(A56,0)))))-SUM($E$46:$E55),0)</f>
        <v>#REF!</v>
      </c>
      <c r="F56" s="90" t="e">
        <f>IF(A57&lt;&gt;"",COUNTIFS(トレード履歴!$M$2:$M$54,"win",トレード履歴!$J$2:$J$54,"&lt;"&amp;IF(A57&lt;&gt;"",A57,DATE(YEAR(A56),MONTH(A56),DAY(EOMONTH(A56,0)))))-SUM($F$46:$F55),0)</f>
        <v>#REF!</v>
      </c>
      <c r="G56" s="90" t="e">
        <f>IF(A57&lt;&gt;"",COUNTIFS(トレード履歴!$M$2:$M$54,"loss",トレード履歴!$J$2:$J$54,"&lt;"&amp;IF(A57&lt;&gt;"",A57,DATE(YEAR(A56),MONTH(A56),DAY(EOMONTH(A56,0)))))-SUM($G$46:$G55),0)</f>
        <v>#REF!</v>
      </c>
      <c r="H56" s="90">
        <f>COUNTIFS(トレード履歴!$M$2:$M$54,"drw",トレード履歴!$J$2:$J$54,"&lt;"&amp;IF(A57&lt;&gt;"",A57,DATE(YEAR(A56),MONTH(A56),DAY(EOMONTH(A56,0)))))-SUM($H$46:$H55)</f>
        <v>0</v>
      </c>
      <c r="I56" s="126" t="e">
        <f t="shared" si="14"/>
        <v>#REF!</v>
      </c>
      <c r="J56" s="127" t="e">
        <f t="shared" si="9"/>
        <v>#REF!</v>
      </c>
      <c r="K56" s="127" t="e">
        <f t="shared" si="10"/>
        <v>#REF!</v>
      </c>
      <c r="L56" s="90" t="e">
        <f t="shared" si="15"/>
        <v>#REF!</v>
      </c>
      <c r="M56" s="90" t="e">
        <f t="shared" si="11"/>
        <v>#REF!</v>
      </c>
      <c r="N56" s="90" t="e">
        <f>IF(E56&gt;0,SUMIFS(トレード履歴!$P$2:$P$54,トレード履歴!$M$2:$M$54,"drw",トレード履歴!$R$2:$R$54,"&lt;"&amp;IF(A57&lt;&gt;"",A57,DATE(YEAR(A56),MONTH(A56),DAY(EOMONTH(A56,0)))))-SUM($C$46:$C55),0)</f>
        <v>#REF!</v>
      </c>
      <c r="O56" s="127" t="e">
        <f t="shared" si="12"/>
        <v>#REF!</v>
      </c>
    </row>
    <row r="57" spans="1:15">
      <c r="A57" s="125" t="e">
        <f t="shared" si="13"/>
        <v>#REF!</v>
      </c>
      <c r="B57" s="90" t="e">
        <f>IF(E57&gt;0,SUMIFS(トレード履歴!$P$2:$P$54,トレード履歴!$M$2:$M$54,"win",トレード履歴!$J$2:$J$54,"&lt;"&amp;IF(A58&lt;&gt;"",A58,DATE(YEAR(A57),MONTH(A57),DAY(EOMONTH(A57,0)))))-SUM($B$44:$B56),0)</f>
        <v>#REF!</v>
      </c>
      <c r="C57" s="90" t="e">
        <f>IF(E57&gt;0,SUMIFS(トレード履歴!$P$2:$P$54,トレード履歴!$M$2:$M$54,"loss",トレード履歴!$J$2:$J$54,"&lt;"&amp;IF(A58&lt;&gt;"",A58,DATE(YEAR(A57),MONTH(A57),DAY(EOMONTH(A57,0)))))-SUM($C$46:$C56),0)</f>
        <v>#REF!</v>
      </c>
      <c r="D57" s="90" t="e">
        <f t="shared" si="8"/>
        <v>#REF!</v>
      </c>
      <c r="E57" s="90" t="e">
        <f>IF(A57&lt;&gt;"",COUNTIF(トレード履歴!$J$2:$J$54,"&lt;"&amp;IF(A58&lt;&gt;"",A58,DATE(YEAR(A57),MONTH(A57),DAY(EOMONTH(A57,0)))))-SUM($E$46:$E56),0)</f>
        <v>#REF!</v>
      </c>
      <c r="F57" s="90" t="e">
        <f>IF(A58&lt;&gt;"",COUNTIFS(トレード履歴!$M$2:$M$54,"win",トレード履歴!$J$2:$J$54,"&lt;"&amp;IF(A58&lt;&gt;"",A58,DATE(YEAR(A57),MONTH(A57),DAY(EOMONTH(A57,0)))))-SUM($F$46:$F56),0)</f>
        <v>#REF!</v>
      </c>
      <c r="G57" s="90" t="e">
        <f>IF(A58&lt;&gt;"",COUNTIFS(トレード履歴!$M$2:$M$54,"loss",トレード履歴!$J$2:$J$54,"&lt;"&amp;IF(A58&lt;&gt;"",A58,DATE(YEAR(A57),MONTH(A57),DAY(EOMONTH(A57,0)))))-SUM($G$46:$G56),0)</f>
        <v>#REF!</v>
      </c>
      <c r="H57" s="90">
        <f>COUNTIFS(トレード履歴!$M$2:$M$54,"drw",トレード履歴!$J$2:$J$54,"&lt;"&amp;IF(A58&lt;&gt;"",A58,DATE(YEAR(A57),MONTH(A57),DAY(EOMONTH(A57,0)))))-SUM($H$46:$H56)</f>
        <v>0</v>
      </c>
      <c r="I57" s="126" t="e">
        <f t="shared" si="14"/>
        <v>#REF!</v>
      </c>
      <c r="J57" s="127" t="e">
        <f t="shared" si="9"/>
        <v>#REF!</v>
      </c>
      <c r="K57" s="127" t="e">
        <f t="shared" si="10"/>
        <v>#REF!</v>
      </c>
      <c r="L57" s="90" t="e">
        <f t="shared" si="15"/>
        <v>#REF!</v>
      </c>
      <c r="M57" s="90" t="e">
        <f t="shared" si="11"/>
        <v>#REF!</v>
      </c>
      <c r="N57" s="90" t="e">
        <f>IF(E57&gt;0,SUMIFS(トレード履歴!$P$2:$P$54,トレード履歴!$M$2:$M$54,"drw",トレード履歴!$R$2:$R$54,"&lt;"&amp;IF(A58&lt;&gt;"",A58,DATE(YEAR(A57),MONTH(A57),DAY(EOMONTH(A57,0)))))-SUM($C$46:$C56),0)</f>
        <v>#REF!</v>
      </c>
      <c r="O57" s="127" t="e">
        <f t="shared" si="12"/>
        <v>#REF!</v>
      </c>
    </row>
    <row r="58" spans="1:15">
      <c r="A58" s="125" t="e">
        <f t="shared" si="13"/>
        <v>#REF!</v>
      </c>
      <c r="B58" s="90" t="e">
        <f>IF(E58&gt;0,SUMIFS(トレード履歴!$P$2:$P$54,トレード履歴!$M$2:$M$54,"win",トレード履歴!$J$2:$J54,"&lt;"&amp;IF(A59&lt;&gt;"",A59,DATE(YEAR(A58),MONTH(A58),DAY(EOMONTH(A58,0)))))-SUM($B$44:$B57),0)</f>
        <v>#REF!</v>
      </c>
      <c r="C58" s="90" t="e">
        <f>IF(E58&gt;0,SUMIFS(トレード履歴!$P$2:$P$54,トレード履歴!$M$2:$M$54,"loss",トレード履歴!$J$2:$J$54,"&lt;"&amp;IF(A59&lt;&gt;"",A59,DATE(YEAR(A58),MONTH(A58),DAY(EOMONTH(A58,0)))))-SUM($C$46:$C57),0)</f>
        <v>#REF!</v>
      </c>
      <c r="D58" s="90" t="e">
        <f t="shared" si="8"/>
        <v>#REF!</v>
      </c>
      <c r="E58" s="90" t="e">
        <f>IF(A58&lt;&gt;"",COUNTIF(トレード履歴!$J$2:$J$54,"&lt;"&amp;IF(A59&lt;&gt;"",A59,DATE(YEAR(A58),MONTH(A58),DAY(EOMONTH(A58,0)))))-SUM($E$46:$E57),0)</f>
        <v>#REF!</v>
      </c>
      <c r="F58" s="90" t="e">
        <f>IF(A59&lt;&gt;"",COUNTIFS(トレード履歴!$M$2:$M$54,"win",トレード履歴!$J$2:$J$54,"&lt;"&amp;IF(A59&lt;&gt;"",A59,DATE(YEAR(A58),MONTH(A58),DAY(EOMONTH(A58,0)))))-SUM($F$46:$F57),0)</f>
        <v>#REF!</v>
      </c>
      <c r="G58" s="90" t="e">
        <f>IF(A59&lt;&gt;"",COUNTIFS(トレード履歴!$M$2:$M$54,"loss",トレード履歴!$J$2:$J$54,"&lt;"&amp;IF(A59&lt;&gt;"",A59,DATE(YEAR(A58),MONTH(A58),DAY(EOMONTH(A58,0)))))-SUM($G$46:$G57),0)</f>
        <v>#REF!</v>
      </c>
      <c r="H58" s="90">
        <f>COUNTIFS(トレード履歴!$M$2:$M$54,"drw",トレード履歴!$J$2:$J$54,"&lt;"&amp;IF(A59&lt;&gt;"",A59,DATE(YEAR(A58),MONTH(A58),DAY(EOMONTH(A58,0)))))-SUM($H$46:$H57)</f>
        <v>0</v>
      </c>
      <c r="I58" s="126" t="e">
        <f t="shared" si="14"/>
        <v>#REF!</v>
      </c>
      <c r="J58" s="127" t="e">
        <f t="shared" si="9"/>
        <v>#REF!</v>
      </c>
      <c r="K58" s="127" t="e">
        <f t="shared" si="10"/>
        <v>#REF!</v>
      </c>
      <c r="L58" s="90" t="e">
        <f t="shared" si="15"/>
        <v>#REF!</v>
      </c>
      <c r="M58" s="90" t="e">
        <f t="shared" si="11"/>
        <v>#REF!</v>
      </c>
      <c r="N58" s="90" t="e">
        <f>IF(E58&gt;0,SUMIFS(トレード履歴!$P$2:$P$54,トレード履歴!$M$2:$M$54,"drw",トレード履歴!$R$2:$R$54,"&lt;"&amp;IF(A59&lt;&gt;"",A59,DATE(YEAR(A58),MONTH(A58),DAY(EOMONTH(A58,0)))))-SUM($C$46:$C57),0)</f>
        <v>#REF!</v>
      </c>
      <c r="O58" s="127" t="e">
        <f t="shared" si="12"/>
        <v>#REF!</v>
      </c>
    </row>
    <row r="59" spans="1:15">
      <c r="A59" s="125" t="e">
        <f t="shared" si="13"/>
        <v>#REF!</v>
      </c>
      <c r="B59" s="90" t="e">
        <f>IF(E59&gt;0,SUMIFS(トレード履歴!$P$2:$P$54,トレード履歴!$M$2:$M$54,"win",トレード履歴!$J$2:$J54,"&lt;"&amp;IF(A60&lt;&gt;"",A60,DATE(YEAR(A59),MONTH(A59),DAY(EOMONTH(A59,0)))))-SUM($B$44:$B58),0)</f>
        <v>#REF!</v>
      </c>
      <c r="C59" s="90" t="e">
        <f>IF(E59&gt;0,SUMIFS(トレード履歴!$P$2:$P$54,トレード履歴!$M$2:$M$54,"loss",トレード履歴!$J$2:$J$54,"&lt;"&amp;IF(A60&lt;&gt;"",A60,DATE(YEAR(A59),MONTH(A59),DAY(EOMONTH(A59,0)))))-SUM($C$46:$C58),0)</f>
        <v>#REF!</v>
      </c>
      <c r="D59" s="90" t="e">
        <f t="shared" si="8"/>
        <v>#REF!</v>
      </c>
      <c r="E59" s="90" t="e">
        <f>IF(A59&lt;&gt;"",COUNTIF(トレード履歴!$J$2:$J$54,"&lt;"&amp;IF(A60&lt;&gt;"",A60,DATE(YEAR(A59),MONTH(A59),DAY(EOMONTH(A59,0)))))-SUM($E$46:$E58),0)</f>
        <v>#REF!</v>
      </c>
      <c r="F59" s="90" t="e">
        <f>IF(A60&lt;&gt;"",COUNTIFS(トレード履歴!$M$2:$M$54,"win",トレード履歴!$J$2:$J$54,"&lt;"&amp;IF(A60&lt;&gt;"",A60,DATE(YEAR(A59),MONTH(A59),DAY(EOMONTH(A59,0)))))-SUM($F$46:$F58),0)</f>
        <v>#REF!</v>
      </c>
      <c r="G59" s="90" t="e">
        <f>IF(A60&lt;&gt;"",COUNTIFS(トレード履歴!$M$2:$M$54,"loss",トレード履歴!$J$2:$J$54,"&lt;"&amp;IF(A60&lt;&gt;"",A60,DATE(YEAR(A59),MONTH(A59),DAY(EOMONTH(A59,0)))))-SUM($G$46:$G58),0)</f>
        <v>#REF!</v>
      </c>
      <c r="H59" s="90">
        <f>COUNTIFS(トレード履歴!$M$2:$M$54,"drw",トレード履歴!$J$2:$J$54,"&lt;"&amp;IF(A60&lt;&gt;"",A60,DATE(YEAR(A59),MONTH(A59),DAY(EOMONTH(A59,0)))))-SUM($H$46:$H58)</f>
        <v>0</v>
      </c>
      <c r="I59" s="126" t="e">
        <f t="shared" si="14"/>
        <v>#REF!</v>
      </c>
      <c r="J59" s="127" t="e">
        <f t="shared" si="9"/>
        <v>#REF!</v>
      </c>
      <c r="K59" s="127" t="e">
        <f t="shared" si="10"/>
        <v>#REF!</v>
      </c>
      <c r="L59" s="90" t="e">
        <f t="shared" si="15"/>
        <v>#REF!</v>
      </c>
      <c r="M59" s="90" t="e">
        <f t="shared" si="11"/>
        <v>#REF!</v>
      </c>
      <c r="N59" s="90" t="e">
        <f>IF(E59&gt;0,SUMIFS(トレード履歴!$P$2:$P$54,トレード履歴!$M$2:$M$54,"drw",トレード履歴!$R$2:$R$54,"&lt;"&amp;IF(A60&lt;&gt;"",A60,DATE(YEAR(A59),MONTH(A59),DAY(EOMONTH(A59,0)))))-SUM($C$46:$C58),0)</f>
        <v>#REF!</v>
      </c>
      <c r="O59" s="127" t="e">
        <f t="shared" si="12"/>
        <v>#REF!</v>
      </c>
    </row>
    <row r="60" spans="1:15">
      <c r="A60" s="125" t="e">
        <f t="shared" si="13"/>
        <v>#REF!</v>
      </c>
      <c r="B60" s="90" t="e">
        <f>IF(E60&gt;0,SUMIFS(トレード履歴!$P$2:$P$54,トレード履歴!$M$2:$M$54,"win",トレード履歴!$J$2:$J54,"&lt;"&amp;IF(A61&lt;&gt;"",A61,DATE(YEAR(A60),MONTH(A60),DAY(EOMONTH(A60,0)))))-SUM($B$44:$B59),0)</f>
        <v>#REF!</v>
      </c>
      <c r="C60" s="90" t="e">
        <f>IF(E60&gt;0,SUMIFS(トレード履歴!$P$2:$P$54,トレード履歴!$M$2:$M$54,"loss",トレード履歴!$J$2:$J$54,"&lt;"&amp;IF(A61&lt;&gt;"",A61,DATE(YEAR(A60),MONTH(A60),DAY(EOMONTH(A60,0)))))-SUM($C$46:$C59),0)</f>
        <v>#REF!</v>
      </c>
      <c r="D60" s="90" t="e">
        <f t="shared" si="8"/>
        <v>#REF!</v>
      </c>
      <c r="E60" s="90" t="e">
        <f>IF(A60&lt;&gt;"",COUNTIF(トレード履歴!$J$2:$J$54,"&lt;"&amp;IF(A61&lt;&gt;"",A61,DATE(YEAR(A60),MONTH(A60),DAY(EOMONTH(A60,0)))))-SUM($E$46:$E59),0)</f>
        <v>#REF!</v>
      </c>
      <c r="F60" s="90" t="e">
        <f>IF(A61&lt;&gt;"",COUNTIFS(トレード履歴!$M$2:$M$54,"win",トレード履歴!$J$2:$J$54,"&lt;"&amp;IF(A61&lt;&gt;"",A61,DATE(YEAR(A60),MONTH(A60),DAY(EOMONTH(A60,0)))))-SUM($F$46:$F59),0)</f>
        <v>#REF!</v>
      </c>
      <c r="G60" s="90" t="e">
        <f>IF(A61&lt;&gt;"",COUNTIFS(トレード履歴!$M$2:$M$54,"loss",トレード履歴!$J$2:$J$54,"&lt;"&amp;IF(A61&lt;&gt;"",A61,DATE(YEAR(A60),MONTH(A60),DAY(EOMONTH(A60,0)))))-SUM($G$46:$G59),0)</f>
        <v>#REF!</v>
      </c>
      <c r="H60" s="90">
        <f>COUNTIFS(トレード履歴!$M$2:$M$54,"drw",トレード履歴!$J$2:$J$54,"&lt;"&amp;IF(A61&lt;&gt;"",A61,DATE(YEAR(A60),MONTH(A60),DAY(EOMONTH(A60,0)))))-SUM($H$46:$H59)</f>
        <v>0</v>
      </c>
      <c r="I60" s="126" t="e">
        <f t="shared" si="14"/>
        <v>#REF!</v>
      </c>
      <c r="J60" s="127" t="e">
        <f t="shared" si="9"/>
        <v>#REF!</v>
      </c>
      <c r="K60" s="127" t="e">
        <f t="shared" si="10"/>
        <v>#REF!</v>
      </c>
      <c r="L60" s="90" t="e">
        <f t="shared" si="15"/>
        <v>#REF!</v>
      </c>
      <c r="M60" s="90" t="e">
        <f t="shared" si="11"/>
        <v>#REF!</v>
      </c>
      <c r="N60" s="90" t="e">
        <f>IF(E60&gt;0,SUMIFS(トレード履歴!$P$2:$P$54,トレード履歴!$M$2:$M$54,"drw",トレード履歴!$R$2:$R$54,"&lt;"&amp;IF(A61&lt;&gt;"",A61,DATE(YEAR(A60),MONTH(A60),DAY(EOMONTH(A60,0)))))-SUM($C$46:$C59),0)</f>
        <v>#REF!</v>
      </c>
      <c r="O60" s="127" t="e">
        <f t="shared" si="12"/>
        <v>#REF!</v>
      </c>
    </row>
    <row r="61" spans="1:15">
      <c r="A61" s="125" t="e">
        <f t="shared" si="13"/>
        <v>#REF!</v>
      </c>
      <c r="B61" s="90" t="e">
        <f>IF(E61&gt;0,SUMIFS(トレード履歴!$P$2:$P$54,トレード履歴!$M$2:$M$54,"win",トレード履歴!$J$2:$J54,"&lt;"&amp;IF(A62&lt;&gt;"",A62,DATE(YEAR(A61),MONTH(A61),DAY(EOMONTH(A61,0)))))-SUM($B$44:$B60),0)</f>
        <v>#REF!</v>
      </c>
      <c r="C61" s="90" t="e">
        <f>IF(E61&gt;0,SUMIFS(トレード履歴!$P$2:$P$54,トレード履歴!$M$2:$M$54,"loss",トレード履歴!$J$2:$J$54,"&lt;"&amp;IF(A62&lt;&gt;"",A62,DATE(YEAR(A61),MONTH(A61),DAY(EOMONTH(A61,0)))))-SUM($C$46:$C60),0)</f>
        <v>#REF!</v>
      </c>
      <c r="D61" s="90" t="e">
        <f t="shared" si="8"/>
        <v>#REF!</v>
      </c>
      <c r="E61" s="90" t="e">
        <f>IF(A61&lt;&gt;"",COUNTIF(トレード履歴!$J$2:$J$54,"&lt;"&amp;IF(A62&lt;&gt;"",A62,DATE(YEAR(A61),MONTH(A61),DAY(EOMONTH(A61,0)))))-SUM($E$46:$E60),0)</f>
        <v>#REF!</v>
      </c>
      <c r="F61" s="90" t="e">
        <f>IF(A62&lt;&gt;"",COUNTIFS(トレード履歴!$M$2:$M$54,"win",トレード履歴!$J$2:$J$54,"&lt;"&amp;IF(A62&lt;&gt;"",A62,DATE(YEAR(A61),MONTH(A61),DAY(EOMONTH(A61,0)))))-SUM($F$46:$F60),0)</f>
        <v>#REF!</v>
      </c>
      <c r="G61" s="90" t="e">
        <f>IF(A62&lt;&gt;"",COUNTIFS(トレード履歴!$M$2:$M$54,"loss",トレード履歴!$J$2:$J$54,"&lt;"&amp;IF(A62&lt;&gt;"",A62,DATE(YEAR(A61),MONTH(A61),DAY(EOMONTH(A61,0)))))-SUM($G$46:$G60),0)</f>
        <v>#REF!</v>
      </c>
      <c r="H61" s="90">
        <f>COUNTIFS(トレード履歴!$M$2:$M$54,"drw",トレード履歴!$J$2:$J$54,"&lt;"&amp;IF(A62&lt;&gt;"",A62,DATE(YEAR(A61),MONTH(A61),DAY(EOMONTH(A61,0)))))-SUM($H$46:$H60)</f>
        <v>0</v>
      </c>
      <c r="I61" s="126" t="e">
        <f t="shared" si="14"/>
        <v>#REF!</v>
      </c>
      <c r="J61" s="127" t="e">
        <f t="shared" si="9"/>
        <v>#REF!</v>
      </c>
      <c r="K61" s="127" t="e">
        <f t="shared" si="10"/>
        <v>#REF!</v>
      </c>
      <c r="L61" s="90" t="e">
        <f t="shared" si="15"/>
        <v>#REF!</v>
      </c>
      <c r="M61" s="90" t="e">
        <f t="shared" si="11"/>
        <v>#REF!</v>
      </c>
      <c r="N61" s="90" t="e">
        <f>IF(E61&gt;0,SUMIFS(トレード履歴!$P$2:$P$54,トレード履歴!$M$2:$M$54,"drw",トレード履歴!$R$2:$R$54,"&lt;"&amp;IF(A62&lt;&gt;"",A62,DATE(YEAR(A61),MONTH(A61),DAY(EOMONTH(A61,0)))))-SUM($C$46:$C60),0)</f>
        <v>#REF!</v>
      </c>
      <c r="O61" s="127" t="e">
        <f t="shared" si="12"/>
        <v>#REF!</v>
      </c>
    </row>
    <row r="62" spans="1:15">
      <c r="A62" s="125" t="e">
        <f t="shared" si="13"/>
        <v>#REF!</v>
      </c>
      <c r="B62" s="90" t="e">
        <f>IF(E62&gt;0,SUMIFS(トレード履歴!$P$2:$P$54,トレード履歴!$M$2:$M$54,"win",トレード履歴!$J$2:$J54,"&lt;"&amp;IF(A63&lt;&gt;"",A63,DATE(YEAR(A62),MONTH(A62),DAY(EOMONTH(A62,0)))))-SUM($B$44:$B61),0)</f>
        <v>#REF!</v>
      </c>
      <c r="C62" s="90" t="e">
        <f>IF(E62&gt;0,SUMIFS(トレード履歴!$P$2:$P$54,トレード履歴!$M$2:$M$54,"loss",トレード履歴!$J$2:$J$54,"&lt;"&amp;IF(A63&lt;&gt;"",A63,DATE(YEAR(A62),MONTH(A62),DAY(EOMONTH(A62,0)))))-SUM($C$46:$C61),0)</f>
        <v>#REF!</v>
      </c>
      <c r="D62" s="90" t="e">
        <f t="shared" si="8"/>
        <v>#REF!</v>
      </c>
      <c r="E62" s="90" t="e">
        <f>IF(A62&lt;&gt;"",COUNTIF(トレード履歴!$J$2:$J$54,"&lt;"&amp;IF(A63&lt;&gt;"",A63,DATE(YEAR(A62),MONTH(A62),DAY(EOMONTH(A62,0)))))-SUM($E$46:$E61),0)</f>
        <v>#REF!</v>
      </c>
      <c r="F62" s="90" t="e">
        <f>IF(A63&lt;&gt;"",COUNTIFS(トレード履歴!$M$2:$M$54,"win",トレード履歴!$J$2:$J$54,"&lt;"&amp;IF(A63&lt;&gt;"",A63,DATE(YEAR(A62),MONTH(A62),DAY(EOMONTH(A62,0)))))-SUM($F$46:$F61),0)</f>
        <v>#REF!</v>
      </c>
      <c r="G62" s="90" t="e">
        <f>IF(A63&lt;&gt;"",COUNTIFS(トレード履歴!$M$2:$M$54,"loss",トレード履歴!$J$2:$J$54,"&lt;"&amp;IF(A63&lt;&gt;"",A63,DATE(YEAR(A62),MONTH(A62),DAY(EOMONTH(A62,0)))))-SUM($G$46:$G61),0)</f>
        <v>#REF!</v>
      </c>
      <c r="H62" s="90">
        <f>COUNTIFS(トレード履歴!$M$2:$M$54,"drw",トレード履歴!$J$2:$J$54,"&lt;"&amp;IF(A63&lt;&gt;"",A63,DATE(YEAR(A62),MONTH(A62),DAY(EOMONTH(A62,0)))))-SUM($H$46:$H61)</f>
        <v>0</v>
      </c>
      <c r="I62" s="126" t="e">
        <f t="shared" si="14"/>
        <v>#REF!</v>
      </c>
      <c r="J62" s="127" t="e">
        <f t="shared" si="9"/>
        <v>#REF!</v>
      </c>
      <c r="K62" s="127" t="e">
        <f t="shared" si="10"/>
        <v>#REF!</v>
      </c>
      <c r="L62" s="90" t="e">
        <f t="shared" si="15"/>
        <v>#REF!</v>
      </c>
      <c r="M62" s="90" t="e">
        <f t="shared" si="11"/>
        <v>#REF!</v>
      </c>
      <c r="N62" s="90" t="e">
        <f>IF(E62&gt;0,SUMIFS(トレード履歴!$P$2:$P$54,トレード履歴!$M$2:$M$54,"drw",トレード履歴!$R$2:$R$54,"&lt;"&amp;IF(A63&lt;&gt;"",A63,DATE(YEAR(A62),MONTH(A62),DAY(EOMONTH(A62,0)))))-SUM($C$46:$C61),0)</f>
        <v>#REF!</v>
      </c>
      <c r="O62" s="127" t="e">
        <f t="shared" si="12"/>
        <v>#REF!</v>
      </c>
    </row>
    <row r="63" spans="1:15">
      <c r="A63" s="125" t="e">
        <f t="shared" si="13"/>
        <v>#REF!</v>
      </c>
      <c r="B63" s="90" t="e">
        <f>IF(E63&gt;0,SUMIFS(トレード履歴!$P$2:$P$54,トレード履歴!$M$2:$M$54,"win",トレード履歴!$J$2:$J54,"&lt;"&amp;IF(A64&lt;&gt;"",A64,DATE(YEAR(A63),MONTH(A63),DAY(EOMONTH(A63,0)))))-SUM($B$44:$B62),0)</f>
        <v>#REF!</v>
      </c>
      <c r="C63" s="90" t="e">
        <f>IF(E63&gt;0,SUMIFS(トレード履歴!$P$2:$P$54,トレード履歴!$M$2:$M$54,"loss",トレード履歴!$J$2:$J$54,"&lt;"&amp;IF(A64&lt;&gt;"",A64,DATE(YEAR(A63),MONTH(A63),DAY(EOMONTH(A63,0)))))-SUM($C$46:$C62),0)</f>
        <v>#REF!</v>
      </c>
      <c r="D63" s="90" t="e">
        <f t="shared" si="8"/>
        <v>#REF!</v>
      </c>
      <c r="E63" s="90" t="e">
        <f>IF(A63&lt;&gt;"",COUNTIF(トレード履歴!$J$2:$J$54,"&lt;"&amp;IF(A64&lt;&gt;"",A64,DATE(YEAR(A63),MONTH(A63),DAY(EOMONTH(A63,0)))))-SUM($E$46:$E62),0)</f>
        <v>#REF!</v>
      </c>
      <c r="F63" s="90">
        <f>IF(A64&lt;&gt;"",COUNTIFS(トレード履歴!$M$2:$M$54,"win",トレード履歴!$J$2:$J$54,"&lt;"&amp;IF(A64&lt;&gt;"",A64,DATE(YEAR(A63),MONTH(A63),DAY(EOMONTH(A63,0)))))-SUM($F$46:$F62),0)</f>
        <v>0</v>
      </c>
      <c r="G63" s="90">
        <f>IF(A64&lt;&gt;"",COUNTIFS(トレード履歴!$M$2:$M$54,"loss",トレード履歴!$J$2:$J$54,"&lt;"&amp;IF(A64&lt;&gt;"",A64,DATE(YEAR(A63),MONTH(A63),DAY(EOMONTH(A63,0)))))-SUM($G$46:$G62),0)</f>
        <v>0</v>
      </c>
      <c r="H63" s="90">
        <f>COUNTIFS(トレード履歴!$M$2:$M$54,"drw",トレード履歴!$J$2:$J$54,"&lt;"&amp;IF(A64&lt;&gt;"",A64,DATE(YEAR(A63),MONTH(A63),DAY(EOMONTH(A63,0)))))-SUM($H$46:$H62)</f>
        <v>0</v>
      </c>
      <c r="I63" s="126" t="e">
        <f t="shared" si="14"/>
        <v>#REF!</v>
      </c>
      <c r="J63" s="127" t="e">
        <f t="shared" si="9"/>
        <v>#REF!</v>
      </c>
      <c r="K63" s="127" t="e">
        <f t="shared" si="10"/>
        <v>#REF!</v>
      </c>
      <c r="L63" s="90" t="e">
        <f t="shared" si="15"/>
        <v>#REF!</v>
      </c>
      <c r="M63" s="90" t="e">
        <f t="shared" si="11"/>
        <v>#REF!</v>
      </c>
      <c r="N63" s="90" t="e">
        <f>IF(E63&gt;0,SUMIFS(トレード履歴!$P$2:$P$54,トレード履歴!$M$2:$M$54,"drw",トレード履歴!$R$2:$R$54,"&lt;"&amp;IF(A64&lt;&gt;"",A64,DATE(YEAR(A63),MONTH(A63),DAY(EOMONTH(A63,0)))))-SUM($C$46:$C62),0)</f>
        <v>#REF!</v>
      </c>
      <c r="O63" s="127" t="e">
        <f t="shared" si="12"/>
        <v>#REF!</v>
      </c>
    </row>
    <row r="64" spans="1:15">
      <c r="A64" s="125"/>
      <c r="B64" s="90"/>
      <c r="C64" s="90"/>
      <c r="D64" s="90"/>
      <c r="E64" s="90"/>
      <c r="F64" s="90"/>
      <c r="G64" s="90"/>
      <c r="H64" s="90"/>
      <c r="I64" s="126"/>
      <c r="J64" s="90"/>
      <c r="K64" s="90"/>
      <c r="L64" s="90"/>
      <c r="M64" s="90"/>
      <c r="N64" s="127"/>
    </row>
    <row r="65" spans="1:14">
      <c r="A65" s="125"/>
      <c r="B65" s="90"/>
      <c r="C65" s="90"/>
      <c r="D65" s="90"/>
      <c r="E65" s="90"/>
      <c r="F65" s="90"/>
      <c r="G65" s="90"/>
      <c r="H65" s="90"/>
      <c r="I65" s="126"/>
      <c r="J65" s="90"/>
      <c r="K65" s="90"/>
      <c r="L65" s="90"/>
      <c r="M65" s="90"/>
      <c r="N65" s="127"/>
    </row>
    <row r="66" spans="1:14">
      <c r="A66" s="125"/>
      <c r="B66" s="90"/>
      <c r="C66" s="90"/>
      <c r="D66" s="90"/>
      <c r="E66" s="90"/>
      <c r="F66" s="90"/>
      <c r="G66" s="90"/>
      <c r="H66" s="90"/>
      <c r="I66" s="126"/>
      <c r="J66" s="90"/>
      <c r="K66" s="90"/>
      <c r="L66" s="90"/>
      <c r="M66" s="90"/>
      <c r="N66" s="127"/>
    </row>
    <row r="67" spans="1:14">
      <c r="A67" s="125"/>
      <c r="B67" s="90"/>
      <c r="C67" s="90"/>
      <c r="D67" s="90"/>
      <c r="E67" s="90"/>
      <c r="F67" s="90"/>
      <c r="G67" s="90"/>
      <c r="H67" s="90"/>
      <c r="I67" s="126"/>
      <c r="J67" s="90"/>
      <c r="K67" s="90"/>
      <c r="L67" s="90"/>
      <c r="M67" s="90"/>
      <c r="N67" s="127"/>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sheetPr codeName="Sheet5"/>
  <dimension ref="A1:D17"/>
  <sheetViews>
    <sheetView topLeftCell="A3" workbookViewId="0">
      <selection activeCell="C16" sqref="C16"/>
    </sheetView>
  </sheetViews>
  <sheetFormatPr defaultRowHeight="13.5"/>
  <cols>
    <col min="1" max="4" width="35.625" style="80" customWidth="1"/>
  </cols>
  <sheetData>
    <row r="1" spans="1:4" ht="83.25" customHeight="1">
      <c r="A1" s="189" t="s">
        <v>131</v>
      </c>
      <c r="B1" s="190"/>
      <c r="C1" s="190"/>
      <c r="D1" s="190"/>
    </row>
    <row r="2" spans="1:4" s="78" customFormat="1" ht="21.75" customHeight="1" thickBot="1">
      <c r="A2" s="82" t="s">
        <v>124</v>
      </c>
      <c r="B2" s="82" t="s">
        <v>125</v>
      </c>
      <c r="C2" s="82" t="s">
        <v>126</v>
      </c>
      <c r="D2" s="82" t="s">
        <v>127</v>
      </c>
    </row>
    <row r="3" spans="1:4" s="78" customFormat="1" ht="27.75" thickTop="1">
      <c r="A3" s="136" t="s">
        <v>278</v>
      </c>
      <c r="B3" s="81" t="s">
        <v>119</v>
      </c>
      <c r="C3" s="138" t="s">
        <v>279</v>
      </c>
      <c r="D3" s="81" t="s">
        <v>120</v>
      </c>
    </row>
    <row r="4" spans="1:4" s="78" customFormat="1" ht="40.5">
      <c r="A4" s="77" t="s">
        <v>128</v>
      </c>
      <c r="B4" s="87" t="s">
        <v>254</v>
      </c>
      <c r="C4" s="83" t="s">
        <v>130</v>
      </c>
      <c r="D4" s="129" t="s">
        <v>216</v>
      </c>
    </row>
    <row r="5" spans="1:4" s="78" customFormat="1" ht="40.5">
      <c r="A5" s="84" t="s">
        <v>137</v>
      </c>
      <c r="B5" s="77" t="s">
        <v>129</v>
      </c>
      <c r="C5" s="132" t="s">
        <v>276</v>
      </c>
      <c r="D5" s="132" t="s">
        <v>271</v>
      </c>
    </row>
    <row r="6" spans="1:4" s="78" customFormat="1" ht="33" customHeight="1">
      <c r="A6" s="77" t="s">
        <v>132</v>
      </c>
      <c r="B6" s="132" t="s">
        <v>355</v>
      </c>
      <c r="C6" s="144" t="s">
        <v>337</v>
      </c>
      <c r="D6" s="144" t="s">
        <v>272</v>
      </c>
    </row>
    <row r="7" spans="1:4" s="78" customFormat="1" ht="40.5">
      <c r="A7" s="132" t="s">
        <v>138</v>
      </c>
      <c r="B7" s="145" t="s">
        <v>356</v>
      </c>
      <c r="C7" s="77"/>
      <c r="D7" s="144" t="s">
        <v>297</v>
      </c>
    </row>
    <row r="8" spans="1:4" s="78" customFormat="1" ht="37.5" customHeight="1">
      <c r="A8" s="144" t="s">
        <v>142</v>
      </c>
      <c r="B8" s="143" t="s">
        <v>341</v>
      </c>
      <c r="C8" s="85"/>
      <c r="D8" s="144" t="s">
        <v>301</v>
      </c>
    </row>
    <row r="9" spans="1:4" s="78" customFormat="1" ht="37.5" customHeight="1">
      <c r="A9" s="87"/>
      <c r="B9" s="87" t="s">
        <v>367</v>
      </c>
      <c r="C9" s="142"/>
      <c r="D9" s="87" t="s">
        <v>354</v>
      </c>
    </row>
    <row r="10" spans="1:4" s="78" customFormat="1" ht="37.5" customHeight="1">
      <c r="A10" s="132"/>
      <c r="B10" s="132" t="s">
        <v>229</v>
      </c>
      <c r="C10" s="131"/>
      <c r="D10" s="131"/>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3" t="s">
        <v>32</v>
      </c>
    </row>
    <row r="37" spans="1:1">
      <c r="A37" s="2" t="s">
        <v>33</v>
      </c>
    </row>
    <row r="38" spans="1:1">
      <c r="A38" s="2" t="s">
        <v>34</v>
      </c>
    </row>
    <row r="39" spans="1:1">
      <c r="A39" s="2" t="s">
        <v>35</v>
      </c>
    </row>
    <row r="40" spans="1:1">
      <c r="A40" s="2" t="s">
        <v>36</v>
      </c>
    </row>
    <row r="42" spans="1:1">
      <c r="A42" s="4"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4" t="s">
        <v>45</v>
      </c>
    </row>
    <row r="52" spans="1:1" ht="27">
      <c r="A52" s="5" t="s">
        <v>46</v>
      </c>
    </row>
    <row r="53" spans="1:1" ht="27">
      <c r="A53" s="5" t="s">
        <v>47</v>
      </c>
    </row>
    <row r="54" spans="1:1">
      <c r="A54" s="5" t="s">
        <v>48</v>
      </c>
    </row>
    <row r="55" spans="1:1">
      <c r="A55" s="6" t="s">
        <v>49</v>
      </c>
    </row>
    <row r="56" spans="1:1" ht="27">
      <c r="A56" s="5" t="s">
        <v>50</v>
      </c>
    </row>
    <row r="57" spans="1:1" ht="27">
      <c r="A57" s="7" t="s">
        <v>51</v>
      </c>
    </row>
    <row r="58" spans="1:1" ht="27">
      <c r="A58" s="5" t="s">
        <v>52</v>
      </c>
    </row>
    <row r="59" spans="1:1">
      <c r="A59" s="2" t="s">
        <v>53</v>
      </c>
    </row>
    <row r="61" spans="1:1">
      <c r="A61" s="8" t="s">
        <v>54</v>
      </c>
    </row>
    <row r="62" spans="1:1">
      <c r="A62" s="9" t="s">
        <v>121</v>
      </c>
    </row>
    <row r="63" spans="1:1">
      <c r="A63" s="9" t="s">
        <v>55</v>
      </c>
    </row>
    <row r="64" spans="1:1">
      <c r="A64" s="9" t="s">
        <v>122</v>
      </c>
    </row>
    <row r="65" spans="1:1">
      <c r="A65" s="9" t="s">
        <v>56</v>
      </c>
    </row>
    <row r="66" spans="1:1">
      <c r="A66" s="9" t="s">
        <v>57</v>
      </c>
    </row>
    <row r="67" spans="1:1">
      <c r="A67" s="10" t="s">
        <v>58</v>
      </c>
    </row>
    <row r="69" spans="1:1">
      <c r="A69" s="11" t="s">
        <v>59</v>
      </c>
    </row>
    <row r="70" spans="1:1" ht="34.5" customHeight="1">
      <c r="A70" s="5" t="s">
        <v>60</v>
      </c>
    </row>
    <row r="71" spans="1:1" ht="33" customHeight="1">
      <c r="A71" s="5" t="s">
        <v>61</v>
      </c>
    </row>
    <row r="72" spans="1:1" ht="34.5" customHeight="1">
      <c r="A72" s="12" t="s">
        <v>62</v>
      </c>
    </row>
    <row r="73" spans="1:1">
      <c r="A73" s="2" t="s">
        <v>63</v>
      </c>
    </row>
    <row r="74" spans="1:1" ht="12.75" customHeight="1">
      <c r="A74" s="2" t="s">
        <v>64</v>
      </c>
    </row>
    <row r="75" spans="1:1" ht="24" hidden="1" customHeight="1">
      <c r="A75" s="13" t="s">
        <v>65</v>
      </c>
    </row>
    <row r="76" spans="1:1" ht="17.25" hidden="1" customHeight="1">
      <c r="A76" s="14" t="s">
        <v>66</v>
      </c>
    </row>
    <row r="77" spans="1:1" ht="17.25" hidden="1" customHeight="1">
      <c r="A77" s="14" t="s">
        <v>123</v>
      </c>
    </row>
    <row r="78" spans="1:1" ht="0.75" customHeight="1" thickBot="1">
      <c r="A78" s="15" t="s">
        <v>67</v>
      </c>
    </row>
    <row r="80" spans="1:1">
      <c r="A80" s="11" t="s">
        <v>116</v>
      </c>
    </row>
    <row r="81" spans="1:1" ht="17.25" customHeight="1">
      <c r="A81" s="5" t="s">
        <v>117</v>
      </c>
    </row>
    <row r="82" spans="1:1">
      <c r="A82" s="2" t="s">
        <v>118</v>
      </c>
    </row>
    <row r="83" spans="1:1">
      <c r="A83" s="2" t="s">
        <v>133</v>
      </c>
    </row>
    <row r="85" spans="1:1">
      <c r="A85" s="11" t="s">
        <v>134</v>
      </c>
    </row>
    <row r="86" spans="1:1">
      <c r="A86" s="2" t="s">
        <v>143</v>
      </c>
    </row>
    <row r="87" spans="1:1">
      <c r="A87" s="2" t="s">
        <v>140</v>
      </c>
    </row>
    <row r="88" spans="1:1">
      <c r="A88" s="2" t="s">
        <v>144</v>
      </c>
    </row>
    <row r="89" spans="1:1">
      <c r="A89" s="2" t="s">
        <v>135</v>
      </c>
    </row>
    <row r="90" spans="1:1">
      <c r="A90" s="2" t="s">
        <v>145</v>
      </c>
    </row>
    <row r="91" spans="1:1">
      <c r="A91" s="2" t="s">
        <v>139</v>
      </c>
    </row>
    <row r="92" spans="1:1" ht="27">
      <c r="A92" s="86" t="s">
        <v>136</v>
      </c>
    </row>
    <row r="93" spans="1:1">
      <c r="A93" s="2" t="s">
        <v>146</v>
      </c>
    </row>
    <row r="94" spans="1:1">
      <c r="A94" s="88" t="s">
        <v>141</v>
      </c>
    </row>
    <row r="96" spans="1:1">
      <c r="A96" s="130">
        <v>42296</v>
      </c>
    </row>
    <row r="97" spans="1:1">
      <c r="A97" s="2" t="s">
        <v>214</v>
      </c>
    </row>
    <row r="98" spans="1:1">
      <c r="A98" s="2" t="s">
        <v>215</v>
      </c>
    </row>
    <row r="99" spans="1:1">
      <c r="A99" s="2" t="s">
        <v>217</v>
      </c>
    </row>
    <row r="100" spans="1:1">
      <c r="A100" s="2" t="s">
        <v>218</v>
      </c>
    </row>
    <row r="102" spans="1:1">
      <c r="A102" s="130">
        <v>42303</v>
      </c>
    </row>
    <row r="103" spans="1:1" ht="0.75" customHeight="1">
      <c r="A103" s="2" t="s">
        <v>221</v>
      </c>
    </row>
    <row r="104" spans="1:1" ht="47.25" hidden="1" customHeight="1">
      <c r="A104" s="2" t="s">
        <v>222</v>
      </c>
    </row>
    <row r="105" spans="1:1" ht="40.5" hidden="1" customHeight="1">
      <c r="A105" s="2" t="s">
        <v>223</v>
      </c>
    </row>
    <row r="106" spans="1:1" ht="45.75" hidden="1" customHeight="1">
      <c r="A106" s="2" t="s">
        <v>219</v>
      </c>
    </row>
    <row r="107" spans="1:1" ht="58.5" hidden="1" customHeight="1">
      <c r="A107" s="2" t="s">
        <v>220</v>
      </c>
    </row>
    <row r="108" spans="1:1" ht="16.5" customHeight="1">
      <c r="A108" s="2" t="s">
        <v>231</v>
      </c>
    </row>
    <row r="109" spans="1:1" ht="16.5" customHeight="1">
      <c r="A109" s="2" t="s">
        <v>232</v>
      </c>
    </row>
    <row r="110" spans="1:1">
      <c r="A110" s="11" t="s">
        <v>230</v>
      </c>
    </row>
    <row r="111" spans="1:1">
      <c r="A111" s="11" t="s">
        <v>225</v>
      </c>
    </row>
    <row r="112" spans="1:1">
      <c r="A112" s="2" t="s">
        <v>224</v>
      </c>
    </row>
    <row r="113" spans="1:1">
      <c r="A113" s="2" t="s">
        <v>226</v>
      </c>
    </row>
    <row r="114" spans="1:1">
      <c r="A114" s="2" t="s">
        <v>227</v>
      </c>
    </row>
    <row r="115" spans="1:1">
      <c r="A115" s="2" t="s">
        <v>228</v>
      </c>
    </row>
    <row r="117" spans="1:1">
      <c r="A117" s="130">
        <v>42310</v>
      </c>
    </row>
    <row r="118" spans="1:1">
      <c r="A118" s="2" t="s">
        <v>233</v>
      </c>
    </row>
    <row r="119" spans="1:1">
      <c r="A119" s="2" t="s">
        <v>234</v>
      </c>
    </row>
    <row r="120" spans="1:1">
      <c r="A120" s="2" t="s">
        <v>235</v>
      </c>
    </row>
    <row r="121" spans="1:1">
      <c r="A121" s="133" t="s">
        <v>244</v>
      </c>
    </row>
    <row r="122" spans="1:1">
      <c r="A122" s="11" t="s">
        <v>236</v>
      </c>
    </row>
    <row r="123" spans="1:1">
      <c r="A123" s="2" t="s">
        <v>237</v>
      </c>
    </row>
    <row r="124" spans="1:1">
      <c r="A124" s="2" t="s">
        <v>238</v>
      </c>
    </row>
    <row r="125" spans="1:1">
      <c r="A125" s="2" t="s">
        <v>239</v>
      </c>
    </row>
    <row r="126" spans="1:1">
      <c r="A126" s="2" t="s">
        <v>241</v>
      </c>
    </row>
    <row r="127" spans="1:1">
      <c r="A127" s="2" t="s">
        <v>240</v>
      </c>
    </row>
    <row r="129" spans="1:1">
      <c r="A129" s="11" t="s">
        <v>243</v>
      </c>
    </row>
    <row r="130" spans="1:1">
      <c r="A130" s="2" t="s">
        <v>242</v>
      </c>
    </row>
    <row r="132" spans="1:1">
      <c r="A132" s="130">
        <v>42317</v>
      </c>
    </row>
    <row r="133" spans="1:1">
      <c r="A133" s="4" t="s">
        <v>245</v>
      </c>
    </row>
    <row r="134" spans="1:1" ht="31.5" customHeight="1">
      <c r="A134" s="5" t="s">
        <v>246</v>
      </c>
    </row>
    <row r="135" spans="1:1" ht="15.75" customHeight="1">
      <c r="A135" s="2" t="s">
        <v>251</v>
      </c>
    </row>
    <row r="136" spans="1:1" ht="47.25" customHeight="1">
      <c r="A136" s="5" t="s">
        <v>253</v>
      </c>
    </row>
    <row r="137" spans="1:1">
      <c r="A137" s="5" t="s">
        <v>252</v>
      </c>
    </row>
    <row r="138" spans="1:1" ht="27">
      <c r="A138" s="5" t="s">
        <v>247</v>
      </c>
    </row>
    <row r="140" spans="1:1">
      <c r="A140" s="2" t="s">
        <v>248</v>
      </c>
    </row>
    <row r="141" spans="1:1">
      <c r="A141" s="2" t="s">
        <v>249</v>
      </c>
    </row>
    <row r="142" spans="1:1">
      <c r="A142" s="2" t="s">
        <v>250</v>
      </c>
    </row>
    <row r="144" spans="1:1">
      <c r="A144" s="11" t="s">
        <v>255</v>
      </c>
    </row>
    <row r="145" spans="1:1">
      <c r="A145" s="2" t="s">
        <v>256</v>
      </c>
    </row>
    <row r="146" spans="1:1">
      <c r="A146" s="5" t="s">
        <v>258</v>
      </c>
    </row>
    <row r="147" spans="1:1">
      <c r="A147" s="2" t="s">
        <v>257</v>
      </c>
    </row>
    <row r="148" spans="1:1">
      <c r="A148" s="11" t="s">
        <v>261</v>
      </c>
    </row>
    <row r="149" spans="1:1">
      <c r="A149" s="2" t="s">
        <v>259</v>
      </c>
    </row>
    <row r="150" spans="1:1" ht="30" customHeight="1">
      <c r="A150" s="5" t="s">
        <v>260</v>
      </c>
    </row>
    <row r="152" spans="1:1">
      <c r="A152" s="11" t="s">
        <v>262</v>
      </c>
    </row>
    <row r="153" spans="1:1" s="135" customFormat="1">
      <c r="A153" s="134" t="s">
        <v>266</v>
      </c>
    </row>
    <row r="154" spans="1:1" s="135" customFormat="1">
      <c r="A154" s="2" t="s">
        <v>267</v>
      </c>
    </row>
    <row r="155" spans="1:1" s="135" customFormat="1">
      <c r="A155" s="2" t="s">
        <v>268</v>
      </c>
    </row>
    <row r="156" spans="1:1" s="135" customFormat="1">
      <c r="A156" s="5" t="s">
        <v>270</v>
      </c>
    </row>
    <row r="157" spans="1:1" s="135" customFormat="1" ht="17.25" customHeight="1">
      <c r="A157" s="11" t="s">
        <v>261</v>
      </c>
    </row>
    <row r="158" spans="1:1" s="135" customFormat="1" ht="33" customHeight="1">
      <c r="A158" s="7" t="s">
        <v>269</v>
      </c>
    </row>
    <row r="159" spans="1:1">
      <c r="A159" s="2" t="s">
        <v>263</v>
      </c>
    </row>
    <row r="160" spans="1:1">
      <c r="A160" s="2" t="s">
        <v>265</v>
      </c>
    </row>
    <row r="161" spans="1:1">
      <c r="A161" s="2" t="s">
        <v>264</v>
      </c>
    </row>
    <row r="163" spans="1:1">
      <c r="A163" s="11" t="s">
        <v>273</v>
      </c>
    </row>
    <row r="164" spans="1:1">
      <c r="A164" s="137" t="s">
        <v>274</v>
      </c>
    </row>
    <row r="165" spans="1:1">
      <c r="A165" s="137" t="s">
        <v>275</v>
      </c>
    </row>
    <row r="166" spans="1:1">
      <c r="A166" s="137" t="s">
        <v>277</v>
      </c>
    </row>
    <row r="167" spans="1:1">
      <c r="A167" s="137" t="s">
        <v>293</v>
      </c>
    </row>
    <row r="168" spans="1:1">
      <c r="A168" s="11" t="s">
        <v>280</v>
      </c>
    </row>
    <row r="169" spans="1:1">
      <c r="A169" s="11" t="s">
        <v>281</v>
      </c>
    </row>
    <row r="170" spans="1:1">
      <c r="A170" s="11" t="s">
        <v>285</v>
      </c>
    </row>
    <row r="171" spans="1:1" ht="30" customHeight="1">
      <c r="A171" s="7" t="s">
        <v>282</v>
      </c>
    </row>
    <row r="172" spans="1:1" ht="45.75" customHeight="1">
      <c r="A172" s="5" t="s">
        <v>284</v>
      </c>
    </row>
    <row r="173" spans="1:1" ht="18" customHeight="1">
      <c r="A173" s="2" t="s">
        <v>283</v>
      </c>
    </row>
    <row r="175" spans="1:1">
      <c r="A175" s="11" t="s">
        <v>286</v>
      </c>
    </row>
    <row r="176" spans="1:1">
      <c r="A176" s="134" t="s">
        <v>295</v>
      </c>
    </row>
    <row r="177" spans="1:1">
      <c r="A177" s="11" t="s">
        <v>294</v>
      </c>
    </row>
    <row r="178" spans="1:1">
      <c r="A178" s="2" t="s">
        <v>287</v>
      </c>
    </row>
    <row r="179" spans="1:1">
      <c r="A179" s="2" t="s">
        <v>288</v>
      </c>
    </row>
    <row r="180" spans="1:1">
      <c r="A180" s="2" t="s">
        <v>291</v>
      </c>
    </row>
    <row r="181" spans="1:1" s="78" customFormat="1">
      <c r="A181" s="11" t="s">
        <v>289</v>
      </c>
    </row>
    <row r="182" spans="1:1" s="78" customFormat="1">
      <c r="A182" s="11" t="s">
        <v>290</v>
      </c>
    </row>
    <row r="183" spans="1:1">
      <c r="A183" s="2" t="s">
        <v>292</v>
      </c>
    </row>
    <row r="187" spans="1:1">
      <c r="A187" s="11" t="s">
        <v>296</v>
      </c>
    </row>
    <row r="188" spans="1:1">
      <c r="A188" s="2" t="s">
        <v>302</v>
      </c>
    </row>
    <row r="189" spans="1:1" ht="48" customHeight="1">
      <c r="A189" s="5" t="s">
        <v>300</v>
      </c>
    </row>
    <row r="190" spans="1:1" ht="17.25" customHeight="1">
      <c r="A190" s="11" t="s">
        <v>298</v>
      </c>
    </row>
    <row r="191" spans="1:1" ht="15.75" customHeight="1">
      <c r="A191" s="11" t="s">
        <v>299</v>
      </c>
    </row>
    <row r="193" spans="1:1">
      <c r="A193" s="2" t="s">
        <v>303</v>
      </c>
    </row>
    <row r="194" spans="1:1">
      <c r="A194" s="2" t="s">
        <v>309</v>
      </c>
    </row>
    <row r="195" spans="1:1">
      <c r="A195" s="2" t="s">
        <v>306</v>
      </c>
    </row>
    <row r="196" spans="1:1">
      <c r="A196" s="2" t="s">
        <v>307</v>
      </c>
    </row>
    <row r="198" spans="1:1">
      <c r="A198" s="2" t="s">
        <v>304</v>
      </c>
    </row>
    <row r="199" spans="1:1">
      <c r="A199" s="2" t="s">
        <v>308</v>
      </c>
    </row>
    <row r="200" spans="1:1">
      <c r="A200" s="2" t="s">
        <v>305</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33</vt:i4>
      </vt:variant>
    </vt:vector>
  </HeadingPairs>
  <TitlesOfParts>
    <vt:vector size="33" baseType="lpstr">
      <vt:lpstr>ルール＆合計</vt:lpstr>
      <vt:lpstr>トレード履歴</vt:lpstr>
      <vt:lpstr>GBPCHF7画像</vt:lpstr>
      <vt:lpstr>GBPNZD画像</vt:lpstr>
      <vt:lpstr>EURGBP画像</vt:lpstr>
      <vt:lpstr>AUDCAD画像</vt:lpstr>
      <vt:lpstr>EURCHF画像</vt:lpstr>
      <vt:lpstr>GBPCHF6画像</vt:lpstr>
      <vt:lpstr>NZDJPY画像</vt:lpstr>
      <vt:lpstr>GBPCHF5画像</vt:lpstr>
      <vt:lpstr>GBPCHF4画像</vt:lpstr>
      <vt:lpstr>GBPCHF3画像</vt:lpstr>
      <vt:lpstr>EURUSD2画像</vt:lpstr>
      <vt:lpstr>GBPCAD画像</vt:lpstr>
      <vt:lpstr>AUDUSD画像</vt:lpstr>
      <vt:lpstr>GBPCHF2画像</vt:lpstr>
      <vt:lpstr>NZDCAD画像</vt:lpstr>
      <vt:lpstr>EURNZD画像</vt:lpstr>
      <vt:lpstr>GBPCHF画像</vt:lpstr>
      <vt:lpstr>CADJPY2画像</vt:lpstr>
      <vt:lpstr>GBPJPY画像</vt:lpstr>
      <vt:lpstr>EURUSD画像</vt:lpstr>
      <vt:lpstr>AUDCHF画像</vt:lpstr>
      <vt:lpstr>EURJPY画像</vt:lpstr>
      <vt:lpstr>NZDUSD画像</vt:lpstr>
      <vt:lpstr>CADJPY画像</vt:lpstr>
      <vt:lpstr>USDJPY画像</vt:lpstr>
      <vt:lpstr>EURAUD画像</vt:lpstr>
      <vt:lpstr>気づき</vt:lpstr>
      <vt:lpstr>決まり事 2016.04～</vt:lpstr>
      <vt:lpstr>成績表</vt:lpstr>
      <vt:lpstr>決まり事～2016.03</vt:lpstr>
      <vt:lpstr>気づき2015</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2016-06-26T14:36:49Z</dcterms:modified>
</cp:coreProperties>
</file>