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X\EA\52_チャートマスター\本講座\20_トレード管理シート2\"/>
    </mc:Choice>
  </mc:AlternateContent>
  <bookViews>
    <workbookView xWindow="0" yWindow="0" windowWidth="19332" windowHeight="7332" activeTab="4"/>
  </bookViews>
  <sheets>
    <sheet name="ルール＆合計" sheetId="1" r:id="rId1"/>
    <sheet name="2016年6月" sheetId="13" r:id="rId2"/>
    <sheet name="2016年7月" sheetId="6" r:id="rId3"/>
    <sheet name="画像" sheetId="7" r:id="rId4"/>
    <sheet name="気づき" sheetId="9" r:id="rId5"/>
  </sheets>
  <definedNames>
    <definedName name="_xlnm._FilterDatabase" localSheetId="1" hidden="1">'2016年6月'!$A$2:$AE$12</definedName>
    <definedName name="_xlnm._FilterDatabase" localSheetId="2" hidden="1">'2016年7月'!$A$2:$AE$44</definedName>
  </definedNames>
  <calcPr calcId="152511"/>
</workbook>
</file>

<file path=xl/calcChain.xml><?xml version="1.0" encoding="utf-8"?>
<calcChain xmlns="http://schemas.openxmlformats.org/spreadsheetml/2006/main">
  <c r="H16" i="1" l="1"/>
  <c r="I16" i="1"/>
  <c r="K16" i="1" s="1"/>
  <c r="J16" i="1"/>
  <c r="L8" i="1"/>
  <c r="J8" i="1"/>
  <c r="I8" i="1"/>
  <c r="K8" i="1" s="1"/>
  <c r="H8" i="1"/>
  <c r="L9" i="1"/>
  <c r="J9" i="1"/>
  <c r="I9" i="1"/>
  <c r="K9" i="1" s="1"/>
  <c r="H9" i="1"/>
  <c r="L16" i="1"/>
  <c r="L15" i="1"/>
  <c r="L14" i="1"/>
  <c r="L13" i="1"/>
  <c r="L12" i="1"/>
  <c r="L11" i="1"/>
  <c r="L10" i="1"/>
  <c r="K15" i="1"/>
  <c r="K14" i="1"/>
  <c r="K13" i="1"/>
  <c r="K12" i="1"/>
  <c r="K11" i="1"/>
  <c r="K10" i="1"/>
  <c r="J15" i="1"/>
  <c r="J14" i="1"/>
  <c r="J13" i="1"/>
  <c r="J12" i="1"/>
  <c r="J11" i="1"/>
  <c r="J10" i="1"/>
  <c r="I15" i="1"/>
  <c r="I14" i="1"/>
  <c r="I13" i="1"/>
  <c r="I12" i="1"/>
  <c r="I11" i="1"/>
  <c r="I10" i="1"/>
  <c r="H10" i="1"/>
  <c r="H15" i="1"/>
  <c r="H14" i="1"/>
  <c r="H13" i="1"/>
  <c r="H12" i="1"/>
  <c r="H11" i="1"/>
  <c r="AD3" i="6"/>
  <c r="K51" i="13" l="1"/>
  <c r="J50" i="13"/>
  <c r="I50" i="13"/>
  <c r="J49" i="13"/>
  <c r="I49" i="13"/>
  <c r="J48" i="13"/>
  <c r="I48" i="13"/>
  <c r="J47" i="13"/>
  <c r="I47" i="13"/>
  <c r="J46" i="13"/>
  <c r="I46" i="13"/>
  <c r="J41" i="13"/>
  <c r="I41" i="13"/>
  <c r="J40" i="13"/>
  <c r="I40" i="13"/>
  <c r="J39" i="13"/>
  <c r="I39" i="13"/>
  <c r="J38" i="13"/>
  <c r="I38" i="13"/>
  <c r="J37" i="13"/>
  <c r="I37" i="13"/>
  <c r="J36" i="13"/>
  <c r="I36" i="13"/>
  <c r="J35" i="13"/>
  <c r="I35" i="13"/>
  <c r="J34" i="13"/>
  <c r="I34" i="13"/>
  <c r="J33" i="13"/>
  <c r="I33" i="13"/>
  <c r="J32" i="13"/>
  <c r="I32" i="13"/>
  <c r="J31" i="13"/>
  <c r="I31" i="13"/>
  <c r="J30" i="13"/>
  <c r="I30" i="13"/>
  <c r="J29" i="13"/>
  <c r="I29" i="13"/>
  <c r="J28" i="13"/>
  <c r="I28" i="13"/>
  <c r="J27" i="13"/>
  <c r="I27" i="13"/>
  <c r="J26" i="13"/>
  <c r="I26" i="13"/>
  <c r="J25" i="13"/>
  <c r="I25" i="13"/>
  <c r="J24" i="13"/>
  <c r="I24" i="13"/>
  <c r="J23" i="13"/>
  <c r="I23" i="13"/>
  <c r="J22" i="13"/>
  <c r="I22" i="13"/>
  <c r="J21" i="13"/>
  <c r="I21" i="13"/>
  <c r="J20" i="13"/>
  <c r="I20" i="13"/>
  <c r="J19" i="13"/>
  <c r="I19" i="13"/>
  <c r="J18" i="13"/>
  <c r="I18" i="13"/>
  <c r="D18" i="13"/>
  <c r="J17" i="13"/>
  <c r="I17" i="13"/>
  <c r="D17" i="13"/>
  <c r="D19" i="13" s="1"/>
  <c r="J16" i="13"/>
  <c r="I16" i="13"/>
  <c r="AA12" i="13"/>
  <c r="D26" i="13" s="1"/>
  <c r="W12" i="13"/>
  <c r="D21" i="13" s="1"/>
  <c r="V12" i="13"/>
  <c r="D20" i="13" s="1"/>
  <c r="AC11" i="13"/>
  <c r="AB11" i="13"/>
  <c r="Z11" i="13"/>
  <c r="Y11" i="13"/>
  <c r="L11" i="13"/>
  <c r="AC10" i="13"/>
  <c r="AB10" i="13"/>
  <c r="Z10" i="13"/>
  <c r="Y10" i="13"/>
  <c r="AC9" i="13"/>
  <c r="AB9" i="13"/>
  <c r="Z9" i="13"/>
  <c r="Y9" i="13"/>
  <c r="AC8" i="13"/>
  <c r="AB8" i="13"/>
  <c r="Z8" i="13"/>
  <c r="Y8" i="13"/>
  <c r="M8" i="13"/>
  <c r="N8" i="13" s="1"/>
  <c r="AC7" i="13"/>
  <c r="AB7" i="13"/>
  <c r="Z7" i="13"/>
  <c r="Y7" i="13"/>
  <c r="M7" i="13"/>
  <c r="N7" i="13" s="1"/>
  <c r="AC6" i="13"/>
  <c r="AB6" i="13"/>
  <c r="Z6" i="13"/>
  <c r="Y6" i="13"/>
  <c r="M6" i="13"/>
  <c r="N6" i="13" s="1"/>
  <c r="AC5" i="13"/>
  <c r="AB5" i="13"/>
  <c r="Z5" i="13"/>
  <c r="Y5" i="13"/>
  <c r="M5" i="13"/>
  <c r="N5" i="13" s="1"/>
  <c r="AC4" i="13"/>
  <c r="AB4" i="13"/>
  <c r="Z4" i="13"/>
  <c r="Y4" i="13"/>
  <c r="M4" i="13"/>
  <c r="N4" i="13" s="1"/>
  <c r="AD3" i="13"/>
  <c r="AD4" i="13" s="1"/>
  <c r="AD5" i="13" s="1"/>
  <c r="AD6" i="13" s="1"/>
  <c r="AD7" i="13" s="1"/>
  <c r="AD8" i="13" s="1"/>
  <c r="AD9" i="13" s="1"/>
  <c r="AD10" i="13" s="1"/>
  <c r="AD11" i="13" s="1"/>
  <c r="AD12" i="13" s="1"/>
  <c r="AC3" i="13"/>
  <c r="AB3" i="13"/>
  <c r="Z3" i="13"/>
  <c r="Y3" i="13"/>
  <c r="N3" i="13"/>
  <c r="M3" i="13"/>
  <c r="AC12" i="13" l="1"/>
  <c r="D25" i="13" s="1"/>
  <c r="I51" i="13"/>
  <c r="Z12" i="13"/>
  <c r="AB12" i="13"/>
  <c r="D24" i="13" s="1"/>
  <c r="D27" i="13" s="1"/>
  <c r="D32" i="13"/>
  <c r="D28" i="13"/>
  <c r="I42" i="13"/>
  <c r="J42" i="13"/>
  <c r="J51" i="13"/>
  <c r="D22" i="13"/>
  <c r="J82" i="6"/>
  <c r="I82" i="6"/>
  <c r="J81" i="6"/>
  <c r="I81" i="6"/>
  <c r="J80" i="6"/>
  <c r="I80" i="6"/>
  <c r="J79" i="6"/>
  <c r="I79" i="6"/>
  <c r="J78" i="6"/>
  <c r="I78" i="6"/>
  <c r="I83" i="6" l="1"/>
  <c r="J83" i="6"/>
  <c r="J73" i="6"/>
  <c r="J72" i="6"/>
  <c r="J71" i="6"/>
  <c r="J70" i="6"/>
  <c r="J69" i="6"/>
  <c r="J68" i="6"/>
  <c r="J67" i="6"/>
  <c r="J66" i="6"/>
  <c r="J65" i="6"/>
  <c r="J64" i="6"/>
  <c r="J63" i="6"/>
  <c r="J62" i="6"/>
  <c r="J61" i="6"/>
  <c r="J60" i="6"/>
  <c r="J59" i="6"/>
  <c r="J58" i="6"/>
  <c r="J57" i="6"/>
  <c r="J56" i="6"/>
  <c r="J55" i="6"/>
  <c r="J54" i="6"/>
  <c r="J53" i="6"/>
  <c r="J52" i="6"/>
  <c r="J51" i="6"/>
  <c r="J50" i="6"/>
  <c r="J49" i="6"/>
  <c r="J48" i="6"/>
  <c r="I73" i="6"/>
  <c r="I72" i="6"/>
  <c r="I71" i="6"/>
  <c r="I70" i="6"/>
  <c r="I69" i="6"/>
  <c r="I68" i="6"/>
  <c r="I67" i="6"/>
  <c r="I66" i="6"/>
  <c r="I65" i="6"/>
  <c r="I64" i="6"/>
  <c r="I63" i="6"/>
  <c r="I62" i="6"/>
  <c r="I61" i="6"/>
  <c r="I60" i="6"/>
  <c r="I59" i="6"/>
  <c r="I58" i="6"/>
  <c r="I57" i="6"/>
  <c r="I56" i="6"/>
  <c r="I55" i="6"/>
  <c r="I54" i="6"/>
  <c r="I53" i="6"/>
  <c r="I52" i="6"/>
  <c r="I51" i="6"/>
  <c r="I50" i="6"/>
  <c r="I49" i="6"/>
  <c r="I48" i="6"/>
  <c r="J74" i="6" l="1"/>
  <c r="AC43" i="6"/>
  <c r="AC42" i="6"/>
  <c r="AC41" i="6"/>
  <c r="AC38" i="6"/>
  <c r="AC37" i="6"/>
  <c r="AC19" i="6"/>
  <c r="AC33" i="6"/>
  <c r="AC20" i="6"/>
  <c r="AC39" i="6"/>
  <c r="AC35" i="6"/>
  <c r="AC29" i="6"/>
  <c r="AC27" i="6"/>
  <c r="AC25" i="6"/>
  <c r="AC36" i="6"/>
  <c r="AC26" i="6"/>
  <c r="AC40" i="6"/>
  <c r="AC31" i="6"/>
  <c r="AC23" i="6"/>
  <c r="AC32" i="6"/>
  <c r="AC22" i="6"/>
  <c r="AC24" i="6"/>
  <c r="AC18" i="6"/>
  <c r="AC17" i="6"/>
  <c r="AC34" i="6"/>
  <c r="AC30" i="6"/>
  <c r="AC28" i="6"/>
  <c r="AC21" i="6"/>
  <c r="AC16" i="6"/>
  <c r="AC15" i="6"/>
  <c r="AC14" i="6"/>
  <c r="AC13" i="6"/>
  <c r="AC12" i="6"/>
  <c r="AC11" i="6"/>
  <c r="AC10" i="6"/>
  <c r="AC9" i="6"/>
  <c r="AC8" i="6"/>
  <c r="AC7" i="6"/>
  <c r="AC6" i="6"/>
  <c r="AC5" i="6"/>
  <c r="AC4" i="6"/>
  <c r="AC3" i="6"/>
  <c r="AB43" i="6"/>
  <c r="AB42" i="6"/>
  <c r="AB41" i="6"/>
  <c r="AB38" i="6"/>
  <c r="AB37" i="6"/>
  <c r="AB19" i="6"/>
  <c r="AB33" i="6"/>
  <c r="AB20" i="6"/>
  <c r="AB39" i="6"/>
  <c r="AB35" i="6"/>
  <c r="AB29" i="6"/>
  <c r="AB27" i="6"/>
  <c r="AB25" i="6"/>
  <c r="AB36" i="6"/>
  <c r="AB26" i="6"/>
  <c r="AB40" i="6"/>
  <c r="AB31" i="6"/>
  <c r="AB23" i="6"/>
  <c r="AB32" i="6"/>
  <c r="AB22" i="6"/>
  <c r="AB24" i="6"/>
  <c r="AB18" i="6"/>
  <c r="AB17" i="6"/>
  <c r="AB34" i="6"/>
  <c r="AB30" i="6"/>
  <c r="AB28" i="6"/>
  <c r="AB21" i="6"/>
  <c r="AB16" i="6"/>
  <c r="AB15" i="6"/>
  <c r="AB14" i="6"/>
  <c r="AB13" i="6"/>
  <c r="AB12" i="6"/>
  <c r="AB11" i="6"/>
  <c r="AB10" i="6"/>
  <c r="AB9" i="6"/>
  <c r="AB8" i="6"/>
  <c r="AB7" i="6"/>
  <c r="AB6" i="6"/>
  <c r="AB5" i="6"/>
  <c r="AB4" i="6"/>
  <c r="AB3" i="6"/>
  <c r="D50" i="6"/>
  <c r="D49" i="6"/>
  <c r="D51" i="6" l="1"/>
  <c r="AC44" i="6"/>
  <c r="D57" i="6" s="1"/>
  <c r="AB44" i="6"/>
  <c r="D56" i="6" s="1"/>
  <c r="Z42" i="6"/>
  <c r="Y42" i="6"/>
  <c r="Z41" i="6"/>
  <c r="Y41" i="6"/>
  <c r="Z38" i="6"/>
  <c r="Y38" i="6"/>
  <c r="Z37" i="6"/>
  <c r="Y37" i="6"/>
  <c r="Z19" i="6"/>
  <c r="Y19" i="6"/>
  <c r="Z33" i="6"/>
  <c r="Y33" i="6"/>
  <c r="Z20" i="6"/>
  <c r="Y20" i="6"/>
  <c r="Z39" i="6"/>
  <c r="Y39" i="6"/>
  <c r="Z35" i="6"/>
  <c r="Y35" i="6"/>
  <c r="Z29" i="6"/>
  <c r="Y29" i="6"/>
  <c r="Z27" i="6"/>
  <c r="Y27" i="6"/>
  <c r="Y43" i="6"/>
  <c r="Y25" i="6"/>
  <c r="Y36" i="6"/>
  <c r="Y26" i="6"/>
  <c r="Y40" i="6"/>
  <c r="Y31" i="6"/>
  <c r="Y23" i="6"/>
  <c r="Y32" i="6"/>
  <c r="Y22" i="6"/>
  <c r="Y24" i="6"/>
  <c r="Y18" i="6"/>
  <c r="Y17" i="6"/>
  <c r="Y34" i="6"/>
  <c r="Y30" i="6"/>
  <c r="Y28" i="6"/>
  <c r="Y21" i="6"/>
  <c r="Y16" i="6"/>
  <c r="Y15" i="6"/>
  <c r="Y14" i="6"/>
  <c r="Y13" i="6"/>
  <c r="Y12" i="6"/>
  <c r="Y11" i="6"/>
  <c r="Y10" i="6"/>
  <c r="Y9" i="6"/>
  <c r="Y8" i="6"/>
  <c r="Y7" i="6"/>
  <c r="Y6" i="6"/>
  <c r="Y5" i="6"/>
  <c r="Y4" i="6"/>
  <c r="Y3" i="6"/>
  <c r="Z43" i="6" l="1"/>
  <c r="Z25" i="6"/>
  <c r="Z36" i="6"/>
  <c r="Z26" i="6"/>
  <c r="Z40" i="6"/>
  <c r="Z31" i="6"/>
  <c r="Z23" i="6"/>
  <c r="Z32" i="6"/>
  <c r="Z22" i="6"/>
  <c r="Z24" i="6"/>
  <c r="Z18" i="6"/>
  <c r="Z17" i="6"/>
  <c r="Z34" i="6"/>
  <c r="Z30" i="6"/>
  <c r="Z28" i="6"/>
  <c r="Z21" i="6"/>
  <c r="Z16" i="6"/>
  <c r="Z15" i="6"/>
  <c r="Z14" i="6"/>
  <c r="Z13" i="6"/>
  <c r="Z12" i="6"/>
  <c r="Z11" i="6"/>
  <c r="Z10" i="6"/>
  <c r="Z9" i="6"/>
  <c r="Z8" i="6"/>
  <c r="Z7" i="6"/>
  <c r="Z6" i="6"/>
  <c r="Z5" i="6"/>
  <c r="Z4" i="6"/>
  <c r="Z3" i="6"/>
  <c r="M13" i="6"/>
  <c r="N13" i="6" s="1"/>
  <c r="M11" i="6" l="1"/>
  <c r="N11" i="6" s="1"/>
  <c r="M10" i="6"/>
  <c r="N10" i="6" s="1"/>
  <c r="M12" i="6"/>
  <c r="N12" i="6" s="1"/>
  <c r="Z44" i="6" l="1"/>
  <c r="V44" i="6"/>
  <c r="D52" i="6" s="1"/>
  <c r="W44" i="6"/>
  <c r="D53" i="6" s="1"/>
  <c r="D60" i="6" s="1"/>
  <c r="AA44" i="6"/>
  <c r="D58" i="6" s="1"/>
  <c r="D64" i="6" l="1"/>
  <c r="D54" i="6"/>
  <c r="D59" i="6"/>
  <c r="L43" i="6"/>
  <c r="L34" i="6"/>
  <c r="L30" i="6"/>
  <c r="L28" i="6"/>
  <c r="L21" i="6"/>
  <c r="L16" i="6"/>
  <c r="L15" i="6"/>
  <c r="L14" i="6"/>
  <c r="M9" i="6"/>
  <c r="N9" i="6" s="1"/>
  <c r="M8" i="6"/>
  <c r="N8" i="6" s="1"/>
  <c r="M7" i="6"/>
  <c r="N7" i="6" s="1"/>
  <c r="M6" i="6"/>
  <c r="N6" i="6" s="1"/>
  <c r="M5" i="6"/>
  <c r="M4" i="6"/>
  <c r="M3" i="6"/>
  <c r="N3" i="6" s="1"/>
  <c r="N5" i="6" l="1"/>
  <c r="N4" i="6"/>
  <c r="I74" i="6"/>
  <c r="K83" i="6"/>
  <c r="D8" i="1"/>
  <c r="G8" i="1"/>
  <c r="D9" i="1"/>
  <c r="G9" i="1"/>
  <c r="J17" i="1"/>
  <c r="L17" i="1"/>
  <c r="D10" i="1"/>
  <c r="G10" i="1"/>
  <c r="D11" i="1"/>
  <c r="G11" i="1"/>
  <c r="D12" i="1"/>
  <c r="G12" i="1"/>
  <c r="D13" i="1"/>
  <c r="G13" i="1"/>
  <c r="D14" i="1"/>
  <c r="G14" i="1"/>
  <c r="D15" i="1"/>
  <c r="G15" i="1"/>
  <c r="D16" i="1"/>
  <c r="G16" i="1"/>
  <c r="B17" i="1"/>
  <c r="C17" i="1"/>
  <c r="E17" i="1"/>
  <c r="F17" i="1"/>
  <c r="AD4" i="6"/>
  <c r="AD5" i="6" s="1"/>
  <c r="AD6" i="6" s="1"/>
  <c r="AD7" i="6" s="1"/>
  <c r="AD8" i="6" s="1"/>
  <c r="AD9" i="6" s="1"/>
  <c r="AD10" i="6" s="1"/>
  <c r="AD11" i="6" s="1"/>
  <c r="AD12" i="6" s="1"/>
  <c r="AD13" i="6" s="1"/>
  <c r="AD14" i="6" s="1"/>
  <c r="AD15" i="6" s="1"/>
  <c r="AD16" i="6" s="1"/>
  <c r="AD17" i="6" s="1"/>
  <c r="AD18" i="6" s="1"/>
  <c r="AD19" i="6" s="1"/>
  <c r="AD20" i="6" s="1"/>
  <c r="AD21" i="6" s="1"/>
  <c r="AD22" i="6" s="1"/>
  <c r="AD23" i="6" s="1"/>
  <c r="AD24" i="6" s="1"/>
  <c r="AD25" i="6" s="1"/>
  <c r="AD26" i="6" s="1"/>
  <c r="AD27" i="6" s="1"/>
  <c r="AD28" i="6" s="1"/>
  <c r="AD29" i="6" s="1"/>
  <c r="AD30" i="6" s="1"/>
  <c r="AD31" i="6" s="1"/>
  <c r="AD32" i="6" s="1"/>
  <c r="AD33" i="6" s="1"/>
  <c r="AD34" i="6" s="1"/>
  <c r="AD35" i="6" s="1"/>
  <c r="AD36" i="6" s="1"/>
  <c r="AD37" i="6" s="1"/>
  <c r="AD38" i="6" s="1"/>
  <c r="AD39" i="6" s="1"/>
  <c r="AD40" i="6" s="1"/>
  <c r="AD41" i="6" s="1"/>
  <c r="AD42" i="6" s="1"/>
  <c r="AD43" i="6" s="1"/>
  <c r="AD44" i="6" s="1"/>
  <c r="G17" i="1" l="1"/>
  <c r="D17" i="1"/>
  <c r="B3" i="1" s="1"/>
  <c r="I3" i="1" s="1"/>
  <c r="I17" i="1"/>
  <c r="H17" i="1"/>
  <c r="G3" i="1" l="1"/>
  <c r="K17" i="1"/>
</calcChain>
</file>

<file path=xl/sharedStrings.xml><?xml version="1.0" encoding="utf-8"?>
<sst xmlns="http://schemas.openxmlformats.org/spreadsheetml/2006/main" count="592" uniqueCount="162">
  <si>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</si>
  <si>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</si>
  <si>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</si>
  <si>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</si>
  <si>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</si>
  <si>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</si>
  <si>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</si>
  <si>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</si>
  <si>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</si>
  <si>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</si>
  <si>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</si>
  <si>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</si>
  <si>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</si>
  <si>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</si>
  <si>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</si>
  <si>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</si>
  <si>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</si>
  <si>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</si>
  <si>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</si>
  <si>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</si>
  <si>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※プロフィットファクター</t>
  </si>
  <si>
    <t>通貨ペア</t>
  </si>
  <si>
    <t>エントリー手法</t>
  </si>
  <si>
    <t>時間足</t>
  </si>
  <si>
    <t>エントリー日時</t>
  </si>
  <si>
    <t>エントリー価格</t>
  </si>
  <si>
    <t>決済時間足</t>
  </si>
  <si>
    <t>決済日時</t>
  </si>
  <si>
    <t>決済価格</t>
  </si>
  <si>
    <t>決済手法</t>
  </si>
  <si>
    <t>結果</t>
  </si>
  <si>
    <t>USD/JPY</t>
  </si>
  <si>
    <t>PB</t>
  </si>
  <si>
    <t>合計</t>
  </si>
  <si>
    <t>トレード詳細データ</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</si>
  <si>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</si>
  <si>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</si>
  <si>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</si>
  <si>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</si>
  <si>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</si>
  <si>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</si>
  <si>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</si>
  <si>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</si>
  <si>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</si>
  <si>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</si>
  <si>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</si>
  <si>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</si>
  <si>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</si>
  <si>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</si>
  <si>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損益pips</t>
  </si>
  <si>
    <t>１．今、のあなたの現状を書いてください。</t>
  </si>
  <si>
    <t>（投資歴はどれくらいなのか、現状は勝てているのか負けているか？など）</t>
  </si>
  <si>
    <t>気づき：</t>
  </si>
  <si>
    <t>AUD/JPY</t>
    <phoneticPr fontId="12"/>
  </si>
  <si>
    <t>4H</t>
    <phoneticPr fontId="12"/>
  </si>
  <si>
    <t>NZD/JPY</t>
    <phoneticPr fontId="12"/>
  </si>
  <si>
    <t>買い</t>
    <rPh sb="0" eb="1">
      <t>カ</t>
    </rPh>
    <phoneticPr fontId="12"/>
  </si>
  <si>
    <t>CAD/JPY</t>
    <phoneticPr fontId="12"/>
  </si>
  <si>
    <t>AUD/USD</t>
    <phoneticPr fontId="12"/>
  </si>
  <si>
    <t>EUR/AUD</t>
    <phoneticPr fontId="12"/>
  </si>
  <si>
    <t>NZD/USD</t>
    <phoneticPr fontId="12"/>
  </si>
  <si>
    <t>売り</t>
    <rPh sb="0" eb="1">
      <t>ウ</t>
    </rPh>
    <phoneticPr fontId="12"/>
  </si>
  <si>
    <t>SL</t>
    <phoneticPr fontId="12"/>
  </si>
  <si>
    <t>pips</t>
    <phoneticPr fontId="12"/>
  </si>
  <si>
    <t>損失上限</t>
    <rPh sb="0" eb="2">
      <t>ソンシツ</t>
    </rPh>
    <rPh sb="2" eb="4">
      <t>ジョウゲン</t>
    </rPh>
    <phoneticPr fontId="12"/>
  </si>
  <si>
    <t>初期投資額 ⇒</t>
    <rPh sb="0" eb="2">
      <t>ショキ</t>
    </rPh>
    <rPh sb="2" eb="4">
      <t>トウシ</t>
    </rPh>
    <rPh sb="4" eb="5">
      <t>ガク</t>
    </rPh>
    <phoneticPr fontId="12"/>
  </si>
  <si>
    <t>計算Lot</t>
    <rPh sb="0" eb="2">
      <t>ケイサン</t>
    </rPh>
    <phoneticPr fontId="12"/>
  </si>
  <si>
    <t>取引Lot</t>
    <rPh sb="0" eb="2">
      <t>トリヒキ</t>
    </rPh>
    <phoneticPr fontId="12"/>
  </si>
  <si>
    <t>円価格</t>
    <rPh sb="0" eb="1">
      <t>エン</t>
    </rPh>
    <rPh sb="1" eb="3">
      <t>カカク</t>
    </rPh>
    <phoneticPr fontId="12"/>
  </si>
  <si>
    <t>気付きなど</t>
    <rPh sb="0" eb="2">
      <t>キヅ</t>
    </rPh>
    <phoneticPr fontId="12"/>
  </si>
  <si>
    <t>USD/CHF</t>
    <phoneticPr fontId="12"/>
  </si>
  <si>
    <t>EUR/USD</t>
    <phoneticPr fontId="12"/>
  </si>
  <si>
    <t>ZAR/JPY</t>
    <phoneticPr fontId="12"/>
  </si>
  <si>
    <t>EB</t>
    <phoneticPr fontId="12"/>
  </si>
  <si>
    <t>外為ｵﾝﾗｲﾝ</t>
    <rPh sb="0" eb="2">
      <t>ガイタメ</t>
    </rPh>
    <phoneticPr fontId="12"/>
  </si>
  <si>
    <t>DMM fx</t>
    <phoneticPr fontId="12"/>
  </si>
  <si>
    <t>売り</t>
    <rPh sb="0" eb="1">
      <t>ウ</t>
    </rPh>
    <phoneticPr fontId="12"/>
  </si>
  <si>
    <t>売買</t>
    <rPh sb="0" eb="2">
      <t>バイバイ</t>
    </rPh>
    <phoneticPr fontId="12"/>
  </si>
  <si>
    <t>買い</t>
    <rPh sb="0" eb="1">
      <t>カ</t>
    </rPh>
    <phoneticPr fontId="12"/>
  </si>
  <si>
    <t>手法</t>
    <rPh sb="0" eb="2">
      <t>シュホウ</t>
    </rPh>
    <phoneticPr fontId="12"/>
  </si>
  <si>
    <t>PB</t>
    <phoneticPr fontId="12"/>
  </si>
  <si>
    <t>EB</t>
    <phoneticPr fontId="12"/>
  </si>
  <si>
    <t>証券会社</t>
    <rPh sb="0" eb="2">
      <t>ショウケン</t>
    </rPh>
    <rPh sb="2" eb="4">
      <t>カイシャ</t>
    </rPh>
    <phoneticPr fontId="12"/>
  </si>
  <si>
    <t>勝ち</t>
    <rPh sb="0" eb="1">
      <t>カ</t>
    </rPh>
    <phoneticPr fontId="12"/>
  </si>
  <si>
    <t>負け</t>
    <rPh sb="0" eb="1">
      <t>マ</t>
    </rPh>
    <phoneticPr fontId="12"/>
  </si>
  <si>
    <t>4H</t>
    <phoneticPr fontId="12"/>
  </si>
  <si>
    <t>TS-SL</t>
    <phoneticPr fontId="12"/>
  </si>
  <si>
    <t>手動</t>
    <rPh sb="0" eb="2">
      <t>シュドウ</t>
    </rPh>
    <phoneticPr fontId="12"/>
  </si>
  <si>
    <t>SL</t>
    <phoneticPr fontId="12"/>
  </si>
  <si>
    <t>スマホアプリ操作ミス（トレーリング失敗）</t>
    <rPh sb="6" eb="8">
      <t>ソウサ</t>
    </rPh>
    <rPh sb="17" eb="19">
      <t>シッパイ</t>
    </rPh>
    <phoneticPr fontId="12"/>
  </si>
  <si>
    <t>GBP/CHF</t>
    <phoneticPr fontId="12"/>
  </si>
  <si>
    <t>PB</t>
    <phoneticPr fontId="12"/>
  </si>
  <si>
    <t>EUR/GBP</t>
    <phoneticPr fontId="12"/>
  </si>
  <si>
    <t>GBP/JPY</t>
  </si>
  <si>
    <t>EUR/JPY</t>
  </si>
  <si>
    <t>EUR/GBP</t>
  </si>
  <si>
    <t>損益pips</t>
    <rPh sb="0" eb="2">
      <t>ソンエキ</t>
    </rPh>
    <phoneticPr fontId="12"/>
  </si>
  <si>
    <t>AUD/JPY</t>
  </si>
  <si>
    <t>CAD/JPY</t>
  </si>
  <si>
    <t>GBP/AUD</t>
  </si>
  <si>
    <t>GBP/CHF</t>
  </si>
  <si>
    <t>決済-ｴﾝﾄﾘｰ
(計算式)</t>
    <rPh sb="0" eb="2">
      <t>ケッサイ</t>
    </rPh>
    <rPh sb="10" eb="12">
      <t>ケイサン</t>
    </rPh>
    <rPh sb="12" eb="13">
      <t>シキ</t>
    </rPh>
    <phoneticPr fontId="12"/>
  </si>
  <si>
    <t>1pipの
位置</t>
    <rPh sb="6" eb="8">
      <t>イチ</t>
    </rPh>
    <phoneticPr fontId="12"/>
  </si>
  <si>
    <t>GBP/USD</t>
  </si>
  <si>
    <t>USD/CHF</t>
  </si>
  <si>
    <t>CHF/JPY</t>
  </si>
  <si>
    <t>EB</t>
  </si>
  <si>
    <t>数量
1万通貨=1.0</t>
    <phoneticPr fontId="12"/>
  </si>
  <si>
    <t>累積金額</t>
    <rPh sb="0" eb="2">
      <t>ルイセキ</t>
    </rPh>
    <rPh sb="2" eb="4">
      <t>キンガク</t>
    </rPh>
    <phoneticPr fontId="12"/>
  </si>
  <si>
    <t>利益</t>
    <rPh sb="0" eb="2">
      <t>リエキ</t>
    </rPh>
    <phoneticPr fontId="12"/>
  </si>
  <si>
    <t>損失</t>
    <rPh sb="0" eb="2">
      <t>ソンシツ</t>
    </rPh>
    <phoneticPr fontId="12"/>
  </si>
  <si>
    <t>AUD/USD</t>
  </si>
  <si>
    <t>EUR/AUD</t>
  </si>
  <si>
    <t>EUR/USD</t>
  </si>
  <si>
    <t>NZD/JPY</t>
  </si>
  <si>
    <t>NZD/USD</t>
  </si>
  <si>
    <t>ZAR/JPY</t>
  </si>
  <si>
    <t>通貨ペア別
エントリー回数</t>
    <phoneticPr fontId="12"/>
  </si>
  <si>
    <t>EUR/CHF</t>
  </si>
  <si>
    <t>AUD/NZD</t>
  </si>
  <si>
    <t>EUR/CAD</t>
  </si>
  <si>
    <t>AUD/CHF</t>
  </si>
  <si>
    <t>AUD/CAD</t>
  </si>
  <si>
    <t>CAD/CHF</t>
  </si>
  <si>
    <t>USD/CAD</t>
  </si>
  <si>
    <t>NZD/CHF</t>
  </si>
  <si>
    <t>エントリー手法別
エントリー回数</t>
    <phoneticPr fontId="12"/>
  </si>
  <si>
    <t>買い</t>
    <rPh sb="0" eb="1">
      <t>カ</t>
    </rPh>
    <phoneticPr fontId="12"/>
  </si>
  <si>
    <t>売り</t>
    <rPh sb="0" eb="1">
      <t>ウ</t>
    </rPh>
    <phoneticPr fontId="12"/>
  </si>
  <si>
    <t>損益
（円)</t>
    <rPh sb="0" eb="2">
      <t>ソンエキ</t>
    </rPh>
    <rPh sb="4" eb="5">
      <t>エン</t>
    </rPh>
    <phoneticPr fontId="12"/>
  </si>
  <si>
    <t>アプリ操作ミス、エントリーミス中止</t>
    <rPh sb="3" eb="5">
      <t>ソウサ</t>
    </rPh>
    <rPh sb="15" eb="17">
      <t>チュウシ</t>
    </rPh>
    <phoneticPr fontId="12"/>
  </si>
  <si>
    <t>PB</t>
    <phoneticPr fontId="12"/>
  </si>
  <si>
    <t>EB</t>
    <phoneticPr fontId="12"/>
  </si>
  <si>
    <t>DCP</t>
    <phoneticPr fontId="12"/>
  </si>
  <si>
    <t>そのため、今回は、行き返りの通勤電車内でのデモ取引のみとなっております。</t>
    <rPh sb="5" eb="7">
      <t>コンカイ</t>
    </rPh>
    <rPh sb="9" eb="10">
      <t>イ</t>
    </rPh>
    <rPh sb="11" eb="12">
      <t>カエ</t>
    </rPh>
    <rPh sb="14" eb="16">
      <t>ツウキン</t>
    </rPh>
    <rPh sb="16" eb="18">
      <t>デンシャ</t>
    </rPh>
    <rPh sb="18" eb="19">
      <t>ナイ</t>
    </rPh>
    <rPh sb="23" eb="25">
      <t>トリヒキ</t>
    </rPh>
    <phoneticPr fontId="12"/>
  </si>
  <si>
    <t>仕事の関係で、今回は、スマホアプリのみを使ってデモトレードを行うことになりました。</t>
    <rPh sb="0" eb="2">
      <t>シゴト</t>
    </rPh>
    <rPh sb="3" eb="5">
      <t>カンケイ</t>
    </rPh>
    <rPh sb="7" eb="9">
      <t>コンカイ</t>
    </rPh>
    <rPh sb="20" eb="21">
      <t>ツカ</t>
    </rPh>
    <rPh sb="30" eb="31">
      <t>オコナ</t>
    </rPh>
    <phoneticPr fontId="12"/>
  </si>
  <si>
    <t>急に仕事が忙しくなり、休み時間も寝る時間も削って仕事をしています。</t>
    <rPh sb="11" eb="12">
      <t>ヤス</t>
    </rPh>
    <rPh sb="13" eb="15">
      <t>ジカン</t>
    </rPh>
    <rPh sb="16" eb="17">
      <t>ネ</t>
    </rPh>
    <rPh sb="18" eb="20">
      <t>ジカン</t>
    </rPh>
    <rPh sb="21" eb="22">
      <t>ケズ</t>
    </rPh>
    <rPh sb="24" eb="26">
      <t>シゴト</t>
    </rPh>
    <phoneticPr fontId="12"/>
  </si>
  <si>
    <t>試したのが今回の結果です。</t>
    <rPh sb="0" eb="1">
      <t>タメ</t>
    </rPh>
    <rPh sb="5" eb="7">
      <t>コンカイ</t>
    </rPh>
    <rPh sb="8" eb="10">
      <t>ケッカ</t>
    </rPh>
    <phoneticPr fontId="12"/>
  </si>
  <si>
    <t>まずは取引してみようと思い、すべて、仕掛け1/2のみで、トレイリングストップが行えるかを</t>
    <rPh sb="3" eb="5">
      <t>トリヒキ</t>
    </rPh>
    <rPh sb="11" eb="12">
      <t>オモ</t>
    </rPh>
    <rPh sb="18" eb="20">
      <t>シカ</t>
    </rPh>
    <phoneticPr fontId="12"/>
  </si>
  <si>
    <t>何とか、トレイリングストップはできたと思います。</t>
    <rPh sb="0" eb="1">
      <t>ナン</t>
    </rPh>
    <rPh sb="19" eb="20">
      <t>オモ</t>
    </rPh>
    <phoneticPr fontId="12"/>
  </si>
  <si>
    <t>慣れてきた頃、しっかりLot数を計算してトレードしようと考えたのですが、今回使用している</t>
    <rPh sb="0" eb="1">
      <t>ナ</t>
    </rPh>
    <rPh sb="5" eb="6">
      <t>コロ</t>
    </rPh>
    <rPh sb="14" eb="15">
      <t>スウ</t>
    </rPh>
    <rPh sb="16" eb="18">
      <t>ケイサン</t>
    </rPh>
    <rPh sb="28" eb="29">
      <t>カンガ</t>
    </rPh>
    <rPh sb="36" eb="38">
      <t>コンカイ</t>
    </rPh>
    <rPh sb="38" eb="40">
      <t>シヨウ</t>
    </rPh>
    <phoneticPr fontId="12"/>
  </si>
  <si>
    <t>取り引きはできませんでした。</t>
    <rPh sb="0" eb="1">
      <t>ト</t>
    </rPh>
    <rPh sb="2" eb="3">
      <t>ヒ</t>
    </rPh>
    <phoneticPr fontId="12"/>
  </si>
  <si>
    <r>
      <t>次からは、</t>
    </r>
    <r>
      <rPr>
        <sz val="11"/>
        <color rgb="FFFF0000"/>
        <rFont val="ＭＳ Ｐゴシック"/>
        <family val="3"/>
        <charset val="128"/>
      </rPr>
      <t>Lion-FX</t>
    </r>
    <r>
      <rPr>
        <sz val="11"/>
        <color indexed="8"/>
        <rFont val="ＭＳ Ｐゴシック"/>
        <family val="3"/>
        <charset val="128"/>
      </rPr>
      <t>のアプリを使用して、1000通貨単位で計算の上、エントリーするつもりです。</t>
    </r>
    <rPh sb="0" eb="1">
      <t>ツギ</t>
    </rPh>
    <rPh sb="17" eb="19">
      <t>シヨウ</t>
    </rPh>
    <rPh sb="26" eb="28">
      <t>ツウカ</t>
    </rPh>
    <rPh sb="28" eb="30">
      <t>タンイ</t>
    </rPh>
    <rPh sb="31" eb="33">
      <t>ケイサン</t>
    </rPh>
    <rPh sb="34" eb="35">
      <t>ウエ</t>
    </rPh>
    <phoneticPr fontId="12"/>
  </si>
  <si>
    <t>6/29～6/30</t>
    <phoneticPr fontId="12"/>
  </si>
  <si>
    <t>7/1～7/12</t>
    <phoneticPr fontId="12"/>
  </si>
  <si>
    <t>※ﾘｽｸﾘﾜｰﾄﾞﾚｼｵ</t>
    <phoneticPr fontId="12"/>
  </si>
  <si>
    <t>★１</t>
    <phoneticPr fontId="12"/>
  </si>
  <si>
    <t>まだ取引中ですが、左記のSLを入れています。</t>
    <rPh sb="2" eb="4">
      <t>トリヒキ</t>
    </rPh>
    <rPh sb="4" eb="5">
      <t>チュウ</t>
    </rPh>
    <rPh sb="9" eb="11">
      <t>サキ</t>
    </rPh>
    <rPh sb="15" eb="16">
      <t>イ</t>
    </rPh>
    <phoneticPr fontId="12"/>
  </si>
  <si>
    <t>次回からは、確定してから指値注文したいと思います。</t>
    <rPh sb="0" eb="2">
      <t>ジカイ</t>
    </rPh>
    <rPh sb="6" eb="8">
      <t>カクテイ</t>
    </rPh>
    <rPh sb="12" eb="14">
      <t>サシネ</t>
    </rPh>
    <rPh sb="14" eb="16">
      <t>チュウモン</t>
    </rPh>
    <rPh sb="20" eb="21">
      <t>オモ</t>
    </rPh>
    <phoneticPr fontId="12"/>
  </si>
  <si>
    <t>★2</t>
    <phoneticPr fontId="12"/>
  </si>
  <si>
    <t>今回エントリーしたEBのいくつかは、朝の7時53分とかで、4H足のEB確定まで待たずに、見切り</t>
    <rPh sb="0" eb="2">
      <t>コンカイ</t>
    </rPh>
    <rPh sb="18" eb="19">
      <t>アサ</t>
    </rPh>
    <rPh sb="21" eb="22">
      <t>ジ</t>
    </rPh>
    <rPh sb="24" eb="25">
      <t>プン</t>
    </rPh>
    <rPh sb="31" eb="32">
      <t>アシ</t>
    </rPh>
    <rPh sb="35" eb="37">
      <t>カクテイ</t>
    </rPh>
    <rPh sb="39" eb="40">
      <t>マ</t>
    </rPh>
    <rPh sb="44" eb="46">
      <t>ミキ</t>
    </rPh>
    <phoneticPr fontId="12"/>
  </si>
  <si>
    <t>発車的に、成り行き注文を行ったものもありましたが、損害を増やすだけでした。</t>
    <rPh sb="5" eb="6">
      <t>ナ</t>
    </rPh>
    <rPh sb="7" eb="8">
      <t>ユ</t>
    </rPh>
    <rPh sb="9" eb="11">
      <t>チュウモン</t>
    </rPh>
    <rPh sb="12" eb="13">
      <t>オコナ</t>
    </rPh>
    <rPh sb="25" eb="27">
      <t>ソンガイ</t>
    </rPh>
    <rPh sb="28" eb="29">
      <t>フ</t>
    </rPh>
    <phoneticPr fontId="12"/>
  </si>
  <si>
    <t>この場合は、少しくらいなら、気にせずエントリーしました。</t>
    <rPh sb="2" eb="4">
      <t>バアイ</t>
    </rPh>
    <rPh sb="6" eb="7">
      <t>スコ</t>
    </rPh>
    <rPh sb="14" eb="15">
      <t>キ</t>
    </rPh>
    <phoneticPr fontId="12"/>
  </si>
  <si>
    <t>また、チャートのチェックをした時点で、EBのエントリーポイントを過ぎた後だった場合もありましたが、</t>
    <rPh sb="15" eb="17">
      <t>ジテン</t>
    </rPh>
    <rPh sb="32" eb="33">
      <t>ス</t>
    </rPh>
    <rPh sb="35" eb="36">
      <t>アト</t>
    </rPh>
    <rPh sb="39" eb="41">
      <t>バアイ</t>
    </rPh>
    <phoneticPr fontId="12"/>
  </si>
  <si>
    <t>★3</t>
    <phoneticPr fontId="12"/>
  </si>
  <si>
    <t>まだリアル講座は申し込んでいないので、1000通貨が使用できる、良いアプリのある証券会社が</t>
    <rPh sb="5" eb="7">
      <t>コウザ</t>
    </rPh>
    <rPh sb="8" eb="9">
      <t>モウ</t>
    </rPh>
    <rPh sb="10" eb="11">
      <t>コ</t>
    </rPh>
    <rPh sb="23" eb="25">
      <t>ツウカ</t>
    </rPh>
    <rPh sb="26" eb="28">
      <t>シヨウ</t>
    </rPh>
    <rPh sb="32" eb="33">
      <t>ヨ</t>
    </rPh>
    <rPh sb="40" eb="42">
      <t>ショウケン</t>
    </rPh>
    <rPh sb="42" eb="44">
      <t>ガイシャ</t>
    </rPh>
    <phoneticPr fontId="12"/>
  </si>
  <si>
    <t>あれば、教えてください。</t>
    <rPh sb="4" eb="5">
      <t>オシ</t>
    </rPh>
    <phoneticPr fontId="12"/>
  </si>
  <si>
    <t>SLをはじめから同額切り上げるなど、行っていこうと思います。</t>
    <rPh sb="8" eb="10">
      <t>ドウガク</t>
    </rPh>
    <rPh sb="10" eb="11">
      <t>キ</t>
    </rPh>
    <rPh sb="12" eb="13">
      <t>ア</t>
    </rPh>
    <rPh sb="18" eb="19">
      <t>オコナ</t>
    </rPh>
    <rPh sb="25" eb="26">
      <t>オモ</t>
    </rPh>
    <phoneticPr fontId="12"/>
  </si>
  <si>
    <t>次の段階としてのエントリーの絞り込みが中々できていません。</t>
    <rPh sb="0" eb="1">
      <t>ツギ</t>
    </rPh>
    <rPh sb="2" eb="4">
      <t>ダンカイ</t>
    </rPh>
    <rPh sb="14" eb="15">
      <t>シボ</t>
    </rPh>
    <rPh sb="16" eb="17">
      <t>コ</t>
    </rPh>
    <rPh sb="19" eb="21">
      <t>ナカナカ</t>
    </rPh>
    <phoneticPr fontId="12"/>
  </si>
  <si>
    <t>まずは、検証してみます。</t>
    <rPh sb="4" eb="6">
      <t>ケンショウ</t>
    </rPh>
    <phoneticPr fontId="12"/>
  </si>
  <si>
    <r>
      <rPr>
        <sz val="11"/>
        <color rgb="FFFF0000"/>
        <rFont val="ＭＳ Ｐゴシック"/>
        <family val="3"/>
        <charset val="128"/>
      </rPr>
      <t>外為オンライン</t>
    </r>
    <r>
      <rPr>
        <sz val="11"/>
        <color indexed="8"/>
        <rFont val="ＭＳ Ｐゴシック"/>
        <family val="3"/>
        <charset val="128"/>
      </rPr>
      <t>　と　</t>
    </r>
    <r>
      <rPr>
        <sz val="11"/>
        <color rgb="FFFF0000"/>
        <rFont val="ＭＳ Ｐゴシック"/>
        <family val="3"/>
        <charset val="128"/>
      </rPr>
      <t>DMM-FX証券</t>
    </r>
    <r>
      <rPr>
        <sz val="11"/>
        <color indexed="8"/>
        <rFont val="ＭＳ Ｐゴシック"/>
        <family val="3"/>
        <charset val="128"/>
      </rPr>
      <t>　のアプリはどちらも、1万通貨からでしたので、0.6Ｌｏｔとかの</t>
    </r>
    <phoneticPr fontId="12"/>
  </si>
  <si>
    <t>昼休みくらいはチェックできた方がチャンスが広がると思いましたが、4時間足で、朝/夜の２回だけでも</t>
    <rPh sb="0" eb="2">
      <t>ヒルヤス</t>
    </rPh>
    <rPh sb="14" eb="15">
      <t>ホウ</t>
    </rPh>
    <rPh sb="21" eb="22">
      <t>ヒロ</t>
    </rPh>
    <rPh sb="25" eb="26">
      <t>オモ</t>
    </rPh>
    <rPh sb="33" eb="35">
      <t>ジカン</t>
    </rPh>
    <rPh sb="35" eb="36">
      <t>アシ</t>
    </rPh>
    <rPh sb="38" eb="39">
      <t>アサ</t>
    </rPh>
    <rPh sb="40" eb="41">
      <t>ヨル</t>
    </rPh>
    <rPh sb="43" eb="44">
      <t>カイ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</si>
</sst>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6" formatCode="&quot;¥&quot;#,##0;[Red]&quot;¥&quot;\-#,##0"/>
    <numFmt numFmtId="176" formatCode="0.00_ "/>
    <numFmt numFmtId="177" formatCode="0.0_);[Red]\(0.0\)"/>
    <numFmt numFmtId="178" formatCode="m/d;@"/>
    <numFmt numFmtId="179" formatCode="&quot;¥&quot;#,##0_);[Red]\(&quot;¥&quot;#,##0\)"/>
    <numFmt numFmtId="180" formatCode="0_);[Red]\(0\)"/>
    <numFmt numFmtId="181" formatCode="#,##0_ ;[Red]\-#,##0\ "/>
    <numFmt numFmtId="182" formatCode="0.0%"/>
    <numFmt numFmtId="183" formatCode="yyyy/m/d;@"/>
    <numFmt numFmtId="184" formatCode="0_ ;[Red]\-0\ "/>
    <numFmt numFmtId="185" formatCode="0.0000_ ;[Red]\-0.0000\ "/>
    <numFmt numFmtId="186" formatCode="h:mm;@"/>
    <numFmt numFmtId="187" formatCode="0.0_ ;[Red]\-0.0\ "/>
  </numFmts>
  <fonts count="15">
    <font>
      <sz val="11"/>
      <color indexed="8"/>
      <name val="ＭＳ Ｐゴシック"/>
      <family val="3"/>
      <charset val="128"/>
    </font>
    <font>
      <sz val="11"/>
      <name val="ＭＳ Ｐゴシック"/>
      <family val="3"/>
      <charset val="128"/>
    </font>
    <font>
      <sz val="11"/>
      <color indexed="10"/>
      <name val="ＭＳ Ｐゴシック"/>
      <family val="3"/>
      <charset val="128"/>
    </font>
    <font>
      <sz val="11"/>
      <color indexed="9"/>
      <name val="ＭＳ Ｐゴシック"/>
      <family val="3"/>
      <charset val="128"/>
    </font>
    <font>
      <sz val="11"/>
      <color indexed="60"/>
      <name val="ＭＳ Ｐゴシック"/>
      <family val="3"/>
      <charset val="128"/>
    </font>
    <font>
      <b/>
      <sz val="12"/>
      <color indexed="8"/>
      <name val="ＭＳ Ｐゴシック"/>
      <family val="3"/>
      <charset val="128"/>
    </font>
    <font>
      <sz val="12"/>
      <color indexed="8"/>
      <name val="ＭＳ Ｐゴシック"/>
      <family val="3"/>
      <charset val="128"/>
    </font>
    <font>
      <sz val="12"/>
      <name val="MS PGothic"/>
      <family val="3"/>
      <charset val="128"/>
    </font>
    <font>
      <sz val="9"/>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11"/>
      <color rgb="FFFF0000"/>
      <name val="ＭＳ Ｐゴシック"/>
      <family val="3"/>
      <charset val="128"/>
    </font>
    <font>
      <sz val="11"/>
      <color rgb="FF0070C0"/>
      <name val="ＭＳ Ｐゴシック"/>
      <family val="3"/>
      <charset val="128"/>
    </font>
  </fonts>
  <fills count="10">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
      <patternFill patternType="solid">
        <fgColor rgb="FFCCFFFF"/>
        <bgColor indexed="64"/>
      </patternFill>
    </fill>
    <fill>
      <patternFill patternType="solid">
        <fgColor rgb="FFFFFFCC"/>
        <bgColor indexed="64"/>
      </patternFill>
    </fill>
  </fills>
  <borders count="66">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0"/>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5"/>
      </right>
      <top style="medium">
        <color indexed="64"/>
      </top>
      <bottom/>
      <diagonal/>
    </border>
    <border>
      <left style="dotted">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dotted">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0"/>
      </bottom>
      <diagonal/>
    </border>
    <border>
      <left style="dashed">
        <color indexed="64"/>
      </left>
      <right style="dashed">
        <color indexed="64"/>
      </right>
      <top style="thin">
        <color indexed="64"/>
      </top>
      <bottom style="double">
        <color indexed="60"/>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0"/>
      </right>
      <top style="medium">
        <color indexed="60"/>
      </top>
      <bottom style="medium">
        <color indexed="60"/>
      </bottom>
      <diagonal/>
    </border>
    <border>
      <left/>
      <right/>
      <top style="double">
        <color auto="1"/>
      </top>
      <bottom style="double">
        <color auto="1"/>
      </bottom>
      <diagonal/>
    </border>
    <border>
      <left/>
      <right/>
      <top style="thin">
        <color indexed="64"/>
      </top>
      <bottom style="medium">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style="medium">
        <color theme="5" tint="-0.24994659260841701"/>
      </bottom>
      <diagonal/>
    </border>
    <border>
      <left/>
      <right style="thin">
        <color indexed="64"/>
      </right>
      <top style="thin">
        <color indexed="64"/>
      </top>
      <bottom style="medium">
        <color theme="5" tint="-0.24994659260841701"/>
      </bottom>
      <diagonal/>
    </border>
  </borders>
  <cellStyleXfs count="4">
    <xf numFmtId="0" fontId="0" fillId="0" borderId="0">
      <alignment vertical="center"/>
    </xf>
    <xf numFmtId="0" fontId="11" fillId="0" borderId="0">
      <alignment vertical="center"/>
    </xf>
    <xf numFmtId="0" fontId="11" fillId="0" borderId="0">
      <alignment vertical="center"/>
    </xf>
    <xf numFmtId="0" fontId="1" fillId="0" borderId="0">
      <alignment vertical="center"/>
    </xf>
  </cellStyleXfs>
  <cellXfs count="221">
    <xf numFmtId="0" fontId="0" fillId="0" borderId="0" xfId="0">
      <alignment vertical="center"/>
    </xf>
    <xf numFmtId="0" fontId="0" fillId="0" borderId="5"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3" fillId="2" borderId="15" xfId="0" applyNumberFormat="1" applyFont="1" applyFill="1" applyBorder="1" applyAlignment="1" applyProtection="1">
      <alignment horizontal="center" vertical="center"/>
    </xf>
    <xf numFmtId="0" fontId="0" fillId="0" borderId="20" xfId="0" applyNumberFormat="1" applyFont="1" applyFill="1" applyBorder="1" applyAlignment="1" applyProtection="1">
      <alignment horizontal="center" vertical="center"/>
    </xf>
    <xf numFmtId="0" fontId="0" fillId="0" borderId="21" xfId="0" applyNumberFormat="1" applyFont="1" applyFill="1" applyBorder="1" applyAlignment="1" applyProtection="1">
      <alignment horizontal="center" vertical="center"/>
    </xf>
    <xf numFmtId="0" fontId="0" fillId="0" borderId="23" xfId="0" applyNumberFormat="1" applyFont="1" applyFill="1" applyBorder="1" applyAlignment="1" applyProtection="1">
      <alignment vertical="center"/>
    </xf>
    <xf numFmtId="0" fontId="0" fillId="0" borderId="17" xfId="0" applyNumberFormat="1" applyFont="1" applyFill="1" applyBorder="1" applyAlignment="1" applyProtection="1">
      <alignment horizontal="center" vertical="center"/>
    </xf>
    <xf numFmtId="0" fontId="5" fillId="0" borderId="0" xfId="2" applyNumberFormat="1" applyFont="1" applyFill="1" applyBorder="1" applyAlignment="1" applyProtection="1">
      <alignment vertical="center"/>
    </xf>
    <xf numFmtId="0" fontId="5" fillId="4" borderId="24" xfId="2" applyNumberFormat="1" applyFont="1" applyFill="1" applyBorder="1" applyAlignment="1" applyProtection="1">
      <alignment vertical="center"/>
    </xf>
    <xf numFmtId="177" fontId="5" fillId="4" borderId="22" xfId="2" applyNumberFormat="1" applyFont="1" applyFill="1" applyBorder="1" applyAlignment="1" applyProtection="1">
      <alignment vertical="center"/>
    </xf>
    <xf numFmtId="9" fontId="5" fillId="0" borderId="25" xfId="2" applyNumberFormat="1" applyFont="1" applyFill="1" applyBorder="1" applyAlignment="1" applyProtection="1">
      <alignment horizontal="center" vertical="center"/>
    </xf>
    <xf numFmtId="5" fontId="5" fillId="0" borderId="18" xfId="2" applyNumberFormat="1" applyFont="1" applyFill="1" applyBorder="1" applyAlignment="1" applyProtection="1">
      <alignment horizontal="center" vertical="center"/>
    </xf>
    <xf numFmtId="5" fontId="5" fillId="0" borderId="0" xfId="2" applyNumberFormat="1" applyFont="1" applyFill="1" applyBorder="1" applyAlignment="1" applyProtection="1">
      <alignment horizontal="center" vertical="center"/>
    </xf>
    <xf numFmtId="6" fontId="5" fillId="4" borderId="22" xfId="2" applyNumberFormat="1" applyFont="1" applyFill="1" applyBorder="1" applyAlignment="1" applyProtection="1">
      <alignment vertical="center"/>
    </xf>
    <xf numFmtId="6" fontId="5" fillId="0" borderId="26" xfId="2"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55" fontId="6" fillId="0" borderId="13" xfId="2" applyNumberFormat="1" applyFont="1" applyFill="1" applyBorder="1" applyAlignment="1" applyProtection="1">
      <alignment horizontal="center" vertical="center"/>
    </xf>
    <xf numFmtId="55" fontId="6" fillId="0" borderId="27" xfId="2" applyNumberFormat="1" applyFont="1" applyFill="1" applyBorder="1" applyAlignment="1" applyProtection="1">
      <alignment horizontal="center" vertical="center"/>
    </xf>
    <xf numFmtId="0" fontId="5" fillId="4" borderId="28" xfId="2" applyNumberFormat="1" applyFont="1" applyFill="1" applyBorder="1" applyAlignment="1" applyProtection="1">
      <alignment horizontal="center" vertical="center"/>
    </xf>
    <xf numFmtId="0" fontId="5" fillId="4" borderId="29" xfId="2" applyNumberFormat="1" applyFont="1" applyFill="1" applyBorder="1" applyAlignment="1" applyProtection="1">
      <alignment horizontal="center" vertical="center" wrapText="1"/>
    </xf>
    <xf numFmtId="0" fontId="5" fillId="4" borderId="30" xfId="2" applyNumberFormat="1" applyFont="1" applyFill="1" applyBorder="1" applyAlignment="1" applyProtection="1">
      <alignment horizontal="center" vertical="center"/>
    </xf>
    <xf numFmtId="177" fontId="5" fillId="4" borderId="29" xfId="2" applyNumberFormat="1" applyFont="1" applyFill="1" applyBorder="1" applyAlignment="1" applyProtection="1">
      <alignment horizontal="center" vertical="center" wrapText="1"/>
    </xf>
    <xf numFmtId="178" fontId="5" fillId="4" borderId="29" xfId="2" applyNumberFormat="1" applyFont="1" applyFill="1" applyBorder="1" applyAlignment="1" applyProtection="1">
      <alignment horizontal="center" vertical="center"/>
    </xf>
    <xf numFmtId="0" fontId="5" fillId="4" borderId="31" xfId="2" applyNumberFormat="1" applyFont="1" applyFill="1" applyBorder="1" applyAlignment="1" applyProtection="1">
      <alignment horizontal="center" vertical="center" wrapText="1"/>
    </xf>
    <xf numFmtId="177" fontId="5" fillId="4" borderId="32" xfId="2" applyNumberFormat="1" applyFont="1" applyFill="1" applyBorder="1" applyAlignment="1" applyProtection="1">
      <alignment vertical="center"/>
    </xf>
    <xf numFmtId="179" fontId="5" fillId="4" borderId="33" xfId="2" applyNumberFormat="1" applyFont="1" applyFill="1" applyBorder="1" applyAlignment="1" applyProtection="1">
      <alignment horizontal="center" vertical="center"/>
    </xf>
    <xf numFmtId="179" fontId="6" fillId="0" borderId="34" xfId="2" applyNumberFormat="1" applyFont="1" applyFill="1" applyBorder="1" applyAlignment="1" applyProtection="1">
      <alignment horizontal="right" vertical="center"/>
    </xf>
    <xf numFmtId="179" fontId="6" fillId="0" borderId="35" xfId="2" applyNumberFormat="1" applyFont="1" applyFill="1" applyBorder="1" applyAlignment="1" applyProtection="1">
      <alignment horizontal="right" vertical="center"/>
    </xf>
    <xf numFmtId="180" fontId="6" fillId="0" borderId="35" xfId="2" applyNumberFormat="1" applyFont="1" applyFill="1" applyBorder="1" applyAlignment="1" applyProtection="1">
      <alignment horizontal="right" vertical="center"/>
    </xf>
    <xf numFmtId="181" fontId="6" fillId="0" borderId="35" xfId="2" applyNumberFormat="1" applyFont="1" applyFill="1" applyBorder="1" applyAlignment="1" applyProtection="1">
      <alignment horizontal="right" vertical="center"/>
    </xf>
    <xf numFmtId="182" fontId="6" fillId="0" borderId="35" xfId="2" applyNumberFormat="1" applyFont="1" applyFill="1" applyBorder="1" applyAlignment="1" applyProtection="1">
      <alignment vertical="center"/>
    </xf>
    <xf numFmtId="179" fontId="6" fillId="0" borderId="35" xfId="2" applyNumberFormat="1" applyFont="1" applyFill="1" applyBorder="1" applyAlignment="1" applyProtection="1">
      <alignment vertical="center"/>
    </xf>
    <xf numFmtId="176" fontId="6" fillId="0" borderId="35" xfId="2" applyNumberFormat="1" applyFont="1" applyFill="1" applyBorder="1" applyAlignment="1" applyProtection="1">
      <alignment vertical="center"/>
    </xf>
    <xf numFmtId="176" fontId="6" fillId="0" borderId="36" xfId="2" applyNumberFormat="1" applyFont="1" applyFill="1" applyBorder="1" applyAlignment="1" applyProtection="1">
      <alignment vertical="center"/>
    </xf>
    <xf numFmtId="179" fontId="0" fillId="0" borderId="34" xfId="0" applyNumberFormat="1" applyFont="1" applyFill="1" applyBorder="1" applyAlignment="1" applyProtection="1">
      <alignment vertical="center"/>
    </xf>
    <xf numFmtId="179" fontId="0" fillId="0" borderId="35" xfId="0" applyNumberFormat="1" applyFont="1" applyFill="1" applyBorder="1" applyAlignment="1" applyProtection="1">
      <alignment vertical="center"/>
    </xf>
    <xf numFmtId="0" fontId="0" fillId="0" borderId="35" xfId="0" applyNumberFormat="1" applyFont="1" applyFill="1" applyBorder="1" applyAlignment="1" applyProtection="1">
      <alignment vertical="center"/>
    </xf>
    <xf numFmtId="179" fontId="0" fillId="0" borderId="37" xfId="0" applyNumberFormat="1" applyFont="1" applyFill="1" applyBorder="1" applyAlignment="1" applyProtection="1">
      <alignment vertical="center"/>
    </xf>
    <xf numFmtId="179" fontId="0" fillId="0" borderId="38" xfId="0" applyNumberFormat="1" applyFont="1" applyFill="1" applyBorder="1" applyAlignment="1" applyProtection="1">
      <alignment vertical="center"/>
    </xf>
    <xf numFmtId="0" fontId="0" fillId="0" borderId="38" xfId="0" applyNumberFormat="1" applyFont="1" applyFill="1" applyBorder="1" applyAlignment="1" applyProtection="1">
      <alignment vertical="center"/>
    </xf>
    <xf numFmtId="6" fontId="6" fillId="0" borderId="35" xfId="2" applyNumberFormat="1" applyFont="1" applyFill="1" applyBorder="1" applyAlignment="1" applyProtection="1">
      <alignment horizontal="right" vertical="center"/>
    </xf>
    <xf numFmtId="6" fontId="6" fillId="0" borderId="38" xfId="2" applyNumberFormat="1" applyFont="1" applyFill="1" applyBorder="1" applyAlignment="1" applyProtection="1">
      <alignment horizontal="right" vertical="center"/>
    </xf>
    <xf numFmtId="55" fontId="0" fillId="0" borderId="12" xfId="0" applyNumberFormat="1" applyFont="1" applyFill="1" applyBorder="1" applyAlignment="1" applyProtection="1">
      <alignment horizontal="center" vertical="center"/>
    </xf>
    <xf numFmtId="5" fontId="1" fillId="0" borderId="39" xfId="0" applyNumberFormat="1" applyFont="1" applyFill="1" applyBorder="1" applyAlignment="1" applyProtection="1">
      <alignment vertical="center"/>
    </xf>
    <xf numFmtId="179" fontId="1" fillId="0" borderId="40" xfId="0" applyNumberFormat="1" applyFont="1" applyFill="1" applyBorder="1" applyAlignment="1" applyProtection="1">
      <alignment vertical="center"/>
    </xf>
    <xf numFmtId="6" fontId="1" fillId="0" borderId="40" xfId="0" applyNumberFormat="1" applyFont="1" applyFill="1" applyBorder="1" applyAlignment="1" applyProtection="1">
      <alignment vertical="center"/>
    </xf>
    <xf numFmtId="181" fontId="1" fillId="0" borderId="40" xfId="0" applyNumberFormat="1" applyFont="1" applyFill="1" applyBorder="1" applyAlignment="1" applyProtection="1">
      <alignment vertical="center"/>
    </xf>
    <xf numFmtId="180" fontId="1" fillId="0" borderId="40" xfId="0" applyNumberFormat="1" applyFont="1" applyFill="1" applyBorder="1" applyAlignment="1" applyProtection="1">
      <alignment vertical="center"/>
    </xf>
    <xf numFmtId="182" fontId="7" fillId="0" borderId="40" xfId="0" applyNumberFormat="1" applyFont="1" applyFill="1" applyBorder="1" applyAlignment="1" applyProtection="1">
      <alignment vertical="center"/>
    </xf>
    <xf numFmtId="0" fontId="0" fillId="0" borderId="41" xfId="0" applyNumberFormat="1" applyFont="1" applyFill="1" applyBorder="1" applyAlignment="1" applyProtection="1">
      <alignment vertical="center"/>
    </xf>
    <xf numFmtId="0" fontId="8" fillId="0" borderId="36" xfId="0" applyNumberFormat="1" applyFont="1" applyFill="1" applyBorder="1" applyAlignment="1" applyProtection="1">
      <alignment vertical="center"/>
    </xf>
    <xf numFmtId="0" fontId="5" fillId="5" borderId="0" xfId="2" applyNumberFormat="1" applyFont="1" applyFill="1" applyBorder="1" applyAlignment="1" applyProtection="1">
      <alignment vertical="center"/>
    </xf>
    <xf numFmtId="5" fontId="5" fillId="5" borderId="0" xfId="2" applyNumberFormat="1" applyFont="1" applyFill="1" applyBorder="1" applyAlignment="1" applyProtection="1">
      <alignment horizontal="center" vertical="center"/>
    </xf>
    <xf numFmtId="177" fontId="5" fillId="5" borderId="0" xfId="2" applyNumberFormat="1" applyFont="1" applyFill="1" applyBorder="1" applyAlignment="1" applyProtection="1">
      <alignment vertical="center"/>
    </xf>
    <xf numFmtId="6" fontId="5" fillId="5" borderId="0" xfId="2" applyNumberFormat="1" applyFont="1" applyFill="1" applyBorder="1" applyAlignment="1" applyProtection="1">
      <alignment vertical="center"/>
    </xf>
    <xf numFmtId="6" fontId="5" fillId="5" borderId="0" xfId="2" applyNumberFormat="1" applyFont="1" applyFill="1" applyBorder="1" applyAlignment="1" applyProtection="1">
      <alignment horizontal="center" vertical="center"/>
    </xf>
    <xf numFmtId="0" fontId="0" fillId="5" borderId="0" xfId="0" applyNumberFormat="1" applyFont="1" applyFill="1" applyBorder="1" applyAlignment="1" applyProtection="1">
      <alignment vertical="center"/>
    </xf>
    <xf numFmtId="0" fontId="5" fillId="5" borderId="42" xfId="2" applyNumberFormat="1" applyFont="1" applyFill="1" applyBorder="1" applyAlignment="1" applyProtection="1">
      <alignment vertical="center"/>
    </xf>
    <xf numFmtId="5" fontId="5" fillId="5" borderId="42" xfId="2" applyNumberFormat="1" applyFont="1" applyFill="1" applyBorder="1" applyAlignment="1" applyProtection="1">
      <alignment horizontal="center" vertical="center"/>
    </xf>
    <xf numFmtId="177" fontId="5" fillId="5" borderId="42" xfId="2" applyNumberFormat="1" applyFont="1" applyFill="1" applyBorder="1" applyAlignment="1" applyProtection="1">
      <alignment vertical="center"/>
    </xf>
    <xf numFmtId="6" fontId="5" fillId="5" borderId="42" xfId="2" applyNumberFormat="1" applyFont="1" applyFill="1" applyBorder="1" applyAlignment="1" applyProtection="1">
      <alignment vertical="center"/>
    </xf>
    <xf numFmtId="6" fontId="5" fillId="5" borderId="42" xfId="2" applyNumberFormat="1" applyFont="1" applyFill="1" applyBorder="1" applyAlignment="1" applyProtection="1">
      <alignment horizontal="center" vertical="center"/>
    </xf>
    <xf numFmtId="0" fontId="0" fillId="5" borderId="42" xfId="0" applyNumberFormat="1" applyFont="1" applyFill="1" applyBorder="1" applyAlignment="1" applyProtection="1">
      <alignment vertical="center"/>
    </xf>
    <xf numFmtId="0" fontId="0" fillId="0" borderId="42" xfId="0" applyNumberFormat="1" applyFont="1" applyFill="1" applyBorder="1" applyAlignment="1" applyProtection="1">
      <alignment vertical="center"/>
    </xf>
    <xf numFmtId="0" fontId="0" fillId="0" borderId="43" xfId="0" applyNumberFormat="1" applyFont="1" applyFill="1" applyBorder="1" applyAlignment="1" applyProtection="1">
      <alignment vertical="center"/>
    </xf>
    <xf numFmtId="5" fontId="6" fillId="6" borderId="43" xfId="2" applyNumberFormat="1" applyFont="1" applyFill="1" applyBorder="1" applyAlignment="1" applyProtection="1">
      <alignment horizontal="center"/>
    </xf>
    <xf numFmtId="5" fontId="5" fillId="0" borderId="43" xfId="2" applyNumberFormat="1" applyFont="1" applyFill="1" applyBorder="1" applyAlignment="1" applyProtection="1">
      <alignment horizontal="center" vertical="center"/>
    </xf>
    <xf numFmtId="0" fontId="5" fillId="0" borderId="43" xfId="2" applyNumberFormat="1" applyFont="1" applyFill="1" applyBorder="1" applyAlignment="1" applyProtection="1"/>
    <xf numFmtId="5" fontId="6" fillId="6" borderId="11" xfId="2" applyNumberFormat="1" applyFont="1" applyFill="1" applyBorder="1" applyAlignment="1" applyProtection="1">
      <alignment horizontal="center"/>
    </xf>
    <xf numFmtId="0" fontId="9" fillId="4" borderId="44" xfId="2" applyNumberFormat="1" applyFont="1" applyFill="1" applyBorder="1" applyAlignment="1" applyProtection="1">
      <alignment horizontal="center" vertical="center"/>
    </xf>
    <xf numFmtId="5" fontId="9" fillId="5" borderId="42" xfId="2" applyNumberFormat="1" applyFont="1" applyFill="1" applyBorder="1" applyAlignment="1" applyProtection="1">
      <alignment horizontal="center" vertical="center"/>
    </xf>
    <xf numFmtId="9" fontId="5" fillId="5" borderId="45" xfId="2" applyNumberFormat="1" applyFont="1" applyFill="1" applyBorder="1" applyAlignment="1" applyProtection="1">
      <alignment horizontal="center" vertical="center"/>
    </xf>
    <xf numFmtId="5" fontId="6" fillId="6" borderId="46" xfId="2" applyNumberFormat="1" applyFont="1" applyFill="1" applyBorder="1" applyAlignment="1" applyProtection="1">
      <alignment horizontal="center"/>
    </xf>
    <xf numFmtId="0" fontId="0" fillId="0" borderId="47" xfId="0" applyNumberFormat="1" applyFont="1" applyFill="1" applyBorder="1" applyAlignment="1" applyProtection="1">
      <alignment vertical="center"/>
    </xf>
    <xf numFmtId="0" fontId="0" fillId="0" borderId="48" xfId="0" applyNumberFormat="1" applyFont="1" applyFill="1" applyBorder="1" applyAlignment="1" applyProtection="1">
      <alignment vertical="center"/>
    </xf>
    <xf numFmtId="0" fontId="0" fillId="0" borderId="49" xfId="0" applyNumberFormat="1" applyFont="1" applyFill="1" applyBorder="1" applyAlignment="1" applyProtection="1">
      <alignment vertical="center"/>
    </xf>
    <xf numFmtId="0" fontId="5" fillId="4" borderId="22" xfId="2"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3">
      <alignment vertical="center"/>
    </xf>
    <xf numFmtId="0" fontId="1" fillId="0" borderId="51" xfId="3" applyBorder="1">
      <alignment vertical="center"/>
    </xf>
    <xf numFmtId="0" fontId="1" fillId="0" borderId="23" xfId="3" applyBorder="1">
      <alignment vertical="center"/>
    </xf>
    <xf numFmtId="0" fontId="1" fillId="0" borderId="0" xfId="3" applyBorder="1">
      <alignment vertical="center"/>
    </xf>
    <xf numFmtId="0" fontId="0" fillId="3" borderId="22" xfId="0" applyNumberFormat="1" applyFont="1" applyFill="1" applyBorder="1" applyAlignment="1" applyProtection="1">
      <alignment horizontal="center" vertical="center"/>
    </xf>
    <xf numFmtId="0" fontId="0" fillId="3" borderId="15" xfId="0" applyNumberFormat="1" applyFont="1" applyFill="1" applyBorder="1" applyAlignment="1" applyProtection="1">
      <alignment horizontal="center" vertical="center"/>
    </xf>
    <xf numFmtId="0" fontId="0" fillId="0" borderId="0" xfId="0" applyAlignment="1">
      <alignment horizontal="center" vertical="center"/>
    </xf>
    <xf numFmtId="0" fontId="0" fillId="0" borderId="23" xfId="0" applyNumberFormat="1" applyFont="1" applyFill="1" applyBorder="1" applyAlignment="1" applyProtection="1">
      <alignment horizontal="center" vertical="center"/>
    </xf>
    <xf numFmtId="0" fontId="0" fillId="7" borderId="15" xfId="0" applyNumberFormat="1" applyFont="1" applyFill="1" applyBorder="1" applyAlignment="1" applyProtection="1">
      <alignment horizontal="center" vertical="center"/>
    </xf>
    <xf numFmtId="184" fontId="0" fillId="0" borderId="0" xfId="0" applyNumberFormat="1">
      <alignment vertical="center"/>
    </xf>
    <xf numFmtId="184" fontId="0" fillId="3" borderId="17" xfId="0" applyNumberFormat="1" applyFont="1" applyFill="1" applyBorder="1" applyAlignment="1" applyProtection="1">
      <alignment horizontal="center" vertical="center"/>
    </xf>
    <xf numFmtId="184" fontId="0" fillId="0" borderId="23" xfId="0" applyNumberFormat="1" applyFont="1" applyFill="1" applyBorder="1" applyAlignment="1" applyProtection="1">
      <alignment vertical="center"/>
    </xf>
    <xf numFmtId="185" fontId="0" fillId="0" borderId="0" xfId="0" applyNumberFormat="1" applyAlignment="1">
      <alignment horizontal="center" vertical="center"/>
    </xf>
    <xf numFmtId="185" fontId="0" fillId="7" borderId="15" xfId="0" applyNumberFormat="1" applyFont="1" applyFill="1" applyBorder="1" applyAlignment="1" applyProtection="1">
      <alignment horizontal="center" vertical="center"/>
    </xf>
    <xf numFmtId="185" fontId="0" fillId="0" borderId="23" xfId="0" applyNumberFormat="1" applyFont="1" applyFill="1" applyBorder="1" applyAlignment="1" applyProtection="1">
      <alignment horizontal="center" vertical="center"/>
    </xf>
    <xf numFmtId="185" fontId="3" fillId="2" borderId="15" xfId="0" applyNumberFormat="1" applyFont="1" applyFill="1" applyBorder="1" applyAlignment="1" applyProtection="1">
      <alignment horizontal="center" vertical="center"/>
    </xf>
    <xf numFmtId="185" fontId="0" fillId="0" borderId="12" xfId="0" applyNumberFormat="1" applyFont="1" applyFill="1" applyBorder="1" applyAlignment="1" applyProtection="1">
      <alignment horizontal="center" vertical="center"/>
    </xf>
    <xf numFmtId="185" fontId="0" fillId="0" borderId="13" xfId="0" applyNumberFormat="1" applyFont="1" applyFill="1" applyBorder="1" applyAlignment="1" applyProtection="1">
      <alignment horizontal="center" vertical="center"/>
    </xf>
    <xf numFmtId="185" fontId="0" fillId="0" borderId="14" xfId="0" applyNumberFormat="1" applyFont="1" applyFill="1" applyBorder="1" applyAlignment="1" applyProtection="1">
      <alignment horizontal="center" vertical="center"/>
    </xf>
    <xf numFmtId="185" fontId="0" fillId="0" borderId="17" xfId="0" applyNumberFormat="1" applyFont="1" applyFill="1" applyBorder="1" applyAlignment="1" applyProtection="1">
      <alignment horizontal="center" vertical="center"/>
    </xf>
    <xf numFmtId="185" fontId="0" fillId="0" borderId="10" xfId="0" applyNumberFormat="1" applyFont="1" applyFill="1" applyBorder="1" applyAlignment="1" applyProtection="1">
      <alignment horizontal="center" vertical="center"/>
    </xf>
    <xf numFmtId="185" fontId="0" fillId="0" borderId="20" xfId="0" applyNumberFormat="1" applyFont="1" applyFill="1" applyBorder="1" applyAlignment="1" applyProtection="1">
      <alignment horizontal="center" vertical="center"/>
    </xf>
    <xf numFmtId="0" fontId="0" fillId="0" borderId="45" xfId="0" applyNumberFormat="1" applyFont="1" applyFill="1" applyBorder="1" applyAlignment="1" applyProtection="1">
      <alignment horizontal="center" vertical="center"/>
    </xf>
    <xf numFmtId="0" fontId="0" fillId="0" borderId="51" xfId="0" applyNumberFormat="1" applyFont="1" applyFill="1" applyBorder="1" applyAlignment="1" applyProtection="1">
      <alignment horizontal="center" vertical="center"/>
    </xf>
    <xf numFmtId="0" fontId="0" fillId="0" borderId="0" xfId="0" applyNumberFormat="1" applyAlignment="1">
      <alignment horizontal="center" vertical="center"/>
    </xf>
    <xf numFmtId="0" fontId="3" fillId="2" borderId="15" xfId="0" applyNumberFormat="1" applyFont="1" applyFill="1" applyBorder="1" applyAlignment="1" applyProtection="1">
      <alignment horizontal="center" vertical="center"/>
    </xf>
    <xf numFmtId="0" fontId="0" fillId="3" borderId="17"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9" fontId="0" fillId="0" borderId="6" xfId="0" applyNumberFormat="1" applyFont="1" applyFill="1" applyBorder="1" applyAlignment="1" applyProtection="1">
      <alignment horizontal="center" vertical="center"/>
    </xf>
    <xf numFmtId="0" fontId="0" fillId="0" borderId="23" xfId="0" applyNumberFormat="1" applyBorder="1" applyAlignment="1">
      <alignment horizontal="center" vertical="center"/>
    </xf>
    <xf numFmtId="0" fontId="0" fillId="0" borderId="0" xfId="0" applyFill="1" applyAlignment="1">
      <alignment horizontal="center" vertical="center"/>
    </xf>
    <xf numFmtId="0" fontId="0" fillId="8" borderId="0" xfId="0" applyFill="1" applyAlignment="1">
      <alignment horizontal="center" vertical="center"/>
    </xf>
    <xf numFmtId="0" fontId="0" fillId="0" borderId="0" xfId="0" applyNumberFormat="1" applyFill="1" applyAlignment="1">
      <alignment horizontal="center" vertical="center"/>
    </xf>
    <xf numFmtId="185" fontId="0" fillId="0" borderId="0" xfId="0" applyNumberFormat="1" applyFill="1" applyAlignment="1">
      <alignment horizontal="center" vertical="center"/>
    </xf>
    <xf numFmtId="183" fontId="0" fillId="0" borderId="0" xfId="0" applyNumberFormat="1" applyAlignment="1">
      <alignment horizontal="center" vertical="center"/>
    </xf>
    <xf numFmtId="183" fontId="0" fillId="0" borderId="23" xfId="0" applyNumberFormat="1" applyFont="1" applyFill="1" applyBorder="1" applyAlignment="1" applyProtection="1">
      <alignment horizontal="center" vertical="center"/>
    </xf>
    <xf numFmtId="183" fontId="3" fillId="2" borderId="18" xfId="0" applyNumberFormat="1" applyFont="1" applyFill="1" applyBorder="1" applyAlignment="1" applyProtection="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23" xfId="0" applyNumberFormat="1" applyFont="1" applyFill="1" applyBorder="1" applyAlignment="1" applyProtection="1">
      <alignment horizontal="center" vertical="center"/>
    </xf>
    <xf numFmtId="186" fontId="0" fillId="0" borderId="0" xfId="0" applyNumberFormat="1" applyAlignment="1">
      <alignment horizontal="center" vertical="center"/>
    </xf>
    <xf numFmtId="186" fontId="0" fillId="0" borderId="23" xfId="0" applyNumberFormat="1" applyFont="1" applyFill="1" applyBorder="1" applyAlignment="1" applyProtection="1">
      <alignment horizontal="center" vertical="center"/>
    </xf>
    <xf numFmtId="186" fontId="0" fillId="0" borderId="0" xfId="0" applyNumberFormat="1" applyFont="1" applyFill="1" applyBorder="1" applyAlignment="1" applyProtection="1">
      <alignment horizontal="center" vertical="center"/>
    </xf>
    <xf numFmtId="186" fontId="0" fillId="0" borderId="0" xfId="0" applyNumberFormat="1" applyFill="1" applyAlignment="1">
      <alignment horizontal="center" vertical="center"/>
    </xf>
    <xf numFmtId="183" fontId="0" fillId="0" borderId="0" xfId="0" applyNumberFormat="1" applyFill="1" applyAlignment="1">
      <alignment horizontal="center" vertical="center"/>
    </xf>
    <xf numFmtId="183" fontId="0" fillId="0" borderId="4" xfId="0" applyNumberFormat="1" applyFont="1" applyFill="1" applyBorder="1" applyAlignment="1" applyProtection="1">
      <alignment horizontal="center" vertical="center"/>
    </xf>
    <xf numFmtId="183" fontId="0" fillId="0" borderId="2" xfId="0" applyNumberFormat="1" applyFont="1" applyFill="1" applyBorder="1" applyAlignment="1" applyProtection="1">
      <alignment horizontal="center" vertical="center"/>
    </xf>
    <xf numFmtId="183" fontId="0" fillId="0" borderId="19" xfId="0" applyNumberFormat="1" applyFont="1" applyFill="1" applyBorder="1" applyAlignment="1" applyProtection="1">
      <alignment horizontal="center" vertical="center"/>
    </xf>
    <xf numFmtId="0" fontId="0" fillId="0" borderId="0" xfId="0" applyBorder="1" applyAlignment="1">
      <alignment horizontal="center" vertical="center" wrapText="1"/>
    </xf>
    <xf numFmtId="184" fontId="0" fillId="0" borderId="0" xfId="0" applyNumberFormat="1" applyAlignment="1">
      <alignment horizontal="center" vertical="center"/>
    </xf>
    <xf numFmtId="184" fontId="0" fillId="3" borderId="15" xfId="0" applyNumberFormat="1" applyFont="1" applyFill="1" applyBorder="1" applyAlignment="1" applyProtection="1">
      <alignment horizontal="center" vertical="center"/>
    </xf>
    <xf numFmtId="184" fontId="0" fillId="0" borderId="0" xfId="0" applyNumberFormat="1" applyFont="1" applyFill="1" applyBorder="1" applyAlignment="1" applyProtection="1">
      <alignment horizontal="center" vertical="center"/>
    </xf>
    <xf numFmtId="0" fontId="0" fillId="0" borderId="23" xfId="0" applyBorder="1" applyAlignment="1">
      <alignment horizontal="center" vertical="center"/>
    </xf>
    <xf numFmtId="184" fontId="0" fillId="0" borderId="23" xfId="0" applyNumberFormat="1" applyBorder="1" applyAlignment="1">
      <alignment horizontal="center" vertical="center"/>
    </xf>
    <xf numFmtId="185" fontId="0" fillId="0" borderId="0" xfId="0" applyNumberFormat="1" applyBorder="1" applyAlignment="1">
      <alignment horizontal="center" vertical="center" wrapText="1"/>
    </xf>
    <xf numFmtId="185" fontId="0" fillId="0" borderId="23" xfId="0" applyNumberFormat="1" applyBorder="1" applyAlignment="1">
      <alignment horizontal="center" vertical="center"/>
    </xf>
    <xf numFmtId="0" fontId="0" fillId="8" borderId="23" xfId="0" applyNumberFormat="1" applyFont="1" applyFill="1" applyBorder="1" applyAlignment="1" applyProtection="1">
      <alignment horizontal="center" vertical="center"/>
    </xf>
    <xf numFmtId="185" fontId="0" fillId="3" borderId="15" xfId="0" applyNumberFormat="1" applyFont="1" applyFill="1" applyBorder="1" applyAlignment="1" applyProtection="1">
      <alignment horizontal="center" vertical="center" wrapText="1"/>
    </xf>
    <xf numFmtId="0" fontId="0" fillId="3" borderId="15" xfId="0" applyNumberFormat="1" applyFont="1" applyFill="1" applyBorder="1" applyAlignment="1" applyProtection="1">
      <alignment horizontal="center" vertical="center" wrapText="1"/>
    </xf>
    <xf numFmtId="0" fontId="0" fillId="9" borderId="0" xfId="0" applyFill="1">
      <alignment vertical="center"/>
    </xf>
    <xf numFmtId="187" fontId="0" fillId="0" borderId="0" xfId="0" applyNumberFormat="1" applyAlignment="1">
      <alignment horizontal="right" vertical="center"/>
    </xf>
    <xf numFmtId="187" fontId="0" fillId="3" borderId="15" xfId="0" applyNumberFormat="1" applyFont="1" applyFill="1" applyBorder="1" applyAlignment="1" applyProtection="1">
      <alignment horizontal="center" vertical="center" wrapText="1"/>
    </xf>
    <xf numFmtId="187" fontId="0" fillId="0" borderId="0" xfId="0" applyNumberFormat="1" applyAlignment="1">
      <alignment horizontal="center" vertical="center"/>
    </xf>
    <xf numFmtId="187" fontId="0" fillId="0" borderId="23" xfId="0" applyNumberFormat="1" applyFont="1" applyFill="1" applyBorder="1" applyAlignment="1" applyProtection="1">
      <alignment horizontal="center" vertical="center"/>
    </xf>
    <xf numFmtId="187" fontId="0" fillId="0" borderId="4" xfId="0" applyNumberFormat="1" applyFont="1" applyFill="1" applyBorder="1" applyAlignment="1" applyProtection="1">
      <alignment horizontal="center" vertical="center"/>
    </xf>
    <xf numFmtId="187" fontId="0" fillId="0" borderId="2" xfId="0" applyNumberFormat="1" applyFont="1" applyFill="1" applyBorder="1" applyAlignment="1" applyProtection="1">
      <alignment horizontal="center" vertical="center"/>
    </xf>
    <xf numFmtId="187" fontId="0" fillId="0" borderId="7" xfId="0" applyNumberFormat="1" applyFont="1" applyFill="1" applyBorder="1" applyAlignment="1" applyProtection="1">
      <alignment horizontal="center" vertical="center"/>
    </xf>
    <xf numFmtId="187" fontId="0" fillId="0" borderId="3" xfId="0" applyNumberFormat="1" applyFont="1" applyFill="1" applyBorder="1" applyAlignment="1" applyProtection="1">
      <alignment horizontal="center" vertical="center"/>
    </xf>
    <xf numFmtId="184" fontId="0" fillId="3" borderId="17" xfId="0" applyNumberFormat="1" applyFont="1" applyFill="1" applyBorder="1" applyAlignment="1" applyProtection="1">
      <alignment horizontal="center" vertical="center" wrapText="1"/>
    </xf>
    <xf numFmtId="183" fontId="0" fillId="0" borderId="22"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185" fontId="0" fillId="0" borderId="15" xfId="0" applyNumberFormat="1" applyFont="1" applyFill="1" applyBorder="1" applyAlignment="1" applyProtection="1">
      <alignment horizontal="center" vertical="center"/>
    </xf>
    <xf numFmtId="0" fontId="3" fillId="2" borderId="26" xfId="0" applyNumberFormat="1" applyFont="1" applyFill="1" applyBorder="1" applyAlignment="1" applyProtection="1">
      <alignment horizontal="center" vertical="center"/>
    </xf>
    <xf numFmtId="0" fontId="3" fillId="2" borderId="15" xfId="0" applyNumberFormat="1" applyFont="1" applyFill="1" applyBorder="1" applyAlignment="1" applyProtection="1">
      <alignment horizontal="center" vertical="center"/>
    </xf>
    <xf numFmtId="184" fontId="0" fillId="0" borderId="1" xfId="0" applyNumberFormat="1" applyFont="1" applyFill="1" applyBorder="1" applyAlignment="1" applyProtection="1">
      <alignment horizontal="center" vertical="center"/>
    </xf>
    <xf numFmtId="184" fontId="2" fillId="0" borderId="1" xfId="0" applyNumberFormat="1" applyFont="1" applyFill="1" applyBorder="1" applyAlignment="1" applyProtection="1">
      <alignment horizontal="center" vertical="center"/>
    </xf>
    <xf numFmtId="0" fontId="3" fillId="2" borderId="22" xfId="0" applyNumberFormat="1" applyFont="1" applyFill="1" applyBorder="1" applyAlignment="1" applyProtection="1">
      <alignment horizontal="center" vertical="center" wrapText="1"/>
    </xf>
    <xf numFmtId="185" fontId="0" fillId="0" borderId="21" xfId="0" applyNumberFormat="1" applyFont="1" applyFill="1" applyBorder="1" applyAlignment="1" applyProtection="1">
      <alignment horizontal="center" vertical="center"/>
    </xf>
    <xf numFmtId="0" fontId="0" fillId="0" borderId="57" xfId="0" applyNumberFormat="1" applyFont="1" applyFill="1" applyBorder="1" applyAlignment="1" applyProtection="1">
      <alignment horizontal="center" vertical="center"/>
    </xf>
    <xf numFmtId="0" fontId="0" fillId="0" borderId="58" xfId="0" applyNumberFormat="1" applyFont="1" applyFill="1" applyBorder="1" applyAlignment="1" applyProtection="1">
      <alignment horizontal="center" vertical="center"/>
    </xf>
    <xf numFmtId="0" fontId="0" fillId="0" borderId="59" xfId="0" applyNumberFormat="1" applyFont="1" applyFill="1" applyBorder="1" applyAlignment="1" applyProtection="1">
      <alignment horizontal="center" vertical="center"/>
    </xf>
    <xf numFmtId="0" fontId="0" fillId="0" borderId="60" xfId="0" applyNumberFormat="1" applyFont="1" applyFill="1" applyBorder="1" applyAlignment="1" applyProtection="1">
      <alignment horizontal="center" vertical="center"/>
    </xf>
    <xf numFmtId="0" fontId="0" fillId="0" borderId="61" xfId="0" applyBorder="1">
      <alignment vertical="center"/>
    </xf>
    <xf numFmtId="0" fontId="0" fillId="0" borderId="61" xfId="0" applyBorder="1" applyAlignment="1">
      <alignment horizontal="center" vertical="center"/>
    </xf>
    <xf numFmtId="187" fontId="0" fillId="0" borderId="61" xfId="0" applyNumberFormat="1" applyBorder="1" applyAlignment="1">
      <alignment horizontal="center" vertical="center"/>
    </xf>
    <xf numFmtId="183" fontId="0" fillId="0" borderId="61" xfId="0" applyNumberFormat="1" applyBorder="1" applyAlignment="1">
      <alignment horizontal="center" vertical="center"/>
    </xf>
    <xf numFmtId="186" fontId="0" fillId="0" borderId="61" xfId="0" applyNumberFormat="1" applyBorder="1" applyAlignment="1">
      <alignment horizontal="center" vertical="center"/>
    </xf>
    <xf numFmtId="0" fontId="0" fillId="0" borderId="61" xfId="0" applyNumberFormat="1" applyBorder="1" applyAlignment="1">
      <alignment horizontal="center" vertical="center"/>
    </xf>
    <xf numFmtId="185" fontId="0" fillId="0" borderId="61" xfId="0" applyNumberFormat="1" applyBorder="1" applyAlignment="1">
      <alignment horizontal="center" vertical="center"/>
    </xf>
    <xf numFmtId="0" fontId="4" fillId="0" borderId="61" xfId="0" applyNumberFormat="1" applyFont="1" applyFill="1" applyBorder="1" applyAlignment="1" applyProtection="1">
      <alignment horizontal="center" vertical="center"/>
    </xf>
    <xf numFmtId="185" fontId="4" fillId="0" borderId="61" xfId="0" applyNumberFormat="1" applyFont="1" applyFill="1" applyBorder="1" applyAlignment="1" applyProtection="1">
      <alignment horizontal="center" vertical="center"/>
    </xf>
    <xf numFmtId="184" fontId="0" fillId="0" borderId="61" xfId="0" applyNumberFormat="1" applyFont="1" applyFill="1" applyBorder="1" applyAlignment="1" applyProtection="1">
      <alignment horizontal="center" vertical="center"/>
    </xf>
    <xf numFmtId="184" fontId="0" fillId="0" borderId="61" xfId="0" applyNumberFormat="1" applyBorder="1">
      <alignment vertical="center"/>
    </xf>
    <xf numFmtId="0" fontId="3" fillId="2" borderId="32" xfId="0" applyNumberFormat="1" applyFont="1" applyFill="1" applyBorder="1" applyAlignment="1" applyProtection="1">
      <alignment horizontal="center" vertical="center"/>
    </xf>
    <xf numFmtId="0" fontId="0" fillId="0" borderId="42" xfId="0" applyNumberFormat="1" applyFont="1" applyFill="1" applyBorder="1" applyAlignment="1" applyProtection="1">
      <alignment horizontal="center" vertical="center"/>
    </xf>
    <xf numFmtId="0" fontId="0" fillId="0" borderId="62" xfId="0"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center"/>
    </xf>
    <xf numFmtId="184" fontId="0" fillId="0" borderId="5" xfId="0" applyNumberFormat="1" applyFont="1" applyFill="1" applyBorder="1" applyAlignment="1" applyProtection="1">
      <alignment horizontal="center" vertical="center"/>
    </xf>
    <xf numFmtId="184" fontId="3" fillId="2" borderId="15" xfId="0" applyNumberFormat="1" applyFont="1" applyFill="1" applyBorder="1" applyAlignment="1" applyProtection="1">
      <alignment horizontal="center" vertical="center"/>
    </xf>
    <xf numFmtId="184" fontId="3" fillId="2" borderId="18" xfId="0" applyNumberFormat="1" applyFont="1" applyFill="1" applyBorder="1" applyAlignment="1" applyProtection="1">
      <alignment horizontal="center" vertical="center"/>
    </xf>
    <xf numFmtId="184" fontId="0" fillId="0" borderId="10" xfId="0" applyNumberFormat="1" applyFont="1" applyFill="1" applyBorder="1" applyAlignment="1" applyProtection="1">
      <alignment horizontal="center" vertical="center"/>
    </xf>
    <xf numFmtId="184" fontId="0" fillId="0" borderId="20" xfId="0" applyNumberFormat="1" applyFont="1" applyFill="1" applyBorder="1" applyAlignment="1" applyProtection="1">
      <alignment horizontal="center" vertical="center"/>
    </xf>
    <xf numFmtId="184" fontId="0" fillId="0" borderId="56" xfId="0" applyNumberFormat="1" applyFont="1" applyFill="1" applyBorder="1" applyAlignment="1" applyProtection="1">
      <alignment horizontal="center" vertical="center"/>
    </xf>
    <xf numFmtId="184" fontId="0" fillId="0" borderId="15" xfId="0" applyNumberFormat="1" applyFont="1" applyFill="1" applyBorder="1" applyAlignment="1" applyProtection="1">
      <alignment horizontal="center" vertical="center"/>
    </xf>
    <xf numFmtId="184" fontId="0" fillId="0" borderId="18" xfId="0" applyNumberFormat="1" applyFont="1" applyFill="1" applyBorder="1" applyAlignment="1" applyProtection="1">
      <alignment horizontal="center" vertical="center"/>
    </xf>
    <xf numFmtId="184" fontId="0" fillId="0" borderId="9" xfId="0" applyNumberFormat="1" applyFont="1" applyFill="1" applyBorder="1" applyAlignment="1" applyProtection="1">
      <alignment horizontal="center" vertical="center"/>
    </xf>
    <xf numFmtId="0" fontId="3" fillId="2" borderId="26" xfId="0" applyNumberFormat="1" applyFont="1" applyFill="1" applyBorder="1" applyAlignment="1" applyProtection="1">
      <alignment horizontal="center" vertical="center"/>
    </xf>
    <xf numFmtId="0" fontId="3" fillId="2" borderId="15" xfId="0" applyNumberFormat="1" applyFont="1" applyFill="1" applyBorder="1" applyAlignment="1" applyProtection="1">
      <alignment horizontal="center" vertical="center"/>
    </xf>
    <xf numFmtId="0" fontId="1" fillId="0" borderId="0" xfId="3" applyFill="1" applyBorder="1">
      <alignment vertical="center"/>
    </xf>
    <xf numFmtId="0" fontId="14" fillId="0" borderId="50" xfId="3" applyFont="1" applyBorder="1">
      <alignment vertical="center"/>
    </xf>
    <xf numFmtId="0" fontId="14" fillId="0" borderId="52" xfId="3" applyFont="1" applyBorder="1">
      <alignment vertical="center"/>
    </xf>
    <xf numFmtId="0" fontId="14" fillId="0" borderId="0" xfId="0" applyFont="1">
      <alignment vertical="center"/>
    </xf>
    <xf numFmtId="5" fontId="6" fillId="6" borderId="13" xfId="2" applyNumberFormat="1" applyFont="1" applyFill="1" applyBorder="1" applyAlignment="1" applyProtection="1">
      <alignment horizontal="center"/>
    </xf>
    <xf numFmtId="5" fontId="6" fillId="6" borderId="45" xfId="2" applyNumberFormat="1" applyFont="1" applyFill="1" applyBorder="1" applyAlignment="1" applyProtection="1">
      <alignment horizontal="center"/>
    </xf>
    <xf numFmtId="5" fontId="6" fillId="6" borderId="36" xfId="2" applyNumberFormat="1" applyFont="1" applyFill="1" applyBorder="1" applyAlignment="1" applyProtection="1">
      <alignment horizontal="center"/>
    </xf>
    <xf numFmtId="5" fontId="6" fillId="6" borderId="47" xfId="2" applyNumberFormat="1" applyFont="1" applyFill="1" applyBorder="1" applyAlignment="1" applyProtection="1">
      <alignment horizontal="center"/>
    </xf>
    <xf numFmtId="5" fontId="6" fillId="6" borderId="53" xfId="2" applyNumberFormat="1" applyFont="1" applyFill="1" applyBorder="1" applyAlignment="1" applyProtection="1">
      <alignment horizontal="center"/>
    </xf>
    <xf numFmtId="5" fontId="10" fillId="0" borderId="11" xfId="2" applyNumberFormat="1" applyFont="1" applyFill="1" applyBorder="1" applyAlignment="1" applyProtection="1">
      <alignment horizontal="center" vertical="center"/>
    </xf>
    <xf numFmtId="183" fontId="5" fillId="0" borderId="16" xfId="2" applyNumberFormat="1" applyFont="1" applyFill="1" applyBorder="1" applyAlignment="1" applyProtection="1">
      <alignment horizontal="center" vertical="center"/>
    </xf>
    <xf numFmtId="183" fontId="5" fillId="0" borderId="26" xfId="2" applyNumberFormat="1" applyFont="1" applyFill="1" applyBorder="1" applyAlignment="1" applyProtection="1">
      <alignment horizontal="center" vertical="center"/>
    </xf>
    <xf numFmtId="5" fontId="5" fillId="0" borderId="53" xfId="2" applyNumberFormat="1" applyFont="1" applyFill="1" applyBorder="1" applyAlignment="1" applyProtection="1">
      <alignment horizontal="center" vertical="center"/>
    </xf>
    <xf numFmtId="5" fontId="5" fillId="0" borderId="54" xfId="2" applyNumberFormat="1" applyFont="1" applyFill="1" applyBorder="1" applyAlignment="1" applyProtection="1">
      <alignment horizontal="center" vertical="center"/>
    </xf>
    <xf numFmtId="0" fontId="0" fillId="3" borderId="55" xfId="0" applyNumberFormat="1"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3" borderId="16"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0" fillId="3" borderId="16" xfId="0" applyNumberFormat="1" applyFont="1" applyFill="1" applyBorder="1" applyAlignment="1" applyProtection="1">
      <alignment horizontal="center" vertical="center"/>
    </xf>
    <xf numFmtId="0" fontId="0" fillId="0" borderId="32" xfId="0" applyBorder="1" applyAlignment="1">
      <alignment horizontal="center" vertical="center"/>
    </xf>
    <xf numFmtId="0" fontId="3" fillId="2" borderId="55" xfId="0" applyNumberFormat="1" applyFont="1" applyFill="1" applyBorder="1" applyAlignment="1" applyProtection="1">
      <alignment horizontal="center" vertical="center"/>
    </xf>
    <xf numFmtId="0" fontId="3" fillId="2" borderId="26" xfId="0" applyNumberFormat="1" applyFont="1" applyFill="1" applyBorder="1" applyAlignment="1" applyProtection="1">
      <alignment horizontal="center" vertical="center"/>
    </xf>
    <xf numFmtId="176" fontId="1" fillId="0" borderId="40" xfId="0" applyNumberFormat="1" applyFont="1" applyFill="1" applyBorder="1" applyAlignment="1" applyProtection="1">
      <alignment vertical="center"/>
    </xf>
    <xf numFmtId="176" fontId="1" fillId="0" borderId="63" xfId="0" applyNumberFormat="1" applyFont="1" applyFill="1" applyBorder="1" applyAlignment="1" applyProtection="1">
      <alignment vertical="center"/>
    </xf>
    <xf numFmtId="180" fontId="6" fillId="0" borderId="64" xfId="2" applyNumberFormat="1" applyFont="1" applyFill="1" applyBorder="1" applyAlignment="1" applyProtection="1">
      <alignment horizontal="right" vertical="center"/>
    </xf>
    <xf numFmtId="182" fontId="6" fillId="0" borderId="64" xfId="2" applyNumberFormat="1" applyFont="1" applyFill="1" applyBorder="1" applyAlignment="1" applyProtection="1">
      <alignment vertical="center"/>
    </xf>
    <xf numFmtId="179" fontId="6" fillId="0" borderId="64" xfId="2" applyNumberFormat="1" applyFont="1" applyFill="1" applyBorder="1" applyAlignment="1" applyProtection="1">
      <alignment vertical="center"/>
    </xf>
    <xf numFmtId="176" fontId="6" fillId="0" borderId="64" xfId="2" applyNumberFormat="1" applyFont="1" applyFill="1" applyBorder="1" applyAlignment="1" applyProtection="1">
      <alignment vertical="center"/>
    </xf>
    <xf numFmtId="176" fontId="6" fillId="0" borderId="65" xfId="2" applyNumberFormat="1" applyFont="1" applyFill="1" applyBorder="1" applyAlignment="1" applyProtection="1">
      <alignment vertical="center"/>
    </xf>
  </cellXfs>
  <cellStyles count="4">
    <cellStyle name="標準" xfId="0" builtinId="0"/>
    <cellStyle name="標準 2" xfId="1"/>
    <cellStyle name="標準 3" xfId="2"/>
    <cellStyle name="標準_気づき" xfId="3"/>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SheetLayoutView="100" workbookViewId="0">
      <selection activeCell="F21" sqref="F21"/>
    </sheetView>
  </sheetViews>
  <sheetFormatPr defaultColWidth="10" defaultRowHeight="13.5" customHeight="1"/>
  <cols>
    <col min="1" max="1" width="22.77734375" customWidth="1"/>
    <col min="2" max="2" width="13.6640625" customWidth="1"/>
    <col min="3" max="3" width="13.88671875" customWidth="1"/>
    <col min="4" max="4" width="15.6640625" customWidth="1"/>
    <col min="5" max="5" width="12.33203125" customWidth="1"/>
    <col min="6" max="6" width="12.21875" customWidth="1"/>
    <col min="7" max="7" width="13.21875" customWidth="1"/>
    <col min="9" max="9" width="15.77734375" customWidth="1"/>
    <col min="10" max="10" width="13.109375" customWidth="1"/>
    <col min="11" max="11" width="15.44140625" customWidth="1"/>
    <col min="12" max="12" width="17.6640625" customWidth="1"/>
  </cols>
  <sheetData>
    <row r="1" spans="1:12" ht="19.5" customHeight="1">
      <c r="A1" s="79"/>
      <c r="B1" s="196" t="s">
        <v>0</v>
      </c>
      <c r="C1" s="197"/>
      <c r="D1" s="198"/>
      <c r="E1" s="78"/>
      <c r="F1" s="199" t="s">
        <v>0</v>
      </c>
      <c r="G1" s="200"/>
      <c r="H1" s="80"/>
    </row>
    <row r="2" spans="1:12" ht="25.5" customHeight="1">
      <c r="A2" s="81" t="s">
        <v>1</v>
      </c>
      <c r="B2" s="201">
        <v>1000000</v>
      </c>
      <c r="C2" s="201"/>
      <c r="D2" s="201"/>
      <c r="E2" s="29" t="s">
        <v>2</v>
      </c>
      <c r="F2" s="202">
        <v>42550</v>
      </c>
      <c r="G2" s="203"/>
      <c r="H2" s="12"/>
      <c r="I2" s="12"/>
    </row>
    <row r="3" spans="1:12" ht="27" customHeight="1">
      <c r="A3" s="13" t="s">
        <v>3</v>
      </c>
      <c r="B3" s="204">
        <f>SUM(B2+D17)</f>
        <v>1062164</v>
      </c>
      <c r="C3" s="204"/>
      <c r="D3" s="205"/>
      <c r="E3" s="14" t="s">
        <v>4</v>
      </c>
      <c r="F3" s="15">
        <v>0.02</v>
      </c>
      <c r="G3" s="16">
        <f>B3*F3</f>
        <v>21243.279999999999</v>
      </c>
      <c r="H3" s="18" t="s">
        <v>5</v>
      </c>
      <c r="I3" s="19">
        <f>(B3-B2)</f>
        <v>62164</v>
      </c>
      <c r="K3" s="82"/>
    </row>
    <row r="4" spans="1:12" s="61" customFormat="1" ht="17.25" customHeight="1">
      <c r="A4" s="56"/>
      <c r="B4" s="57"/>
      <c r="C4" s="57"/>
      <c r="D4" s="57"/>
      <c r="E4" s="58"/>
      <c r="F4" s="77" t="s">
        <v>0</v>
      </c>
      <c r="G4" s="57"/>
      <c r="H4" s="59"/>
      <c r="I4" s="60"/>
    </row>
    <row r="5" spans="1:12" ht="39" customHeight="1">
      <c r="A5" s="62"/>
      <c r="B5" s="63"/>
      <c r="C5" s="63"/>
      <c r="D5" s="75"/>
      <c r="E5" s="64"/>
      <c r="F5" s="76"/>
      <c r="G5" s="63"/>
      <c r="H5" s="65"/>
      <c r="I5" s="66"/>
      <c r="J5" s="67"/>
      <c r="K5" s="68"/>
      <c r="L5" s="68"/>
    </row>
    <row r="6" spans="1:12" ht="21" customHeight="1">
      <c r="A6" s="72" t="s">
        <v>6</v>
      </c>
      <c r="B6" s="70" t="s">
        <v>0</v>
      </c>
      <c r="C6" s="70" t="s">
        <v>0</v>
      </c>
      <c r="D6" s="71"/>
      <c r="E6" s="70" t="s">
        <v>0</v>
      </c>
      <c r="F6" s="73" t="s">
        <v>0</v>
      </c>
      <c r="G6" s="17"/>
      <c r="H6" s="12"/>
      <c r="I6" s="12"/>
      <c r="L6" s="69"/>
    </row>
    <row r="7" spans="1:12" ht="43.2">
      <c r="A7" s="74" t="s">
        <v>7</v>
      </c>
      <c r="B7" s="23" t="s">
        <v>8</v>
      </c>
      <c r="C7" s="24" t="s">
        <v>9</v>
      </c>
      <c r="D7" s="25" t="s">
        <v>10</v>
      </c>
      <c r="E7" s="26" t="s">
        <v>11</v>
      </c>
      <c r="F7" s="24" t="s">
        <v>12</v>
      </c>
      <c r="G7" s="26" t="s">
        <v>13</v>
      </c>
      <c r="H7" s="25" t="s">
        <v>14</v>
      </c>
      <c r="I7" s="27" t="s">
        <v>15</v>
      </c>
      <c r="J7" s="30" t="s">
        <v>16</v>
      </c>
      <c r="K7" s="24" t="s">
        <v>17</v>
      </c>
      <c r="L7" s="28" t="s">
        <v>18</v>
      </c>
    </row>
    <row r="8" spans="1:12" ht="24.9" customHeight="1">
      <c r="A8" s="21">
        <v>42522</v>
      </c>
      <c r="B8" s="31">
        <v>3170</v>
      </c>
      <c r="C8" s="32">
        <v>14479</v>
      </c>
      <c r="D8" s="45">
        <f t="shared" ref="D8:D16" si="0">SUM(B8-C8)</f>
        <v>-11309</v>
      </c>
      <c r="E8" s="33">
        <v>2</v>
      </c>
      <c r="F8" s="34">
        <v>4</v>
      </c>
      <c r="G8" s="33">
        <f t="shared" ref="G8:G16" si="1">SUM(E8+F8)</f>
        <v>6</v>
      </c>
      <c r="H8" s="35">
        <f>IF(E8="","",E8/G8)</f>
        <v>0.33333333333333331</v>
      </c>
      <c r="I8" s="36">
        <f>IF(E8="","",B8/E8)</f>
        <v>1585</v>
      </c>
      <c r="J8" s="36">
        <f>IF(F8="","",C8/F8)</f>
        <v>3619.75</v>
      </c>
      <c r="K8" s="37">
        <f>IF(I8="","",I8/J8)</f>
        <v>0.43787554389115269</v>
      </c>
      <c r="L8" s="38">
        <f>IF(B8="","",B8/C8)</f>
        <v>0.21893777194557634</v>
      </c>
    </row>
    <row r="9" spans="1:12" ht="24.9" customHeight="1">
      <c r="A9" s="21">
        <v>42552</v>
      </c>
      <c r="B9" s="39">
        <v>185059</v>
      </c>
      <c r="C9" s="40">
        <v>111586</v>
      </c>
      <c r="D9" s="45">
        <f t="shared" si="0"/>
        <v>73473</v>
      </c>
      <c r="E9" s="41">
        <v>14</v>
      </c>
      <c r="F9" s="41">
        <v>22</v>
      </c>
      <c r="G9" s="33">
        <f t="shared" si="1"/>
        <v>36</v>
      </c>
      <c r="H9" s="35">
        <f>IF(E9="","",E9/G9)</f>
        <v>0.3888888888888889</v>
      </c>
      <c r="I9" s="36">
        <f>IF(E9="","",B9/E9)</f>
        <v>13218.5</v>
      </c>
      <c r="J9" s="36">
        <f>IF(F9="","",C9/F9)</f>
        <v>5072.090909090909</v>
      </c>
      <c r="K9" s="37">
        <f>IF(I9="","",I9/J9)</f>
        <v>2.6061244242109227</v>
      </c>
      <c r="L9" s="38">
        <f>IF(B9="","",B9/C9)</f>
        <v>1.6584428154069506</v>
      </c>
    </row>
    <row r="10" spans="1:12" ht="24.9" customHeight="1">
      <c r="A10" s="21">
        <v>42583</v>
      </c>
      <c r="B10" s="39"/>
      <c r="C10" s="40"/>
      <c r="D10" s="45">
        <f t="shared" si="0"/>
        <v>0</v>
      </c>
      <c r="E10" s="41"/>
      <c r="F10" s="41"/>
      <c r="G10" s="33">
        <f t="shared" si="1"/>
        <v>0</v>
      </c>
      <c r="H10" s="35" t="str">
        <f>IF(E10="","",E10/G10)</f>
        <v/>
      </c>
      <c r="I10" s="36" t="str">
        <f>IF(E10="","",B10/E10)</f>
        <v/>
      </c>
      <c r="J10" s="36" t="str">
        <f>IF(F10="","",C10/F10)</f>
        <v/>
      </c>
      <c r="K10" s="37" t="str">
        <f>IF(I10="","",I10/J10)</f>
        <v/>
      </c>
      <c r="L10" s="38" t="str">
        <f>IF(B10="","",B10/C10)</f>
        <v/>
      </c>
    </row>
    <row r="11" spans="1:12" ht="24.9" customHeight="1">
      <c r="A11" s="21">
        <v>42614</v>
      </c>
      <c r="B11" s="39"/>
      <c r="C11" s="40"/>
      <c r="D11" s="45">
        <f t="shared" si="0"/>
        <v>0</v>
      </c>
      <c r="E11" s="41"/>
      <c r="F11" s="41"/>
      <c r="G11" s="33">
        <f t="shared" si="1"/>
        <v>0</v>
      </c>
      <c r="H11" s="35" t="str">
        <f t="shared" ref="H11:H16" si="2">IF(E11="","",E11/G11)</f>
        <v/>
      </c>
      <c r="I11" s="36" t="str">
        <f t="shared" ref="I11:I16" si="3">IF(E11="","",B11/E11)</f>
        <v/>
      </c>
      <c r="J11" s="36" t="str">
        <f t="shared" ref="J11:J16" si="4">IF(F11="","",C11/F11)</f>
        <v/>
      </c>
      <c r="K11" s="37" t="str">
        <f t="shared" ref="K11:K16" si="5">IF(I11="","",I11/J11)</f>
        <v/>
      </c>
      <c r="L11" s="38" t="str">
        <f t="shared" ref="L11:L16" si="6">IF(B11="","",B11/C11)</f>
        <v/>
      </c>
    </row>
    <row r="12" spans="1:12" ht="24.9" customHeight="1">
      <c r="A12" s="21">
        <v>42644</v>
      </c>
      <c r="B12" s="39"/>
      <c r="C12" s="32"/>
      <c r="D12" s="45">
        <f t="shared" si="0"/>
        <v>0</v>
      </c>
      <c r="E12" s="41"/>
      <c r="F12" s="41"/>
      <c r="G12" s="33">
        <f t="shared" si="1"/>
        <v>0</v>
      </c>
      <c r="H12" s="35" t="str">
        <f t="shared" si="2"/>
        <v/>
      </c>
      <c r="I12" s="36" t="str">
        <f t="shared" si="3"/>
        <v/>
      </c>
      <c r="J12" s="36" t="str">
        <f t="shared" si="4"/>
        <v/>
      </c>
      <c r="K12" s="37" t="str">
        <f t="shared" si="5"/>
        <v/>
      </c>
      <c r="L12" s="38" t="str">
        <f t="shared" si="6"/>
        <v/>
      </c>
    </row>
    <row r="13" spans="1:12" ht="24.9" customHeight="1">
      <c r="A13" s="21">
        <v>42675</v>
      </c>
      <c r="B13" s="39"/>
      <c r="C13" s="40"/>
      <c r="D13" s="45">
        <f t="shared" si="0"/>
        <v>0</v>
      </c>
      <c r="E13" s="41"/>
      <c r="F13" s="41"/>
      <c r="G13" s="33">
        <f t="shared" si="1"/>
        <v>0</v>
      </c>
      <c r="H13" s="35" t="str">
        <f t="shared" si="2"/>
        <v/>
      </c>
      <c r="I13" s="36" t="str">
        <f t="shared" si="3"/>
        <v/>
      </c>
      <c r="J13" s="36" t="str">
        <f t="shared" si="4"/>
        <v/>
      </c>
      <c r="K13" s="37" t="str">
        <f t="shared" si="5"/>
        <v/>
      </c>
      <c r="L13" s="38" t="str">
        <f t="shared" si="6"/>
        <v/>
      </c>
    </row>
    <row r="14" spans="1:12" ht="24.9" customHeight="1">
      <c r="A14" s="21">
        <v>42705</v>
      </c>
      <c r="B14" s="39"/>
      <c r="C14" s="32"/>
      <c r="D14" s="45">
        <f t="shared" si="0"/>
        <v>0</v>
      </c>
      <c r="E14" s="41"/>
      <c r="F14" s="41"/>
      <c r="G14" s="33">
        <f t="shared" si="1"/>
        <v>0</v>
      </c>
      <c r="H14" s="35" t="str">
        <f t="shared" si="2"/>
        <v/>
      </c>
      <c r="I14" s="36" t="str">
        <f t="shared" si="3"/>
        <v/>
      </c>
      <c r="J14" s="36" t="str">
        <f t="shared" si="4"/>
        <v/>
      </c>
      <c r="K14" s="37" t="str">
        <f t="shared" si="5"/>
        <v/>
      </c>
      <c r="L14" s="38" t="str">
        <f t="shared" si="6"/>
        <v/>
      </c>
    </row>
    <row r="15" spans="1:12" ht="24.9" customHeight="1">
      <c r="A15" s="21">
        <v>42736</v>
      </c>
      <c r="B15" s="39"/>
      <c r="C15" s="32"/>
      <c r="D15" s="45">
        <f t="shared" si="0"/>
        <v>0</v>
      </c>
      <c r="E15" s="41"/>
      <c r="F15" s="41"/>
      <c r="G15" s="33">
        <f t="shared" si="1"/>
        <v>0</v>
      </c>
      <c r="H15" s="35" t="str">
        <f t="shared" si="2"/>
        <v/>
      </c>
      <c r="I15" s="36" t="str">
        <f t="shared" si="3"/>
        <v/>
      </c>
      <c r="J15" s="36" t="str">
        <f t="shared" si="4"/>
        <v/>
      </c>
      <c r="K15" s="37" t="str">
        <f t="shared" si="5"/>
        <v/>
      </c>
      <c r="L15" s="38" t="str">
        <f t="shared" si="6"/>
        <v/>
      </c>
    </row>
    <row r="16" spans="1:12" ht="24.9" customHeight="1" thickBot="1">
      <c r="A16" s="22">
        <v>42767</v>
      </c>
      <c r="B16" s="42"/>
      <c r="C16" s="43"/>
      <c r="D16" s="46">
        <f t="shared" si="0"/>
        <v>0</v>
      </c>
      <c r="E16" s="44"/>
      <c r="F16" s="44"/>
      <c r="G16" s="216">
        <f t="shared" si="1"/>
        <v>0</v>
      </c>
      <c r="H16" s="217" t="str">
        <f t="shared" si="2"/>
        <v/>
      </c>
      <c r="I16" s="218" t="str">
        <f t="shared" si="3"/>
        <v/>
      </c>
      <c r="J16" s="218" t="str">
        <f t="shared" si="4"/>
        <v/>
      </c>
      <c r="K16" s="219" t="str">
        <f t="shared" si="5"/>
        <v/>
      </c>
      <c r="L16" s="220" t="str">
        <f t="shared" si="6"/>
        <v/>
      </c>
    </row>
    <row r="17" spans="1:12" ht="24.9" customHeight="1" thickTop="1">
      <c r="A17" s="47" t="s">
        <v>19</v>
      </c>
      <c r="B17" s="48">
        <f t="shared" ref="B17:G17" si="7">SUM(B8:B16)</f>
        <v>188229</v>
      </c>
      <c r="C17" s="49">
        <f t="shared" si="7"/>
        <v>126065</v>
      </c>
      <c r="D17" s="50">
        <f t="shared" si="7"/>
        <v>62164</v>
      </c>
      <c r="E17" s="51">
        <f t="shared" si="7"/>
        <v>16</v>
      </c>
      <c r="F17" s="52">
        <f t="shared" si="7"/>
        <v>26</v>
      </c>
      <c r="G17" s="51">
        <f t="shared" si="7"/>
        <v>42</v>
      </c>
      <c r="H17" s="53">
        <f>AVERAGE(H8:H16)</f>
        <v>0.3611111111111111</v>
      </c>
      <c r="I17" s="49">
        <f>AVERAGE(I8:I16)</f>
        <v>7401.75</v>
      </c>
      <c r="J17" s="49">
        <f>AVERAGE(J8:J16)</f>
        <v>4345.920454545454</v>
      </c>
      <c r="K17" s="214">
        <f>AVERAGE(K8:K16)</f>
        <v>1.5219999840510376</v>
      </c>
      <c r="L17" s="215">
        <f>AVERAGE(L8:L16)</f>
        <v>0.93869029367626344</v>
      </c>
    </row>
    <row r="18" spans="1:12" ht="13.2">
      <c r="A18" s="20"/>
      <c r="J18" s="54"/>
      <c r="K18" s="55" t="s">
        <v>145</v>
      </c>
      <c r="L18" s="55" t="s">
        <v>20</v>
      </c>
    </row>
    <row r="19" spans="1:12" ht="13.2">
      <c r="A19" s="20"/>
    </row>
  </sheetData>
  <mergeCells count="5">
    <mergeCell ref="B1:D1"/>
    <mergeCell ref="F1:G1"/>
    <mergeCell ref="B2:D2"/>
    <mergeCell ref="F2:G2"/>
    <mergeCell ref="B3:D3"/>
  </mergeCells>
  <phoneticPr fontId="12"/>
  <pageMargins left="0.69861111111111107" right="0.69861111111111107" top="0.75" bottom="0.75" header="0.3" footer="0.3"/>
  <pageSetup paperSize="9" firstPageNumber="4294963191"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zoomScale="85" zoomScaleNormal="85" zoomScaleSheetLayoutView="100" workbookViewId="0">
      <pane ySplit="2" topLeftCell="A3" activePane="bottomLeft" state="frozen"/>
      <selection activeCell="E24" sqref="E24"/>
      <selection pane="bottomLeft" activeCell="D38" sqref="D38"/>
    </sheetView>
  </sheetViews>
  <sheetFormatPr defaultColWidth="10" defaultRowHeight="13.5" customHeight="1"/>
  <cols>
    <col min="1" max="1" width="10.44140625" bestFit="1" customWidth="1"/>
    <col min="2" max="2" width="9.6640625" style="89" customWidth="1"/>
    <col min="3" max="3" width="17.21875" style="146" customWidth="1"/>
    <col min="4" max="4" width="13.109375" style="89" customWidth="1"/>
    <col min="5" max="5" width="6.88671875" style="89" customWidth="1"/>
    <col min="6" max="6" width="5.21875" style="89" bestFit="1" customWidth="1"/>
    <col min="7" max="7" width="5.21875" style="89" customWidth="1"/>
    <col min="8" max="8" width="15.88671875" style="118" bestFit="1" customWidth="1"/>
    <col min="9" max="9" width="7.33203125" style="124" customWidth="1"/>
    <col min="10" max="10" width="13.109375" style="89" customWidth="1"/>
    <col min="11" max="11" width="7.44140625" style="89" hidden="1" customWidth="1"/>
    <col min="12" max="12" width="8.44140625" style="107" hidden="1" customWidth="1"/>
    <col min="13" max="13" width="9" style="89" hidden="1" customWidth="1"/>
    <col min="14" max="14" width="7.88671875" style="95" hidden="1" customWidth="1"/>
    <col min="15" max="15" width="11.88671875" style="89" hidden="1" customWidth="1"/>
    <col min="16" max="16" width="11.21875" style="89" customWidth="1"/>
    <col min="17" max="17" width="10.44140625" style="118" bestFit="1" customWidth="1"/>
    <col min="18" max="18" width="8.21875" style="124" bestFit="1" customWidth="1"/>
    <col min="19" max="19" width="9" style="89" bestFit="1" customWidth="1"/>
    <col min="20" max="20" width="8.44140625" style="89" hidden="1" customWidth="1"/>
    <col min="21" max="21" width="13" bestFit="1" customWidth="1"/>
    <col min="22" max="22" width="5.21875" style="89" bestFit="1" customWidth="1"/>
    <col min="23" max="23" width="5.21875" style="89" customWidth="1"/>
    <col min="24" max="24" width="9.21875" style="89" bestFit="1" customWidth="1"/>
    <col min="25" max="25" width="12.21875" style="95" hidden="1" customWidth="1"/>
    <col min="26" max="26" width="8.21875" style="133" bestFit="1" customWidth="1"/>
    <col min="27" max="27" width="10.6640625" style="92" bestFit="1" customWidth="1"/>
    <col min="28" max="29" width="10.6640625" style="92" hidden="1" customWidth="1"/>
    <col min="30" max="30" width="10.77734375" style="92" customWidth="1"/>
    <col min="31" max="31" width="37.44140625" customWidth="1"/>
  </cols>
  <sheetData>
    <row r="1" spans="1:32" ht="13.5" customHeight="1" thickBot="1">
      <c r="C1" s="144" t="s">
        <v>65</v>
      </c>
      <c r="D1" s="89">
        <v>1000000</v>
      </c>
      <c r="V1" s="206" t="s">
        <v>30</v>
      </c>
      <c r="W1" s="207"/>
      <c r="X1" s="132"/>
      <c r="Y1" s="138"/>
    </row>
    <row r="2" spans="1:32" ht="47.25" customHeight="1" thickBot="1">
      <c r="A2" s="89" t="s">
        <v>82</v>
      </c>
      <c r="B2" s="87" t="s">
        <v>21</v>
      </c>
      <c r="C2" s="145" t="s">
        <v>107</v>
      </c>
      <c r="D2" s="88" t="s">
        <v>22</v>
      </c>
      <c r="E2" s="88" t="s">
        <v>23</v>
      </c>
      <c r="F2" s="88" t="s">
        <v>77</v>
      </c>
      <c r="G2" s="88" t="s">
        <v>79</v>
      </c>
      <c r="H2" s="208" t="s">
        <v>24</v>
      </c>
      <c r="I2" s="209"/>
      <c r="J2" s="88" t="s">
        <v>25</v>
      </c>
      <c r="K2" s="91" t="s">
        <v>62</v>
      </c>
      <c r="L2" s="91" t="s">
        <v>63</v>
      </c>
      <c r="M2" s="91" t="s">
        <v>64</v>
      </c>
      <c r="N2" s="96" t="s">
        <v>66</v>
      </c>
      <c r="O2" s="91" t="s">
        <v>67</v>
      </c>
      <c r="P2" s="88" t="s">
        <v>26</v>
      </c>
      <c r="Q2" s="210" t="s">
        <v>27</v>
      </c>
      <c r="R2" s="211"/>
      <c r="S2" s="88" t="s">
        <v>28</v>
      </c>
      <c r="T2" s="88" t="s">
        <v>68</v>
      </c>
      <c r="U2" s="88" t="s">
        <v>29</v>
      </c>
      <c r="V2" s="88" t="s">
        <v>83</v>
      </c>
      <c r="W2" s="88" t="s">
        <v>84</v>
      </c>
      <c r="X2" s="142" t="s">
        <v>102</v>
      </c>
      <c r="Y2" s="141" t="s">
        <v>101</v>
      </c>
      <c r="Z2" s="134" t="s">
        <v>96</v>
      </c>
      <c r="AA2" s="152" t="s">
        <v>129</v>
      </c>
      <c r="AB2" s="152" t="s">
        <v>109</v>
      </c>
      <c r="AC2" s="152" t="s">
        <v>110</v>
      </c>
      <c r="AD2" s="93" t="s">
        <v>108</v>
      </c>
      <c r="AE2" s="109" t="s">
        <v>69</v>
      </c>
    </row>
    <row r="3" spans="1:32" ht="13.5" customHeight="1">
      <c r="A3" s="143" t="s">
        <v>74</v>
      </c>
      <c r="B3" s="114" t="s">
        <v>53</v>
      </c>
      <c r="C3" s="146">
        <v>1</v>
      </c>
      <c r="D3" s="89" t="s">
        <v>32</v>
      </c>
      <c r="E3" s="89" t="s">
        <v>54</v>
      </c>
      <c r="F3" s="89" t="s">
        <v>56</v>
      </c>
      <c r="G3" s="89" t="s">
        <v>80</v>
      </c>
      <c r="H3" s="118">
        <v>42550</v>
      </c>
      <c r="I3" s="124">
        <v>0.76458333333333339</v>
      </c>
      <c r="J3" s="115">
        <v>76.099999999999994</v>
      </c>
      <c r="K3" s="89">
        <v>75.400000000000006</v>
      </c>
      <c r="L3" s="107">
        <v>70</v>
      </c>
      <c r="M3" s="89">
        <f t="shared" ref="M3:M8" si="0">$D$1*0.03</f>
        <v>30000</v>
      </c>
      <c r="N3" s="95">
        <f t="shared" ref="N3:N8" si="1">(M3/L3)/1000</f>
        <v>0.42857142857142855</v>
      </c>
      <c r="O3" s="89">
        <v>1</v>
      </c>
      <c r="P3" s="89" t="s">
        <v>85</v>
      </c>
      <c r="Q3" s="118">
        <v>42556</v>
      </c>
      <c r="R3" s="124">
        <v>0.90763888888888899</v>
      </c>
      <c r="S3" s="115">
        <v>76.2</v>
      </c>
      <c r="U3" t="s">
        <v>87</v>
      </c>
      <c r="V3" s="89">
        <v>1</v>
      </c>
      <c r="X3" s="89">
        <v>100</v>
      </c>
      <c r="Y3" s="95">
        <f t="shared" ref="Y3:Y11" si="2">IF(F3="買い",(S3-J3),(J3-S3))</f>
        <v>0.10000000000000853</v>
      </c>
      <c r="Z3" s="133">
        <f t="shared" ref="Z3:Z11" si="3">IF(F3="買い",(S3-J3)*X3,(J3-S3)*X3)</f>
        <v>10.000000000000853</v>
      </c>
      <c r="AA3" s="92">
        <v>1410</v>
      </c>
      <c r="AB3" s="92">
        <f t="shared" ref="AB3:AB11" si="4">IF(AA3&gt;0,AA3,0)</f>
        <v>1410</v>
      </c>
      <c r="AC3" s="92">
        <f t="shared" ref="AC3:AC11" si="5">IF(AA3&lt;0,AA3,0)</f>
        <v>0</v>
      </c>
      <c r="AD3" s="92">
        <f>D1+AA3</f>
        <v>1001410</v>
      </c>
      <c r="AE3" t="s">
        <v>89</v>
      </c>
    </row>
    <row r="4" spans="1:32" ht="13.2">
      <c r="A4" s="143" t="s">
        <v>74</v>
      </c>
      <c r="B4" s="114" t="s">
        <v>55</v>
      </c>
      <c r="C4" s="146">
        <v>1</v>
      </c>
      <c r="D4" s="89" t="s">
        <v>32</v>
      </c>
      <c r="E4" s="89" t="s">
        <v>54</v>
      </c>
      <c r="F4" s="89" t="s">
        <v>56</v>
      </c>
      <c r="G4" s="89" t="s">
        <v>80</v>
      </c>
      <c r="H4" s="118">
        <v>42550</v>
      </c>
      <c r="I4" s="124">
        <v>0.76458333333333339</v>
      </c>
      <c r="J4" s="115">
        <v>72.72</v>
      </c>
      <c r="K4" s="89">
        <v>72.25</v>
      </c>
      <c r="L4" s="107">
        <v>47</v>
      </c>
      <c r="M4" s="89">
        <f t="shared" si="0"/>
        <v>30000</v>
      </c>
      <c r="N4" s="95">
        <f t="shared" si="1"/>
        <v>0.63829787234042556</v>
      </c>
      <c r="O4" s="89">
        <v>1</v>
      </c>
      <c r="P4" s="89" t="s">
        <v>54</v>
      </c>
      <c r="Q4" s="118">
        <v>42556</v>
      </c>
      <c r="R4" s="124">
        <v>0.99444444444444446</v>
      </c>
      <c r="S4" s="115">
        <v>72.83</v>
      </c>
      <c r="U4" t="s">
        <v>87</v>
      </c>
      <c r="V4" s="89">
        <v>1</v>
      </c>
      <c r="X4" s="89">
        <v>100</v>
      </c>
      <c r="Y4" s="95">
        <f t="shared" si="2"/>
        <v>0.10999999999999943</v>
      </c>
      <c r="Z4" s="133">
        <f t="shared" si="3"/>
        <v>10.999999999999943</v>
      </c>
      <c r="AA4" s="92">
        <v>1760</v>
      </c>
      <c r="AB4" s="92">
        <f t="shared" si="4"/>
        <v>1760</v>
      </c>
      <c r="AC4" s="92">
        <f t="shared" si="5"/>
        <v>0</v>
      </c>
      <c r="AD4" s="92">
        <f t="shared" ref="AD4:AD11" si="6">AD3+AA4</f>
        <v>1003170</v>
      </c>
      <c r="AE4" t="s">
        <v>89</v>
      </c>
    </row>
    <row r="5" spans="1:32" ht="13.2">
      <c r="A5" s="143" t="s">
        <v>74</v>
      </c>
      <c r="B5" s="114" t="s">
        <v>57</v>
      </c>
      <c r="C5" s="146">
        <v>1</v>
      </c>
      <c r="D5" s="89" t="s">
        <v>32</v>
      </c>
      <c r="E5" s="89" t="s">
        <v>54</v>
      </c>
      <c r="F5" s="89" t="s">
        <v>56</v>
      </c>
      <c r="G5" s="89" t="s">
        <v>80</v>
      </c>
      <c r="H5" s="118">
        <v>42550</v>
      </c>
      <c r="I5" s="124">
        <v>0.76527777777777783</v>
      </c>
      <c r="J5" s="115">
        <v>78.900000000000006</v>
      </c>
      <c r="K5" s="89">
        <v>78.349999999999994</v>
      </c>
      <c r="L5" s="107">
        <v>55</v>
      </c>
      <c r="M5" s="89">
        <f t="shared" si="0"/>
        <v>30000</v>
      </c>
      <c r="N5" s="95">
        <f t="shared" si="1"/>
        <v>0.54545454545454553</v>
      </c>
      <c r="O5" s="89">
        <v>1</v>
      </c>
      <c r="P5" s="89" t="s">
        <v>54</v>
      </c>
      <c r="Q5" s="118">
        <v>42556</v>
      </c>
      <c r="R5" s="124">
        <v>0.74375000000000002</v>
      </c>
      <c r="S5" s="115">
        <v>78.8</v>
      </c>
      <c r="U5" t="s">
        <v>88</v>
      </c>
      <c r="W5" s="89">
        <v>1</v>
      </c>
      <c r="X5" s="89">
        <v>100</v>
      </c>
      <c r="Y5" s="95">
        <f t="shared" si="2"/>
        <v>-0.10000000000000853</v>
      </c>
      <c r="Z5" s="133">
        <f t="shared" si="3"/>
        <v>-10.000000000000853</v>
      </c>
      <c r="AA5" s="92">
        <v>-1000</v>
      </c>
      <c r="AB5" s="92">
        <f t="shared" si="4"/>
        <v>0</v>
      </c>
      <c r="AC5" s="92">
        <f t="shared" si="5"/>
        <v>-1000</v>
      </c>
      <c r="AD5" s="92">
        <f t="shared" si="6"/>
        <v>1002170</v>
      </c>
      <c r="AE5" t="s">
        <v>89</v>
      </c>
    </row>
    <row r="6" spans="1:32" ht="13.2">
      <c r="A6" s="143" t="s">
        <v>74</v>
      </c>
      <c r="B6" s="114" t="s">
        <v>58</v>
      </c>
      <c r="C6" s="146">
        <v>1</v>
      </c>
      <c r="D6" s="89" t="s">
        <v>32</v>
      </c>
      <c r="E6" s="89" t="s">
        <v>54</v>
      </c>
      <c r="F6" s="89" t="s">
        <v>56</v>
      </c>
      <c r="G6" s="89" t="s">
        <v>80</v>
      </c>
      <c r="H6" s="118">
        <v>42550</v>
      </c>
      <c r="I6" s="124">
        <v>0.76597222222222217</v>
      </c>
      <c r="J6" s="115">
        <v>0.74219999999999997</v>
      </c>
      <c r="K6" s="89">
        <v>0.73839999999999995</v>
      </c>
      <c r="L6" s="107">
        <v>38</v>
      </c>
      <c r="M6" s="89">
        <f t="shared" si="0"/>
        <v>30000</v>
      </c>
      <c r="N6" s="95">
        <f t="shared" si="1"/>
        <v>0.78947368421052633</v>
      </c>
      <c r="O6" s="89">
        <v>1</v>
      </c>
      <c r="P6" s="89" t="s">
        <v>54</v>
      </c>
      <c r="Q6" s="118">
        <v>42551</v>
      </c>
      <c r="R6" s="124">
        <v>0.67708333333333337</v>
      </c>
      <c r="S6" s="115">
        <v>0.37840000000000001</v>
      </c>
      <c r="T6" s="89">
        <v>102.46</v>
      </c>
      <c r="U6" t="s">
        <v>62</v>
      </c>
      <c r="W6" s="89">
        <v>1</v>
      </c>
      <c r="X6" s="89">
        <v>10000</v>
      </c>
      <c r="Y6" s="95">
        <f t="shared" si="2"/>
        <v>-0.36379999999999996</v>
      </c>
      <c r="Z6" s="133">
        <f t="shared" si="3"/>
        <v>-3637.9999999999995</v>
      </c>
      <c r="AA6" s="92">
        <v>-3888</v>
      </c>
      <c r="AB6" s="92">
        <f t="shared" si="4"/>
        <v>0</v>
      </c>
      <c r="AC6" s="92">
        <f t="shared" si="5"/>
        <v>-3888</v>
      </c>
      <c r="AD6" s="92">
        <f t="shared" si="6"/>
        <v>998282</v>
      </c>
      <c r="AF6" s="92"/>
    </row>
    <row r="7" spans="1:32" ht="13.2">
      <c r="A7" s="143" t="s">
        <v>74</v>
      </c>
      <c r="B7" s="114" t="s">
        <v>59</v>
      </c>
      <c r="C7" s="146">
        <v>1</v>
      </c>
      <c r="D7" s="89" t="s">
        <v>32</v>
      </c>
      <c r="E7" s="89" t="s">
        <v>54</v>
      </c>
      <c r="F7" s="89" t="s">
        <v>56</v>
      </c>
      <c r="G7" s="89" t="s">
        <v>80</v>
      </c>
      <c r="H7" s="118">
        <v>42550</v>
      </c>
      <c r="I7" s="124">
        <v>0.76597222222222217</v>
      </c>
      <c r="J7" s="115">
        <v>1.4894000000000001</v>
      </c>
      <c r="K7" s="89">
        <v>1.4981</v>
      </c>
      <c r="L7" s="107">
        <v>87</v>
      </c>
      <c r="M7" s="89">
        <f t="shared" si="0"/>
        <v>30000</v>
      </c>
      <c r="N7" s="95">
        <f t="shared" si="1"/>
        <v>0.34482758620689657</v>
      </c>
      <c r="O7" s="89">
        <v>1</v>
      </c>
      <c r="P7" s="89" t="s">
        <v>54</v>
      </c>
      <c r="Q7" s="118">
        <v>42551</v>
      </c>
      <c r="R7" s="124">
        <v>0.67361111111111116</v>
      </c>
      <c r="S7" s="115">
        <v>1.4981</v>
      </c>
      <c r="T7" s="89">
        <v>76.05</v>
      </c>
      <c r="U7" t="s">
        <v>62</v>
      </c>
      <c r="W7" s="89">
        <v>1</v>
      </c>
      <c r="X7" s="89">
        <v>10000</v>
      </c>
      <c r="Y7" s="95">
        <f t="shared" si="2"/>
        <v>8.69999999999993E-3</v>
      </c>
      <c r="Z7" s="133">
        <f t="shared" si="3"/>
        <v>86.999999999999304</v>
      </c>
      <c r="AA7" s="92">
        <v>-6616</v>
      </c>
      <c r="AB7" s="92">
        <f t="shared" si="4"/>
        <v>0</v>
      </c>
      <c r="AC7" s="92">
        <f t="shared" si="5"/>
        <v>-6616</v>
      </c>
      <c r="AD7" s="92">
        <f t="shared" si="6"/>
        <v>991666</v>
      </c>
      <c r="AF7" s="92"/>
    </row>
    <row r="8" spans="1:32" ht="13.2">
      <c r="A8" s="143" t="s">
        <v>74</v>
      </c>
      <c r="B8" s="114" t="s">
        <v>60</v>
      </c>
      <c r="C8" s="146">
        <v>1</v>
      </c>
      <c r="D8" s="89" t="s">
        <v>32</v>
      </c>
      <c r="E8" s="89" t="s">
        <v>54</v>
      </c>
      <c r="F8" s="89" t="s">
        <v>61</v>
      </c>
      <c r="G8" s="89" t="s">
        <v>80</v>
      </c>
      <c r="H8" s="118">
        <v>42550</v>
      </c>
      <c r="I8" s="124">
        <v>0.76736111111111116</v>
      </c>
      <c r="J8" s="115">
        <v>0.71160000000000001</v>
      </c>
      <c r="K8" s="89">
        <v>0.70669999999999999</v>
      </c>
      <c r="L8" s="107">
        <v>49</v>
      </c>
      <c r="M8" s="89">
        <f t="shared" si="0"/>
        <v>30000</v>
      </c>
      <c r="N8" s="95">
        <f t="shared" si="1"/>
        <v>0.61224489795918358</v>
      </c>
      <c r="O8" s="89">
        <v>1</v>
      </c>
      <c r="P8" s="89" t="s">
        <v>54</v>
      </c>
      <c r="Q8" s="118">
        <v>42551</v>
      </c>
      <c r="R8" s="124">
        <v>0.62638888888888888</v>
      </c>
      <c r="S8" s="115">
        <v>0.70669999999999999</v>
      </c>
      <c r="T8" s="89">
        <v>102.61</v>
      </c>
      <c r="U8" t="s">
        <v>62</v>
      </c>
      <c r="W8" s="89">
        <v>1</v>
      </c>
      <c r="X8" s="89">
        <v>10000</v>
      </c>
      <c r="Y8" s="95">
        <f t="shared" si="2"/>
        <v>4.9000000000000155E-3</v>
      </c>
      <c r="Z8" s="133">
        <f t="shared" si="3"/>
        <v>49.000000000000156</v>
      </c>
      <c r="AA8" s="92">
        <v>-2975</v>
      </c>
      <c r="AB8" s="92">
        <f t="shared" si="4"/>
        <v>0</v>
      </c>
      <c r="AC8" s="92">
        <f t="shared" si="5"/>
        <v>-2975</v>
      </c>
      <c r="AD8" s="92">
        <f t="shared" si="6"/>
        <v>988691</v>
      </c>
      <c r="AF8" s="92"/>
    </row>
    <row r="9" spans="1:32" ht="13.2">
      <c r="J9" s="115"/>
      <c r="K9" s="121"/>
      <c r="S9" s="115"/>
      <c r="X9" s="89">
        <v>100</v>
      </c>
      <c r="Y9" s="95">
        <f t="shared" si="2"/>
        <v>0</v>
      </c>
      <c r="Z9" s="133">
        <f t="shared" si="3"/>
        <v>0</v>
      </c>
      <c r="AB9" s="92">
        <f t="shared" si="4"/>
        <v>0</v>
      </c>
      <c r="AC9" s="92">
        <f t="shared" si="5"/>
        <v>0</v>
      </c>
      <c r="AD9" s="92" t="e">
        <f>#REF!+AA9</f>
        <v>#REF!</v>
      </c>
    </row>
    <row r="10" spans="1:32" ht="13.2">
      <c r="J10" s="115"/>
      <c r="K10" s="121"/>
      <c r="S10" s="115"/>
      <c r="X10" s="89">
        <v>100</v>
      </c>
      <c r="Y10" s="95">
        <f t="shared" si="2"/>
        <v>0</v>
      </c>
      <c r="Z10" s="133">
        <f t="shared" si="3"/>
        <v>0</v>
      </c>
      <c r="AB10" s="92">
        <f t="shared" si="4"/>
        <v>0</v>
      </c>
      <c r="AC10" s="92">
        <f t="shared" si="5"/>
        <v>0</v>
      </c>
      <c r="AD10" s="92" t="e">
        <f t="shared" si="6"/>
        <v>#REF!</v>
      </c>
    </row>
    <row r="11" spans="1:32" ht="13.8" thickBot="1">
      <c r="B11" s="90"/>
      <c r="C11" s="147"/>
      <c r="D11" s="90"/>
      <c r="E11" s="90"/>
      <c r="F11" s="90"/>
      <c r="G11" s="90"/>
      <c r="H11" s="119"/>
      <c r="I11" s="125"/>
      <c r="J11" s="140"/>
      <c r="K11" s="123"/>
      <c r="L11" s="113">
        <f>IF(J11&gt;K11,J11-K11,K11-J11)</f>
        <v>0</v>
      </c>
      <c r="M11" s="90"/>
      <c r="N11" s="97"/>
      <c r="O11" s="90"/>
      <c r="P11" s="90"/>
      <c r="Q11" s="119"/>
      <c r="R11" s="125"/>
      <c r="S11" s="140"/>
      <c r="T11" s="90"/>
      <c r="U11" s="10"/>
      <c r="V11" s="90"/>
      <c r="W11" s="90"/>
      <c r="X11" s="136">
        <v>100</v>
      </c>
      <c r="Y11" s="139">
        <f t="shared" si="2"/>
        <v>0</v>
      </c>
      <c r="Z11" s="137">
        <f t="shared" si="3"/>
        <v>0</v>
      </c>
      <c r="AA11" s="94"/>
      <c r="AB11" s="92">
        <f t="shared" si="4"/>
        <v>0</v>
      </c>
      <c r="AC11" s="92">
        <f t="shared" si="5"/>
        <v>0</v>
      </c>
      <c r="AD11" s="92" t="e">
        <f t="shared" si="6"/>
        <v>#REF!</v>
      </c>
      <c r="AE11" s="20"/>
    </row>
    <row r="12" spans="1:32" ht="14.4" thickTop="1" thickBot="1">
      <c r="A12" s="166"/>
      <c r="B12" s="167"/>
      <c r="C12" s="168"/>
      <c r="D12" s="167"/>
      <c r="E12" s="167"/>
      <c r="F12" s="167"/>
      <c r="G12" s="167"/>
      <c r="H12" s="169"/>
      <c r="I12" s="170"/>
      <c r="J12" s="167"/>
      <c r="K12" s="167"/>
      <c r="L12" s="171"/>
      <c r="M12" s="167"/>
      <c r="N12" s="172"/>
      <c r="O12" s="167"/>
      <c r="P12" s="167"/>
      <c r="Q12" s="169"/>
      <c r="R12" s="170"/>
      <c r="S12" s="167"/>
      <c r="T12" s="167"/>
      <c r="U12" s="173" t="s">
        <v>33</v>
      </c>
      <c r="V12" s="167">
        <f>SUM(V3:V11)</f>
        <v>2</v>
      </c>
      <c r="W12" s="173">
        <f>SUM(W3:W11)</f>
        <v>4</v>
      </c>
      <c r="X12" s="173"/>
      <c r="Y12" s="174"/>
      <c r="Z12" s="175">
        <f>SUM(Z3:Z11)</f>
        <v>-3491.0000000000005</v>
      </c>
      <c r="AA12" s="176">
        <f>SUM(AA3:AA11)</f>
        <v>-11309</v>
      </c>
      <c r="AB12" s="176">
        <f>SUM(AB3:AB11)</f>
        <v>3170</v>
      </c>
      <c r="AC12" s="176">
        <f>SUM(AC3:AC11)</f>
        <v>-14479</v>
      </c>
      <c r="AD12" s="176" t="e">
        <f>AD11</f>
        <v>#REF!</v>
      </c>
      <c r="AE12" s="166"/>
    </row>
    <row r="13" spans="1:32" ht="13.8" thickTop="1">
      <c r="Z13" s="135"/>
    </row>
    <row r="14" spans="1:32" ht="13.5" customHeight="1" thickBot="1"/>
    <row r="15" spans="1:32" ht="27" thickBot="1">
      <c r="C15" s="212" t="s">
        <v>34</v>
      </c>
      <c r="D15" s="213"/>
      <c r="H15" s="160" t="s">
        <v>117</v>
      </c>
      <c r="I15" s="191" t="s">
        <v>56</v>
      </c>
      <c r="J15" s="120" t="s">
        <v>61</v>
      </c>
      <c r="K15" s="177"/>
      <c r="L15" s="191"/>
      <c r="M15" s="191"/>
      <c r="N15" s="98"/>
      <c r="O15" s="191"/>
      <c r="R15" s="89"/>
    </row>
    <row r="16" spans="1:32" ht="13.2">
      <c r="C16" s="148" t="s">
        <v>35</v>
      </c>
      <c r="D16" s="1" t="s">
        <v>143</v>
      </c>
      <c r="H16" s="129" t="s">
        <v>122</v>
      </c>
      <c r="I16" s="189">
        <f t="shared" ref="I16:I41" si="7">COUNTIFS($B$3:$B$11,$H16,$F$3:$F$11,$I$15)</f>
        <v>0</v>
      </c>
      <c r="J16" s="181">
        <f t="shared" ref="J16:J41" si="8">COUNTIFS($B$3:$B$11,$H16,$F$3:$F$11,$J$15)</f>
        <v>0</v>
      </c>
      <c r="K16" s="178"/>
      <c r="L16" s="4"/>
      <c r="M16" s="4"/>
      <c r="N16" s="99"/>
      <c r="O16" s="4"/>
      <c r="R16" s="126"/>
    </row>
    <row r="17" spans="1:32" ht="13.2">
      <c r="C17" s="149" t="s">
        <v>36</v>
      </c>
      <c r="D17" s="3">
        <f>COUNTIF(F3:F11,"買い")</f>
        <v>5</v>
      </c>
      <c r="H17" s="130" t="s">
        <v>121</v>
      </c>
      <c r="I17" s="184">
        <f t="shared" si="7"/>
        <v>0</v>
      </c>
      <c r="J17" s="158">
        <f t="shared" si="8"/>
        <v>0</v>
      </c>
      <c r="K17" s="105"/>
      <c r="L17" s="5"/>
      <c r="M17" s="5"/>
      <c r="N17" s="100"/>
      <c r="O17" s="5"/>
      <c r="R17" s="126"/>
    </row>
    <row r="18" spans="1:32" ht="13.2">
      <c r="C18" s="149" t="s">
        <v>37</v>
      </c>
      <c r="D18" s="3">
        <f>COUNTIF(F3:F11,"売り")</f>
        <v>1</v>
      </c>
      <c r="H18" s="130" t="s">
        <v>97</v>
      </c>
      <c r="I18" s="184">
        <f t="shared" si="7"/>
        <v>1</v>
      </c>
      <c r="J18" s="158">
        <f t="shared" si="8"/>
        <v>0</v>
      </c>
      <c r="K18" s="105"/>
      <c r="L18" s="5"/>
      <c r="M18" s="5"/>
      <c r="N18" s="100"/>
      <c r="O18" s="5"/>
      <c r="R18" s="126"/>
    </row>
    <row r="19" spans="1:32" ht="13.2">
      <c r="C19" s="149" t="s">
        <v>38</v>
      </c>
      <c r="D19" s="3">
        <f>D17+D18</f>
        <v>6</v>
      </c>
      <c r="H19" s="130" t="s">
        <v>119</v>
      </c>
      <c r="I19" s="184">
        <f t="shared" si="7"/>
        <v>0</v>
      </c>
      <c r="J19" s="158">
        <f t="shared" si="8"/>
        <v>0</v>
      </c>
      <c r="K19" s="105"/>
      <c r="L19" s="5"/>
      <c r="M19" s="5"/>
      <c r="N19" s="100"/>
      <c r="O19" s="5"/>
      <c r="R19" s="126"/>
    </row>
    <row r="20" spans="1:32" ht="13.2">
      <c r="C20" s="149" t="s">
        <v>39</v>
      </c>
      <c r="D20" s="3">
        <f>V12</f>
        <v>2</v>
      </c>
      <c r="H20" s="130" t="s">
        <v>111</v>
      </c>
      <c r="I20" s="184">
        <f t="shared" si="7"/>
        <v>1</v>
      </c>
      <c r="J20" s="158">
        <f t="shared" si="8"/>
        <v>0</v>
      </c>
      <c r="K20" s="105"/>
      <c r="L20" s="5"/>
      <c r="M20" s="5"/>
      <c r="N20" s="100"/>
      <c r="O20" s="5"/>
      <c r="R20" s="126"/>
    </row>
    <row r="21" spans="1:32" ht="13.2">
      <c r="C21" s="149" t="s">
        <v>40</v>
      </c>
      <c r="D21" s="110">
        <f>W12</f>
        <v>4</v>
      </c>
      <c r="H21" s="130" t="s">
        <v>123</v>
      </c>
      <c r="I21" s="184">
        <f t="shared" si="7"/>
        <v>0</v>
      </c>
      <c r="J21" s="158">
        <f t="shared" si="8"/>
        <v>0</v>
      </c>
      <c r="K21" s="105"/>
      <c r="L21" s="5"/>
      <c r="M21" s="5"/>
      <c r="N21" s="100"/>
      <c r="O21" s="5"/>
      <c r="R21" s="126"/>
    </row>
    <row r="22" spans="1:32" ht="13.2">
      <c r="C22" s="149" t="s">
        <v>41</v>
      </c>
      <c r="D22" s="3">
        <f>D19-D20-D21</f>
        <v>0</v>
      </c>
      <c r="H22" s="130" t="s">
        <v>98</v>
      </c>
      <c r="I22" s="184">
        <f t="shared" si="7"/>
        <v>1</v>
      </c>
      <c r="J22" s="158">
        <f t="shared" si="8"/>
        <v>0</v>
      </c>
      <c r="K22" s="105"/>
      <c r="L22" s="5"/>
      <c r="M22" s="5"/>
      <c r="N22" s="100"/>
      <c r="O22" s="5"/>
      <c r="R22" s="126"/>
    </row>
    <row r="23" spans="1:32" ht="13.2">
      <c r="C23" s="150" t="s">
        <v>42</v>
      </c>
      <c r="D23" s="111">
        <v>1</v>
      </c>
      <c r="H23" s="130" t="s">
        <v>105</v>
      </c>
      <c r="I23" s="184">
        <f t="shared" si="7"/>
        <v>0</v>
      </c>
      <c r="J23" s="158">
        <f t="shared" si="8"/>
        <v>0</v>
      </c>
      <c r="K23" s="105"/>
      <c r="L23" s="5"/>
      <c r="M23" s="5"/>
      <c r="N23" s="100"/>
      <c r="O23" s="5"/>
      <c r="R23" s="126"/>
    </row>
    <row r="24" spans="1:32" ht="13.2">
      <c r="C24" s="149" t="s">
        <v>43</v>
      </c>
      <c r="D24" s="158">
        <f>AB12</f>
        <v>3170</v>
      </c>
      <c r="H24" s="130" t="s">
        <v>112</v>
      </c>
      <c r="I24" s="184">
        <f t="shared" si="7"/>
        <v>1</v>
      </c>
      <c r="J24" s="158">
        <f t="shared" si="8"/>
        <v>0</v>
      </c>
      <c r="K24" s="105"/>
      <c r="L24" s="5"/>
      <c r="M24" s="5"/>
      <c r="N24" s="100"/>
      <c r="O24" s="5"/>
      <c r="R24" s="126"/>
    </row>
    <row r="25" spans="1:32" ht="13.2">
      <c r="C25" s="149" t="s">
        <v>44</v>
      </c>
      <c r="D25" s="159">
        <f>AC12</f>
        <v>-14479</v>
      </c>
      <c r="H25" s="130" t="s">
        <v>120</v>
      </c>
      <c r="I25" s="184">
        <f t="shared" si="7"/>
        <v>0</v>
      </c>
      <c r="J25" s="158">
        <f t="shared" si="8"/>
        <v>0</v>
      </c>
      <c r="K25" s="105"/>
      <c r="L25" s="5"/>
      <c r="M25" s="5"/>
      <c r="N25" s="100"/>
      <c r="O25" s="5"/>
      <c r="R25" s="126"/>
    </row>
    <row r="26" spans="1:32" ht="13.2">
      <c r="C26" s="149" t="s">
        <v>45</v>
      </c>
      <c r="D26" s="158">
        <f>AA12</f>
        <v>-11309</v>
      </c>
      <c r="H26" s="130" t="s">
        <v>118</v>
      </c>
      <c r="I26" s="184">
        <f t="shared" si="7"/>
        <v>0</v>
      </c>
      <c r="J26" s="158">
        <f t="shared" si="8"/>
        <v>0</v>
      </c>
      <c r="K26" s="178"/>
      <c r="L26" s="4"/>
      <c r="M26" s="4"/>
      <c r="N26" s="99"/>
      <c r="O26" s="4"/>
      <c r="R26" s="126"/>
    </row>
    <row r="27" spans="1:32" s="89" customFormat="1" ht="13.2">
      <c r="A27"/>
      <c r="C27" s="149" t="s">
        <v>15</v>
      </c>
      <c r="D27" s="158">
        <f>D24/D20</f>
        <v>1585</v>
      </c>
      <c r="H27" s="130" t="s">
        <v>95</v>
      </c>
      <c r="I27" s="184">
        <f t="shared" si="7"/>
        <v>0</v>
      </c>
      <c r="J27" s="158">
        <f t="shared" si="8"/>
        <v>0</v>
      </c>
      <c r="K27" s="105"/>
      <c r="L27" s="5"/>
      <c r="M27" s="5"/>
      <c r="N27" s="100"/>
      <c r="O27" s="5"/>
      <c r="Q27" s="118"/>
      <c r="R27" s="126"/>
      <c r="U27"/>
      <c r="Y27" s="95"/>
      <c r="Z27" s="133"/>
      <c r="AA27" s="92"/>
      <c r="AB27" s="92"/>
      <c r="AC27" s="92"/>
      <c r="AD27" s="92"/>
      <c r="AE27"/>
      <c r="AF27"/>
    </row>
    <row r="28" spans="1:32" s="89" customFormat="1" ht="13.2">
      <c r="A28"/>
      <c r="C28" s="149" t="s">
        <v>16</v>
      </c>
      <c r="D28" s="158">
        <f>D25/D21</f>
        <v>-3619.75</v>
      </c>
      <c r="H28" s="130" t="s">
        <v>94</v>
      </c>
      <c r="I28" s="184">
        <f t="shared" si="7"/>
        <v>0</v>
      </c>
      <c r="J28" s="158">
        <f t="shared" si="8"/>
        <v>0</v>
      </c>
      <c r="K28" s="105"/>
      <c r="L28" s="5"/>
      <c r="M28" s="5"/>
      <c r="N28" s="100"/>
      <c r="O28" s="5"/>
      <c r="Q28" s="118"/>
      <c r="R28" s="126"/>
      <c r="U28"/>
      <c r="Y28" s="95"/>
      <c r="Z28" s="133"/>
      <c r="AA28" s="92"/>
      <c r="AB28" s="92"/>
      <c r="AC28" s="92"/>
      <c r="AD28" s="92"/>
      <c r="AE28"/>
      <c r="AF28"/>
    </row>
    <row r="29" spans="1:32" s="89" customFormat="1" ht="13.2">
      <c r="A29"/>
      <c r="C29" s="149" t="s">
        <v>46</v>
      </c>
      <c r="D29" s="3">
        <v>3</v>
      </c>
      <c r="H29" s="130" t="s">
        <v>113</v>
      </c>
      <c r="I29" s="184">
        <f t="shared" si="7"/>
        <v>0</v>
      </c>
      <c r="J29" s="158">
        <f t="shared" si="8"/>
        <v>0</v>
      </c>
      <c r="K29" s="105"/>
      <c r="L29" s="5"/>
      <c r="M29" s="5"/>
      <c r="N29" s="100"/>
      <c r="O29" s="5"/>
      <c r="Q29" s="118"/>
      <c r="R29" s="126"/>
      <c r="U29"/>
      <c r="Y29" s="95"/>
      <c r="Z29" s="133"/>
      <c r="AA29" s="92"/>
      <c r="AB29" s="92"/>
      <c r="AC29" s="92"/>
      <c r="AD29" s="92"/>
      <c r="AE29"/>
      <c r="AF29"/>
    </row>
    <row r="30" spans="1:32" s="89" customFormat="1" ht="13.2">
      <c r="A30"/>
      <c r="C30" s="149" t="s">
        <v>47</v>
      </c>
      <c r="D30" s="3">
        <v>7</v>
      </c>
      <c r="H30" s="130" t="s">
        <v>99</v>
      </c>
      <c r="I30" s="184">
        <f t="shared" si="7"/>
        <v>0</v>
      </c>
      <c r="J30" s="158">
        <f t="shared" si="8"/>
        <v>0</v>
      </c>
      <c r="K30" s="105"/>
      <c r="L30" s="5"/>
      <c r="M30" s="5"/>
      <c r="N30" s="100"/>
      <c r="O30" s="5"/>
      <c r="Q30" s="118"/>
      <c r="R30" s="126"/>
      <c r="U30"/>
      <c r="Y30" s="95"/>
      <c r="Z30" s="133"/>
      <c r="AA30" s="92"/>
      <c r="AB30" s="92"/>
      <c r="AC30" s="92"/>
      <c r="AD30" s="92"/>
      <c r="AE30"/>
      <c r="AF30"/>
    </row>
    <row r="31" spans="1:32" s="89" customFormat="1" ht="13.2">
      <c r="A31"/>
      <c r="C31" s="149" t="s">
        <v>48</v>
      </c>
      <c r="D31" s="158">
        <v>-15508</v>
      </c>
      <c r="H31" s="130" t="s">
        <v>100</v>
      </c>
      <c r="I31" s="184">
        <f t="shared" si="7"/>
        <v>0</v>
      </c>
      <c r="J31" s="158">
        <f t="shared" si="8"/>
        <v>0</v>
      </c>
      <c r="K31" s="105"/>
      <c r="L31" s="5"/>
      <c r="M31" s="5"/>
      <c r="N31" s="100"/>
      <c r="O31" s="5"/>
      <c r="Q31" s="118"/>
      <c r="R31" s="126"/>
      <c r="U31"/>
      <c r="Y31" s="95"/>
      <c r="Z31" s="133"/>
      <c r="AA31" s="92"/>
      <c r="AB31" s="92"/>
      <c r="AC31" s="92"/>
      <c r="AD31" s="92"/>
      <c r="AE31"/>
      <c r="AF31"/>
    </row>
    <row r="32" spans="1:32" s="89" customFormat="1" ht="13.8" thickBot="1">
      <c r="A32"/>
      <c r="C32" s="151" t="s">
        <v>14</v>
      </c>
      <c r="D32" s="112">
        <f>(D20/D19)</f>
        <v>0.33333333333333331</v>
      </c>
      <c r="H32" s="130" t="s">
        <v>93</v>
      </c>
      <c r="I32" s="184">
        <f t="shared" si="7"/>
        <v>0</v>
      </c>
      <c r="J32" s="158">
        <f t="shared" si="8"/>
        <v>0</v>
      </c>
      <c r="K32" s="105"/>
      <c r="L32" s="5"/>
      <c r="M32" s="5"/>
      <c r="N32" s="100"/>
      <c r="O32" s="5"/>
      <c r="Q32" s="118"/>
      <c r="R32" s="126"/>
      <c r="U32"/>
      <c r="Y32" s="95"/>
      <c r="Z32" s="133"/>
      <c r="AA32" s="92"/>
      <c r="AB32" s="92"/>
      <c r="AC32" s="92"/>
      <c r="AD32" s="92"/>
      <c r="AE32"/>
      <c r="AF32"/>
    </row>
    <row r="33" spans="1:32" s="89" customFormat="1" ht="13.2">
      <c r="A33"/>
      <c r="C33" s="146"/>
      <c r="H33" s="130" t="s">
        <v>103</v>
      </c>
      <c r="I33" s="184">
        <f t="shared" si="7"/>
        <v>0</v>
      </c>
      <c r="J33" s="158">
        <f t="shared" si="8"/>
        <v>0</v>
      </c>
      <c r="K33" s="105"/>
      <c r="L33" s="5"/>
      <c r="M33" s="5"/>
      <c r="N33" s="100"/>
      <c r="O33" s="5"/>
      <c r="Q33" s="118"/>
      <c r="R33" s="126"/>
      <c r="U33"/>
      <c r="Y33" s="95"/>
      <c r="Z33" s="133"/>
      <c r="AA33" s="92"/>
      <c r="AB33" s="92"/>
      <c r="AC33" s="92"/>
      <c r="AD33" s="92"/>
      <c r="AE33"/>
      <c r="AF33"/>
    </row>
    <row r="34" spans="1:32" s="89" customFormat="1" ht="13.2">
      <c r="A34"/>
      <c r="C34" s="146"/>
      <c r="H34" s="130" t="s">
        <v>125</v>
      </c>
      <c r="I34" s="184">
        <f t="shared" si="7"/>
        <v>0</v>
      </c>
      <c r="J34" s="158">
        <f t="shared" si="8"/>
        <v>0</v>
      </c>
      <c r="K34" s="106"/>
      <c r="L34" s="9"/>
      <c r="M34" s="9"/>
      <c r="N34" s="161"/>
      <c r="O34" s="9"/>
      <c r="Q34" s="118"/>
      <c r="R34" s="126"/>
      <c r="U34"/>
      <c r="Y34" s="95"/>
      <c r="Z34" s="133"/>
      <c r="AA34" s="92"/>
      <c r="AB34" s="92"/>
      <c r="AC34" s="92"/>
      <c r="AD34" s="92"/>
      <c r="AE34"/>
      <c r="AF34"/>
    </row>
    <row r="35" spans="1:32" s="89" customFormat="1" ht="13.2">
      <c r="A35"/>
      <c r="C35" s="146"/>
      <c r="H35" s="130" t="s">
        <v>114</v>
      </c>
      <c r="I35" s="184">
        <f t="shared" si="7"/>
        <v>1</v>
      </c>
      <c r="J35" s="158">
        <f t="shared" si="8"/>
        <v>0</v>
      </c>
      <c r="K35" s="106"/>
      <c r="L35" s="9"/>
      <c r="M35" s="9"/>
      <c r="N35" s="161"/>
      <c r="O35" s="9"/>
      <c r="Q35" s="118"/>
      <c r="R35" s="126"/>
      <c r="U35"/>
      <c r="Y35" s="95"/>
      <c r="Z35" s="133"/>
      <c r="AA35" s="92"/>
      <c r="AB35" s="92"/>
      <c r="AC35" s="92"/>
      <c r="AD35" s="92"/>
      <c r="AE35"/>
      <c r="AF35"/>
    </row>
    <row r="36" spans="1:32" s="89" customFormat="1" ht="13.2">
      <c r="A36"/>
      <c r="C36" s="146"/>
      <c r="H36" s="130" t="s">
        <v>115</v>
      </c>
      <c r="I36" s="184">
        <f t="shared" si="7"/>
        <v>0</v>
      </c>
      <c r="J36" s="158">
        <f t="shared" si="8"/>
        <v>1</v>
      </c>
      <c r="K36" s="106"/>
      <c r="L36" s="9"/>
      <c r="M36" s="9"/>
      <c r="N36" s="161"/>
      <c r="O36" s="9"/>
      <c r="Q36" s="118"/>
      <c r="R36" s="126"/>
      <c r="U36"/>
      <c r="Y36" s="95"/>
      <c r="Z36" s="133"/>
      <c r="AA36" s="92"/>
      <c r="AB36" s="92"/>
      <c r="AC36" s="92"/>
      <c r="AD36" s="92"/>
      <c r="AE36"/>
      <c r="AF36"/>
    </row>
    <row r="37" spans="1:32" s="89" customFormat="1" ht="13.2">
      <c r="A37"/>
      <c r="C37" s="146"/>
      <c r="H37" s="130" t="s">
        <v>124</v>
      </c>
      <c r="I37" s="184">
        <f t="shared" si="7"/>
        <v>0</v>
      </c>
      <c r="J37" s="158">
        <f t="shared" si="8"/>
        <v>0</v>
      </c>
      <c r="K37" s="106"/>
      <c r="L37" s="9"/>
      <c r="M37" s="9"/>
      <c r="N37" s="161"/>
      <c r="O37" s="9"/>
      <c r="Q37" s="118"/>
      <c r="R37" s="126"/>
      <c r="U37"/>
      <c r="Y37" s="95"/>
      <c r="Z37" s="133"/>
      <c r="AA37" s="92"/>
      <c r="AB37" s="92"/>
      <c r="AC37" s="92"/>
      <c r="AD37" s="92"/>
      <c r="AE37"/>
      <c r="AF37"/>
    </row>
    <row r="38" spans="1:32" s="89" customFormat="1" ht="13.2">
      <c r="A38"/>
      <c r="C38" s="146"/>
      <c r="H38" s="130" t="s">
        <v>104</v>
      </c>
      <c r="I38" s="184">
        <f t="shared" si="7"/>
        <v>0</v>
      </c>
      <c r="J38" s="158">
        <f t="shared" si="8"/>
        <v>0</v>
      </c>
      <c r="K38" s="106"/>
      <c r="L38" s="9"/>
      <c r="M38" s="9"/>
      <c r="N38" s="161"/>
      <c r="O38" s="9"/>
      <c r="Q38" s="118"/>
      <c r="R38" s="126"/>
      <c r="U38"/>
      <c r="Y38" s="95"/>
      <c r="Z38" s="133"/>
      <c r="AA38" s="92"/>
      <c r="AB38" s="92"/>
      <c r="AC38" s="92"/>
      <c r="AD38" s="92"/>
      <c r="AE38"/>
      <c r="AF38"/>
    </row>
    <row r="39" spans="1:32" s="89" customFormat="1" ht="13.2">
      <c r="A39"/>
      <c r="C39" s="146"/>
      <c r="H39" s="130" t="s">
        <v>31</v>
      </c>
      <c r="I39" s="184">
        <f t="shared" si="7"/>
        <v>0</v>
      </c>
      <c r="J39" s="158">
        <f t="shared" si="8"/>
        <v>0</v>
      </c>
      <c r="K39" s="106"/>
      <c r="L39" s="9"/>
      <c r="M39" s="9"/>
      <c r="N39" s="161"/>
      <c r="O39" s="9"/>
      <c r="Q39" s="118"/>
      <c r="R39" s="126"/>
      <c r="U39"/>
      <c r="Y39" s="95"/>
      <c r="Z39" s="133"/>
      <c r="AA39" s="92"/>
      <c r="AB39" s="92"/>
      <c r="AC39" s="92"/>
      <c r="AD39" s="92"/>
      <c r="AE39"/>
      <c r="AF39"/>
    </row>
    <row r="40" spans="1:32" s="89" customFormat="1" ht="13.2">
      <c r="A40"/>
      <c r="C40" s="146"/>
      <c r="H40" s="130" t="s">
        <v>116</v>
      </c>
      <c r="I40" s="184">
        <f t="shared" si="7"/>
        <v>0</v>
      </c>
      <c r="J40" s="158">
        <f t="shared" si="8"/>
        <v>0</v>
      </c>
      <c r="K40" s="106"/>
      <c r="L40" s="9"/>
      <c r="M40" s="9"/>
      <c r="N40" s="161"/>
      <c r="O40" s="9"/>
      <c r="Q40" s="118"/>
      <c r="R40" s="126"/>
      <c r="U40"/>
      <c r="Y40" s="95"/>
      <c r="Z40" s="133"/>
      <c r="AA40" s="92"/>
      <c r="AB40" s="92"/>
      <c r="AC40" s="92"/>
      <c r="AD40" s="92"/>
      <c r="AE40"/>
      <c r="AF40"/>
    </row>
    <row r="41" spans="1:32" s="89" customFormat="1" ht="13.8" thickBot="1">
      <c r="A41"/>
      <c r="C41" s="146"/>
      <c r="H41" s="131"/>
      <c r="I41" s="185">
        <f t="shared" si="7"/>
        <v>0</v>
      </c>
      <c r="J41" s="186">
        <f t="shared" si="8"/>
        <v>0</v>
      </c>
      <c r="K41" s="179"/>
      <c r="L41" s="6"/>
      <c r="M41" s="6"/>
      <c r="N41" s="101"/>
      <c r="O41" s="6"/>
      <c r="Q41" s="118"/>
      <c r="R41" s="126"/>
      <c r="U41"/>
      <c r="Y41" s="95"/>
      <c r="Z41" s="133"/>
      <c r="AA41" s="92"/>
      <c r="AB41" s="92"/>
      <c r="AC41" s="92"/>
      <c r="AD41" s="92"/>
      <c r="AE41"/>
      <c r="AF41"/>
    </row>
    <row r="42" spans="1:32" s="89" customFormat="1" ht="13.8" thickBot="1">
      <c r="A42"/>
      <c r="C42" s="146"/>
      <c r="H42" s="153" t="s">
        <v>33</v>
      </c>
      <c r="I42" s="187">
        <f>SUM(I16:I41)</f>
        <v>5</v>
      </c>
      <c r="J42" s="188">
        <f>SUM(J16:J41)</f>
        <v>1</v>
      </c>
      <c r="K42" s="180"/>
      <c r="L42" s="11"/>
      <c r="M42" s="11"/>
      <c r="N42" s="102"/>
      <c r="O42" s="11"/>
      <c r="Q42" s="118"/>
      <c r="R42" s="126"/>
      <c r="U42"/>
      <c r="Y42" s="95"/>
      <c r="Z42" s="133"/>
      <c r="AA42" s="92"/>
      <c r="AB42" s="92"/>
      <c r="AC42" s="92"/>
      <c r="AD42" s="92"/>
      <c r="AE42"/>
      <c r="AF42"/>
    </row>
    <row r="43" spans="1:32" ht="13.5" customHeight="1">
      <c r="I43" s="133"/>
      <c r="J43" s="133"/>
    </row>
    <row r="44" spans="1:32" ht="13.5" customHeight="1" thickBot="1">
      <c r="I44" s="133"/>
      <c r="J44" s="133"/>
    </row>
    <row r="45" spans="1:32" ht="27" thickBot="1">
      <c r="H45" s="160" t="s">
        <v>126</v>
      </c>
      <c r="I45" s="182" t="s">
        <v>56</v>
      </c>
      <c r="J45" s="183" t="s">
        <v>61</v>
      </c>
      <c r="K45" s="190" t="s">
        <v>49</v>
      </c>
      <c r="L45" s="191"/>
      <c r="M45" s="191"/>
      <c r="N45" s="98"/>
      <c r="O45" s="191"/>
      <c r="T45"/>
    </row>
    <row r="46" spans="1:32" ht="13.2">
      <c r="H46" s="129" t="s">
        <v>80</v>
      </c>
      <c r="I46" s="184">
        <f>COUNTIFS($G$3:$G$11,$H46,$F$3:$F$11,$I$45)</f>
        <v>5</v>
      </c>
      <c r="J46" s="181">
        <f>COUNTIFS($G$3:$G$11,$H46,$F$3:$F$11,$J$45)</f>
        <v>1</v>
      </c>
      <c r="K46" s="162">
        <v>0</v>
      </c>
      <c r="L46" s="4"/>
      <c r="M46" s="4"/>
      <c r="N46" s="99"/>
      <c r="O46" s="4"/>
      <c r="S46" s="20"/>
      <c r="T46"/>
    </row>
    <row r="47" spans="1:32" ht="13.2">
      <c r="H47" s="130" t="s">
        <v>81</v>
      </c>
      <c r="I47" s="184">
        <f>COUNTIFS($G$3:$G$11,$H47,$F$3:$F$11,$I$45)</f>
        <v>0</v>
      </c>
      <c r="J47" s="181">
        <f>COUNTIFS($G$3:$G$11,$H47,$F$3:$F$11,$J$45)</f>
        <v>0</v>
      </c>
      <c r="K47" s="163">
        <v>0</v>
      </c>
      <c r="L47" s="2"/>
      <c r="M47" s="2"/>
      <c r="N47" s="103"/>
      <c r="O47" s="2"/>
      <c r="S47" s="20"/>
      <c r="T47"/>
    </row>
    <row r="48" spans="1:32" ht="13.2">
      <c r="H48" s="130" t="s">
        <v>133</v>
      </c>
      <c r="I48" s="184">
        <f>COUNTIFS($G$3:$G$11,$H48,$F$3:$F$11,$I$45)</f>
        <v>0</v>
      </c>
      <c r="J48" s="181">
        <f>COUNTIFS($G$3:$G$11,$H48,$F$3:$F$11,$J$45)</f>
        <v>0</v>
      </c>
      <c r="K48" s="163">
        <v>0</v>
      </c>
      <c r="L48" s="2"/>
      <c r="M48" s="2"/>
      <c r="N48" s="103"/>
      <c r="O48" s="2"/>
      <c r="S48" s="20"/>
      <c r="T48"/>
    </row>
    <row r="49" spans="8:20" ht="13.2">
      <c r="H49" s="130"/>
      <c r="I49" s="184">
        <f>COUNTIFS($G$3:$G$11,$H49,$F$3:$F$11,$I$45)</f>
        <v>0</v>
      </c>
      <c r="J49" s="181">
        <f>COUNTIFS($G$3:$G$11,$H49,$F$3:$F$11,$J$45)</f>
        <v>0</v>
      </c>
      <c r="K49" s="163">
        <v>0</v>
      </c>
      <c r="L49" s="2"/>
      <c r="M49" s="2"/>
      <c r="N49" s="103"/>
      <c r="O49" s="2"/>
      <c r="S49" s="20"/>
      <c r="T49"/>
    </row>
    <row r="50" spans="8:20" ht="13.8" thickBot="1">
      <c r="H50" s="131"/>
      <c r="I50" s="184">
        <f>COUNTIFS($G$3:$G$11,$H50,$F$3:$F$11,$I$45)</f>
        <v>0</v>
      </c>
      <c r="J50" s="181">
        <f>COUNTIFS($G$3:$G$11,$H50,$F$3:$F$11,$J$45)</f>
        <v>0</v>
      </c>
      <c r="K50" s="164">
        <v>0</v>
      </c>
      <c r="L50" s="8"/>
      <c r="M50" s="8"/>
      <c r="N50" s="104"/>
      <c r="O50" s="8"/>
      <c r="S50" s="20"/>
      <c r="T50"/>
    </row>
    <row r="51" spans="8:20" ht="13.8" thickBot="1">
      <c r="H51" s="153" t="s">
        <v>33</v>
      </c>
      <c r="I51" s="187">
        <f>SUM(I46:I50)</f>
        <v>5</v>
      </c>
      <c r="J51" s="188">
        <f>SUM(J46:J50)</f>
        <v>1</v>
      </c>
      <c r="K51" s="165">
        <f>SUM(K46:K50)</f>
        <v>0</v>
      </c>
      <c r="L51" s="154"/>
      <c r="M51" s="154"/>
      <c r="N51" s="155"/>
      <c r="O51" s="154"/>
      <c r="S51" s="20"/>
      <c r="T51"/>
    </row>
  </sheetData>
  <autoFilter ref="A2:AE12">
    <filterColumn colId="16" showButton="0"/>
    <sortState ref="A3:AF50">
      <sortCondition ref="H2:H50"/>
    </sortState>
  </autoFilter>
  <mergeCells count="4">
    <mergeCell ref="V1:W1"/>
    <mergeCell ref="H2:I2"/>
    <mergeCell ref="Q2:R2"/>
    <mergeCell ref="C15:D15"/>
  </mergeCells>
  <phoneticPr fontId="12"/>
  <pageMargins left="0.69861111111111107" right="0.69861111111111107" top="0.75" bottom="0.75" header="0.3" footer="0.3"/>
  <pageSetup paperSize="9" firstPageNumber="4294963191" orientation="portrait"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3"/>
  <sheetViews>
    <sheetView zoomScale="85" zoomScaleNormal="85" zoomScaleSheetLayoutView="100" workbookViewId="0">
      <pane ySplit="2" topLeftCell="A3" activePane="bottomLeft" state="frozen"/>
      <selection activeCell="E24" sqref="E24"/>
      <selection pane="bottomLeft" activeCell="P44" sqref="P44"/>
    </sheetView>
  </sheetViews>
  <sheetFormatPr defaultColWidth="10" defaultRowHeight="13.5" customHeight="1"/>
  <cols>
    <col min="1" max="1" width="10.44140625" bestFit="1" customWidth="1"/>
    <col min="2" max="2" width="9.6640625" style="89" customWidth="1"/>
    <col min="3" max="3" width="17.21875" style="146" customWidth="1"/>
    <col min="4" max="4" width="13.109375" style="89" customWidth="1"/>
    <col min="5" max="5" width="6.88671875" style="89" customWidth="1"/>
    <col min="6" max="6" width="5.21875" style="89" bestFit="1" customWidth="1"/>
    <col min="7" max="7" width="5.21875" style="89" customWidth="1"/>
    <col min="8" max="8" width="15.88671875" style="118" bestFit="1" customWidth="1"/>
    <col min="9" max="9" width="7.33203125" style="124" customWidth="1"/>
    <col min="10" max="10" width="13.109375" style="89" customWidth="1"/>
    <col min="11" max="11" width="7.44140625" style="89" hidden="1" customWidth="1"/>
    <col min="12" max="12" width="8.44140625" style="107" hidden="1" customWidth="1"/>
    <col min="13" max="13" width="9" style="89" hidden="1" customWidth="1"/>
    <col min="14" max="14" width="7.88671875" style="95" hidden="1" customWidth="1"/>
    <col min="15" max="15" width="11.88671875" style="89" hidden="1" customWidth="1"/>
    <col min="16" max="16" width="11.21875" style="89" customWidth="1"/>
    <col min="17" max="17" width="10.44140625" style="118" bestFit="1" customWidth="1"/>
    <col min="18" max="18" width="8.21875" style="124" bestFit="1" customWidth="1"/>
    <col min="19" max="19" width="9" style="89" bestFit="1" customWidth="1"/>
    <col min="20" max="20" width="8.44140625" style="89" hidden="1" customWidth="1"/>
    <col min="21" max="21" width="13" bestFit="1" customWidth="1"/>
    <col min="22" max="22" width="5.21875" style="89" bestFit="1" customWidth="1"/>
    <col min="23" max="23" width="5.21875" style="89" customWidth="1"/>
    <col min="24" max="24" width="9.21875" style="89" bestFit="1" customWidth="1"/>
    <col min="25" max="25" width="12.21875" style="95" hidden="1" customWidth="1"/>
    <col min="26" max="26" width="8.21875" style="133" bestFit="1" customWidth="1"/>
    <col min="27" max="27" width="10.6640625" style="92" bestFit="1" customWidth="1"/>
    <col min="28" max="29" width="10.6640625" style="92" hidden="1" customWidth="1"/>
    <col min="30" max="30" width="10.77734375" style="92" customWidth="1"/>
    <col min="31" max="31" width="37.44140625" customWidth="1"/>
  </cols>
  <sheetData>
    <row r="1" spans="1:32" ht="13.5" customHeight="1" thickBot="1">
      <c r="C1" s="144" t="s">
        <v>65</v>
      </c>
      <c r="D1" s="89">
        <v>1000000</v>
      </c>
      <c r="V1" s="206" t="s">
        <v>30</v>
      </c>
      <c r="W1" s="207"/>
      <c r="X1" s="132"/>
      <c r="Y1" s="138"/>
    </row>
    <row r="2" spans="1:32" ht="47.25" customHeight="1" thickBot="1">
      <c r="A2" s="89" t="s">
        <v>82</v>
      </c>
      <c r="B2" s="87" t="s">
        <v>21</v>
      </c>
      <c r="C2" s="145" t="s">
        <v>107</v>
      </c>
      <c r="D2" s="88" t="s">
        <v>22</v>
      </c>
      <c r="E2" s="88" t="s">
        <v>23</v>
      </c>
      <c r="F2" s="88" t="s">
        <v>77</v>
      </c>
      <c r="G2" s="88" t="s">
        <v>79</v>
      </c>
      <c r="H2" s="208" t="s">
        <v>24</v>
      </c>
      <c r="I2" s="209"/>
      <c r="J2" s="88" t="s">
        <v>25</v>
      </c>
      <c r="K2" s="91" t="s">
        <v>62</v>
      </c>
      <c r="L2" s="91" t="s">
        <v>63</v>
      </c>
      <c r="M2" s="91" t="s">
        <v>64</v>
      </c>
      <c r="N2" s="96" t="s">
        <v>66</v>
      </c>
      <c r="O2" s="91" t="s">
        <v>67</v>
      </c>
      <c r="P2" s="88" t="s">
        <v>26</v>
      </c>
      <c r="Q2" s="210" t="s">
        <v>27</v>
      </c>
      <c r="R2" s="211"/>
      <c r="S2" s="88" t="s">
        <v>28</v>
      </c>
      <c r="T2" s="88" t="s">
        <v>68</v>
      </c>
      <c r="U2" s="88" t="s">
        <v>29</v>
      </c>
      <c r="V2" s="88" t="s">
        <v>83</v>
      </c>
      <c r="W2" s="88" t="s">
        <v>84</v>
      </c>
      <c r="X2" s="142" t="s">
        <v>102</v>
      </c>
      <c r="Y2" s="141" t="s">
        <v>101</v>
      </c>
      <c r="Z2" s="134" t="s">
        <v>96</v>
      </c>
      <c r="AA2" s="152" t="s">
        <v>129</v>
      </c>
      <c r="AB2" s="152" t="s">
        <v>109</v>
      </c>
      <c r="AC2" s="152" t="s">
        <v>110</v>
      </c>
      <c r="AD2" s="93" t="s">
        <v>108</v>
      </c>
      <c r="AE2" s="109" t="s">
        <v>69</v>
      </c>
    </row>
    <row r="3" spans="1:32" ht="13.2">
      <c r="A3" t="s">
        <v>75</v>
      </c>
      <c r="B3" s="89" t="s">
        <v>55</v>
      </c>
      <c r="C3" s="146">
        <v>1</v>
      </c>
      <c r="D3" s="89" t="s">
        <v>106</v>
      </c>
      <c r="E3" s="89" t="s">
        <v>54</v>
      </c>
      <c r="F3" s="89" t="s">
        <v>78</v>
      </c>
      <c r="G3" s="89" t="s">
        <v>81</v>
      </c>
      <c r="H3" s="118">
        <v>42552</v>
      </c>
      <c r="I3" s="124">
        <v>0.83750000000000002</v>
      </c>
      <c r="J3" s="115">
        <v>73.629000000000005</v>
      </c>
      <c r="K3" s="121">
        <v>73.296999999999997</v>
      </c>
      <c r="L3" s="107">
        <v>33</v>
      </c>
      <c r="M3" s="89">
        <f t="shared" ref="M3:M13" si="0">$D$1*0.03</f>
        <v>30000</v>
      </c>
      <c r="N3" s="95">
        <f t="shared" ref="N3:N13" si="1">(M3/L3)/1000</f>
        <v>0.90909090909090917</v>
      </c>
      <c r="O3" s="89">
        <v>1</v>
      </c>
      <c r="P3" s="89" t="s">
        <v>54</v>
      </c>
      <c r="Q3" s="118">
        <v>42556</v>
      </c>
      <c r="R3" s="124">
        <v>0.57013888888888886</v>
      </c>
      <c r="S3" s="115">
        <v>73.453999999999994</v>
      </c>
      <c r="U3" t="s">
        <v>62</v>
      </c>
      <c r="W3" s="89">
        <v>1</v>
      </c>
      <c r="X3" s="89">
        <v>100</v>
      </c>
      <c r="Y3" s="95">
        <f t="shared" ref="Y3:Y43" si="2">IF(F3="買い",(S3-J3),(J3-S3))</f>
        <v>-0.17500000000001137</v>
      </c>
      <c r="Z3" s="133">
        <f t="shared" ref="Z3:Z43" si="3">IF(F3="買い",(S3-J3)*X3,(J3-S3)*X3)</f>
        <v>-17.500000000001137</v>
      </c>
      <c r="AA3" s="92">
        <v>-1800</v>
      </c>
      <c r="AB3" s="92">
        <f t="shared" ref="AB3:AB43" si="4">IF(AA3&gt;0,AA3,0)</f>
        <v>0</v>
      </c>
      <c r="AC3" s="92">
        <f t="shared" ref="AC3:AC43" si="5">IF(AA3&lt;0,AA3,0)</f>
        <v>-1800</v>
      </c>
      <c r="AD3" s="92">
        <f>D1+AA3</f>
        <v>998200</v>
      </c>
      <c r="AE3" t="s">
        <v>89</v>
      </c>
      <c r="AF3" s="92"/>
    </row>
    <row r="4" spans="1:32" ht="13.2">
      <c r="A4" t="s">
        <v>75</v>
      </c>
      <c r="B4" s="114" t="s">
        <v>55</v>
      </c>
      <c r="C4" s="146">
        <v>1</v>
      </c>
      <c r="D4" s="114" t="s">
        <v>106</v>
      </c>
      <c r="E4" s="114" t="s">
        <v>54</v>
      </c>
      <c r="F4" s="114" t="s">
        <v>78</v>
      </c>
      <c r="G4" s="114" t="s">
        <v>81</v>
      </c>
      <c r="H4" s="128">
        <v>42552</v>
      </c>
      <c r="I4" s="127">
        <v>0.83819444444444446</v>
      </c>
      <c r="J4" s="115">
        <v>73.634</v>
      </c>
      <c r="K4" s="122">
        <v>73.296999999999997</v>
      </c>
      <c r="L4" s="116">
        <v>33</v>
      </c>
      <c r="M4" s="114">
        <f t="shared" si="0"/>
        <v>30000</v>
      </c>
      <c r="N4" s="117">
        <f t="shared" si="1"/>
        <v>0.90909090909090917</v>
      </c>
      <c r="O4" s="114">
        <v>1</v>
      </c>
      <c r="P4" s="89" t="s">
        <v>54</v>
      </c>
      <c r="Q4" s="118">
        <v>42556</v>
      </c>
      <c r="R4" s="124">
        <v>0.57013888888888886</v>
      </c>
      <c r="S4" s="115">
        <v>73.456999999999994</v>
      </c>
      <c r="U4" t="s">
        <v>62</v>
      </c>
      <c r="W4" s="89">
        <v>1</v>
      </c>
      <c r="X4" s="89">
        <v>100</v>
      </c>
      <c r="Y4" s="95">
        <f t="shared" si="2"/>
        <v>-0.17700000000000671</v>
      </c>
      <c r="Z4" s="133">
        <f t="shared" si="3"/>
        <v>-17.700000000000671</v>
      </c>
      <c r="AA4" s="92">
        <v>-1720</v>
      </c>
      <c r="AB4" s="92">
        <f t="shared" si="4"/>
        <v>0</v>
      </c>
      <c r="AC4" s="92">
        <f t="shared" si="5"/>
        <v>-1720</v>
      </c>
      <c r="AD4" s="92">
        <f t="shared" ref="AD4:AD43" si="6">AD3+AA4</f>
        <v>996480</v>
      </c>
      <c r="AE4" t="s">
        <v>89</v>
      </c>
      <c r="AF4" s="92"/>
    </row>
    <row r="5" spans="1:32" ht="13.2">
      <c r="A5" t="s">
        <v>75</v>
      </c>
      <c r="B5" s="89" t="s">
        <v>70</v>
      </c>
      <c r="C5" s="146">
        <v>1</v>
      </c>
      <c r="D5" s="89" t="s">
        <v>106</v>
      </c>
      <c r="E5" s="89" t="s">
        <v>54</v>
      </c>
      <c r="F5" s="89" t="s">
        <v>76</v>
      </c>
      <c r="G5" s="89" t="s">
        <v>81</v>
      </c>
      <c r="H5" s="118">
        <v>42552</v>
      </c>
      <c r="I5" s="124">
        <v>0.85069444444444453</v>
      </c>
      <c r="J5" s="115">
        <v>0.97394000000000003</v>
      </c>
      <c r="K5" s="121">
        <v>0.98211999999999999</v>
      </c>
      <c r="L5" s="107">
        <v>81</v>
      </c>
      <c r="M5" s="89">
        <f t="shared" si="0"/>
        <v>30000</v>
      </c>
      <c r="N5" s="95">
        <f t="shared" si="1"/>
        <v>0.37037037037037041</v>
      </c>
      <c r="O5" s="89">
        <v>1</v>
      </c>
      <c r="P5" s="89" t="s">
        <v>54</v>
      </c>
      <c r="Q5" s="118">
        <v>42557</v>
      </c>
      <c r="R5" s="124">
        <v>6.9444444444444447E-4</v>
      </c>
      <c r="S5" s="115">
        <v>0.97453999999999996</v>
      </c>
      <c r="U5" t="s">
        <v>62</v>
      </c>
      <c r="W5" s="89">
        <v>1</v>
      </c>
      <c r="X5" s="89">
        <v>10000</v>
      </c>
      <c r="Y5" s="95">
        <f t="shared" si="2"/>
        <v>-5.9999999999993392E-4</v>
      </c>
      <c r="Z5" s="133">
        <f t="shared" si="3"/>
        <v>-5.9999999999993392</v>
      </c>
      <c r="AA5" s="92">
        <v>-679</v>
      </c>
      <c r="AB5" s="92">
        <f t="shared" si="4"/>
        <v>0</v>
      </c>
      <c r="AC5" s="92">
        <f t="shared" si="5"/>
        <v>-679</v>
      </c>
      <c r="AD5" s="92">
        <f t="shared" si="6"/>
        <v>995801</v>
      </c>
      <c r="AF5" s="92"/>
    </row>
    <row r="6" spans="1:32" ht="13.2">
      <c r="A6" t="s">
        <v>75</v>
      </c>
      <c r="B6" s="89" t="s">
        <v>71</v>
      </c>
      <c r="C6" s="146">
        <v>1</v>
      </c>
      <c r="D6" s="89" t="s">
        <v>106</v>
      </c>
      <c r="E6" s="89" t="s">
        <v>54</v>
      </c>
      <c r="F6" s="89" t="s">
        <v>78</v>
      </c>
      <c r="G6" s="89" t="s">
        <v>81</v>
      </c>
      <c r="H6" s="118">
        <v>42552</v>
      </c>
      <c r="I6" s="124">
        <v>0.8520833333333333</v>
      </c>
      <c r="J6" s="115">
        <v>1.11249</v>
      </c>
      <c r="K6" s="121">
        <v>1.1085700000000001</v>
      </c>
      <c r="L6" s="107">
        <v>39</v>
      </c>
      <c r="M6" s="89">
        <f t="shared" si="0"/>
        <v>30000</v>
      </c>
      <c r="N6" s="95">
        <f t="shared" si="1"/>
        <v>0.76923076923076927</v>
      </c>
      <c r="O6" s="89">
        <v>1</v>
      </c>
      <c r="P6" s="89" t="s">
        <v>54</v>
      </c>
      <c r="Q6" s="118">
        <v>42553</v>
      </c>
      <c r="R6" s="124">
        <v>3.472222222222222E-3</v>
      </c>
      <c r="S6" s="115">
        <v>1.1137300000000001</v>
      </c>
      <c r="U6" t="s">
        <v>86</v>
      </c>
      <c r="V6" s="89">
        <v>1</v>
      </c>
      <c r="X6" s="89">
        <v>10000</v>
      </c>
      <c r="Y6" s="95">
        <f t="shared" si="2"/>
        <v>1.2400000000001299E-3</v>
      </c>
      <c r="Z6" s="133">
        <f t="shared" si="3"/>
        <v>12.400000000001299</v>
      </c>
      <c r="AA6" s="92">
        <v>1271</v>
      </c>
      <c r="AB6" s="92">
        <f t="shared" si="4"/>
        <v>1271</v>
      </c>
      <c r="AC6" s="92">
        <f t="shared" si="5"/>
        <v>0</v>
      </c>
      <c r="AD6" s="92">
        <f t="shared" si="6"/>
        <v>997072</v>
      </c>
      <c r="AF6" s="92"/>
    </row>
    <row r="7" spans="1:32" ht="13.2">
      <c r="A7" t="s">
        <v>75</v>
      </c>
      <c r="B7" s="89" t="s">
        <v>71</v>
      </c>
      <c r="C7" s="146">
        <v>1</v>
      </c>
      <c r="D7" s="89" t="s">
        <v>106</v>
      </c>
      <c r="E7" s="89" t="s">
        <v>54</v>
      </c>
      <c r="F7" s="89" t="s">
        <v>78</v>
      </c>
      <c r="G7" s="89" t="s">
        <v>81</v>
      </c>
      <c r="H7" s="118">
        <v>42552</v>
      </c>
      <c r="I7" s="124">
        <v>0.8520833333333333</v>
      </c>
      <c r="J7" s="115">
        <v>1.11253</v>
      </c>
      <c r="K7" s="121">
        <v>1.1085700000000001</v>
      </c>
      <c r="L7" s="107">
        <v>39</v>
      </c>
      <c r="M7" s="89">
        <f t="shared" si="0"/>
        <v>30000</v>
      </c>
      <c r="N7" s="95">
        <f t="shared" si="1"/>
        <v>0.76923076923076927</v>
      </c>
      <c r="O7" s="89">
        <v>1</v>
      </c>
      <c r="P7" s="89" t="s">
        <v>54</v>
      </c>
      <c r="Q7" s="118">
        <v>42556</v>
      </c>
      <c r="R7" s="124">
        <v>0.92361111111111116</v>
      </c>
      <c r="S7" s="115">
        <v>1.11571</v>
      </c>
      <c r="U7" t="s">
        <v>62</v>
      </c>
      <c r="V7" s="89">
        <v>1</v>
      </c>
      <c r="X7" s="89">
        <v>10000</v>
      </c>
      <c r="Y7" s="95">
        <f t="shared" si="2"/>
        <v>3.1799999999999606E-3</v>
      </c>
      <c r="Z7" s="133">
        <f t="shared" si="3"/>
        <v>31.799999999999606</v>
      </c>
      <c r="AA7" s="92">
        <v>3202</v>
      </c>
      <c r="AB7" s="92">
        <f t="shared" si="4"/>
        <v>3202</v>
      </c>
      <c r="AC7" s="92">
        <f t="shared" si="5"/>
        <v>0</v>
      </c>
      <c r="AD7" s="92">
        <f t="shared" si="6"/>
        <v>1000274</v>
      </c>
      <c r="AF7" s="92"/>
    </row>
    <row r="8" spans="1:32" ht="13.2">
      <c r="A8" t="s">
        <v>75</v>
      </c>
      <c r="B8" s="89" t="s">
        <v>72</v>
      </c>
      <c r="C8" s="146">
        <v>1</v>
      </c>
      <c r="D8" s="89" t="s">
        <v>106</v>
      </c>
      <c r="E8" s="89" t="s">
        <v>54</v>
      </c>
      <c r="F8" s="89" t="s">
        <v>78</v>
      </c>
      <c r="G8" s="89" t="s">
        <v>81</v>
      </c>
      <c r="H8" s="118">
        <v>42552</v>
      </c>
      <c r="I8" s="124">
        <v>0.86319444444444438</v>
      </c>
      <c r="J8" s="115">
        <v>7.024</v>
      </c>
      <c r="K8" s="121">
        <v>6.9560000000000004</v>
      </c>
      <c r="L8" s="107">
        <v>68</v>
      </c>
      <c r="M8" s="89">
        <f t="shared" si="0"/>
        <v>30000</v>
      </c>
      <c r="N8" s="95">
        <f t="shared" si="1"/>
        <v>0.44117647058823528</v>
      </c>
      <c r="O8" s="89">
        <v>1</v>
      </c>
      <c r="P8" s="89" t="s">
        <v>54</v>
      </c>
      <c r="Q8" s="118">
        <v>42556</v>
      </c>
      <c r="R8" s="124">
        <v>0.37986111111111115</v>
      </c>
      <c r="S8" s="115">
        <v>7.016</v>
      </c>
      <c r="U8" t="s">
        <v>62</v>
      </c>
      <c r="W8" s="89">
        <v>1</v>
      </c>
      <c r="X8" s="89">
        <v>100</v>
      </c>
      <c r="Y8" s="95">
        <f t="shared" si="2"/>
        <v>-8.0000000000000071E-3</v>
      </c>
      <c r="Z8" s="133">
        <f t="shared" si="3"/>
        <v>-0.80000000000000071</v>
      </c>
      <c r="AA8" s="92">
        <v>-90</v>
      </c>
      <c r="AB8" s="92">
        <f t="shared" si="4"/>
        <v>0</v>
      </c>
      <c r="AC8" s="92">
        <f t="shared" si="5"/>
        <v>-90</v>
      </c>
      <c r="AD8" s="92">
        <f t="shared" si="6"/>
        <v>1000184</v>
      </c>
      <c r="AF8" s="92"/>
    </row>
    <row r="9" spans="1:32" ht="13.2">
      <c r="A9" t="s">
        <v>75</v>
      </c>
      <c r="B9" s="89" t="s">
        <v>72</v>
      </c>
      <c r="C9" s="146">
        <v>1</v>
      </c>
      <c r="D9" s="89" t="s">
        <v>106</v>
      </c>
      <c r="E9" s="89" t="s">
        <v>54</v>
      </c>
      <c r="F9" s="89" t="s">
        <v>78</v>
      </c>
      <c r="G9" s="89" t="s">
        <v>81</v>
      </c>
      <c r="H9" s="118">
        <v>42552</v>
      </c>
      <c r="I9" s="124">
        <v>0.86319444444444438</v>
      </c>
      <c r="J9" s="115">
        <v>7.0250000000000004</v>
      </c>
      <c r="K9" s="121">
        <v>6.9560000000000004</v>
      </c>
      <c r="L9" s="107">
        <v>68</v>
      </c>
      <c r="M9" s="89">
        <f t="shared" si="0"/>
        <v>30000</v>
      </c>
      <c r="N9" s="95">
        <f t="shared" si="1"/>
        <v>0.44117647058823528</v>
      </c>
      <c r="O9" s="89">
        <v>1</v>
      </c>
      <c r="P9" s="89" t="s">
        <v>54</v>
      </c>
      <c r="Q9" s="118">
        <v>42556</v>
      </c>
      <c r="R9" s="124">
        <v>0.37986111111111115</v>
      </c>
      <c r="S9" s="115">
        <v>7.016</v>
      </c>
      <c r="U9" t="s">
        <v>62</v>
      </c>
      <c r="W9" s="89">
        <v>1</v>
      </c>
      <c r="X9" s="89">
        <v>100</v>
      </c>
      <c r="Y9" s="95">
        <f t="shared" si="2"/>
        <v>-9.0000000000003411E-3</v>
      </c>
      <c r="Z9" s="133">
        <f t="shared" si="3"/>
        <v>-0.90000000000003411</v>
      </c>
      <c r="AA9" s="92">
        <v>-80</v>
      </c>
      <c r="AB9" s="92">
        <f t="shared" si="4"/>
        <v>0</v>
      </c>
      <c r="AC9" s="92">
        <f t="shared" si="5"/>
        <v>-80</v>
      </c>
      <c r="AD9" s="92">
        <f t="shared" si="6"/>
        <v>1000104</v>
      </c>
      <c r="AF9" s="92"/>
    </row>
    <row r="10" spans="1:32" ht="13.2">
      <c r="A10" t="s">
        <v>75</v>
      </c>
      <c r="B10" s="89" t="s">
        <v>92</v>
      </c>
      <c r="C10" s="146">
        <v>1</v>
      </c>
      <c r="D10" s="89" t="s">
        <v>32</v>
      </c>
      <c r="E10" s="89" t="s">
        <v>54</v>
      </c>
      <c r="F10" s="89" t="s">
        <v>56</v>
      </c>
      <c r="G10" s="89" t="s">
        <v>91</v>
      </c>
      <c r="H10" s="118">
        <v>42556</v>
      </c>
      <c r="I10" s="124">
        <v>0.32708333333333334</v>
      </c>
      <c r="J10" s="115">
        <v>0.83926000000000001</v>
      </c>
      <c r="K10" s="121">
        <v>0.83540999999999999</v>
      </c>
      <c r="L10" s="107">
        <v>38</v>
      </c>
      <c r="M10" s="89">
        <f t="shared" si="0"/>
        <v>30000</v>
      </c>
      <c r="N10" s="95">
        <f t="shared" si="1"/>
        <v>0.78947368421052633</v>
      </c>
      <c r="O10" s="89">
        <v>1</v>
      </c>
      <c r="P10" s="89" t="s">
        <v>54</v>
      </c>
      <c r="Q10" s="118">
        <v>42558</v>
      </c>
      <c r="R10" s="124">
        <v>0.32013888888888892</v>
      </c>
      <c r="S10" s="115">
        <v>0.85809000000000002</v>
      </c>
      <c r="U10" t="s">
        <v>62</v>
      </c>
      <c r="V10" s="89">
        <v>1</v>
      </c>
      <c r="X10" s="89">
        <v>10000</v>
      </c>
      <c r="Y10" s="95">
        <f t="shared" si="2"/>
        <v>1.8830000000000013E-2</v>
      </c>
      <c r="Z10" s="133">
        <f t="shared" si="3"/>
        <v>188.30000000000013</v>
      </c>
      <c r="AA10" s="92">
        <v>24558</v>
      </c>
      <c r="AB10" s="92">
        <f t="shared" si="4"/>
        <v>24558</v>
      </c>
      <c r="AC10" s="92">
        <f t="shared" si="5"/>
        <v>0</v>
      </c>
      <c r="AD10" s="92">
        <f t="shared" si="6"/>
        <v>1024662</v>
      </c>
    </row>
    <row r="11" spans="1:32" ht="13.2">
      <c r="A11" t="s">
        <v>75</v>
      </c>
      <c r="B11" s="89" t="s">
        <v>92</v>
      </c>
      <c r="C11" s="146">
        <v>1</v>
      </c>
      <c r="D11" s="89" t="s">
        <v>32</v>
      </c>
      <c r="E11" s="89" t="s">
        <v>54</v>
      </c>
      <c r="F11" s="89" t="s">
        <v>56</v>
      </c>
      <c r="G11" s="89" t="s">
        <v>91</v>
      </c>
      <c r="H11" s="118">
        <v>42556</v>
      </c>
      <c r="I11" s="124">
        <v>0.32916666666666666</v>
      </c>
      <c r="J11" s="115">
        <v>0.83926000000000001</v>
      </c>
      <c r="K11" s="121">
        <v>0.83540999999999999</v>
      </c>
      <c r="L11" s="107">
        <v>38</v>
      </c>
      <c r="M11" s="89">
        <f t="shared" si="0"/>
        <v>30000</v>
      </c>
      <c r="N11" s="95">
        <f t="shared" si="1"/>
        <v>0.78947368421052633</v>
      </c>
      <c r="O11" s="89">
        <v>1</v>
      </c>
      <c r="P11" s="89" t="s">
        <v>54</v>
      </c>
      <c r="Q11" s="118">
        <v>42558</v>
      </c>
      <c r="R11" s="124">
        <v>0.93402777777777779</v>
      </c>
      <c r="S11" s="115">
        <v>0.85294000000000003</v>
      </c>
      <c r="U11" t="s">
        <v>62</v>
      </c>
      <c r="V11" s="89">
        <v>1</v>
      </c>
      <c r="X11" s="89">
        <v>10000</v>
      </c>
      <c r="Y11" s="95">
        <f t="shared" si="2"/>
        <v>1.3680000000000025E-2</v>
      </c>
      <c r="Z11" s="133">
        <f t="shared" si="3"/>
        <v>136.80000000000027</v>
      </c>
      <c r="AA11" s="92">
        <v>17794</v>
      </c>
      <c r="AB11" s="92">
        <f t="shared" si="4"/>
        <v>17794</v>
      </c>
      <c r="AC11" s="92">
        <f t="shared" si="5"/>
        <v>0</v>
      </c>
      <c r="AD11" s="92">
        <f t="shared" si="6"/>
        <v>1042456</v>
      </c>
    </row>
    <row r="12" spans="1:32" ht="13.2">
      <c r="A12" t="s">
        <v>75</v>
      </c>
      <c r="B12" s="89" t="s">
        <v>90</v>
      </c>
      <c r="C12" s="146">
        <v>1</v>
      </c>
      <c r="D12" s="89" t="s">
        <v>106</v>
      </c>
      <c r="E12" s="89" t="s">
        <v>54</v>
      </c>
      <c r="F12" s="89" t="s">
        <v>56</v>
      </c>
      <c r="G12" s="89" t="s">
        <v>73</v>
      </c>
      <c r="H12" s="118">
        <v>42556</v>
      </c>
      <c r="I12" s="124">
        <v>0.33263888888888887</v>
      </c>
      <c r="J12" s="115">
        <v>1.28965</v>
      </c>
      <c r="K12" s="121">
        <v>1.29634</v>
      </c>
      <c r="L12" s="107">
        <v>70</v>
      </c>
      <c r="M12" s="89">
        <f t="shared" si="0"/>
        <v>30000</v>
      </c>
      <c r="N12" s="95">
        <f t="shared" si="1"/>
        <v>0.42857142857142855</v>
      </c>
      <c r="O12" s="89">
        <v>1</v>
      </c>
      <c r="P12" s="89" t="s">
        <v>54</v>
      </c>
      <c r="Q12" s="118">
        <v>42556</v>
      </c>
      <c r="R12" s="124">
        <v>0.33402777777777781</v>
      </c>
      <c r="S12" s="115">
        <v>1.2893600000000001</v>
      </c>
      <c r="U12" t="s">
        <v>87</v>
      </c>
      <c r="X12" s="89">
        <v>10000</v>
      </c>
      <c r="Y12" s="95">
        <f t="shared" si="2"/>
        <v>-2.8999999999990145E-4</v>
      </c>
      <c r="Z12" s="133">
        <f t="shared" si="3"/>
        <v>-2.8999999999990145</v>
      </c>
      <c r="AA12" s="92">
        <v>0</v>
      </c>
      <c r="AB12" s="92">
        <f t="shared" si="4"/>
        <v>0</v>
      </c>
      <c r="AC12" s="92">
        <f t="shared" si="5"/>
        <v>0</v>
      </c>
      <c r="AD12" s="92">
        <f t="shared" si="6"/>
        <v>1042456</v>
      </c>
      <c r="AE12" t="s">
        <v>130</v>
      </c>
    </row>
    <row r="13" spans="1:32" ht="13.2">
      <c r="A13" t="s">
        <v>75</v>
      </c>
      <c r="B13" s="89" t="s">
        <v>90</v>
      </c>
      <c r="C13" s="146">
        <v>1</v>
      </c>
      <c r="D13" s="89" t="s">
        <v>106</v>
      </c>
      <c r="E13" s="89" t="s">
        <v>54</v>
      </c>
      <c r="F13" s="89" t="s">
        <v>61</v>
      </c>
      <c r="G13" s="89" t="s">
        <v>73</v>
      </c>
      <c r="H13" s="118">
        <v>42556</v>
      </c>
      <c r="I13" s="124">
        <v>0.33611111111111108</v>
      </c>
      <c r="J13" s="115">
        <v>1.2893399999999999</v>
      </c>
      <c r="K13" s="121">
        <v>1.29634</v>
      </c>
      <c r="L13" s="107">
        <v>70</v>
      </c>
      <c r="M13" s="89">
        <f t="shared" si="0"/>
        <v>30000</v>
      </c>
      <c r="N13" s="95">
        <f t="shared" si="1"/>
        <v>0.42857142857142855</v>
      </c>
      <c r="O13" s="89">
        <v>1</v>
      </c>
      <c r="P13" s="89" t="s">
        <v>54</v>
      </c>
      <c r="Q13" s="118">
        <v>42558</v>
      </c>
      <c r="R13" s="124">
        <v>0.31944444444444448</v>
      </c>
      <c r="S13" s="115">
        <v>1.2616000000000001</v>
      </c>
      <c r="U13" t="s">
        <v>62</v>
      </c>
      <c r="V13" s="89">
        <v>1</v>
      </c>
      <c r="X13" s="89">
        <v>10000</v>
      </c>
      <c r="Y13" s="95">
        <f t="shared" si="2"/>
        <v>2.7739999999999876E-2</v>
      </c>
      <c r="Z13" s="133">
        <f t="shared" si="3"/>
        <v>277.39999999999878</v>
      </c>
      <c r="AA13" s="92">
        <v>28617</v>
      </c>
      <c r="AB13" s="92">
        <f t="shared" si="4"/>
        <v>28617</v>
      </c>
      <c r="AC13" s="92">
        <f t="shared" si="5"/>
        <v>0</v>
      </c>
      <c r="AD13" s="92">
        <f t="shared" si="6"/>
        <v>1071073</v>
      </c>
    </row>
    <row r="14" spans="1:32" ht="13.2">
      <c r="A14" t="s">
        <v>75</v>
      </c>
      <c r="B14" s="89" t="s">
        <v>31</v>
      </c>
      <c r="C14" s="146">
        <v>1</v>
      </c>
      <c r="D14" s="89" t="s">
        <v>106</v>
      </c>
      <c r="E14" s="89" t="s">
        <v>54</v>
      </c>
      <c r="F14" s="89" t="s">
        <v>61</v>
      </c>
      <c r="G14" s="89" t="s">
        <v>73</v>
      </c>
      <c r="H14" s="118">
        <v>42558</v>
      </c>
      <c r="I14" s="124">
        <v>0.32083333333333336</v>
      </c>
      <c r="J14" s="115">
        <v>101.133</v>
      </c>
      <c r="K14" s="121"/>
      <c r="L14" s="107">
        <f>IF(J14&gt;K14,J14-K14,K14-J14)</f>
        <v>101.133</v>
      </c>
      <c r="O14" s="89">
        <v>1</v>
      </c>
      <c r="P14" s="89" t="s">
        <v>54</v>
      </c>
      <c r="Q14" s="118">
        <v>42558</v>
      </c>
      <c r="R14" s="124">
        <v>0.93599537037037039</v>
      </c>
      <c r="S14" s="115">
        <v>101.09</v>
      </c>
      <c r="U14" t="s">
        <v>88</v>
      </c>
      <c r="V14" s="89">
        <v>1</v>
      </c>
      <c r="X14" s="89">
        <v>100</v>
      </c>
      <c r="Y14" s="95">
        <f t="shared" si="2"/>
        <v>4.2999999999992156E-2</v>
      </c>
      <c r="Z14" s="133">
        <f t="shared" si="3"/>
        <v>4.2999999999992156</v>
      </c>
      <c r="AA14" s="92">
        <v>430</v>
      </c>
      <c r="AB14" s="92">
        <f t="shared" si="4"/>
        <v>430</v>
      </c>
      <c r="AC14" s="92">
        <f t="shared" si="5"/>
        <v>0</v>
      </c>
      <c r="AD14" s="92">
        <f t="shared" si="6"/>
        <v>1071503</v>
      </c>
    </row>
    <row r="15" spans="1:32" ht="13.2">
      <c r="A15" t="s">
        <v>75</v>
      </c>
      <c r="B15" s="89" t="s">
        <v>94</v>
      </c>
      <c r="C15" s="146">
        <v>1</v>
      </c>
      <c r="D15" s="89" t="s">
        <v>106</v>
      </c>
      <c r="E15" s="89" t="s">
        <v>54</v>
      </c>
      <c r="F15" s="89" t="s">
        <v>61</v>
      </c>
      <c r="G15" s="89" t="s">
        <v>73</v>
      </c>
      <c r="H15" s="118">
        <v>42558</v>
      </c>
      <c r="I15" s="124">
        <v>0.3215277777777778</v>
      </c>
      <c r="J15" s="115">
        <v>112.188</v>
      </c>
      <c r="K15" s="121"/>
      <c r="L15" s="107">
        <f>IF(J15&gt;K15,J15-K15,K15-J15)</f>
        <v>112.188</v>
      </c>
      <c r="O15" s="89">
        <v>1</v>
      </c>
      <c r="P15" s="89" t="s">
        <v>54</v>
      </c>
      <c r="Q15" s="118">
        <v>42558</v>
      </c>
      <c r="R15" s="124">
        <v>0.93644675925925924</v>
      </c>
      <c r="S15" s="115">
        <v>112.062</v>
      </c>
      <c r="U15" t="s">
        <v>88</v>
      </c>
      <c r="V15" s="89">
        <v>1</v>
      </c>
      <c r="X15" s="89">
        <v>100</v>
      </c>
      <c r="Y15" s="95">
        <f t="shared" si="2"/>
        <v>0.12600000000000477</v>
      </c>
      <c r="Z15" s="133">
        <f t="shared" si="3"/>
        <v>12.600000000000477</v>
      </c>
      <c r="AA15" s="92">
        <v>1260</v>
      </c>
      <c r="AB15" s="92">
        <f t="shared" si="4"/>
        <v>1260</v>
      </c>
      <c r="AC15" s="92">
        <f t="shared" si="5"/>
        <v>0</v>
      </c>
      <c r="AD15" s="92">
        <f t="shared" si="6"/>
        <v>1072763</v>
      </c>
    </row>
    <row r="16" spans="1:32" ht="13.2">
      <c r="A16" t="s">
        <v>75</v>
      </c>
      <c r="B16" s="89" t="s">
        <v>93</v>
      </c>
      <c r="C16" s="146">
        <v>1</v>
      </c>
      <c r="D16" s="89" t="s">
        <v>106</v>
      </c>
      <c r="E16" s="89" t="s">
        <v>54</v>
      </c>
      <c r="F16" s="89" t="s">
        <v>61</v>
      </c>
      <c r="G16" s="89" t="s">
        <v>73</v>
      </c>
      <c r="H16" s="118">
        <v>42558</v>
      </c>
      <c r="I16" s="124">
        <v>0.32222222222222224</v>
      </c>
      <c r="J16" s="115">
        <v>130.36000000000001</v>
      </c>
      <c r="K16" s="121"/>
      <c r="L16" s="107">
        <f>IF(J16&gt;K16,J16-K16,K16-J16)</f>
        <v>130.36000000000001</v>
      </c>
      <c r="O16" s="89">
        <v>1</v>
      </c>
      <c r="P16" s="89" t="s">
        <v>54</v>
      </c>
      <c r="Q16" s="118">
        <v>42558</v>
      </c>
      <c r="R16" s="124">
        <v>0.55021990740740734</v>
      </c>
      <c r="S16" s="115">
        <v>131.1</v>
      </c>
      <c r="U16" t="s">
        <v>88</v>
      </c>
      <c r="W16" s="89">
        <v>1</v>
      </c>
      <c r="X16" s="89">
        <v>100</v>
      </c>
      <c r="Y16" s="95">
        <f t="shared" si="2"/>
        <v>-0.73999999999998067</v>
      </c>
      <c r="Z16" s="133">
        <f t="shared" si="3"/>
        <v>-73.999999999998067</v>
      </c>
      <c r="AA16" s="92">
        <v>-7400</v>
      </c>
      <c r="AB16" s="92">
        <f t="shared" si="4"/>
        <v>0</v>
      </c>
      <c r="AC16" s="92">
        <f t="shared" si="5"/>
        <v>-7400</v>
      </c>
      <c r="AD16" s="92">
        <f t="shared" si="6"/>
        <v>1065363</v>
      </c>
    </row>
    <row r="17" spans="1:32" ht="13.2">
      <c r="A17" t="s">
        <v>75</v>
      </c>
      <c r="B17" s="89" t="s">
        <v>97</v>
      </c>
      <c r="C17" s="146">
        <v>1</v>
      </c>
      <c r="D17" s="89" t="s">
        <v>106</v>
      </c>
      <c r="E17" s="89" t="s">
        <v>54</v>
      </c>
      <c r="F17" s="89" t="s">
        <v>61</v>
      </c>
      <c r="G17" s="89" t="s">
        <v>73</v>
      </c>
      <c r="H17" s="118">
        <v>42558</v>
      </c>
      <c r="I17" s="124">
        <v>0.32337962962962963</v>
      </c>
      <c r="J17" s="115">
        <v>75.966999999999999</v>
      </c>
      <c r="K17" s="121"/>
      <c r="O17" s="89">
        <v>1</v>
      </c>
      <c r="P17" s="89" t="s">
        <v>54</v>
      </c>
      <c r="Q17" s="118">
        <v>42558</v>
      </c>
      <c r="R17" s="124">
        <v>0.39015046296296302</v>
      </c>
      <c r="S17" s="115">
        <v>76.216999999999999</v>
      </c>
      <c r="U17" t="s">
        <v>62</v>
      </c>
      <c r="W17" s="89">
        <v>1</v>
      </c>
      <c r="X17" s="89">
        <v>100</v>
      </c>
      <c r="Y17" s="95">
        <f t="shared" si="2"/>
        <v>-0.25</v>
      </c>
      <c r="Z17" s="133">
        <f t="shared" si="3"/>
        <v>-25</v>
      </c>
      <c r="AA17" s="92">
        <v>-2500</v>
      </c>
      <c r="AB17" s="92">
        <f t="shared" si="4"/>
        <v>0</v>
      </c>
      <c r="AC17" s="92">
        <f t="shared" si="5"/>
        <v>-2500</v>
      </c>
      <c r="AD17" s="92">
        <f t="shared" si="6"/>
        <v>1062863</v>
      </c>
    </row>
    <row r="18" spans="1:32" ht="13.2">
      <c r="A18" t="s">
        <v>75</v>
      </c>
      <c r="B18" s="89" t="s">
        <v>98</v>
      </c>
      <c r="C18" s="146">
        <v>1</v>
      </c>
      <c r="D18" s="89" t="s">
        <v>106</v>
      </c>
      <c r="E18" s="89" t="s">
        <v>54</v>
      </c>
      <c r="F18" s="89" t="s">
        <v>61</v>
      </c>
      <c r="G18" s="89" t="s">
        <v>73</v>
      </c>
      <c r="H18" s="118">
        <v>42558</v>
      </c>
      <c r="I18" s="124">
        <v>0.3241087962962963</v>
      </c>
      <c r="J18" s="115">
        <v>77.991</v>
      </c>
      <c r="K18" s="121"/>
      <c r="O18" s="89">
        <v>1</v>
      </c>
      <c r="P18" s="89" t="s">
        <v>54</v>
      </c>
      <c r="Q18" s="118">
        <v>42558</v>
      </c>
      <c r="R18" s="124">
        <v>0.73322916666666671</v>
      </c>
      <c r="S18" s="115">
        <v>78.221999999999994</v>
      </c>
      <c r="U18" t="s">
        <v>62</v>
      </c>
      <c r="W18" s="89">
        <v>1</v>
      </c>
      <c r="X18" s="89">
        <v>100</v>
      </c>
      <c r="Y18" s="95">
        <f t="shared" si="2"/>
        <v>-0.23099999999999454</v>
      </c>
      <c r="Z18" s="133">
        <f t="shared" si="3"/>
        <v>-23.099999999999454</v>
      </c>
      <c r="AA18" s="92">
        <v>-2310</v>
      </c>
      <c r="AB18" s="92">
        <f t="shared" si="4"/>
        <v>0</v>
      </c>
      <c r="AC18" s="92">
        <f t="shared" si="5"/>
        <v>-2310</v>
      </c>
      <c r="AD18" s="92">
        <f t="shared" si="6"/>
        <v>1060553</v>
      </c>
    </row>
    <row r="19" spans="1:32" ht="13.2">
      <c r="A19" t="s">
        <v>75</v>
      </c>
      <c r="B19" s="89" t="s">
        <v>105</v>
      </c>
      <c r="C19" s="146">
        <v>1</v>
      </c>
      <c r="D19" s="89" t="s">
        <v>106</v>
      </c>
      <c r="E19" s="89" t="s">
        <v>54</v>
      </c>
      <c r="F19" s="89" t="s">
        <v>61</v>
      </c>
      <c r="G19" s="89" t="s">
        <v>73</v>
      </c>
      <c r="H19" s="118">
        <v>42558</v>
      </c>
      <c r="I19" s="124">
        <v>0.32449074074074075</v>
      </c>
      <c r="J19" s="115">
        <v>103.651</v>
      </c>
      <c r="K19" s="121"/>
      <c r="O19" s="89">
        <v>1</v>
      </c>
      <c r="P19" s="89" t="s">
        <v>54</v>
      </c>
      <c r="Q19" s="118">
        <v>42558</v>
      </c>
      <c r="R19" s="124">
        <v>0.9419791666666667</v>
      </c>
      <c r="S19" s="115">
        <v>103.602</v>
      </c>
      <c r="U19" t="s">
        <v>87</v>
      </c>
      <c r="V19" s="89">
        <v>1</v>
      </c>
      <c r="X19" s="89">
        <v>100</v>
      </c>
      <c r="Y19" s="95">
        <f t="shared" si="2"/>
        <v>4.8999999999992383E-2</v>
      </c>
      <c r="Z19" s="133">
        <f t="shared" si="3"/>
        <v>4.8999999999992383</v>
      </c>
      <c r="AA19" s="92">
        <v>490</v>
      </c>
      <c r="AB19" s="92">
        <f t="shared" si="4"/>
        <v>490</v>
      </c>
      <c r="AC19" s="92">
        <f t="shared" si="5"/>
        <v>0</v>
      </c>
      <c r="AD19" s="92">
        <f t="shared" si="6"/>
        <v>1061043</v>
      </c>
      <c r="AE19" t="s">
        <v>130</v>
      </c>
    </row>
    <row r="20" spans="1:32" ht="13.2">
      <c r="A20" t="s">
        <v>75</v>
      </c>
      <c r="B20" s="89" t="s">
        <v>72</v>
      </c>
      <c r="C20" s="146">
        <v>1</v>
      </c>
      <c r="D20" s="89" t="s">
        <v>106</v>
      </c>
      <c r="E20" s="89" t="s">
        <v>54</v>
      </c>
      <c r="F20" s="89" t="s">
        <v>61</v>
      </c>
      <c r="G20" s="89" t="s">
        <v>73</v>
      </c>
      <c r="H20" s="118">
        <v>42558</v>
      </c>
      <c r="I20" s="124">
        <v>0.3250925925925926</v>
      </c>
      <c r="J20" s="115">
        <v>6.8529999999999998</v>
      </c>
      <c r="K20" s="121"/>
      <c r="O20" s="89">
        <v>1</v>
      </c>
      <c r="P20" s="89" t="s">
        <v>54</v>
      </c>
      <c r="Q20" s="118">
        <v>42558</v>
      </c>
      <c r="R20" s="124">
        <v>0.69675925925925919</v>
      </c>
      <c r="S20" s="115">
        <v>6.8929999999999998</v>
      </c>
      <c r="U20" t="s">
        <v>62</v>
      </c>
      <c r="W20" s="89">
        <v>1</v>
      </c>
      <c r="X20" s="89">
        <v>100</v>
      </c>
      <c r="Y20" s="95">
        <f t="shared" si="2"/>
        <v>-4.0000000000000036E-2</v>
      </c>
      <c r="Z20" s="133">
        <f t="shared" si="3"/>
        <v>-4.0000000000000036</v>
      </c>
      <c r="AA20" s="92">
        <v>-400</v>
      </c>
      <c r="AB20" s="92">
        <f t="shared" si="4"/>
        <v>0</v>
      </c>
      <c r="AC20" s="92">
        <f t="shared" si="5"/>
        <v>-400</v>
      </c>
      <c r="AD20" s="92">
        <f t="shared" si="6"/>
        <v>1060643</v>
      </c>
    </row>
    <row r="21" spans="1:32" ht="13.2">
      <c r="A21" t="s">
        <v>75</v>
      </c>
      <c r="B21" s="89" t="s">
        <v>95</v>
      </c>
      <c r="C21" s="146">
        <v>1</v>
      </c>
      <c r="D21" s="89" t="s">
        <v>106</v>
      </c>
      <c r="E21" s="89" t="s">
        <v>54</v>
      </c>
      <c r="F21" s="89" t="s">
        <v>56</v>
      </c>
      <c r="G21" s="89" t="s">
        <v>73</v>
      </c>
      <c r="H21" s="118">
        <v>42558</v>
      </c>
      <c r="I21" s="124">
        <v>0.32677083333333334</v>
      </c>
      <c r="J21" s="115">
        <v>0.86033000000000004</v>
      </c>
      <c r="K21" s="121"/>
      <c r="L21" s="107">
        <f>IF(J21&gt;K21,J21-K21,K21-J21)</f>
        <v>0.86033000000000004</v>
      </c>
      <c r="O21" s="89">
        <v>1</v>
      </c>
      <c r="P21" s="89" t="s">
        <v>54</v>
      </c>
      <c r="Q21" s="118">
        <v>42558</v>
      </c>
      <c r="R21" s="124">
        <v>0.32708333333333334</v>
      </c>
      <c r="S21" s="115">
        <v>0.85816000000000003</v>
      </c>
      <c r="U21" t="s">
        <v>87</v>
      </c>
      <c r="W21" s="89">
        <v>1</v>
      </c>
      <c r="X21" s="89">
        <v>10000</v>
      </c>
      <c r="Y21" s="95">
        <f t="shared" si="2"/>
        <v>-2.1700000000000053E-3</v>
      </c>
      <c r="Z21" s="133">
        <f t="shared" si="3"/>
        <v>-21.700000000000053</v>
      </c>
      <c r="AA21" s="92">
        <v>-2837</v>
      </c>
      <c r="AB21" s="92">
        <f t="shared" si="4"/>
        <v>0</v>
      </c>
      <c r="AC21" s="92">
        <f t="shared" si="5"/>
        <v>-2837</v>
      </c>
      <c r="AD21" s="92">
        <f t="shared" si="6"/>
        <v>1057806</v>
      </c>
      <c r="AE21" t="s">
        <v>130</v>
      </c>
    </row>
    <row r="22" spans="1:32" ht="13.2">
      <c r="A22" t="s">
        <v>75</v>
      </c>
      <c r="B22" s="89" t="s">
        <v>99</v>
      </c>
      <c r="C22" s="146">
        <v>1</v>
      </c>
      <c r="D22" s="89" t="s">
        <v>106</v>
      </c>
      <c r="E22" s="89" t="s">
        <v>54</v>
      </c>
      <c r="F22" s="89" t="s">
        <v>61</v>
      </c>
      <c r="G22" s="89" t="s">
        <v>73</v>
      </c>
      <c r="H22" s="118">
        <v>42558</v>
      </c>
      <c r="I22" s="124">
        <v>0.32783564814814814</v>
      </c>
      <c r="J22" s="115">
        <v>1.71652</v>
      </c>
      <c r="K22" s="121"/>
      <c r="O22" s="89">
        <v>1</v>
      </c>
      <c r="P22" s="89" t="s">
        <v>54</v>
      </c>
      <c r="Q22" s="118">
        <v>42558</v>
      </c>
      <c r="R22" s="124">
        <v>0.32877314814814812</v>
      </c>
      <c r="S22" s="115">
        <v>1.72052</v>
      </c>
      <c r="U22" t="s">
        <v>62</v>
      </c>
      <c r="W22" s="89">
        <v>1</v>
      </c>
      <c r="X22" s="89">
        <v>10000</v>
      </c>
      <c r="Y22" s="95">
        <f t="shared" si="2"/>
        <v>-4.0000000000000036E-3</v>
      </c>
      <c r="Z22" s="133">
        <f t="shared" si="3"/>
        <v>-40.000000000000036</v>
      </c>
      <c r="AA22" s="92">
        <v>-3039</v>
      </c>
      <c r="AB22" s="92">
        <f t="shared" si="4"/>
        <v>0</v>
      </c>
      <c r="AC22" s="92">
        <f t="shared" si="5"/>
        <v>-3039</v>
      </c>
      <c r="AD22" s="92">
        <f t="shared" si="6"/>
        <v>1054767</v>
      </c>
    </row>
    <row r="23" spans="1:32" ht="13.2">
      <c r="A23" t="s">
        <v>75</v>
      </c>
      <c r="B23" s="89" t="s">
        <v>100</v>
      </c>
      <c r="C23" s="146">
        <v>1</v>
      </c>
      <c r="D23" s="89" t="s">
        <v>106</v>
      </c>
      <c r="E23" s="89" t="s">
        <v>54</v>
      </c>
      <c r="F23" s="89" t="s">
        <v>61</v>
      </c>
      <c r="G23" s="89" t="s">
        <v>73</v>
      </c>
      <c r="H23" s="118">
        <v>42558</v>
      </c>
      <c r="I23" s="124">
        <v>0.32922453703703702</v>
      </c>
      <c r="J23" s="115">
        <v>1.2575700000000001</v>
      </c>
      <c r="K23" s="121"/>
      <c r="O23" s="89">
        <v>1</v>
      </c>
      <c r="P23" s="89" t="s">
        <v>54</v>
      </c>
      <c r="Q23" s="118">
        <v>42558</v>
      </c>
      <c r="R23" s="124">
        <v>0.4190740740740741</v>
      </c>
      <c r="S23" s="115">
        <v>1.2616000000000001</v>
      </c>
      <c r="U23" t="s">
        <v>62</v>
      </c>
      <c r="W23" s="89">
        <v>1</v>
      </c>
      <c r="X23" s="89">
        <v>10000</v>
      </c>
      <c r="Y23" s="95">
        <f t="shared" si="2"/>
        <v>-4.029999999999978E-3</v>
      </c>
      <c r="Z23" s="133">
        <f t="shared" si="3"/>
        <v>-40.299999999999784</v>
      </c>
      <c r="AA23" s="92">
        <v>-4175</v>
      </c>
      <c r="AB23" s="92">
        <f t="shared" si="4"/>
        <v>0</v>
      </c>
      <c r="AC23" s="92">
        <f t="shared" si="5"/>
        <v>-4175</v>
      </c>
      <c r="AD23" s="92">
        <f t="shared" si="6"/>
        <v>1050592</v>
      </c>
    </row>
    <row r="24" spans="1:32" ht="13.2">
      <c r="A24" t="s">
        <v>75</v>
      </c>
      <c r="B24" s="89" t="s">
        <v>98</v>
      </c>
      <c r="C24" s="146">
        <v>1</v>
      </c>
      <c r="D24" s="89" t="s">
        <v>106</v>
      </c>
      <c r="E24" s="89" t="s">
        <v>54</v>
      </c>
      <c r="F24" s="89" t="s">
        <v>56</v>
      </c>
      <c r="G24" s="89" t="s">
        <v>73</v>
      </c>
      <c r="H24" s="118">
        <v>42558</v>
      </c>
      <c r="I24" s="124">
        <v>0.9371990740740741</v>
      </c>
      <c r="J24" s="115">
        <v>78.369</v>
      </c>
      <c r="K24" s="121"/>
      <c r="O24" s="89">
        <v>1</v>
      </c>
      <c r="P24" s="89" t="s">
        <v>54</v>
      </c>
      <c r="Q24" s="118">
        <v>42558</v>
      </c>
      <c r="R24" s="124">
        <v>0.94187500000000002</v>
      </c>
      <c r="S24" s="115">
        <v>78.402000000000001</v>
      </c>
      <c r="U24" t="s">
        <v>87</v>
      </c>
      <c r="V24" s="89">
        <v>1</v>
      </c>
      <c r="X24" s="89">
        <v>100</v>
      </c>
      <c r="Y24" s="95">
        <f t="shared" si="2"/>
        <v>3.3000000000001251E-2</v>
      </c>
      <c r="Z24" s="133">
        <f t="shared" si="3"/>
        <v>3.3000000000001251</v>
      </c>
      <c r="AA24" s="92">
        <v>330</v>
      </c>
      <c r="AB24" s="92">
        <f t="shared" si="4"/>
        <v>330</v>
      </c>
      <c r="AC24" s="92">
        <f t="shared" si="5"/>
        <v>0</v>
      </c>
      <c r="AD24" s="92">
        <f t="shared" si="6"/>
        <v>1050922</v>
      </c>
      <c r="AE24" t="s">
        <v>130</v>
      </c>
    </row>
    <row r="25" spans="1:32" ht="13.2">
      <c r="A25" t="s">
        <v>75</v>
      </c>
      <c r="B25" s="89" t="s">
        <v>103</v>
      </c>
      <c r="C25" s="146">
        <v>1</v>
      </c>
      <c r="D25" s="89" t="s">
        <v>106</v>
      </c>
      <c r="E25" s="89" t="s">
        <v>54</v>
      </c>
      <c r="F25" s="89" t="s">
        <v>56</v>
      </c>
      <c r="G25" s="89" t="s">
        <v>73</v>
      </c>
      <c r="H25" s="118">
        <v>42558</v>
      </c>
      <c r="I25" s="124">
        <v>0.93777777777777782</v>
      </c>
      <c r="J25" s="115">
        <v>1.30186</v>
      </c>
      <c r="K25" s="121"/>
      <c r="O25" s="89">
        <v>1</v>
      </c>
      <c r="P25" s="89" t="s">
        <v>54</v>
      </c>
      <c r="Q25" s="118">
        <v>42558</v>
      </c>
      <c r="R25" s="124">
        <v>0.94209490740740742</v>
      </c>
      <c r="S25" s="115">
        <v>1.30037</v>
      </c>
      <c r="U25" t="s">
        <v>62</v>
      </c>
      <c r="W25" s="89">
        <v>1</v>
      </c>
      <c r="X25" s="89">
        <v>10000</v>
      </c>
      <c r="Y25" s="95">
        <f t="shared" si="2"/>
        <v>-1.4899999999999913E-3</v>
      </c>
      <c r="Z25" s="133">
        <f t="shared" si="3"/>
        <v>-14.899999999999913</v>
      </c>
      <c r="AA25" s="92">
        <v>-1506</v>
      </c>
      <c r="AB25" s="92">
        <f t="shared" si="4"/>
        <v>0</v>
      </c>
      <c r="AC25" s="92">
        <f t="shared" si="5"/>
        <v>-1506</v>
      </c>
      <c r="AD25" s="92">
        <f t="shared" si="6"/>
        <v>1049416</v>
      </c>
    </row>
    <row r="26" spans="1:32" ht="13.2">
      <c r="A26" t="s">
        <v>75</v>
      </c>
      <c r="B26" s="89" t="s">
        <v>93</v>
      </c>
      <c r="C26" s="146">
        <v>1</v>
      </c>
      <c r="D26" s="89" t="s">
        <v>106</v>
      </c>
      <c r="E26" s="89" t="s">
        <v>54</v>
      </c>
      <c r="F26" s="89" t="s">
        <v>61</v>
      </c>
      <c r="G26" s="89" t="s">
        <v>73</v>
      </c>
      <c r="H26" s="118">
        <v>42559</v>
      </c>
      <c r="I26" s="124">
        <v>0.3194791666666667</v>
      </c>
      <c r="J26" s="115">
        <v>129.94</v>
      </c>
      <c r="K26" s="121"/>
      <c r="O26" s="89">
        <v>1</v>
      </c>
      <c r="P26" s="89" t="s">
        <v>54</v>
      </c>
      <c r="Q26" s="118">
        <v>42562</v>
      </c>
      <c r="R26" s="124">
        <v>0.63040509259259259</v>
      </c>
      <c r="S26" s="115">
        <v>131.96100000000001</v>
      </c>
      <c r="U26" t="s">
        <v>62</v>
      </c>
      <c r="W26" s="89">
        <v>1</v>
      </c>
      <c r="X26" s="89">
        <v>100</v>
      </c>
      <c r="Y26" s="95">
        <f t="shared" si="2"/>
        <v>-2.021000000000015</v>
      </c>
      <c r="Z26" s="133">
        <f t="shared" si="3"/>
        <v>-202.1000000000015</v>
      </c>
      <c r="AA26" s="92">
        <v>-20227</v>
      </c>
      <c r="AB26" s="92">
        <f t="shared" si="4"/>
        <v>0</v>
      </c>
      <c r="AC26" s="92">
        <f t="shared" si="5"/>
        <v>-20227</v>
      </c>
      <c r="AD26" s="92">
        <f t="shared" si="6"/>
        <v>1029189</v>
      </c>
    </row>
    <row r="27" spans="1:32" ht="13.2">
      <c r="A27" t="s">
        <v>75</v>
      </c>
      <c r="B27" s="89" t="s">
        <v>103</v>
      </c>
      <c r="C27" s="146">
        <v>1</v>
      </c>
      <c r="D27" s="89" t="s">
        <v>106</v>
      </c>
      <c r="E27" s="89" t="s">
        <v>54</v>
      </c>
      <c r="F27" s="89" t="s">
        <v>61</v>
      </c>
      <c r="G27" s="89" t="s">
        <v>73</v>
      </c>
      <c r="H27" s="118">
        <v>42559</v>
      </c>
      <c r="I27" s="124">
        <v>0.32170138888888888</v>
      </c>
      <c r="J27" s="115">
        <v>1.29017</v>
      </c>
      <c r="K27" s="121"/>
      <c r="O27" s="89">
        <v>1</v>
      </c>
      <c r="P27" s="89" t="s">
        <v>54</v>
      </c>
      <c r="Q27" s="118">
        <v>42562</v>
      </c>
      <c r="R27" s="124">
        <v>0.87543981481481481</v>
      </c>
      <c r="S27" s="115">
        <v>1.2981199999999999</v>
      </c>
      <c r="U27" t="s">
        <v>62</v>
      </c>
      <c r="W27" s="89">
        <v>1</v>
      </c>
      <c r="X27" s="89">
        <v>10000</v>
      </c>
      <c r="Y27" s="95">
        <f t="shared" si="2"/>
        <v>-7.9499999999999016E-3</v>
      </c>
      <c r="Z27" s="133">
        <f t="shared" si="3"/>
        <v>-79.499999999999019</v>
      </c>
      <c r="AA27" s="92">
        <v>-8518</v>
      </c>
      <c r="AB27" s="92">
        <f t="shared" si="4"/>
        <v>0</v>
      </c>
      <c r="AC27" s="92">
        <f t="shared" si="5"/>
        <v>-8518</v>
      </c>
      <c r="AD27" s="92">
        <f t="shared" si="6"/>
        <v>1020671</v>
      </c>
    </row>
    <row r="28" spans="1:32" ht="13.2">
      <c r="A28" t="s">
        <v>75</v>
      </c>
      <c r="B28" s="89" t="s">
        <v>95</v>
      </c>
      <c r="C28" s="146">
        <v>1</v>
      </c>
      <c r="D28" s="89" t="s">
        <v>106</v>
      </c>
      <c r="E28" s="89" t="s">
        <v>54</v>
      </c>
      <c r="F28" s="89" t="s">
        <v>56</v>
      </c>
      <c r="G28" s="89" t="s">
        <v>73</v>
      </c>
      <c r="H28" s="118">
        <v>42559</v>
      </c>
      <c r="I28" s="124">
        <v>0.32336805555555553</v>
      </c>
      <c r="J28" s="115">
        <v>0.85741000000000001</v>
      </c>
      <c r="K28" s="121"/>
      <c r="L28" s="107">
        <f>IF(J28&gt;K28,J28-K28,K28-J28)</f>
        <v>0.85741000000000001</v>
      </c>
      <c r="O28" s="89">
        <v>1</v>
      </c>
      <c r="P28" s="89" t="s">
        <v>54</v>
      </c>
      <c r="Q28" s="118">
        <v>42562</v>
      </c>
      <c r="R28" s="124">
        <v>0.87405092592592604</v>
      </c>
      <c r="S28" s="115">
        <v>0.85099000000000002</v>
      </c>
      <c r="U28" t="s">
        <v>62</v>
      </c>
      <c r="W28" s="89">
        <v>1</v>
      </c>
      <c r="X28" s="89">
        <v>10000</v>
      </c>
      <c r="Y28" s="95">
        <f t="shared" si="2"/>
        <v>-6.4199999999999813E-3</v>
      </c>
      <c r="Z28" s="133">
        <f t="shared" si="3"/>
        <v>-64.199999999999818</v>
      </c>
      <c r="AA28" s="92">
        <v>-8583</v>
      </c>
      <c r="AB28" s="92">
        <f t="shared" si="4"/>
        <v>0</v>
      </c>
      <c r="AC28" s="92">
        <f t="shared" si="5"/>
        <v>-8583</v>
      </c>
      <c r="AD28" s="92">
        <f t="shared" si="6"/>
        <v>1012088</v>
      </c>
    </row>
    <row r="29" spans="1:32" ht="13.2">
      <c r="A29" t="s">
        <v>75</v>
      </c>
      <c r="B29" s="89" t="s">
        <v>103</v>
      </c>
      <c r="C29" s="146">
        <v>1</v>
      </c>
      <c r="D29" s="89" t="s">
        <v>106</v>
      </c>
      <c r="E29" s="89" t="s">
        <v>54</v>
      </c>
      <c r="F29" s="89" t="s">
        <v>61</v>
      </c>
      <c r="G29" s="89" t="s">
        <v>73</v>
      </c>
      <c r="H29" s="118">
        <v>42559</v>
      </c>
      <c r="I29" s="124">
        <v>0.32427083333333334</v>
      </c>
      <c r="J29" s="115">
        <v>1.2898000000000001</v>
      </c>
      <c r="K29" s="121"/>
      <c r="O29" s="89">
        <v>1</v>
      </c>
      <c r="P29" s="89" t="s">
        <v>54</v>
      </c>
      <c r="Q29" s="118">
        <v>42562</v>
      </c>
      <c r="R29" s="124">
        <v>0.8755208333333333</v>
      </c>
      <c r="S29" s="115">
        <v>1.29806</v>
      </c>
      <c r="U29" t="s">
        <v>62</v>
      </c>
      <c r="W29" s="89">
        <v>1</v>
      </c>
      <c r="X29" s="89">
        <v>10000</v>
      </c>
      <c r="Y29" s="95">
        <f t="shared" si="2"/>
        <v>-8.2599999999999341E-3</v>
      </c>
      <c r="Z29" s="133">
        <f t="shared" si="3"/>
        <v>-82.599999999999341</v>
      </c>
      <c r="AA29" s="92">
        <v>-8076</v>
      </c>
      <c r="AB29" s="92">
        <f t="shared" si="4"/>
        <v>0</v>
      </c>
      <c r="AC29" s="92">
        <f t="shared" si="5"/>
        <v>-8076</v>
      </c>
      <c r="AD29" s="92">
        <f t="shared" si="6"/>
        <v>1004012</v>
      </c>
    </row>
    <row r="30" spans="1:32" ht="13.2">
      <c r="A30" t="s">
        <v>75</v>
      </c>
      <c r="B30" s="89" t="s">
        <v>95</v>
      </c>
      <c r="C30" s="146">
        <v>1</v>
      </c>
      <c r="D30" s="89" t="s">
        <v>106</v>
      </c>
      <c r="E30" s="89" t="s">
        <v>54</v>
      </c>
      <c r="F30" s="89" t="s">
        <v>56</v>
      </c>
      <c r="G30" s="89" t="s">
        <v>73</v>
      </c>
      <c r="H30" s="118">
        <v>42559</v>
      </c>
      <c r="I30" s="124">
        <v>0.32597222222222222</v>
      </c>
      <c r="J30" s="115">
        <v>0.85743999999999998</v>
      </c>
      <c r="K30" s="121"/>
      <c r="L30" s="107">
        <f>IF(J30&gt;K30,J30-K30,K30-J30)</f>
        <v>0.85743999999999998</v>
      </c>
      <c r="O30" s="89">
        <v>1</v>
      </c>
      <c r="P30" s="89" t="s">
        <v>54</v>
      </c>
      <c r="Q30" s="118">
        <v>42562</v>
      </c>
      <c r="R30" s="124">
        <v>0.87422453703703706</v>
      </c>
      <c r="S30" s="115">
        <v>0.85080999999999996</v>
      </c>
      <c r="U30" t="s">
        <v>62</v>
      </c>
      <c r="W30" s="89">
        <v>1</v>
      </c>
      <c r="X30" s="89">
        <v>10000</v>
      </c>
      <c r="Y30" s="95">
        <f t="shared" si="2"/>
        <v>-6.6300000000000248E-3</v>
      </c>
      <c r="Z30" s="133">
        <f t="shared" si="3"/>
        <v>-66.300000000000253</v>
      </c>
      <c r="AA30" s="92">
        <v>-8787</v>
      </c>
      <c r="AB30" s="92">
        <f t="shared" si="4"/>
        <v>0</v>
      </c>
      <c r="AC30" s="92">
        <f t="shared" si="5"/>
        <v>-8787</v>
      </c>
      <c r="AD30" s="92">
        <f t="shared" si="6"/>
        <v>995225</v>
      </c>
      <c r="AF30" s="92"/>
    </row>
    <row r="31" spans="1:32" ht="13.2">
      <c r="A31" t="s">
        <v>75</v>
      </c>
      <c r="B31" s="89" t="s">
        <v>100</v>
      </c>
      <c r="C31" s="146">
        <v>1</v>
      </c>
      <c r="D31" s="89" t="s">
        <v>106</v>
      </c>
      <c r="E31" s="89" t="s">
        <v>54</v>
      </c>
      <c r="F31" s="89" t="s">
        <v>61</v>
      </c>
      <c r="G31" s="89" t="s">
        <v>73</v>
      </c>
      <c r="H31" s="118">
        <v>42559</v>
      </c>
      <c r="I31" s="124">
        <v>0.32905092592592594</v>
      </c>
      <c r="J31" s="115">
        <v>1.2624</v>
      </c>
      <c r="K31" s="121"/>
      <c r="O31" s="89">
        <v>1</v>
      </c>
      <c r="P31" s="89" t="s">
        <v>54</v>
      </c>
      <c r="Q31" s="118">
        <v>42559</v>
      </c>
      <c r="R31" s="124">
        <v>0.8959259259259259</v>
      </c>
      <c r="S31" s="115">
        <v>1.27508</v>
      </c>
      <c r="U31" t="s">
        <v>62</v>
      </c>
      <c r="W31" s="89">
        <v>1</v>
      </c>
      <c r="X31" s="89">
        <v>10000</v>
      </c>
      <c r="Y31" s="95">
        <f t="shared" si="2"/>
        <v>-1.2680000000000025E-2</v>
      </c>
      <c r="Z31" s="133">
        <f t="shared" si="3"/>
        <v>-126.80000000000024</v>
      </c>
      <c r="AA31" s="92">
        <v>-13027</v>
      </c>
      <c r="AB31" s="92">
        <f t="shared" si="4"/>
        <v>0</v>
      </c>
      <c r="AC31" s="92">
        <f t="shared" si="5"/>
        <v>-13027</v>
      </c>
      <c r="AD31" s="92">
        <f t="shared" si="6"/>
        <v>982198</v>
      </c>
      <c r="AF31" s="92"/>
    </row>
    <row r="32" spans="1:32" ht="13.2">
      <c r="A32" t="s">
        <v>75</v>
      </c>
      <c r="B32" s="89" t="s">
        <v>99</v>
      </c>
      <c r="C32" s="146">
        <v>1</v>
      </c>
      <c r="D32" s="89" t="s">
        <v>106</v>
      </c>
      <c r="E32" s="89" t="s">
        <v>54</v>
      </c>
      <c r="F32" s="89" t="s">
        <v>61</v>
      </c>
      <c r="G32" s="89" t="s">
        <v>73</v>
      </c>
      <c r="H32" s="118">
        <v>42559</v>
      </c>
      <c r="I32" s="124">
        <v>0.33273148148148146</v>
      </c>
      <c r="J32" s="115">
        <v>1.7221299999999999</v>
      </c>
      <c r="K32" s="121"/>
      <c r="O32" s="89">
        <v>1</v>
      </c>
      <c r="P32" s="89" t="s">
        <v>54</v>
      </c>
      <c r="Q32" s="118">
        <v>42564</v>
      </c>
      <c r="R32" s="124">
        <v>0.31209490740740742</v>
      </c>
      <c r="S32" s="115">
        <v>1.73878</v>
      </c>
      <c r="U32" t="s">
        <v>62</v>
      </c>
      <c r="W32" s="89">
        <v>1</v>
      </c>
      <c r="X32" s="89">
        <v>10000</v>
      </c>
      <c r="Y32" s="95">
        <f t="shared" si="2"/>
        <v>-1.6650000000000054E-2</v>
      </c>
      <c r="Z32" s="133">
        <f t="shared" si="3"/>
        <v>-166.50000000000054</v>
      </c>
      <c r="AA32" s="92">
        <v>-13134</v>
      </c>
      <c r="AB32" s="92">
        <f t="shared" si="4"/>
        <v>0</v>
      </c>
      <c r="AC32" s="92">
        <f t="shared" si="5"/>
        <v>-13134</v>
      </c>
      <c r="AD32" s="92">
        <f t="shared" si="6"/>
        <v>969064</v>
      </c>
      <c r="AF32" s="92"/>
    </row>
    <row r="33" spans="1:32" ht="13.2">
      <c r="A33" t="s">
        <v>75</v>
      </c>
      <c r="B33" s="89" t="s">
        <v>72</v>
      </c>
      <c r="C33" s="146">
        <v>1</v>
      </c>
      <c r="D33" s="89" t="s">
        <v>106</v>
      </c>
      <c r="E33" s="89" t="s">
        <v>54</v>
      </c>
      <c r="F33" s="89" t="s">
        <v>56</v>
      </c>
      <c r="G33" s="89" t="s">
        <v>73</v>
      </c>
      <c r="H33" s="118">
        <v>42562</v>
      </c>
      <c r="I33" s="124">
        <v>0.32069444444444445</v>
      </c>
      <c r="J33" s="115">
        <v>6.9249999999999998</v>
      </c>
      <c r="K33" s="121"/>
      <c r="O33" s="89">
        <v>1</v>
      </c>
      <c r="P33" s="89" t="s">
        <v>54</v>
      </c>
      <c r="Q33" s="118">
        <v>42564</v>
      </c>
      <c r="R33" s="124">
        <v>0.99833333333333341</v>
      </c>
      <c r="S33" s="115">
        <v>7.2050000000000001</v>
      </c>
      <c r="U33" t="s">
        <v>62</v>
      </c>
      <c r="V33" s="89">
        <v>1</v>
      </c>
      <c r="X33" s="89">
        <v>100</v>
      </c>
      <c r="Y33" s="95">
        <f t="shared" si="2"/>
        <v>0.28000000000000025</v>
      </c>
      <c r="Z33" s="133">
        <f t="shared" si="3"/>
        <v>28.000000000000025</v>
      </c>
      <c r="AA33" s="92">
        <v>2822</v>
      </c>
      <c r="AB33" s="92">
        <f t="shared" si="4"/>
        <v>2822</v>
      </c>
      <c r="AC33" s="92">
        <f t="shared" si="5"/>
        <v>0</v>
      </c>
      <c r="AD33" s="92">
        <f t="shared" si="6"/>
        <v>971886</v>
      </c>
      <c r="AF33" s="92"/>
    </row>
    <row r="34" spans="1:32" ht="13.2">
      <c r="A34" t="s">
        <v>75</v>
      </c>
      <c r="B34" s="89" t="s">
        <v>95</v>
      </c>
      <c r="C34" s="146">
        <v>1</v>
      </c>
      <c r="D34" s="89" t="s">
        <v>106</v>
      </c>
      <c r="E34" s="89" t="s">
        <v>54</v>
      </c>
      <c r="F34" s="89" t="s">
        <v>61</v>
      </c>
      <c r="G34" s="89" t="s">
        <v>73</v>
      </c>
      <c r="H34" s="118">
        <v>42562</v>
      </c>
      <c r="I34" s="124">
        <v>0.87438657407407405</v>
      </c>
      <c r="J34" s="115">
        <v>0.85084000000000004</v>
      </c>
      <c r="K34" s="121"/>
      <c r="L34" s="107">
        <f>IF(J34&gt;K34,J34-K34,K34-J34)</f>
        <v>0.85084000000000004</v>
      </c>
      <c r="O34" s="89">
        <v>1</v>
      </c>
      <c r="P34" s="89" t="s">
        <v>54</v>
      </c>
      <c r="Q34" s="118">
        <v>42564</v>
      </c>
      <c r="R34" s="124">
        <v>0.85793981481481474</v>
      </c>
      <c r="S34" s="115">
        <v>0.83567000000000002</v>
      </c>
      <c r="U34" t="s">
        <v>62</v>
      </c>
      <c r="V34" s="89">
        <v>1</v>
      </c>
      <c r="X34" s="89">
        <v>10000</v>
      </c>
      <c r="Y34" s="95">
        <f t="shared" si="2"/>
        <v>1.5170000000000017E-2</v>
      </c>
      <c r="Z34" s="133">
        <f t="shared" si="3"/>
        <v>151.70000000000016</v>
      </c>
      <c r="AA34" s="92">
        <v>21052</v>
      </c>
      <c r="AB34" s="92">
        <f t="shared" si="4"/>
        <v>21052</v>
      </c>
      <c r="AC34" s="92">
        <f t="shared" si="5"/>
        <v>0</v>
      </c>
      <c r="AD34" s="92">
        <f t="shared" si="6"/>
        <v>992938</v>
      </c>
      <c r="AF34" s="92"/>
    </row>
    <row r="35" spans="1:32" ht="13.2">
      <c r="A35" t="s">
        <v>75</v>
      </c>
      <c r="B35" s="89" t="s">
        <v>103</v>
      </c>
      <c r="C35" s="146">
        <v>1</v>
      </c>
      <c r="D35" s="89" t="s">
        <v>106</v>
      </c>
      <c r="E35" s="89" t="s">
        <v>54</v>
      </c>
      <c r="F35" s="89" t="s">
        <v>56</v>
      </c>
      <c r="G35" s="89" t="s">
        <v>73</v>
      </c>
      <c r="H35" s="118">
        <v>42562</v>
      </c>
      <c r="I35" s="124">
        <v>0.87565972222222221</v>
      </c>
      <c r="J35" s="115">
        <v>1.2983899999999999</v>
      </c>
      <c r="K35" s="121"/>
      <c r="O35" s="89">
        <v>1</v>
      </c>
      <c r="P35" s="89" t="s">
        <v>54</v>
      </c>
      <c r="Q35" s="118">
        <v>42564</v>
      </c>
      <c r="R35" s="124">
        <v>0.94854166666666673</v>
      </c>
      <c r="S35" s="115">
        <v>1.32376</v>
      </c>
      <c r="U35" t="s">
        <v>62</v>
      </c>
      <c r="V35" s="89">
        <v>1</v>
      </c>
      <c r="X35" s="89">
        <v>10000</v>
      </c>
      <c r="Y35" s="95">
        <f t="shared" si="2"/>
        <v>2.5370000000000115E-2</v>
      </c>
      <c r="Z35" s="133">
        <f t="shared" si="3"/>
        <v>253.70000000000115</v>
      </c>
      <c r="AA35" s="92">
        <v>26479</v>
      </c>
      <c r="AB35" s="92">
        <f t="shared" si="4"/>
        <v>26479</v>
      </c>
      <c r="AC35" s="92">
        <f t="shared" si="5"/>
        <v>0</v>
      </c>
      <c r="AD35" s="92">
        <f t="shared" si="6"/>
        <v>1019417</v>
      </c>
    </row>
    <row r="36" spans="1:32" ht="13.2">
      <c r="A36" t="s">
        <v>75</v>
      </c>
      <c r="B36" s="89" t="s">
        <v>93</v>
      </c>
      <c r="C36" s="146">
        <v>1</v>
      </c>
      <c r="D36" s="89" t="s">
        <v>106</v>
      </c>
      <c r="E36" s="89" t="s">
        <v>54</v>
      </c>
      <c r="F36" s="89" t="s">
        <v>56</v>
      </c>
      <c r="G36" s="89" t="s">
        <v>73</v>
      </c>
      <c r="H36" s="118">
        <v>42563</v>
      </c>
      <c r="I36" s="124">
        <v>0.52388888888888896</v>
      </c>
      <c r="J36" s="115">
        <v>134.71</v>
      </c>
      <c r="K36" s="121"/>
      <c r="O36" s="89">
        <v>1</v>
      </c>
      <c r="P36" s="89" t="s">
        <v>54</v>
      </c>
      <c r="Q36" s="118">
        <v>42565</v>
      </c>
      <c r="R36" s="124">
        <v>2.8113425925925927E-2</v>
      </c>
      <c r="S36" s="115">
        <v>137.239</v>
      </c>
      <c r="U36" t="s">
        <v>62</v>
      </c>
      <c r="V36" s="89">
        <v>1</v>
      </c>
      <c r="X36" s="89">
        <v>100</v>
      </c>
      <c r="Y36" s="95">
        <f t="shared" si="2"/>
        <v>2.5289999999999964</v>
      </c>
      <c r="Z36" s="133">
        <f t="shared" si="3"/>
        <v>252.89999999999964</v>
      </c>
      <c r="AA36" s="92">
        <v>25307</v>
      </c>
      <c r="AB36" s="92">
        <f t="shared" si="4"/>
        <v>25307</v>
      </c>
      <c r="AC36" s="92">
        <f t="shared" si="5"/>
        <v>0</v>
      </c>
      <c r="AD36" s="92">
        <f t="shared" si="6"/>
        <v>1044724</v>
      </c>
    </row>
    <row r="37" spans="1:32" ht="13.2">
      <c r="A37" t="s">
        <v>75</v>
      </c>
      <c r="B37" s="89" t="s">
        <v>105</v>
      </c>
      <c r="C37" s="146">
        <v>1</v>
      </c>
      <c r="D37" s="89" t="s">
        <v>106</v>
      </c>
      <c r="E37" s="89" t="s">
        <v>54</v>
      </c>
      <c r="F37" s="89" t="s">
        <v>56</v>
      </c>
      <c r="G37" s="89" t="s">
        <v>73</v>
      </c>
      <c r="H37" s="118">
        <v>42563</v>
      </c>
      <c r="I37" s="124">
        <v>0.52648148148148144</v>
      </c>
      <c r="J37" s="115">
        <v>104.904</v>
      </c>
      <c r="K37" s="121"/>
      <c r="O37" s="89">
        <v>1</v>
      </c>
      <c r="P37" s="89" t="s">
        <v>54</v>
      </c>
      <c r="Q37" s="118">
        <v>42563</v>
      </c>
      <c r="R37" s="124">
        <v>0.55368055555555562</v>
      </c>
      <c r="S37" s="115">
        <v>104.702</v>
      </c>
      <c r="U37" t="s">
        <v>62</v>
      </c>
      <c r="W37" s="89">
        <v>1</v>
      </c>
      <c r="X37" s="89">
        <v>100</v>
      </c>
      <c r="Y37" s="95">
        <f t="shared" si="2"/>
        <v>-0.20199999999999818</v>
      </c>
      <c r="Z37" s="133">
        <f t="shared" si="3"/>
        <v>-20.199999999999818</v>
      </c>
      <c r="AA37" s="92">
        <v>-2020</v>
      </c>
      <c r="AB37" s="92">
        <f t="shared" si="4"/>
        <v>0</v>
      </c>
      <c r="AC37" s="92">
        <f t="shared" si="5"/>
        <v>-2020</v>
      </c>
      <c r="AD37" s="92">
        <f t="shared" si="6"/>
        <v>1042704</v>
      </c>
    </row>
    <row r="38" spans="1:32" ht="13.2">
      <c r="A38" t="s">
        <v>75</v>
      </c>
      <c r="B38" s="89" t="s">
        <v>105</v>
      </c>
      <c r="C38" s="146">
        <v>1</v>
      </c>
      <c r="D38" s="89" t="s">
        <v>106</v>
      </c>
      <c r="E38" s="89" t="s">
        <v>54</v>
      </c>
      <c r="F38" s="89" t="s">
        <v>56</v>
      </c>
      <c r="G38" s="89" t="s">
        <v>73</v>
      </c>
      <c r="H38" s="118">
        <v>42563</v>
      </c>
      <c r="I38" s="124">
        <v>0.52678240740740734</v>
      </c>
      <c r="J38" s="115">
        <v>104.901</v>
      </c>
      <c r="K38" s="121"/>
      <c r="O38" s="89">
        <v>1</v>
      </c>
      <c r="P38" s="89" t="s">
        <v>54</v>
      </c>
      <c r="S38" s="115">
        <v>106.28100000000001</v>
      </c>
      <c r="X38" s="89">
        <v>100</v>
      </c>
      <c r="Y38" s="95">
        <f t="shared" si="2"/>
        <v>1.3800000000000097</v>
      </c>
      <c r="Z38" s="133">
        <f t="shared" si="3"/>
        <v>138.00000000000097</v>
      </c>
      <c r="AA38" s="92">
        <v>13800</v>
      </c>
      <c r="AB38" s="92">
        <f t="shared" si="4"/>
        <v>13800</v>
      </c>
      <c r="AC38" s="92">
        <f t="shared" si="5"/>
        <v>0</v>
      </c>
      <c r="AD38" s="92">
        <f t="shared" si="6"/>
        <v>1056504</v>
      </c>
      <c r="AE38" t="s">
        <v>147</v>
      </c>
    </row>
    <row r="39" spans="1:32" ht="13.2">
      <c r="A39" t="s">
        <v>75</v>
      </c>
      <c r="B39" s="89" t="s">
        <v>104</v>
      </c>
      <c r="C39" s="146">
        <v>1</v>
      </c>
      <c r="D39" s="89" t="s">
        <v>106</v>
      </c>
      <c r="E39" s="89" t="s">
        <v>54</v>
      </c>
      <c r="F39" s="89" t="s">
        <v>61</v>
      </c>
      <c r="G39" s="89" t="s">
        <v>81</v>
      </c>
      <c r="H39" s="118">
        <v>42563</v>
      </c>
      <c r="I39" s="124">
        <v>0.53461805555555553</v>
      </c>
      <c r="J39" s="115">
        <v>0.98301000000000005</v>
      </c>
      <c r="K39" s="121"/>
      <c r="O39" s="89">
        <v>1</v>
      </c>
      <c r="P39" s="89" t="s">
        <v>54</v>
      </c>
      <c r="Q39" s="118">
        <v>42563</v>
      </c>
      <c r="R39" s="124">
        <v>0.92136574074074085</v>
      </c>
      <c r="S39" s="115">
        <v>0.98365000000000002</v>
      </c>
      <c r="U39" t="s">
        <v>62</v>
      </c>
      <c r="W39" s="89">
        <v>1</v>
      </c>
      <c r="X39" s="89">
        <v>10000</v>
      </c>
      <c r="Y39" s="95">
        <f t="shared" si="2"/>
        <v>-6.3999999999997392E-4</v>
      </c>
      <c r="Z39" s="133">
        <f t="shared" si="3"/>
        <v>-6.3999999999997392</v>
      </c>
      <c r="AA39" s="92">
        <v>-678</v>
      </c>
      <c r="AB39" s="92">
        <f t="shared" si="4"/>
        <v>0</v>
      </c>
      <c r="AC39" s="92">
        <f t="shared" si="5"/>
        <v>-678</v>
      </c>
      <c r="AD39" s="92">
        <f t="shared" si="6"/>
        <v>1055826</v>
      </c>
    </row>
    <row r="40" spans="1:32" ht="13.2">
      <c r="A40" t="s">
        <v>75</v>
      </c>
      <c r="B40" s="89" t="s">
        <v>100</v>
      </c>
      <c r="C40" s="146">
        <v>1</v>
      </c>
      <c r="D40" s="89" t="s">
        <v>106</v>
      </c>
      <c r="E40" s="89" t="s">
        <v>54</v>
      </c>
      <c r="F40" s="89" t="s">
        <v>56</v>
      </c>
      <c r="G40" s="89" t="s">
        <v>73</v>
      </c>
      <c r="H40" s="118">
        <v>42563</v>
      </c>
      <c r="I40" s="124">
        <v>0.53631944444444446</v>
      </c>
      <c r="J40" s="115">
        <v>1.28464</v>
      </c>
      <c r="K40" s="121"/>
      <c r="O40" s="89">
        <v>1</v>
      </c>
      <c r="P40" s="89" t="s">
        <v>54</v>
      </c>
      <c r="Q40" s="118">
        <v>42564</v>
      </c>
      <c r="R40" s="124">
        <v>0.98510416666666656</v>
      </c>
      <c r="S40" s="115">
        <v>1.3012300000000001</v>
      </c>
      <c r="U40" t="s">
        <v>62</v>
      </c>
      <c r="V40" s="89">
        <v>1</v>
      </c>
      <c r="X40" s="89">
        <v>10000</v>
      </c>
      <c r="Y40" s="95">
        <f t="shared" si="2"/>
        <v>1.6590000000000105E-2</v>
      </c>
      <c r="Z40" s="133">
        <f t="shared" si="3"/>
        <v>165.90000000000106</v>
      </c>
      <c r="AA40" s="92">
        <v>17647</v>
      </c>
      <c r="AB40" s="92">
        <f t="shared" si="4"/>
        <v>17647</v>
      </c>
      <c r="AC40" s="92">
        <f t="shared" si="5"/>
        <v>0</v>
      </c>
      <c r="AD40" s="92">
        <f t="shared" si="6"/>
        <v>1073473</v>
      </c>
    </row>
    <row r="41" spans="1:32" ht="13.2">
      <c r="J41" s="115"/>
      <c r="K41" s="121"/>
      <c r="S41" s="115"/>
      <c r="X41" s="89">
        <v>100</v>
      </c>
      <c r="Y41" s="95">
        <f t="shared" si="2"/>
        <v>0</v>
      </c>
      <c r="Z41" s="133">
        <f t="shared" si="3"/>
        <v>0</v>
      </c>
      <c r="AB41" s="92">
        <f t="shared" si="4"/>
        <v>0</v>
      </c>
      <c r="AC41" s="92">
        <f t="shared" si="5"/>
        <v>0</v>
      </c>
      <c r="AD41" s="92">
        <f t="shared" si="6"/>
        <v>1073473</v>
      </c>
    </row>
    <row r="42" spans="1:32" ht="13.2">
      <c r="J42" s="115"/>
      <c r="K42" s="121"/>
      <c r="S42" s="115"/>
      <c r="X42" s="89">
        <v>100</v>
      </c>
      <c r="Y42" s="95">
        <f t="shared" si="2"/>
        <v>0</v>
      </c>
      <c r="Z42" s="133">
        <f t="shared" si="3"/>
        <v>0</v>
      </c>
      <c r="AB42" s="92">
        <f t="shared" si="4"/>
        <v>0</v>
      </c>
      <c r="AC42" s="92">
        <f t="shared" si="5"/>
        <v>0</v>
      </c>
      <c r="AD42" s="92">
        <f t="shared" si="6"/>
        <v>1073473</v>
      </c>
    </row>
    <row r="43" spans="1:32" ht="13.8" thickBot="1">
      <c r="B43" s="90"/>
      <c r="C43" s="147"/>
      <c r="D43" s="90"/>
      <c r="E43" s="90"/>
      <c r="F43" s="90"/>
      <c r="G43" s="90"/>
      <c r="H43" s="119"/>
      <c r="I43" s="125"/>
      <c r="J43" s="140"/>
      <c r="K43" s="123"/>
      <c r="L43" s="113">
        <f>IF(J43&gt;K43,J43-K43,K43-J43)</f>
        <v>0</v>
      </c>
      <c r="M43" s="90"/>
      <c r="N43" s="97"/>
      <c r="O43" s="90"/>
      <c r="P43" s="90"/>
      <c r="Q43" s="119"/>
      <c r="R43" s="125"/>
      <c r="S43" s="140"/>
      <c r="T43" s="90"/>
      <c r="U43" s="10"/>
      <c r="V43" s="90"/>
      <c r="W43" s="90"/>
      <c r="X43" s="136">
        <v>100</v>
      </c>
      <c r="Y43" s="139">
        <f t="shared" si="2"/>
        <v>0</v>
      </c>
      <c r="Z43" s="137">
        <f t="shared" si="3"/>
        <v>0</v>
      </c>
      <c r="AA43" s="94"/>
      <c r="AB43" s="92">
        <f t="shared" si="4"/>
        <v>0</v>
      </c>
      <c r="AC43" s="92">
        <f t="shared" si="5"/>
        <v>0</v>
      </c>
      <c r="AD43" s="92">
        <f t="shared" si="6"/>
        <v>1073473</v>
      </c>
      <c r="AE43" s="20"/>
    </row>
    <row r="44" spans="1:32" ht="14.4" thickTop="1" thickBot="1">
      <c r="A44" s="166"/>
      <c r="B44" s="167"/>
      <c r="C44" s="168"/>
      <c r="D44" s="167"/>
      <c r="E44" s="167"/>
      <c r="F44" s="167"/>
      <c r="G44" s="167"/>
      <c r="H44" s="169"/>
      <c r="I44" s="170"/>
      <c r="J44" s="167"/>
      <c r="K44" s="167"/>
      <c r="L44" s="171"/>
      <c r="M44" s="167"/>
      <c r="N44" s="172"/>
      <c r="O44" s="167"/>
      <c r="P44" s="167"/>
      <c r="Q44" s="169"/>
      <c r="R44" s="170"/>
      <c r="S44" s="167"/>
      <c r="T44" s="167"/>
      <c r="U44" s="173" t="s">
        <v>33</v>
      </c>
      <c r="V44" s="167">
        <f>SUM(V3:V43)</f>
        <v>14</v>
      </c>
      <c r="W44" s="173">
        <f>SUM(W3:W43)</f>
        <v>22</v>
      </c>
      <c r="X44" s="173"/>
      <c r="Y44" s="174"/>
      <c r="Z44" s="175">
        <f>SUM(Z3:Z43)</f>
        <v>558.60000000000434</v>
      </c>
      <c r="AA44" s="176">
        <f>SUM(AA3:AA43)</f>
        <v>73473</v>
      </c>
      <c r="AB44" s="176">
        <f>SUM(AB3:AB43)</f>
        <v>185059</v>
      </c>
      <c r="AC44" s="176">
        <f>SUM(AC3:AC43)</f>
        <v>-111586</v>
      </c>
      <c r="AD44" s="176">
        <f>AD43</f>
        <v>1073473</v>
      </c>
      <c r="AE44" s="166"/>
    </row>
    <row r="45" spans="1:32" ht="13.8" thickTop="1">
      <c r="Z45" s="135"/>
    </row>
    <row r="46" spans="1:32" ht="13.5" customHeight="1" thickBot="1"/>
    <row r="47" spans="1:32" ht="27" thickBot="1">
      <c r="C47" s="212" t="s">
        <v>34</v>
      </c>
      <c r="D47" s="213"/>
      <c r="H47" s="160" t="s">
        <v>117</v>
      </c>
      <c r="I47" s="157" t="s">
        <v>127</v>
      </c>
      <c r="J47" s="120" t="s">
        <v>128</v>
      </c>
      <c r="K47" s="177"/>
      <c r="L47" s="108"/>
      <c r="M47" s="7"/>
      <c r="N47" s="98"/>
      <c r="O47" s="7"/>
      <c r="R47" s="89"/>
    </row>
    <row r="48" spans="1:32" ht="13.2">
      <c r="C48" s="148" t="s">
        <v>35</v>
      </c>
      <c r="D48" s="1" t="s">
        <v>144</v>
      </c>
      <c r="H48" s="129" t="s">
        <v>122</v>
      </c>
      <c r="I48" s="189">
        <f>COUNTIFS($B$3:$B$43,$H48,$F$3:$F$43,$I$47)</f>
        <v>0</v>
      </c>
      <c r="J48" s="181">
        <f>COUNTIFS($B$3:$B$43,$H48,$F$3:$F$43,$J$47)</f>
        <v>0</v>
      </c>
      <c r="K48" s="178"/>
      <c r="L48" s="4"/>
      <c r="M48" s="4"/>
      <c r="N48" s="99"/>
      <c r="O48" s="4"/>
      <c r="R48" s="126"/>
    </row>
    <row r="49" spans="3:18" ht="13.2">
      <c r="C49" s="149" t="s">
        <v>36</v>
      </c>
      <c r="D49" s="3">
        <f>COUNTIF(F3:F43,"買い")</f>
        <v>20</v>
      </c>
      <c r="H49" s="130" t="s">
        <v>121</v>
      </c>
      <c r="I49" s="184">
        <f>COUNTIFS($B$3:$B$43,$H49,$F$3:$F$43,$I$47)</f>
        <v>0</v>
      </c>
      <c r="J49" s="158">
        <f>COUNTIFS($B$3:$B$43,$H49,$F$3:$F$43,$J$47)</f>
        <v>0</v>
      </c>
      <c r="K49" s="105"/>
      <c r="L49" s="5"/>
      <c r="M49" s="5"/>
      <c r="N49" s="100"/>
      <c r="O49" s="5"/>
      <c r="R49" s="126"/>
    </row>
    <row r="50" spans="3:18" ht="13.2">
      <c r="C50" s="149" t="s">
        <v>37</v>
      </c>
      <c r="D50" s="3">
        <f>COUNTIF(F3:F43,"売り")</f>
        <v>18</v>
      </c>
      <c r="H50" s="130" t="s">
        <v>97</v>
      </c>
      <c r="I50" s="184">
        <f>COUNTIFS($B$3:$B$43,$H50,$F$3:$F$43,$I$47)</f>
        <v>0</v>
      </c>
      <c r="J50" s="158">
        <f>COUNTIFS($B$3:$B$43,$H50,$F$3:$F$43,$J$47)</f>
        <v>1</v>
      </c>
      <c r="K50" s="105"/>
      <c r="L50" s="5"/>
      <c r="M50" s="5"/>
      <c r="N50" s="100"/>
      <c r="O50" s="5"/>
      <c r="R50" s="126"/>
    </row>
    <row r="51" spans="3:18" ht="13.2">
      <c r="C51" s="149" t="s">
        <v>38</v>
      </c>
      <c r="D51" s="3">
        <f>D49+D50</f>
        <v>38</v>
      </c>
      <c r="H51" s="130" t="s">
        <v>119</v>
      </c>
      <c r="I51" s="184">
        <f>COUNTIFS($B$3:$B$43,$H51,$F$3:$F$43,$I$47)</f>
        <v>0</v>
      </c>
      <c r="J51" s="158">
        <f>COUNTIFS($B$3:$B$43,$H51,$F$3:$F$43,$J$47)</f>
        <v>0</v>
      </c>
      <c r="K51" s="105"/>
      <c r="L51" s="5"/>
      <c r="M51" s="5"/>
      <c r="N51" s="100"/>
      <c r="O51" s="5"/>
      <c r="R51" s="126"/>
    </row>
    <row r="52" spans="3:18" ht="13.2">
      <c r="C52" s="149" t="s">
        <v>39</v>
      </c>
      <c r="D52" s="3">
        <f>V44</f>
        <v>14</v>
      </c>
      <c r="H52" s="130" t="s">
        <v>111</v>
      </c>
      <c r="I52" s="184">
        <f>COUNTIFS($B$3:$B$43,$H52,$F$3:$F$43,$I$47)</f>
        <v>0</v>
      </c>
      <c r="J52" s="158">
        <f>COUNTIFS($B$3:$B$43,$H52,$F$3:$F$43,$J$47)</f>
        <v>0</v>
      </c>
      <c r="K52" s="105"/>
      <c r="L52" s="5"/>
      <c r="M52" s="5"/>
      <c r="N52" s="100"/>
      <c r="O52" s="5"/>
      <c r="R52" s="126"/>
    </row>
    <row r="53" spans="3:18" ht="13.2">
      <c r="C53" s="149" t="s">
        <v>40</v>
      </c>
      <c r="D53" s="110">
        <f>W44</f>
        <v>22</v>
      </c>
      <c r="H53" s="130" t="s">
        <v>123</v>
      </c>
      <c r="I53" s="184">
        <f>COUNTIFS($B$3:$B$43,$H53,$F$3:$F$43,$I$47)</f>
        <v>0</v>
      </c>
      <c r="J53" s="158">
        <f>COUNTIFS($B$3:$B$43,$H53,$F$3:$F$43,$J$47)</f>
        <v>0</v>
      </c>
      <c r="K53" s="105"/>
      <c r="L53" s="5"/>
      <c r="M53" s="5"/>
      <c r="N53" s="100"/>
      <c r="O53" s="5"/>
      <c r="R53" s="126"/>
    </row>
    <row r="54" spans="3:18" ht="13.2">
      <c r="C54" s="149" t="s">
        <v>41</v>
      </c>
      <c r="D54" s="3">
        <f>D51-D52-D53</f>
        <v>2</v>
      </c>
      <c r="H54" s="130" t="s">
        <v>98</v>
      </c>
      <c r="I54" s="184">
        <f>COUNTIFS($B$3:$B$43,$H54,$F$3:$F$43,$I$47)</f>
        <v>1</v>
      </c>
      <c r="J54" s="158">
        <f>COUNTIFS($B$3:$B$43,$H54,$F$3:$F$43,$J$47)</f>
        <v>1</v>
      </c>
      <c r="K54" s="105"/>
      <c r="L54" s="5"/>
      <c r="M54" s="5"/>
      <c r="N54" s="100"/>
      <c r="O54" s="5"/>
      <c r="R54" s="126"/>
    </row>
    <row r="55" spans="3:18" ht="13.2">
      <c r="C55" s="150" t="s">
        <v>42</v>
      </c>
      <c r="D55" s="111">
        <v>1</v>
      </c>
      <c r="H55" s="130" t="s">
        <v>105</v>
      </c>
      <c r="I55" s="184">
        <f>COUNTIFS($B$3:$B$43,$H55,$F$3:$F$43,$I$47)</f>
        <v>2</v>
      </c>
      <c r="J55" s="158">
        <f>COUNTIFS($B$3:$B$43,$H55,$F$3:$F$43,$J$47)</f>
        <v>1</v>
      </c>
      <c r="K55" s="105"/>
      <c r="L55" s="5"/>
      <c r="M55" s="5"/>
      <c r="N55" s="100"/>
      <c r="O55" s="5"/>
      <c r="R55" s="126"/>
    </row>
    <row r="56" spans="3:18" ht="13.2">
      <c r="C56" s="149" t="s">
        <v>43</v>
      </c>
      <c r="D56" s="158">
        <f>AB44</f>
        <v>185059</v>
      </c>
      <c r="H56" s="130" t="s">
        <v>112</v>
      </c>
      <c r="I56" s="184">
        <f>COUNTIFS($B$3:$B$43,$H56,$F$3:$F$43,$I$47)</f>
        <v>0</v>
      </c>
      <c r="J56" s="158">
        <f>COUNTIFS($B$3:$B$43,$H56,$F$3:$F$43,$J$47)</f>
        <v>0</v>
      </c>
      <c r="K56" s="105"/>
      <c r="L56" s="5"/>
      <c r="M56" s="5"/>
      <c r="N56" s="100"/>
      <c r="O56" s="5"/>
      <c r="R56" s="126"/>
    </row>
    <row r="57" spans="3:18" ht="13.2">
      <c r="C57" s="149" t="s">
        <v>44</v>
      </c>
      <c r="D57" s="159">
        <f>AC44</f>
        <v>-111586</v>
      </c>
      <c r="H57" s="130" t="s">
        <v>120</v>
      </c>
      <c r="I57" s="184">
        <f>COUNTIFS($B$3:$B$43,$H57,$F$3:$F$43,$I$47)</f>
        <v>0</v>
      </c>
      <c r="J57" s="158">
        <f>COUNTIFS($B$3:$B$43,$H57,$F$3:$F$43,$J$47)</f>
        <v>0</v>
      </c>
      <c r="K57" s="105"/>
      <c r="L57" s="5"/>
      <c r="M57" s="5"/>
      <c r="N57" s="100"/>
      <c r="O57" s="5"/>
      <c r="R57" s="126"/>
    </row>
    <row r="58" spans="3:18" ht="13.2">
      <c r="C58" s="149" t="s">
        <v>45</v>
      </c>
      <c r="D58" s="158">
        <f>AA44</f>
        <v>73473</v>
      </c>
      <c r="H58" s="130" t="s">
        <v>118</v>
      </c>
      <c r="I58" s="184">
        <f>COUNTIFS($B$3:$B$43,$H58,$F$3:$F$43,$I$47)</f>
        <v>0</v>
      </c>
      <c r="J58" s="158">
        <f>COUNTIFS($B$3:$B$43,$H58,$F$3:$F$43,$J$47)</f>
        <v>0</v>
      </c>
      <c r="K58" s="178"/>
      <c r="L58" s="4"/>
      <c r="M58" s="4"/>
      <c r="N58" s="99"/>
      <c r="O58" s="4"/>
      <c r="R58" s="126"/>
    </row>
    <row r="59" spans="3:18" ht="13.2">
      <c r="C59" s="149" t="s">
        <v>15</v>
      </c>
      <c r="D59" s="158">
        <f>D56/D52</f>
        <v>13218.5</v>
      </c>
      <c r="H59" s="130" t="s">
        <v>95</v>
      </c>
      <c r="I59" s="184">
        <f>COUNTIFS($B$3:$B$43,$H59,$F$3:$F$43,$I$47)</f>
        <v>5</v>
      </c>
      <c r="J59" s="158">
        <f>COUNTIFS($B$3:$B$43,$H59,$F$3:$F$43,$J$47)</f>
        <v>1</v>
      </c>
      <c r="K59" s="105"/>
      <c r="L59" s="5"/>
      <c r="M59" s="5"/>
      <c r="N59" s="100"/>
      <c r="O59" s="5"/>
      <c r="R59" s="126"/>
    </row>
    <row r="60" spans="3:18" ht="13.2">
      <c r="C60" s="149" t="s">
        <v>16</v>
      </c>
      <c r="D60" s="158">
        <f>D57/D53</f>
        <v>-5072.090909090909</v>
      </c>
      <c r="H60" s="130" t="s">
        <v>94</v>
      </c>
      <c r="I60" s="184">
        <f>COUNTIFS($B$3:$B$43,$H60,$F$3:$F$43,$I$47)</f>
        <v>0</v>
      </c>
      <c r="J60" s="158">
        <f>COUNTIFS($B$3:$B$43,$H60,$F$3:$F$43,$J$47)</f>
        <v>1</v>
      </c>
      <c r="K60" s="105"/>
      <c r="L60" s="5"/>
      <c r="M60" s="5"/>
      <c r="N60" s="100"/>
      <c r="O60" s="5"/>
      <c r="R60" s="126"/>
    </row>
    <row r="61" spans="3:18" ht="13.2">
      <c r="C61" s="149" t="s">
        <v>46</v>
      </c>
      <c r="D61" s="3">
        <v>3</v>
      </c>
      <c r="H61" s="130" t="s">
        <v>113</v>
      </c>
      <c r="I61" s="184">
        <f>COUNTIFS($B$3:$B$43,$H61,$F$3:$F$43,$I$47)</f>
        <v>2</v>
      </c>
      <c r="J61" s="158">
        <f>COUNTIFS($B$3:$B$43,$H61,$F$3:$F$43,$J$47)</f>
        <v>0</v>
      </c>
      <c r="K61" s="105"/>
      <c r="L61" s="5"/>
      <c r="M61" s="5"/>
      <c r="N61" s="100"/>
      <c r="O61" s="5"/>
      <c r="R61" s="126"/>
    </row>
    <row r="62" spans="3:18" ht="13.2">
      <c r="C62" s="149" t="s">
        <v>47</v>
      </c>
      <c r="D62" s="3">
        <v>7</v>
      </c>
      <c r="H62" s="130" t="s">
        <v>99</v>
      </c>
      <c r="I62" s="184">
        <f>COUNTIFS($B$3:$B$43,$H62,$F$3:$F$43,$I$47)</f>
        <v>0</v>
      </c>
      <c r="J62" s="158">
        <f>COUNTIFS($B$3:$B$43,$H62,$F$3:$F$43,$J$47)</f>
        <v>2</v>
      </c>
      <c r="K62" s="105"/>
      <c r="L62" s="5"/>
      <c r="M62" s="5"/>
      <c r="N62" s="100"/>
      <c r="O62" s="5"/>
      <c r="R62" s="126"/>
    </row>
    <row r="63" spans="3:18" ht="13.2">
      <c r="C63" s="149" t="s">
        <v>48</v>
      </c>
      <c r="D63" s="158">
        <v>-30936</v>
      </c>
      <c r="H63" s="130" t="s">
        <v>100</v>
      </c>
      <c r="I63" s="184">
        <f>COUNTIFS($B$3:$B$43,$H63,$F$3:$F$43,$I$47)</f>
        <v>2</v>
      </c>
      <c r="J63" s="158">
        <f>COUNTIFS($B$3:$B$43,$H63,$F$3:$F$43,$J$47)</f>
        <v>3</v>
      </c>
      <c r="K63" s="105"/>
      <c r="L63" s="5"/>
      <c r="M63" s="5"/>
      <c r="N63" s="100"/>
      <c r="O63" s="5"/>
      <c r="R63" s="126"/>
    </row>
    <row r="64" spans="3:18" ht="13.8" thickBot="1">
      <c r="C64" s="151" t="s">
        <v>14</v>
      </c>
      <c r="D64" s="112">
        <f>(D52/D51)</f>
        <v>0.36842105263157893</v>
      </c>
      <c r="H64" s="130" t="s">
        <v>93</v>
      </c>
      <c r="I64" s="184">
        <f>COUNTIFS($B$3:$B$43,$H64,$F$3:$F$43,$I$47)</f>
        <v>1</v>
      </c>
      <c r="J64" s="158">
        <f>COUNTIFS($B$3:$B$43,$H64,$F$3:$F$43,$J$47)</f>
        <v>2</v>
      </c>
      <c r="K64" s="105"/>
      <c r="L64" s="5"/>
      <c r="M64" s="5"/>
      <c r="N64" s="100"/>
      <c r="O64" s="5"/>
      <c r="R64" s="126"/>
    </row>
    <row r="65" spans="8:20" ht="13.2">
      <c r="H65" s="130" t="s">
        <v>103</v>
      </c>
      <c r="I65" s="184">
        <f>COUNTIFS($B$3:$B$43,$H65,$F$3:$F$43,$I$47)</f>
        <v>2</v>
      </c>
      <c r="J65" s="158">
        <f>COUNTIFS($B$3:$B$43,$H65,$F$3:$F$43,$J$47)</f>
        <v>2</v>
      </c>
      <c r="K65" s="105"/>
      <c r="L65" s="5"/>
      <c r="M65" s="5"/>
      <c r="N65" s="100"/>
      <c r="O65" s="5"/>
      <c r="R65" s="126"/>
    </row>
    <row r="66" spans="8:20" ht="13.2">
      <c r="H66" s="130" t="s">
        <v>125</v>
      </c>
      <c r="I66" s="184">
        <f>COUNTIFS($B$3:$B$43,$H66,$F$3:$F$43,$I$47)</f>
        <v>0</v>
      </c>
      <c r="J66" s="158">
        <f>COUNTIFS($B$3:$B$43,$H66,$F$3:$F$43,$J$47)</f>
        <v>0</v>
      </c>
      <c r="K66" s="106"/>
      <c r="L66" s="9"/>
      <c r="M66" s="9"/>
      <c r="N66" s="161"/>
      <c r="O66" s="9"/>
      <c r="R66" s="126"/>
    </row>
    <row r="67" spans="8:20" ht="13.2">
      <c r="H67" s="130" t="s">
        <v>114</v>
      </c>
      <c r="I67" s="184">
        <f>COUNTIFS($B$3:$B$43,$H67,$F$3:$F$43,$I$47)</f>
        <v>2</v>
      </c>
      <c r="J67" s="158">
        <f>COUNTIFS($B$3:$B$43,$H67,$F$3:$F$43,$J$47)</f>
        <v>0</v>
      </c>
      <c r="K67" s="106"/>
      <c r="L67" s="9"/>
      <c r="M67" s="9"/>
      <c r="N67" s="161"/>
      <c r="O67" s="9"/>
      <c r="R67" s="126"/>
    </row>
    <row r="68" spans="8:20" ht="13.2">
      <c r="H68" s="130" t="s">
        <v>115</v>
      </c>
      <c r="I68" s="184">
        <f>COUNTIFS($B$3:$B$43,$H68,$F$3:$F$43,$I$47)</f>
        <v>0</v>
      </c>
      <c r="J68" s="158">
        <f>COUNTIFS($B$3:$B$43,$H68,$F$3:$F$43,$J$47)</f>
        <v>0</v>
      </c>
      <c r="K68" s="106"/>
      <c r="L68" s="9"/>
      <c r="M68" s="9"/>
      <c r="N68" s="161"/>
      <c r="O68" s="9"/>
      <c r="R68" s="126"/>
    </row>
    <row r="69" spans="8:20" ht="13.2">
      <c r="H69" s="130" t="s">
        <v>124</v>
      </c>
      <c r="I69" s="184">
        <f>COUNTIFS($B$3:$B$43,$H69,$F$3:$F$43,$I$47)</f>
        <v>0</v>
      </c>
      <c r="J69" s="158">
        <f>COUNTIFS($B$3:$B$43,$H69,$F$3:$F$43,$J$47)</f>
        <v>0</v>
      </c>
      <c r="K69" s="106"/>
      <c r="L69" s="9"/>
      <c r="M69" s="9"/>
      <c r="N69" s="161"/>
      <c r="O69" s="9"/>
      <c r="R69" s="126"/>
    </row>
    <row r="70" spans="8:20" ht="13.2">
      <c r="H70" s="130" t="s">
        <v>104</v>
      </c>
      <c r="I70" s="184">
        <f>COUNTIFS($B$3:$B$43,$H70,$F$3:$F$43,$I$47)</f>
        <v>0</v>
      </c>
      <c r="J70" s="158">
        <f>COUNTIFS($B$3:$B$43,$H70,$F$3:$F$43,$J$47)</f>
        <v>2</v>
      </c>
      <c r="K70" s="106"/>
      <c r="L70" s="9"/>
      <c r="M70" s="9"/>
      <c r="N70" s="161"/>
      <c r="O70" s="9"/>
      <c r="R70" s="126"/>
    </row>
    <row r="71" spans="8:20" ht="13.2">
      <c r="H71" s="130" t="s">
        <v>31</v>
      </c>
      <c r="I71" s="184">
        <f>COUNTIFS($B$3:$B$43,$H71,$F$3:$F$43,$I$47)</f>
        <v>0</v>
      </c>
      <c r="J71" s="158">
        <f>COUNTIFS($B$3:$B$43,$H71,$F$3:$F$43,$J$47)</f>
        <v>1</v>
      </c>
      <c r="K71" s="106"/>
      <c r="L71" s="9"/>
      <c r="M71" s="9"/>
      <c r="N71" s="161"/>
      <c r="O71" s="9"/>
      <c r="R71" s="126"/>
    </row>
    <row r="72" spans="8:20" ht="13.2">
      <c r="H72" s="130" t="s">
        <v>116</v>
      </c>
      <c r="I72" s="184">
        <f>COUNTIFS($B$3:$B$43,$H72,$F$3:$F$43,$I$47)</f>
        <v>3</v>
      </c>
      <c r="J72" s="158">
        <f>COUNTIFS($B$3:$B$43,$H72,$F$3:$F$43,$J$47)</f>
        <v>1</v>
      </c>
      <c r="K72" s="106"/>
      <c r="L72" s="9"/>
      <c r="M72" s="9"/>
      <c r="N72" s="161"/>
      <c r="O72" s="9"/>
      <c r="R72" s="126"/>
    </row>
    <row r="73" spans="8:20" ht="13.8" thickBot="1">
      <c r="H73" s="131"/>
      <c r="I73" s="185">
        <f>COUNTIFS($B$3:$B$43,$H73,$F$3:$F$43,$I$47)</f>
        <v>0</v>
      </c>
      <c r="J73" s="186">
        <f>COUNTIFS($B$3:$B$43,$H73,$F$3:$F$43,$J$47)</f>
        <v>0</v>
      </c>
      <c r="K73" s="179"/>
      <c r="L73" s="6"/>
      <c r="M73" s="6"/>
      <c r="N73" s="101"/>
      <c r="O73" s="6"/>
      <c r="R73" s="126"/>
    </row>
    <row r="74" spans="8:20" ht="13.8" thickBot="1">
      <c r="H74" s="153" t="s">
        <v>33</v>
      </c>
      <c r="I74" s="187">
        <f>SUM(I48:I73)</f>
        <v>20</v>
      </c>
      <c r="J74" s="188">
        <f>SUM(J48:J73)</f>
        <v>18</v>
      </c>
      <c r="K74" s="180"/>
      <c r="L74" s="11"/>
      <c r="M74" s="11"/>
      <c r="N74" s="102"/>
      <c r="O74" s="11"/>
      <c r="R74" s="126"/>
    </row>
    <row r="75" spans="8:20" ht="13.5" customHeight="1">
      <c r="I75" s="133"/>
      <c r="J75" s="133"/>
    </row>
    <row r="76" spans="8:20" ht="13.5" customHeight="1" thickBot="1">
      <c r="I76" s="133"/>
      <c r="J76" s="133"/>
    </row>
    <row r="77" spans="8:20" ht="27" thickBot="1">
      <c r="H77" s="160" t="s">
        <v>126</v>
      </c>
      <c r="I77" s="182" t="s">
        <v>127</v>
      </c>
      <c r="J77" s="183" t="s">
        <v>128</v>
      </c>
      <c r="K77" s="156" t="s">
        <v>49</v>
      </c>
      <c r="L77" s="108"/>
      <c r="M77" s="7"/>
      <c r="N77" s="98"/>
      <c r="O77" s="7"/>
      <c r="T77"/>
    </row>
    <row r="78" spans="8:20" ht="13.2">
      <c r="H78" s="129" t="s">
        <v>131</v>
      </c>
      <c r="I78" s="184">
        <f>COUNTIFS($G$3:$G$43,$H78,$F$3:$F$43,$I$77)</f>
        <v>2</v>
      </c>
      <c r="J78" s="181">
        <f>COUNTIFS($G$3:$G$43,$H78,$F$3:$F$43,$J$77)</f>
        <v>0</v>
      </c>
      <c r="K78" s="162">
        <v>0</v>
      </c>
      <c r="L78" s="4"/>
      <c r="M78" s="4"/>
      <c r="N78" s="99"/>
      <c r="O78" s="4"/>
      <c r="S78" s="20"/>
      <c r="T78"/>
    </row>
    <row r="79" spans="8:20" ht="13.2">
      <c r="H79" s="130" t="s">
        <v>132</v>
      </c>
      <c r="I79" s="184">
        <f>COUNTIFS($G$3:$G$43,$H79,$F$3:$F$43,$I$77)</f>
        <v>18</v>
      </c>
      <c r="J79" s="181">
        <f>COUNTIFS($G$3:$G$43,$H79,$F$3:$F$43,$J$77)</f>
        <v>18</v>
      </c>
      <c r="K79" s="163">
        <v>0</v>
      </c>
      <c r="L79" s="2"/>
      <c r="M79" s="2"/>
      <c r="N79" s="103"/>
      <c r="O79" s="2"/>
      <c r="S79" s="20"/>
      <c r="T79"/>
    </row>
    <row r="80" spans="8:20" ht="13.2">
      <c r="H80" s="130" t="s">
        <v>133</v>
      </c>
      <c r="I80" s="184">
        <f>COUNTIFS($G$3:$G$43,$H80,$F$3:$F$43,$I$77)</f>
        <v>0</v>
      </c>
      <c r="J80" s="181">
        <f>COUNTIFS($G$3:$G$43,$H80,$F$3:$F$43,$J$77)</f>
        <v>0</v>
      </c>
      <c r="K80" s="163">
        <v>0</v>
      </c>
      <c r="L80" s="2"/>
      <c r="M80" s="2"/>
      <c r="N80" s="103"/>
      <c r="O80" s="2"/>
      <c r="S80" s="20"/>
      <c r="T80"/>
    </row>
    <row r="81" spans="8:20" ht="13.2">
      <c r="H81" s="130"/>
      <c r="I81" s="184">
        <f>COUNTIFS($G$3:$G$43,$H81,$F$3:$F$43,$I$77)</f>
        <v>0</v>
      </c>
      <c r="J81" s="181">
        <f>COUNTIFS($G$3:$G$43,$H81,$F$3:$F$43,$J$77)</f>
        <v>0</v>
      </c>
      <c r="K81" s="163">
        <v>0</v>
      </c>
      <c r="L81" s="2"/>
      <c r="M81" s="2"/>
      <c r="N81" s="103"/>
      <c r="O81" s="2"/>
      <c r="S81" s="20"/>
      <c r="T81"/>
    </row>
    <row r="82" spans="8:20" ht="13.8" thickBot="1">
      <c r="H82" s="131"/>
      <c r="I82" s="184">
        <f>COUNTIFS($G$3:$G$43,$H82,$F$3:$F$43,$I$77)</f>
        <v>0</v>
      </c>
      <c r="J82" s="181">
        <f>COUNTIFS($G$3:$G$43,$H82,$F$3:$F$43,$J$77)</f>
        <v>0</v>
      </c>
      <c r="K82" s="164">
        <v>0</v>
      </c>
      <c r="L82" s="8"/>
      <c r="M82" s="8"/>
      <c r="N82" s="104"/>
      <c r="O82" s="8"/>
      <c r="S82" s="20"/>
      <c r="T82"/>
    </row>
    <row r="83" spans="8:20" ht="13.8" thickBot="1">
      <c r="H83" s="153" t="s">
        <v>33</v>
      </c>
      <c r="I83" s="187">
        <f>SUM(I78:I82)</f>
        <v>20</v>
      </c>
      <c r="J83" s="188">
        <f>SUM(J78:J82)</f>
        <v>18</v>
      </c>
      <c r="K83" s="165">
        <f>SUM(K78:K82)</f>
        <v>0</v>
      </c>
      <c r="L83" s="154"/>
      <c r="M83" s="154"/>
      <c r="N83" s="155"/>
      <c r="O83" s="154"/>
      <c r="S83" s="20"/>
      <c r="T83"/>
    </row>
  </sheetData>
  <autoFilter ref="A2:AE44">
    <filterColumn colId="16" showButton="0"/>
    <sortState ref="A3:AF50">
      <sortCondition ref="H2:H50"/>
    </sortState>
  </autoFilter>
  <mergeCells count="4">
    <mergeCell ref="V1:W1"/>
    <mergeCell ref="C47:D47"/>
    <mergeCell ref="Q2:R2"/>
    <mergeCell ref="H2:I2"/>
  </mergeCells>
  <phoneticPr fontId="12"/>
  <pageMargins left="0.69861111111111107" right="0.69861111111111107" top="0.75" bottom="0.75" header="0.3" footer="0.3"/>
  <pageSetup paperSize="9" firstPageNumber="4294963191" orientation="portrait" horizont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election activeCell="E24" sqref="E24"/>
    </sheetView>
  </sheetViews>
  <sheetFormatPr defaultColWidth="8.88671875" defaultRowHeight="13.2"/>
  <sheetData/>
  <phoneticPr fontId="1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SheetLayoutView="100" workbookViewId="0">
      <selection activeCell="A38" sqref="A38"/>
    </sheetView>
  </sheetViews>
  <sheetFormatPr defaultColWidth="8.88671875" defaultRowHeight="13.2"/>
  <sheetData>
    <row r="1" spans="1:9">
      <c r="A1" s="193" t="s">
        <v>50</v>
      </c>
      <c r="B1" s="84"/>
      <c r="C1" s="84"/>
      <c r="D1" s="84"/>
      <c r="E1" s="84"/>
      <c r="F1" s="84"/>
      <c r="G1" s="84"/>
      <c r="H1" s="84"/>
      <c r="I1" s="86"/>
    </row>
    <row r="2" spans="1:9">
      <c r="A2" s="194" t="s">
        <v>51</v>
      </c>
      <c r="B2" s="85"/>
      <c r="C2" s="85"/>
      <c r="D2" s="85"/>
      <c r="E2" s="85"/>
      <c r="F2" s="85"/>
      <c r="G2" s="85"/>
      <c r="H2" s="85"/>
      <c r="I2" s="86"/>
    </row>
    <row r="3" spans="1:9">
      <c r="A3" s="83"/>
      <c r="D3" s="83"/>
    </row>
    <row r="4" spans="1:9">
      <c r="A4" t="s">
        <v>136</v>
      </c>
    </row>
    <row r="5" spans="1:9">
      <c r="A5" s="192" t="s">
        <v>134</v>
      </c>
    </row>
    <row r="7" spans="1:9">
      <c r="A7" s="195" t="s">
        <v>52</v>
      </c>
    </row>
    <row r="8" spans="1:9">
      <c r="A8" t="s">
        <v>135</v>
      </c>
    </row>
    <row r="9" spans="1:9">
      <c r="A9" t="s">
        <v>138</v>
      </c>
    </row>
    <row r="10" spans="1:9">
      <c r="A10" t="s">
        <v>137</v>
      </c>
    </row>
    <row r="11" spans="1:9">
      <c r="A11" t="s">
        <v>161</v>
      </c>
    </row>
    <row r="12" spans="1:9">
      <c r="A12" t="s">
        <v>139</v>
      </c>
    </row>
    <row r="14" spans="1:9">
      <c r="A14" t="s">
        <v>140</v>
      </c>
    </row>
    <row r="15" spans="1:9">
      <c r="A15" t="s">
        <v>160</v>
      </c>
    </row>
    <row r="16" spans="1:9">
      <c r="A16" t="s">
        <v>141</v>
      </c>
    </row>
    <row r="17" spans="1:1">
      <c r="A17" t="s">
        <v>142</v>
      </c>
    </row>
    <row r="18" spans="1:1">
      <c r="A18" t="s">
        <v>155</v>
      </c>
    </row>
    <row r="19" spans="1:1">
      <c r="A19" t="s">
        <v>156</v>
      </c>
    </row>
    <row r="21" spans="1:1">
      <c r="A21" t="s">
        <v>146</v>
      </c>
    </row>
    <row r="22" spans="1:1">
      <c r="A22" t="s">
        <v>150</v>
      </c>
    </row>
    <row r="23" spans="1:1">
      <c r="A23" t="s">
        <v>151</v>
      </c>
    </row>
    <row r="24" spans="1:1">
      <c r="A24" t="s">
        <v>148</v>
      </c>
    </row>
    <row r="26" spans="1:1">
      <c r="A26" t="s">
        <v>149</v>
      </c>
    </row>
    <row r="27" spans="1:1">
      <c r="A27" t="s">
        <v>153</v>
      </c>
    </row>
    <row r="28" spans="1:1">
      <c r="A28" t="s">
        <v>152</v>
      </c>
    </row>
    <row r="29" spans="1:1">
      <c r="A29" t="s">
        <v>157</v>
      </c>
    </row>
    <row r="31" spans="1:1">
      <c r="A31" t="s">
        <v>154</v>
      </c>
    </row>
    <row r="32" spans="1:1">
      <c r="A32" t="s">
        <v>158</v>
      </c>
    </row>
    <row r="33" spans="1:1">
      <c r="A33" t="s">
        <v>159</v>
      </c>
    </row>
  </sheetData>
  <phoneticPr fontId="12"/>
  <pageMargins left="0.75" right="0.75" top="1" bottom="1" header="0.51111111111111107" footer="0.51111111111111107"/>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5</vt:i4>
      </vt:variant>
    </vt:vector>
  </HeadingPairs>
  <TitlesOfParts>
    <vt:vector size="5" baseType="lpstr">
      <vt:lpstr>ルール＆合計</vt:lpstr>
      <vt:lpstr>2016年6月</vt:lpstr>
      <vt:lpstr>2016年7月</vt:lpstr>
      <vt:lpstr>画像</vt:lpstr>
      <vt:lpstr>気づき</vt:lpstr>
    </vt:vector>
  </TitlesOfParts>
  <Manager/>
  <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本田正秀</cp:lastModifiedBy>
  <cp:revision/>
  <cp:lastPrinted>2016-07-03T12:33:35Z</cp:lastPrinted>
  <dcterms:created xsi:type="dcterms:W3CDTF">2013-10-09T23:04:08Z</dcterms:created>
  <dcterms:modified xsi:type="dcterms:W3CDTF">2016-07-17T14:24:28Z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