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X\EA\52_チャートマスター\本講座\20_トレード管理シート2\"/>
    </mc:Choice>
  </mc:AlternateContent>
  <bookViews>
    <workbookView xWindow="0" yWindow="0" windowWidth="19335" windowHeight="7335" tabRatio="776" firstSheet="2" activeTab="5"/>
  </bookViews>
  <sheets>
    <sheet name="ルール＆合計" sheetId="1" r:id="rId1"/>
    <sheet name="2016年6月" sheetId="13" r:id="rId2"/>
    <sheet name="2016年7月" sheetId="6" r:id="rId3"/>
    <sheet name="2016年8月(0801-0814)" sheetId="14" r:id="rId4"/>
    <sheet name="2016年8月(0815-0822)" sheetId="16" r:id="rId5"/>
    <sheet name="画像(0815-0822)" sheetId="7" r:id="rId6"/>
    <sheet name="気づき(0815-0822)" sheetId="9" r:id="rId7"/>
    <sheet name="チェック状況(0822-0828)" sheetId="18" r:id="rId8"/>
    <sheet name="チェック状況(0815-0821)" sheetId="17" r:id="rId9"/>
    <sheet name="チェック状況(0801-0814)" sheetId="15" r:id="rId10"/>
  </sheets>
  <definedNames>
    <definedName name="_xlnm._FilterDatabase" localSheetId="1" hidden="1">'2016年6月'!$A$2:$AE$12</definedName>
    <definedName name="_xlnm._FilterDatabase" localSheetId="2" hidden="1">'2016年7月'!$A$2:$AE$61</definedName>
    <definedName name="_xlnm._FilterDatabase" localSheetId="3" hidden="1">'2016年8月(0801-0814)'!$A$2:$AE$61</definedName>
    <definedName name="_xlnm._FilterDatabase" localSheetId="4" hidden="1">'2016年8月(0815-0822)'!$A$2:$AE$61</definedName>
    <definedName name="_xlnm.Print_Area" localSheetId="4">'2016年8月(0815-0822)'!$A$1:$AE$106</definedName>
  </definedNames>
  <calcPr calcId="152511"/>
</workbook>
</file>

<file path=xl/calcChain.xml><?xml version="1.0" encoding="utf-8"?>
<calcChain xmlns="http://schemas.openxmlformats.org/spreadsheetml/2006/main">
  <c r="I102" i="16" l="1"/>
  <c r="H102" i="16"/>
  <c r="G3" i="18" l="1"/>
  <c r="K3" i="18" s="1"/>
  <c r="O3" i="18" s="1"/>
  <c r="S3" i="18" s="1"/>
  <c r="W3" i="18" s="1"/>
  <c r="K3" i="17" l="1"/>
  <c r="O3" i="17" s="1"/>
  <c r="S3" i="17" s="1"/>
  <c r="K3" i="16"/>
  <c r="M3" i="16"/>
  <c r="N3" i="16" s="1"/>
  <c r="Y3" i="16"/>
  <c r="Z3" i="16"/>
  <c r="AB3" i="16"/>
  <c r="AC3" i="16"/>
  <c r="AD3" i="16"/>
  <c r="AD4" i="16" s="1"/>
  <c r="AD5" i="16" s="1"/>
  <c r="AD6" i="16" s="1"/>
  <c r="AD7" i="16" s="1"/>
  <c r="AD8" i="16" s="1"/>
  <c r="AD9" i="16" s="1"/>
  <c r="AD10" i="16" s="1"/>
  <c r="AD11" i="16" s="1"/>
  <c r="AD12" i="16" s="1"/>
  <c r="AD13" i="16" s="1"/>
  <c r="AD14" i="16" s="1"/>
  <c r="AD15" i="16" s="1"/>
  <c r="AD16" i="16" s="1"/>
  <c r="AD17" i="16" s="1"/>
  <c r="AD18" i="16" s="1"/>
  <c r="AD19" i="16" s="1"/>
  <c r="AD20" i="16" s="1"/>
  <c r="AD21" i="16" s="1"/>
  <c r="AD22" i="16" s="1"/>
  <c r="AD23" i="16" s="1"/>
  <c r="AD24" i="16" s="1"/>
  <c r="AD25" i="16" s="1"/>
  <c r="AD26" i="16" s="1"/>
  <c r="AD27" i="16" s="1"/>
  <c r="AD28" i="16" s="1"/>
  <c r="AD29" i="16" s="1"/>
  <c r="AD30" i="16" s="1"/>
  <c r="AD31" i="16" s="1"/>
  <c r="AD32" i="16" s="1"/>
  <c r="AD33" i="16" s="1"/>
  <c r="AD34" i="16" s="1"/>
  <c r="AD35" i="16" s="1"/>
  <c r="AD36" i="16" s="1"/>
  <c r="AD37" i="16" s="1"/>
  <c r="AD38" i="16" s="1"/>
  <c r="AD39" i="16" s="1"/>
  <c r="AD40" i="16" s="1"/>
  <c r="AD41" i="16" s="1"/>
  <c r="K4" i="16"/>
  <c r="M4" i="16"/>
  <c r="N4" i="16" s="1"/>
  <c r="Y4" i="16"/>
  <c r="Z4" i="16"/>
  <c r="AB4" i="16"/>
  <c r="AC4" i="16"/>
  <c r="K5" i="16"/>
  <c r="M5" i="16"/>
  <c r="N5" i="16" s="1"/>
  <c r="Y5" i="16"/>
  <c r="Z5" i="16"/>
  <c r="AB5" i="16"/>
  <c r="AC5" i="16"/>
  <c r="K6" i="16"/>
  <c r="M6" i="16"/>
  <c r="N6" i="16" s="1"/>
  <c r="Y6" i="16"/>
  <c r="Z6" i="16"/>
  <c r="AB6" i="16"/>
  <c r="AC6" i="16"/>
  <c r="K7" i="16"/>
  <c r="M7" i="16"/>
  <c r="N7" i="16" s="1"/>
  <c r="Y7" i="16"/>
  <c r="Z7" i="16"/>
  <c r="AB7" i="16"/>
  <c r="AC7" i="16"/>
  <c r="K8" i="16"/>
  <c r="M8" i="16"/>
  <c r="N8" i="16" s="1"/>
  <c r="Y8" i="16"/>
  <c r="Z8" i="16"/>
  <c r="AB8" i="16"/>
  <c r="AC8" i="16"/>
  <c r="K9" i="16"/>
  <c r="M9" i="16"/>
  <c r="N9" i="16" s="1"/>
  <c r="Y9" i="16"/>
  <c r="Z9" i="16"/>
  <c r="AB9" i="16"/>
  <c r="AC9" i="16"/>
  <c r="K10" i="16"/>
  <c r="M10" i="16"/>
  <c r="N10" i="16" s="1"/>
  <c r="Y10" i="16"/>
  <c r="Z10" i="16"/>
  <c r="AB10" i="16"/>
  <c r="AC10" i="16"/>
  <c r="K11" i="16"/>
  <c r="M11" i="16"/>
  <c r="N11" i="16" s="1"/>
  <c r="Y11" i="16"/>
  <c r="Z11" i="16"/>
  <c r="AB11" i="16"/>
  <c r="AC11" i="16"/>
  <c r="K12" i="16"/>
  <c r="M12" i="16"/>
  <c r="N12" i="16"/>
  <c r="Y12" i="16"/>
  <c r="Z12" i="16"/>
  <c r="AB12" i="16"/>
  <c r="AC12" i="16"/>
  <c r="K13" i="16"/>
  <c r="M13" i="16"/>
  <c r="N13" i="16"/>
  <c r="Y13" i="16"/>
  <c r="Z13" i="16"/>
  <c r="AB13" i="16"/>
  <c r="AC13" i="16"/>
  <c r="K14" i="16"/>
  <c r="M14" i="16"/>
  <c r="N14" i="16"/>
  <c r="Y14" i="16"/>
  <c r="Z14" i="16"/>
  <c r="AB14" i="16"/>
  <c r="AC14" i="16"/>
  <c r="K15" i="16"/>
  <c r="M15" i="16"/>
  <c r="N15" i="16"/>
  <c r="Y15" i="16"/>
  <c r="Z15" i="16"/>
  <c r="AB15" i="16"/>
  <c r="AC15" i="16"/>
  <c r="K16" i="16"/>
  <c r="M16" i="16"/>
  <c r="N16" i="16"/>
  <c r="Y16" i="16"/>
  <c r="Z16" i="16"/>
  <c r="AB16" i="16"/>
  <c r="AC16" i="16"/>
  <c r="K17" i="16"/>
  <c r="M17" i="16"/>
  <c r="N17" i="16"/>
  <c r="Y17" i="16"/>
  <c r="Z17" i="16"/>
  <c r="AB17" i="16"/>
  <c r="AC17" i="16"/>
  <c r="K18" i="16"/>
  <c r="M18" i="16"/>
  <c r="N18" i="16"/>
  <c r="Y18" i="16"/>
  <c r="Z18" i="16"/>
  <c r="AB18" i="16"/>
  <c r="AC18" i="16"/>
  <c r="K19" i="16"/>
  <c r="M19" i="16"/>
  <c r="N19" i="16"/>
  <c r="Y19" i="16"/>
  <c r="Z19" i="16"/>
  <c r="AB19" i="16"/>
  <c r="AC19" i="16"/>
  <c r="K20" i="16"/>
  <c r="M20" i="16"/>
  <c r="N20" i="16"/>
  <c r="Y20" i="16"/>
  <c r="Z20" i="16"/>
  <c r="AB20" i="16"/>
  <c r="AC20" i="16"/>
  <c r="K21" i="16"/>
  <c r="M21" i="16"/>
  <c r="N21" i="16"/>
  <c r="Y21" i="16"/>
  <c r="Z21" i="16"/>
  <c r="AB21" i="16"/>
  <c r="AC21" i="16"/>
  <c r="K22" i="16"/>
  <c r="M22" i="16"/>
  <c r="N22" i="16"/>
  <c r="Y22" i="16"/>
  <c r="Z22" i="16"/>
  <c r="AB22" i="16"/>
  <c r="AC22" i="16"/>
  <c r="K23" i="16"/>
  <c r="M23" i="16"/>
  <c r="N23" i="16"/>
  <c r="Y23" i="16"/>
  <c r="Z23" i="16"/>
  <c r="AB23" i="16"/>
  <c r="AC23" i="16"/>
  <c r="K24" i="16"/>
  <c r="M24" i="16"/>
  <c r="N24" i="16"/>
  <c r="Y24" i="16"/>
  <c r="Z24" i="16"/>
  <c r="AB24" i="16"/>
  <c r="AC24" i="16"/>
  <c r="K25" i="16"/>
  <c r="M25" i="16"/>
  <c r="N25" i="16"/>
  <c r="Y25" i="16"/>
  <c r="Z25" i="16"/>
  <c r="AB25" i="16"/>
  <c r="AC25" i="16"/>
  <c r="K26" i="16"/>
  <c r="M26" i="16"/>
  <c r="N26" i="16"/>
  <c r="Y26" i="16"/>
  <c r="Z26" i="16"/>
  <c r="AB26" i="16"/>
  <c r="AC26" i="16"/>
  <c r="K27" i="16"/>
  <c r="M27" i="16"/>
  <c r="N27" i="16"/>
  <c r="Y27" i="16"/>
  <c r="Z27" i="16"/>
  <c r="AB27" i="16"/>
  <c r="AC27" i="16"/>
  <c r="K28" i="16"/>
  <c r="M28" i="16"/>
  <c r="N28" i="16"/>
  <c r="Y28" i="16"/>
  <c r="Z28" i="16"/>
  <c r="AB28" i="16"/>
  <c r="AC28" i="16"/>
  <c r="K29" i="16"/>
  <c r="M29" i="16"/>
  <c r="N29" i="16"/>
  <c r="Y29" i="16"/>
  <c r="Z29" i="16"/>
  <c r="AB29" i="16"/>
  <c r="AC29" i="16"/>
  <c r="K30" i="16"/>
  <c r="M30" i="16"/>
  <c r="N30" i="16"/>
  <c r="Y30" i="16"/>
  <c r="Z30" i="16"/>
  <c r="AB30" i="16"/>
  <c r="AC30" i="16"/>
  <c r="K31" i="16"/>
  <c r="M31" i="16"/>
  <c r="N31" i="16"/>
  <c r="Y31" i="16"/>
  <c r="Z31" i="16"/>
  <c r="AB31" i="16"/>
  <c r="AC31" i="16"/>
  <c r="K32" i="16"/>
  <c r="M32" i="16"/>
  <c r="N32" i="16"/>
  <c r="Y32" i="16"/>
  <c r="Z32" i="16"/>
  <c r="AB32" i="16"/>
  <c r="AC32" i="16"/>
  <c r="K33" i="16"/>
  <c r="M33" i="16"/>
  <c r="N33" i="16"/>
  <c r="Y33" i="16"/>
  <c r="Z33" i="16"/>
  <c r="AB33" i="16"/>
  <c r="AC33" i="16"/>
  <c r="K34" i="16"/>
  <c r="M34" i="16"/>
  <c r="N34" i="16"/>
  <c r="Y34" i="16"/>
  <c r="Z34" i="16"/>
  <c r="AB34" i="16"/>
  <c r="AC34" i="16"/>
  <c r="K35" i="16"/>
  <c r="M35" i="16"/>
  <c r="N35" i="16"/>
  <c r="Y35" i="16"/>
  <c r="Z35" i="16"/>
  <c r="AB35" i="16"/>
  <c r="AC35" i="16"/>
  <c r="K36" i="16"/>
  <c r="M36" i="16"/>
  <c r="N36" i="16"/>
  <c r="Y36" i="16"/>
  <c r="Z36" i="16"/>
  <c r="AB36" i="16"/>
  <c r="AC36" i="16"/>
  <c r="K37" i="16"/>
  <c r="M37" i="16"/>
  <c r="N37" i="16"/>
  <c r="Y37" i="16"/>
  <c r="Z37" i="16"/>
  <c r="AB37" i="16"/>
  <c r="AC37" i="16"/>
  <c r="K38" i="16"/>
  <c r="M38" i="16"/>
  <c r="N38" i="16"/>
  <c r="Y38" i="16"/>
  <c r="Z38" i="16"/>
  <c r="AB38" i="16"/>
  <c r="AC38" i="16"/>
  <c r="K39" i="16"/>
  <c r="M39" i="16"/>
  <c r="N39" i="16"/>
  <c r="Y39" i="16"/>
  <c r="Z39" i="16"/>
  <c r="AB39" i="16"/>
  <c r="AC39" i="16"/>
  <c r="K40" i="16"/>
  <c r="M40" i="16"/>
  <c r="N40" i="16"/>
  <c r="Y40" i="16"/>
  <c r="Z40" i="16"/>
  <c r="AB40" i="16"/>
  <c r="AC40" i="16"/>
  <c r="K41" i="16"/>
  <c r="M41" i="16"/>
  <c r="N41" i="16"/>
  <c r="Y41" i="16"/>
  <c r="Z41" i="16"/>
  <c r="AB41" i="16"/>
  <c r="AC41" i="16"/>
  <c r="K42" i="16"/>
  <c r="M42" i="16"/>
  <c r="N42" i="16"/>
  <c r="Y42" i="16"/>
  <c r="Z42" i="16"/>
  <c r="AB42" i="16"/>
  <c r="AC42" i="16"/>
  <c r="K43" i="16"/>
  <c r="M43" i="16"/>
  <c r="N43" i="16"/>
  <c r="Y43" i="16"/>
  <c r="Z43" i="16"/>
  <c r="AB43" i="16"/>
  <c r="AC43" i="16"/>
  <c r="K44" i="16"/>
  <c r="M44" i="16"/>
  <c r="N44" i="16"/>
  <c r="Y44" i="16"/>
  <c r="Z44" i="16"/>
  <c r="AB44" i="16"/>
  <c r="AC44" i="16"/>
  <c r="K45" i="16"/>
  <c r="M45" i="16"/>
  <c r="N45" i="16"/>
  <c r="Y45" i="16"/>
  <c r="Z45" i="16"/>
  <c r="AB45" i="16"/>
  <c r="AC45" i="16"/>
  <c r="K46" i="16"/>
  <c r="M46" i="16"/>
  <c r="N46" i="16"/>
  <c r="Y46" i="16"/>
  <c r="Z46" i="16"/>
  <c r="AB46" i="16"/>
  <c r="AC46" i="16"/>
  <c r="K47" i="16"/>
  <c r="M47" i="16"/>
  <c r="N47" i="16"/>
  <c r="Y47" i="16"/>
  <c r="Z47" i="16"/>
  <c r="AB47" i="16"/>
  <c r="AC47" i="16"/>
  <c r="K48" i="16"/>
  <c r="M48" i="16"/>
  <c r="N48" i="16"/>
  <c r="Y48" i="16"/>
  <c r="Z48" i="16"/>
  <c r="AB48" i="16"/>
  <c r="AC48" i="16"/>
  <c r="K49" i="16"/>
  <c r="M49" i="16"/>
  <c r="N49" i="16"/>
  <c r="Y49" i="16"/>
  <c r="Z49" i="16"/>
  <c r="AB49" i="16"/>
  <c r="AC49" i="16"/>
  <c r="K50" i="16"/>
  <c r="M50" i="16"/>
  <c r="N50" i="16"/>
  <c r="Y50" i="16"/>
  <c r="Z50" i="16"/>
  <c r="AB50" i="16"/>
  <c r="AC50" i="16"/>
  <c r="K51" i="16"/>
  <c r="M51" i="16"/>
  <c r="N51" i="16"/>
  <c r="Y51" i="16"/>
  <c r="Z51" i="16"/>
  <c r="AB51" i="16"/>
  <c r="AC51" i="16"/>
  <c r="K52" i="16"/>
  <c r="M52" i="16"/>
  <c r="N52" i="16"/>
  <c r="Y52" i="16"/>
  <c r="Z52" i="16"/>
  <c r="AB52" i="16"/>
  <c r="AC52" i="16"/>
  <c r="K53" i="16"/>
  <c r="M53" i="16"/>
  <c r="N53" i="16"/>
  <c r="Y53" i="16"/>
  <c r="Z53" i="16"/>
  <c r="AB53" i="16"/>
  <c r="AC53" i="16"/>
  <c r="K54" i="16"/>
  <c r="M54" i="16"/>
  <c r="N54" i="16"/>
  <c r="Y54" i="16"/>
  <c r="Z54" i="16"/>
  <c r="AB54" i="16"/>
  <c r="AC54" i="16"/>
  <c r="K55" i="16"/>
  <c r="M55" i="16"/>
  <c r="N55" i="16"/>
  <c r="Y55" i="16"/>
  <c r="Z55" i="16"/>
  <c r="AB55" i="16"/>
  <c r="AC55" i="16"/>
  <c r="K56" i="16"/>
  <c r="M56" i="16"/>
  <c r="N56" i="16"/>
  <c r="Y56" i="16"/>
  <c r="Z56" i="16"/>
  <c r="AB56" i="16"/>
  <c r="AC56" i="16"/>
  <c r="K57" i="16"/>
  <c r="M57" i="16"/>
  <c r="N57" i="16"/>
  <c r="Y57" i="16"/>
  <c r="Z57" i="16"/>
  <c r="AB57" i="16"/>
  <c r="AC57" i="16"/>
  <c r="K58" i="16"/>
  <c r="M58" i="16"/>
  <c r="N58" i="16"/>
  <c r="Y58" i="16"/>
  <c r="Z58" i="16"/>
  <c r="AB58" i="16"/>
  <c r="AC58" i="16"/>
  <c r="K59" i="16"/>
  <c r="M59" i="16"/>
  <c r="N59" i="16"/>
  <c r="Y59" i="16"/>
  <c r="Z59" i="16"/>
  <c r="AB59" i="16"/>
  <c r="AC59" i="16"/>
  <c r="K60" i="16"/>
  <c r="M60" i="16"/>
  <c r="N60" i="16"/>
  <c r="Y60" i="16"/>
  <c r="Z60" i="16"/>
  <c r="AB60" i="16"/>
  <c r="AC60" i="16"/>
  <c r="V61" i="16"/>
  <c r="C69" i="16" s="1"/>
  <c r="W61" i="16"/>
  <c r="C70" i="16" s="1"/>
  <c r="AA61" i="16"/>
  <c r="C75" i="16" s="1"/>
  <c r="H65" i="16"/>
  <c r="I65" i="16"/>
  <c r="C66" i="16"/>
  <c r="H66" i="16"/>
  <c r="I66" i="16"/>
  <c r="C67" i="16"/>
  <c r="C68" i="16" s="1"/>
  <c r="H67" i="16"/>
  <c r="I67" i="16"/>
  <c r="H68" i="16"/>
  <c r="I68" i="16"/>
  <c r="H69" i="16"/>
  <c r="I69" i="16"/>
  <c r="H70" i="16"/>
  <c r="I70" i="16"/>
  <c r="H71" i="16"/>
  <c r="I71" i="16"/>
  <c r="H72" i="16"/>
  <c r="I72" i="16"/>
  <c r="H73" i="16"/>
  <c r="I73" i="16"/>
  <c r="H74" i="16"/>
  <c r="I74" i="16"/>
  <c r="H75" i="16"/>
  <c r="I75" i="16"/>
  <c r="H76" i="16"/>
  <c r="I76" i="16"/>
  <c r="H77" i="16"/>
  <c r="I77" i="16"/>
  <c r="H78" i="16"/>
  <c r="I78" i="16"/>
  <c r="H79" i="16"/>
  <c r="I79" i="16"/>
  <c r="H80" i="16"/>
  <c r="I80" i="16"/>
  <c r="H81" i="16"/>
  <c r="I81" i="16"/>
  <c r="H82" i="16"/>
  <c r="I82" i="16"/>
  <c r="H83" i="16"/>
  <c r="I83" i="16"/>
  <c r="H84" i="16"/>
  <c r="I84" i="16"/>
  <c r="H85" i="16"/>
  <c r="I85" i="16"/>
  <c r="H86" i="16"/>
  <c r="I86" i="16"/>
  <c r="H87" i="16"/>
  <c r="I87" i="16"/>
  <c r="H88" i="16"/>
  <c r="I88" i="16"/>
  <c r="H89" i="16"/>
  <c r="I89" i="16"/>
  <c r="H90" i="16"/>
  <c r="I90" i="16"/>
  <c r="H91" i="16"/>
  <c r="I91" i="16"/>
  <c r="H92" i="16"/>
  <c r="I92" i="16"/>
  <c r="H93" i="16"/>
  <c r="I93" i="16"/>
  <c r="H94" i="16"/>
  <c r="I94" i="16"/>
  <c r="H99" i="16"/>
  <c r="I99" i="16"/>
  <c r="H100" i="16"/>
  <c r="I100" i="16"/>
  <c r="H101" i="16"/>
  <c r="I101" i="16"/>
  <c r="H103" i="16"/>
  <c r="I103" i="16"/>
  <c r="H104" i="16"/>
  <c r="I104" i="16"/>
  <c r="AC61" i="16" l="1"/>
  <c r="C74" i="16" s="1"/>
  <c r="C77" i="16" s="1"/>
  <c r="Z61" i="16"/>
  <c r="AB61" i="16"/>
  <c r="C73" i="16" s="1"/>
  <c r="C76" i="16" s="1"/>
  <c r="C71" i="16"/>
  <c r="I105" i="16"/>
  <c r="H105" i="16"/>
  <c r="H95" i="16"/>
  <c r="I95" i="16"/>
  <c r="W3" i="17"/>
  <c r="AD59" i="16"/>
  <c r="AD60" i="16" s="1"/>
  <c r="AD61" i="16" s="1"/>
  <c r="AD42" i="16"/>
  <c r="AD43" i="16" s="1"/>
  <c r="AD44" i="16" s="1"/>
  <c r="AD45" i="16" s="1"/>
  <c r="AD46" i="16" s="1"/>
  <c r="AD47" i="16" s="1"/>
  <c r="AD48" i="16" s="1"/>
  <c r="AD49" i="16" s="1"/>
  <c r="AD50" i="16" s="1"/>
  <c r="AD51" i="16" s="1"/>
  <c r="AD52" i="16" s="1"/>
  <c r="AD53" i="16" s="1"/>
  <c r="AD54" i="16" s="1"/>
  <c r="AD55" i="16" s="1"/>
  <c r="AD56" i="16" s="1"/>
  <c r="AD57" i="16" s="1"/>
  <c r="AD58" i="16" s="1"/>
  <c r="C81" i="16"/>
  <c r="N6" i="14"/>
  <c r="H103" i="14"/>
  <c r="H102" i="14"/>
  <c r="H101" i="14"/>
  <c r="H99" i="14"/>
  <c r="H100" i="14"/>
  <c r="I103" i="14"/>
  <c r="I102" i="14"/>
  <c r="I101" i="14"/>
  <c r="I99" i="14"/>
  <c r="I100" i="14"/>
  <c r="M60" i="14" l="1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N4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5" i="14"/>
  <c r="N3" i="14"/>
  <c r="I93" i="14" l="1"/>
  <c r="H93" i="14"/>
  <c r="I94" i="14"/>
  <c r="H94" i="14"/>
  <c r="I92" i="14"/>
  <c r="H92" i="14"/>
  <c r="I91" i="14"/>
  <c r="H91" i="14"/>
  <c r="I90" i="14"/>
  <c r="H90" i="14"/>
  <c r="I104" i="14" l="1"/>
  <c r="I89" i="14"/>
  <c r="H89" i="14"/>
  <c r="I88" i="14"/>
  <c r="H88" i="14"/>
  <c r="I87" i="14"/>
  <c r="H87" i="14"/>
  <c r="I86" i="14"/>
  <c r="H86" i="14"/>
  <c r="I85" i="14"/>
  <c r="H85" i="14"/>
  <c r="I84" i="14"/>
  <c r="H84" i="14"/>
  <c r="I83" i="14"/>
  <c r="H83" i="14"/>
  <c r="I82" i="14"/>
  <c r="H82" i="14"/>
  <c r="I81" i="14"/>
  <c r="H81" i="14"/>
  <c r="I80" i="14"/>
  <c r="H80" i="14"/>
  <c r="I79" i="14"/>
  <c r="H79" i="14"/>
  <c r="I78" i="14"/>
  <c r="H78" i="14"/>
  <c r="I77" i="14"/>
  <c r="H77" i="14"/>
  <c r="I76" i="14"/>
  <c r="H76" i="14"/>
  <c r="I75" i="14"/>
  <c r="H75" i="14"/>
  <c r="I74" i="14"/>
  <c r="H74" i="14"/>
  <c r="I73" i="14"/>
  <c r="H73" i="14"/>
  <c r="I72" i="14"/>
  <c r="H72" i="14"/>
  <c r="I71" i="14"/>
  <c r="H71" i="14"/>
  <c r="I70" i="14"/>
  <c r="H70" i="14"/>
  <c r="I69" i="14"/>
  <c r="H69" i="14"/>
  <c r="I68" i="14"/>
  <c r="H68" i="14"/>
  <c r="I67" i="14"/>
  <c r="H67" i="14"/>
  <c r="C67" i="14"/>
  <c r="I66" i="14"/>
  <c r="H66" i="14"/>
  <c r="C66" i="14"/>
  <c r="I65" i="14"/>
  <c r="H65" i="14"/>
  <c r="AA61" i="14"/>
  <c r="C75" i="14" s="1"/>
  <c r="W61" i="14"/>
  <c r="C70" i="14" s="1"/>
  <c r="V61" i="14"/>
  <c r="C69" i="14" s="1"/>
  <c r="AC60" i="14"/>
  <c r="AB60" i="14"/>
  <c r="Z60" i="14"/>
  <c r="Y60" i="14"/>
  <c r="AC59" i="14"/>
  <c r="AB59" i="14"/>
  <c r="Z59" i="14"/>
  <c r="Y59" i="14"/>
  <c r="AC58" i="14"/>
  <c r="AB58" i="14"/>
  <c r="Z58" i="14"/>
  <c r="Y58" i="14"/>
  <c r="AC57" i="14"/>
  <c r="AB57" i="14"/>
  <c r="Z57" i="14"/>
  <c r="Y57" i="14"/>
  <c r="AC56" i="14"/>
  <c r="AB56" i="14"/>
  <c r="Z56" i="14"/>
  <c r="Y56" i="14"/>
  <c r="AC55" i="14"/>
  <c r="AB55" i="14"/>
  <c r="Z55" i="14"/>
  <c r="Y55" i="14"/>
  <c r="AC54" i="14"/>
  <c r="AB54" i="14"/>
  <c r="Z54" i="14"/>
  <c r="Y54" i="14"/>
  <c r="AC53" i="14"/>
  <c r="AB53" i="14"/>
  <c r="Z53" i="14"/>
  <c r="Y53" i="14"/>
  <c r="AC52" i="14"/>
  <c r="AB52" i="14"/>
  <c r="Z52" i="14"/>
  <c r="Y52" i="14"/>
  <c r="AC51" i="14"/>
  <c r="AB51" i="14"/>
  <c r="Z51" i="14"/>
  <c r="Y51" i="14"/>
  <c r="AC50" i="14"/>
  <c r="AB50" i="14"/>
  <c r="Z50" i="14"/>
  <c r="Y50" i="14"/>
  <c r="AC49" i="14"/>
  <c r="AB49" i="14"/>
  <c r="Z49" i="14"/>
  <c r="Y49" i="14"/>
  <c r="AC48" i="14"/>
  <c r="AB48" i="14"/>
  <c r="Z48" i="14"/>
  <c r="Y48" i="14"/>
  <c r="AC47" i="14"/>
  <c r="AB47" i="14"/>
  <c r="Z47" i="14"/>
  <c r="Y47" i="14"/>
  <c r="AC46" i="14"/>
  <c r="AB46" i="14"/>
  <c r="Z46" i="14"/>
  <c r="Y46" i="14"/>
  <c r="AC45" i="14"/>
  <c r="AB45" i="14"/>
  <c r="Z45" i="14"/>
  <c r="Y45" i="14"/>
  <c r="AC44" i="14"/>
  <c r="AB44" i="14"/>
  <c r="Z44" i="14"/>
  <c r="Y44" i="14"/>
  <c r="AC43" i="14"/>
  <c r="AB43" i="14"/>
  <c r="Z43" i="14"/>
  <c r="Y43" i="14"/>
  <c r="AC42" i="14"/>
  <c r="AB42" i="14"/>
  <c r="Z42" i="14"/>
  <c r="Y42" i="14"/>
  <c r="AC41" i="14"/>
  <c r="AB41" i="14"/>
  <c r="Z41" i="14"/>
  <c r="Y41" i="14"/>
  <c r="AC40" i="14"/>
  <c r="AB40" i="14"/>
  <c r="Z40" i="14"/>
  <c r="Y40" i="14"/>
  <c r="AC39" i="14"/>
  <c r="AB39" i="14"/>
  <c r="Z39" i="14"/>
  <c r="Y39" i="14"/>
  <c r="AC38" i="14"/>
  <c r="AB38" i="14"/>
  <c r="Z38" i="14"/>
  <c r="Y38" i="14"/>
  <c r="AC37" i="14"/>
  <c r="AB37" i="14"/>
  <c r="Z37" i="14"/>
  <c r="Y37" i="14"/>
  <c r="AC36" i="14"/>
  <c r="AB36" i="14"/>
  <c r="Z36" i="14"/>
  <c r="Y36" i="14"/>
  <c r="AC35" i="14"/>
  <c r="AB35" i="14"/>
  <c r="Z35" i="14"/>
  <c r="Y35" i="14"/>
  <c r="AC34" i="14"/>
  <c r="AB34" i="14"/>
  <c r="Z34" i="14"/>
  <c r="Y34" i="14"/>
  <c r="AC33" i="14"/>
  <c r="AB33" i="14"/>
  <c r="Z33" i="14"/>
  <c r="Y33" i="14"/>
  <c r="AC32" i="14"/>
  <c r="AB32" i="14"/>
  <c r="Z32" i="14"/>
  <c r="Y32" i="14"/>
  <c r="AC31" i="14"/>
  <c r="AB31" i="14"/>
  <c r="Z31" i="14"/>
  <c r="Y31" i="14"/>
  <c r="AC30" i="14"/>
  <c r="AB30" i="14"/>
  <c r="Z30" i="14"/>
  <c r="Y30" i="14"/>
  <c r="AC29" i="14"/>
  <c r="AB29" i="14"/>
  <c r="Z29" i="14"/>
  <c r="Y29" i="14"/>
  <c r="AC28" i="14"/>
  <c r="AB28" i="14"/>
  <c r="Z28" i="14"/>
  <c r="Y28" i="14"/>
  <c r="AC27" i="14"/>
  <c r="AB27" i="14"/>
  <c r="Z27" i="14"/>
  <c r="Y27" i="14"/>
  <c r="AC26" i="14"/>
  <c r="AB26" i="14"/>
  <c r="Z26" i="14"/>
  <c r="Y26" i="14"/>
  <c r="AC25" i="14"/>
  <c r="AB25" i="14"/>
  <c r="Z25" i="14"/>
  <c r="Y25" i="14"/>
  <c r="AC24" i="14"/>
  <c r="AB24" i="14"/>
  <c r="Z24" i="14"/>
  <c r="Y24" i="14"/>
  <c r="AC23" i="14"/>
  <c r="AB23" i="14"/>
  <c r="Z23" i="14"/>
  <c r="Y23" i="14"/>
  <c r="AC22" i="14"/>
  <c r="AB22" i="14"/>
  <c r="Z22" i="14"/>
  <c r="Y22" i="14"/>
  <c r="AC21" i="14"/>
  <c r="AB21" i="14"/>
  <c r="Z21" i="14"/>
  <c r="Y21" i="14"/>
  <c r="AC20" i="14"/>
  <c r="AB20" i="14"/>
  <c r="Z20" i="14"/>
  <c r="Y20" i="14"/>
  <c r="AC19" i="14"/>
  <c r="AB19" i="14"/>
  <c r="Z19" i="14"/>
  <c r="Y19" i="14"/>
  <c r="AC18" i="14"/>
  <c r="AB18" i="14"/>
  <c r="Z18" i="14"/>
  <c r="Y18" i="14"/>
  <c r="AC17" i="14"/>
  <c r="AB17" i="14"/>
  <c r="Z17" i="14"/>
  <c r="Y17" i="14"/>
  <c r="AC16" i="14"/>
  <c r="AB16" i="14"/>
  <c r="Z16" i="14"/>
  <c r="Y16" i="14"/>
  <c r="AC15" i="14"/>
  <c r="AB15" i="14"/>
  <c r="Z15" i="14"/>
  <c r="Y15" i="14"/>
  <c r="AC14" i="14"/>
  <c r="AB14" i="14"/>
  <c r="Z14" i="14"/>
  <c r="Y14" i="14"/>
  <c r="AC13" i="14"/>
  <c r="AB13" i="14"/>
  <c r="Z13" i="14"/>
  <c r="Y13" i="14"/>
  <c r="AC12" i="14"/>
  <c r="AB12" i="14"/>
  <c r="Z12" i="14"/>
  <c r="Y12" i="14"/>
  <c r="AC11" i="14"/>
  <c r="AB11" i="14"/>
  <c r="Z11" i="14"/>
  <c r="Y11" i="14"/>
  <c r="AC10" i="14"/>
  <c r="AB10" i="14"/>
  <c r="Z10" i="14"/>
  <c r="Y10" i="14"/>
  <c r="AC9" i="14"/>
  <c r="AB9" i="14"/>
  <c r="Z9" i="14"/>
  <c r="Y9" i="14"/>
  <c r="AC8" i="14"/>
  <c r="AB8" i="14"/>
  <c r="Z8" i="14"/>
  <c r="Y8" i="14"/>
  <c r="AC7" i="14"/>
  <c r="AB7" i="14"/>
  <c r="Z7" i="14"/>
  <c r="Y7" i="14"/>
  <c r="AC6" i="14"/>
  <c r="AB6" i="14"/>
  <c r="Z6" i="14"/>
  <c r="Y6" i="14"/>
  <c r="AC5" i="14"/>
  <c r="AB5" i="14"/>
  <c r="Z5" i="14"/>
  <c r="Y5" i="14"/>
  <c r="AC4" i="14"/>
  <c r="AB4" i="14"/>
  <c r="Z4" i="14"/>
  <c r="Y4" i="14"/>
  <c r="AD3" i="14"/>
  <c r="AD4" i="14" s="1"/>
  <c r="AD5" i="14" s="1"/>
  <c r="AD6" i="14" s="1"/>
  <c r="AD7" i="14" s="1"/>
  <c r="AD8" i="14" s="1"/>
  <c r="AD9" i="14" s="1"/>
  <c r="AD10" i="14" s="1"/>
  <c r="AD11" i="14" s="1"/>
  <c r="AD12" i="14" s="1"/>
  <c r="AD13" i="14" s="1"/>
  <c r="AD14" i="14" s="1"/>
  <c r="AD15" i="14" s="1"/>
  <c r="AD16" i="14" s="1"/>
  <c r="AD17" i="14" s="1"/>
  <c r="AD18" i="14" s="1"/>
  <c r="AD19" i="14" s="1"/>
  <c r="AD20" i="14" s="1"/>
  <c r="AD21" i="14" s="1"/>
  <c r="AD22" i="14" s="1"/>
  <c r="AD23" i="14" s="1"/>
  <c r="AD24" i="14" s="1"/>
  <c r="AD25" i="14" s="1"/>
  <c r="AD26" i="14" s="1"/>
  <c r="AD27" i="14" s="1"/>
  <c r="AD28" i="14" s="1"/>
  <c r="AD29" i="14" s="1"/>
  <c r="AD30" i="14" s="1"/>
  <c r="AD31" i="14" s="1"/>
  <c r="AD32" i="14" s="1"/>
  <c r="AD33" i="14" s="1"/>
  <c r="AD34" i="14" s="1"/>
  <c r="AD35" i="14" s="1"/>
  <c r="AD36" i="14" s="1"/>
  <c r="AD37" i="14" s="1"/>
  <c r="AD38" i="14" s="1"/>
  <c r="AD39" i="14" s="1"/>
  <c r="AD40" i="14" s="1"/>
  <c r="AD41" i="14" s="1"/>
  <c r="AC3" i="14"/>
  <c r="AB3" i="14"/>
  <c r="Z3" i="14"/>
  <c r="Y3" i="14"/>
  <c r="C68" i="14" l="1"/>
  <c r="C71" i="14" s="1"/>
  <c r="AB61" i="14"/>
  <c r="C73" i="14" s="1"/>
  <c r="C76" i="14" s="1"/>
  <c r="AC61" i="14"/>
  <c r="C74" i="14" s="1"/>
  <c r="C77" i="14" s="1"/>
  <c r="Z61" i="14"/>
  <c r="H104" i="14"/>
  <c r="H95" i="14"/>
  <c r="I95" i="14"/>
  <c r="AD42" i="14"/>
  <c r="AD43" i="14" s="1"/>
  <c r="AD44" i="14" s="1"/>
  <c r="AD45" i="14" s="1"/>
  <c r="AD46" i="14" s="1"/>
  <c r="AD47" i="14" s="1"/>
  <c r="AD48" i="14" s="1"/>
  <c r="AD49" i="14" s="1"/>
  <c r="AD50" i="14" s="1"/>
  <c r="AD51" i="14" s="1"/>
  <c r="AD52" i="14" s="1"/>
  <c r="AD53" i="14" s="1"/>
  <c r="AD54" i="14" s="1"/>
  <c r="AD55" i="14" s="1"/>
  <c r="AD56" i="14" s="1"/>
  <c r="AD57" i="14" s="1"/>
  <c r="AD58" i="14" s="1"/>
  <c r="AD59" i="14"/>
  <c r="AD60" i="14" s="1"/>
  <c r="AD61" i="14" s="1"/>
  <c r="AC58" i="6"/>
  <c r="AB58" i="6"/>
  <c r="Z58" i="6"/>
  <c r="Y58" i="6"/>
  <c r="AC57" i="6"/>
  <c r="AB57" i="6"/>
  <c r="Z57" i="6"/>
  <c r="Y57" i="6"/>
  <c r="AC56" i="6"/>
  <c r="AB56" i="6"/>
  <c r="Z56" i="6"/>
  <c r="Y56" i="6"/>
  <c r="AC55" i="6"/>
  <c r="AB55" i="6"/>
  <c r="Z55" i="6"/>
  <c r="Y55" i="6"/>
  <c r="AC54" i="6"/>
  <c r="AB54" i="6"/>
  <c r="Z54" i="6"/>
  <c r="Y54" i="6"/>
  <c r="AC53" i="6"/>
  <c r="AB53" i="6"/>
  <c r="Z53" i="6"/>
  <c r="Y53" i="6"/>
  <c r="AC52" i="6"/>
  <c r="AB52" i="6"/>
  <c r="Z52" i="6"/>
  <c r="Y52" i="6"/>
  <c r="AC51" i="6"/>
  <c r="AB51" i="6"/>
  <c r="Z51" i="6"/>
  <c r="Y51" i="6"/>
  <c r="AC50" i="6"/>
  <c r="AB50" i="6"/>
  <c r="Z50" i="6"/>
  <c r="Y50" i="6"/>
  <c r="AC49" i="6"/>
  <c r="AB49" i="6"/>
  <c r="Z49" i="6"/>
  <c r="Y49" i="6"/>
  <c r="AC48" i="6"/>
  <c r="AB48" i="6"/>
  <c r="Z48" i="6"/>
  <c r="Y48" i="6"/>
  <c r="AC47" i="6"/>
  <c r="AB47" i="6"/>
  <c r="Z47" i="6"/>
  <c r="Y47" i="6"/>
  <c r="AC46" i="6"/>
  <c r="AB46" i="6"/>
  <c r="Z46" i="6"/>
  <c r="Y46" i="6"/>
  <c r="AC45" i="6"/>
  <c r="AB45" i="6"/>
  <c r="Z45" i="6"/>
  <c r="Y45" i="6"/>
  <c r="AC44" i="6"/>
  <c r="AB44" i="6"/>
  <c r="Z44" i="6"/>
  <c r="Y44" i="6"/>
  <c r="AC43" i="6"/>
  <c r="AB43" i="6"/>
  <c r="Z43" i="6"/>
  <c r="Y43" i="6"/>
  <c r="AC42" i="6"/>
  <c r="AB42" i="6"/>
  <c r="Z42" i="6"/>
  <c r="Y42" i="6"/>
  <c r="C81" i="14" l="1"/>
  <c r="H16" i="1"/>
  <c r="I16" i="1"/>
  <c r="K16" i="1" s="1"/>
  <c r="J16" i="1"/>
  <c r="L8" i="1"/>
  <c r="J8" i="1"/>
  <c r="I8" i="1"/>
  <c r="K8" i="1" s="1"/>
  <c r="H8" i="1"/>
  <c r="L9" i="1"/>
  <c r="J9" i="1"/>
  <c r="I9" i="1"/>
  <c r="K9" i="1" s="1"/>
  <c r="H9" i="1"/>
  <c r="L16" i="1"/>
  <c r="L15" i="1"/>
  <c r="L14" i="1"/>
  <c r="L13" i="1"/>
  <c r="L12" i="1"/>
  <c r="L11" i="1"/>
  <c r="L10" i="1"/>
  <c r="K15" i="1"/>
  <c r="K14" i="1"/>
  <c r="K13" i="1"/>
  <c r="K12" i="1"/>
  <c r="K11" i="1"/>
  <c r="K10" i="1"/>
  <c r="J15" i="1"/>
  <c r="J14" i="1"/>
  <c r="J13" i="1"/>
  <c r="J12" i="1"/>
  <c r="J11" i="1"/>
  <c r="J10" i="1"/>
  <c r="I15" i="1"/>
  <c r="I14" i="1"/>
  <c r="I13" i="1"/>
  <c r="I12" i="1"/>
  <c r="I11" i="1"/>
  <c r="I10" i="1"/>
  <c r="H10" i="1"/>
  <c r="H15" i="1"/>
  <c r="H14" i="1"/>
  <c r="H13" i="1"/>
  <c r="H12" i="1"/>
  <c r="H11" i="1"/>
  <c r="AD3" i="6"/>
  <c r="K51" i="13" l="1"/>
  <c r="J50" i="13"/>
  <c r="I50" i="13"/>
  <c r="J49" i="13"/>
  <c r="I49" i="13"/>
  <c r="J48" i="13"/>
  <c r="I48" i="13"/>
  <c r="J47" i="13"/>
  <c r="I47" i="13"/>
  <c r="J46" i="13"/>
  <c r="I46" i="13"/>
  <c r="J41" i="13"/>
  <c r="I41" i="13"/>
  <c r="J40" i="13"/>
  <c r="I40" i="13"/>
  <c r="J39" i="13"/>
  <c r="I39" i="13"/>
  <c r="J38" i="13"/>
  <c r="I38" i="13"/>
  <c r="J37" i="13"/>
  <c r="I37" i="13"/>
  <c r="J36" i="13"/>
  <c r="I36" i="13"/>
  <c r="J35" i="13"/>
  <c r="I35" i="13"/>
  <c r="J34" i="13"/>
  <c r="I34" i="13"/>
  <c r="J33" i="13"/>
  <c r="I33" i="13"/>
  <c r="J32" i="13"/>
  <c r="I32" i="13"/>
  <c r="J31" i="13"/>
  <c r="I31" i="13"/>
  <c r="J30" i="13"/>
  <c r="I30" i="13"/>
  <c r="J29" i="13"/>
  <c r="I29" i="13"/>
  <c r="J28" i="13"/>
  <c r="I28" i="13"/>
  <c r="J27" i="13"/>
  <c r="I27" i="13"/>
  <c r="J26" i="13"/>
  <c r="I26" i="13"/>
  <c r="J25" i="13"/>
  <c r="I25" i="13"/>
  <c r="J24" i="13"/>
  <c r="I24" i="13"/>
  <c r="J23" i="13"/>
  <c r="I23" i="13"/>
  <c r="J22" i="13"/>
  <c r="I22" i="13"/>
  <c r="J21" i="13"/>
  <c r="I21" i="13"/>
  <c r="J20" i="13"/>
  <c r="I20" i="13"/>
  <c r="J19" i="13"/>
  <c r="I19" i="13"/>
  <c r="J18" i="13"/>
  <c r="I18" i="13"/>
  <c r="D18" i="13"/>
  <c r="J17" i="13"/>
  <c r="I17" i="13"/>
  <c r="D17" i="13"/>
  <c r="D19" i="13" s="1"/>
  <c r="J16" i="13"/>
  <c r="I16" i="13"/>
  <c r="AA12" i="13"/>
  <c r="D26" i="13" s="1"/>
  <c r="W12" i="13"/>
  <c r="D21" i="13" s="1"/>
  <c r="V12" i="13"/>
  <c r="D20" i="13" s="1"/>
  <c r="AC11" i="13"/>
  <c r="AB11" i="13"/>
  <c r="Z11" i="13"/>
  <c r="Y11" i="13"/>
  <c r="L11" i="13"/>
  <c r="AC10" i="13"/>
  <c r="AB10" i="13"/>
  <c r="Z10" i="13"/>
  <c r="Y10" i="13"/>
  <c r="AC9" i="13"/>
  <c r="AB9" i="13"/>
  <c r="Z9" i="13"/>
  <c r="Y9" i="13"/>
  <c r="AC8" i="13"/>
  <c r="AB8" i="13"/>
  <c r="Z8" i="13"/>
  <c r="Y8" i="13"/>
  <c r="M8" i="13"/>
  <c r="N8" i="13" s="1"/>
  <c r="AC7" i="13"/>
  <c r="AB7" i="13"/>
  <c r="Z7" i="13"/>
  <c r="Y7" i="13"/>
  <c r="M7" i="13"/>
  <c r="N7" i="13" s="1"/>
  <c r="AC6" i="13"/>
  <c r="AB6" i="13"/>
  <c r="Z6" i="13"/>
  <c r="Y6" i="13"/>
  <c r="M6" i="13"/>
  <c r="N6" i="13" s="1"/>
  <c r="AC5" i="13"/>
  <c r="AB5" i="13"/>
  <c r="Z5" i="13"/>
  <c r="Y5" i="13"/>
  <c r="M5" i="13"/>
  <c r="N5" i="13" s="1"/>
  <c r="AC4" i="13"/>
  <c r="AB4" i="13"/>
  <c r="Z4" i="13"/>
  <c r="Y4" i="13"/>
  <c r="M4" i="13"/>
  <c r="N4" i="13" s="1"/>
  <c r="AD3" i="13"/>
  <c r="AD4" i="13" s="1"/>
  <c r="AD5" i="13" s="1"/>
  <c r="AD6" i="13" s="1"/>
  <c r="AD7" i="13" s="1"/>
  <c r="AD8" i="13" s="1"/>
  <c r="AD9" i="13" s="1"/>
  <c r="AD10" i="13" s="1"/>
  <c r="AD11" i="13" s="1"/>
  <c r="AD12" i="13" s="1"/>
  <c r="AC3" i="13"/>
  <c r="AB3" i="13"/>
  <c r="Z3" i="13"/>
  <c r="Y3" i="13"/>
  <c r="N3" i="13"/>
  <c r="M3" i="13"/>
  <c r="AC12" i="13" l="1"/>
  <c r="D25" i="13" s="1"/>
  <c r="I51" i="13"/>
  <c r="Z12" i="13"/>
  <c r="AB12" i="13"/>
  <c r="D24" i="13" s="1"/>
  <c r="D27" i="13" s="1"/>
  <c r="D32" i="13"/>
  <c r="D28" i="13"/>
  <c r="I42" i="13"/>
  <c r="J42" i="13"/>
  <c r="J51" i="13"/>
  <c r="D22" i="13"/>
  <c r="J99" i="6"/>
  <c r="I99" i="6"/>
  <c r="J98" i="6"/>
  <c r="I98" i="6"/>
  <c r="J97" i="6"/>
  <c r="I97" i="6"/>
  <c r="J96" i="6"/>
  <c r="I96" i="6"/>
  <c r="J95" i="6"/>
  <c r="I95" i="6"/>
  <c r="I100" i="6" l="1"/>
  <c r="J100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J91" i="6" l="1"/>
  <c r="AC60" i="6"/>
  <c r="AC59" i="6"/>
  <c r="AC41" i="6"/>
  <c r="AC38" i="6"/>
  <c r="AC37" i="6"/>
  <c r="AC19" i="6"/>
  <c r="AC33" i="6"/>
  <c r="AC20" i="6"/>
  <c r="AC39" i="6"/>
  <c r="AC35" i="6"/>
  <c r="AC29" i="6"/>
  <c r="AC27" i="6"/>
  <c r="AC25" i="6"/>
  <c r="AC36" i="6"/>
  <c r="AC26" i="6"/>
  <c r="AC40" i="6"/>
  <c r="AC31" i="6"/>
  <c r="AC23" i="6"/>
  <c r="AC32" i="6"/>
  <c r="AC22" i="6"/>
  <c r="AC24" i="6"/>
  <c r="AC18" i="6"/>
  <c r="AC17" i="6"/>
  <c r="AC34" i="6"/>
  <c r="AC30" i="6"/>
  <c r="AC28" i="6"/>
  <c r="AC21" i="6"/>
  <c r="AC16" i="6"/>
  <c r="AC15" i="6"/>
  <c r="AC14" i="6"/>
  <c r="AC13" i="6"/>
  <c r="AC12" i="6"/>
  <c r="AC11" i="6"/>
  <c r="AC10" i="6"/>
  <c r="AC9" i="6"/>
  <c r="AC8" i="6"/>
  <c r="AC7" i="6"/>
  <c r="AC6" i="6"/>
  <c r="AC5" i="6"/>
  <c r="AC4" i="6"/>
  <c r="AC3" i="6"/>
  <c r="AB60" i="6"/>
  <c r="AB59" i="6"/>
  <c r="AB41" i="6"/>
  <c r="AB38" i="6"/>
  <c r="AB37" i="6"/>
  <c r="AB19" i="6"/>
  <c r="AB33" i="6"/>
  <c r="AB20" i="6"/>
  <c r="AB39" i="6"/>
  <c r="AB35" i="6"/>
  <c r="AB29" i="6"/>
  <c r="AB27" i="6"/>
  <c r="AB25" i="6"/>
  <c r="AB36" i="6"/>
  <c r="AB26" i="6"/>
  <c r="AB40" i="6"/>
  <c r="AB31" i="6"/>
  <c r="AB23" i="6"/>
  <c r="AB32" i="6"/>
  <c r="AB22" i="6"/>
  <c r="AB24" i="6"/>
  <c r="AB18" i="6"/>
  <c r="AB17" i="6"/>
  <c r="AB34" i="6"/>
  <c r="AB30" i="6"/>
  <c r="AB28" i="6"/>
  <c r="AB21" i="6"/>
  <c r="AB16" i="6"/>
  <c r="AB15" i="6"/>
  <c r="AB14" i="6"/>
  <c r="AB13" i="6"/>
  <c r="AB12" i="6"/>
  <c r="AB11" i="6"/>
  <c r="AB10" i="6"/>
  <c r="AB9" i="6"/>
  <c r="AB8" i="6"/>
  <c r="AB7" i="6"/>
  <c r="AB6" i="6"/>
  <c r="AB5" i="6"/>
  <c r="AB4" i="6"/>
  <c r="AB3" i="6"/>
  <c r="D67" i="6"/>
  <c r="D66" i="6"/>
  <c r="D68" i="6" l="1"/>
  <c r="AC61" i="6"/>
  <c r="D74" i="6" s="1"/>
  <c r="AB61" i="6"/>
  <c r="D73" i="6" s="1"/>
  <c r="Z59" i="6"/>
  <c r="Y59" i="6"/>
  <c r="Z41" i="6"/>
  <c r="Y41" i="6"/>
  <c r="Z38" i="6"/>
  <c r="Y38" i="6"/>
  <c r="Z37" i="6"/>
  <c r="Y37" i="6"/>
  <c r="Z19" i="6"/>
  <c r="Y19" i="6"/>
  <c r="Z33" i="6"/>
  <c r="Y33" i="6"/>
  <c r="Z20" i="6"/>
  <c r="Y20" i="6"/>
  <c r="Z39" i="6"/>
  <c r="Y39" i="6"/>
  <c r="Z35" i="6"/>
  <c r="Y35" i="6"/>
  <c r="Z29" i="6"/>
  <c r="Y29" i="6"/>
  <c r="Z27" i="6"/>
  <c r="Y27" i="6"/>
  <c r="Y60" i="6"/>
  <c r="Y25" i="6"/>
  <c r="Y36" i="6"/>
  <c r="Y26" i="6"/>
  <c r="Y40" i="6"/>
  <c r="Y31" i="6"/>
  <c r="Y23" i="6"/>
  <c r="Y32" i="6"/>
  <c r="Y22" i="6"/>
  <c r="Y24" i="6"/>
  <c r="Y18" i="6"/>
  <c r="Y17" i="6"/>
  <c r="Y34" i="6"/>
  <c r="Y30" i="6"/>
  <c r="Y28" i="6"/>
  <c r="Y21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  <c r="Z60" i="6" l="1"/>
  <c r="Z25" i="6"/>
  <c r="Z36" i="6"/>
  <c r="Z26" i="6"/>
  <c r="Z40" i="6"/>
  <c r="Z31" i="6"/>
  <c r="Z23" i="6"/>
  <c r="Z32" i="6"/>
  <c r="Z22" i="6"/>
  <c r="Z24" i="6"/>
  <c r="Z18" i="6"/>
  <c r="Z17" i="6"/>
  <c r="Z34" i="6"/>
  <c r="Z30" i="6"/>
  <c r="Z28" i="6"/>
  <c r="Z21" i="6"/>
  <c r="Z16" i="6"/>
  <c r="Z15" i="6"/>
  <c r="Z14" i="6"/>
  <c r="Z13" i="6"/>
  <c r="Z12" i="6"/>
  <c r="Z11" i="6"/>
  <c r="Z10" i="6"/>
  <c r="Z9" i="6"/>
  <c r="Z8" i="6"/>
  <c r="Z7" i="6"/>
  <c r="Z6" i="6"/>
  <c r="Z5" i="6"/>
  <c r="Z4" i="6"/>
  <c r="Z3" i="6"/>
  <c r="M13" i="6"/>
  <c r="N13" i="6" s="1"/>
  <c r="M11" i="6" l="1"/>
  <c r="N11" i="6" s="1"/>
  <c r="M10" i="6"/>
  <c r="N10" i="6" s="1"/>
  <c r="M12" i="6"/>
  <c r="N12" i="6" s="1"/>
  <c r="Z61" i="6" l="1"/>
  <c r="V61" i="6"/>
  <c r="D69" i="6" s="1"/>
  <c r="W61" i="6"/>
  <c r="D70" i="6" s="1"/>
  <c r="D77" i="6" s="1"/>
  <c r="AA61" i="6"/>
  <c r="D75" i="6" s="1"/>
  <c r="D81" i="6" l="1"/>
  <c r="D71" i="6"/>
  <c r="D76" i="6"/>
  <c r="L60" i="6"/>
  <c r="L34" i="6"/>
  <c r="L30" i="6"/>
  <c r="L28" i="6"/>
  <c r="L21" i="6"/>
  <c r="L16" i="6"/>
  <c r="L15" i="6"/>
  <c r="L14" i="6"/>
  <c r="M9" i="6"/>
  <c r="N9" i="6" s="1"/>
  <c r="M8" i="6"/>
  <c r="N8" i="6" s="1"/>
  <c r="M7" i="6"/>
  <c r="N7" i="6" s="1"/>
  <c r="M6" i="6"/>
  <c r="N6" i="6" s="1"/>
  <c r="M5" i="6"/>
  <c r="M4" i="6"/>
  <c r="M3" i="6"/>
  <c r="N3" i="6" s="1"/>
  <c r="N5" i="6" l="1"/>
  <c r="N4" i="6"/>
  <c r="I91" i="6"/>
  <c r="K100" i="6"/>
  <c r="D8" i="1"/>
  <c r="G8" i="1"/>
  <c r="D9" i="1"/>
  <c r="G9" i="1"/>
  <c r="J17" i="1"/>
  <c r="L17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B17" i="1"/>
  <c r="C17" i="1"/>
  <c r="E17" i="1"/>
  <c r="F17" i="1"/>
  <c r="AD4" i="6"/>
  <c r="AD5" i="6" s="1"/>
  <c r="AD6" i="6" s="1"/>
  <c r="AD7" i="6" s="1"/>
  <c r="AD8" i="6" s="1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D59" i="6" l="1"/>
  <c r="AD60" i="6" s="1"/>
  <c r="AD61" i="6" s="1"/>
  <c r="AD42" i="6"/>
  <c r="AD43" i="6" s="1"/>
  <c r="AD44" i="6" s="1"/>
  <c r="AD45" i="6" s="1"/>
  <c r="AD46" i="6" s="1"/>
  <c r="AD47" i="6" s="1"/>
  <c r="AD48" i="6" s="1"/>
  <c r="AD49" i="6" s="1"/>
  <c r="AD50" i="6" s="1"/>
  <c r="AD51" i="6" s="1"/>
  <c r="AD52" i="6" s="1"/>
  <c r="AD53" i="6" s="1"/>
  <c r="AD54" i="6" s="1"/>
  <c r="AD55" i="6" s="1"/>
  <c r="AD56" i="6" s="1"/>
  <c r="AD57" i="6" s="1"/>
  <c r="AD58" i="6" s="1"/>
  <c r="G17" i="1"/>
  <c r="D17" i="1"/>
  <c r="B3" i="1" s="1"/>
  <c r="I3" i="1" s="1"/>
  <c r="I17" i="1"/>
  <c r="H17" i="1"/>
  <c r="G3" i="1" l="1"/>
  <c r="K17" i="1"/>
</calcChain>
</file>

<file path=xl/sharedStrings.xml><?xml version="1.0" encoding="utf-8"?>
<sst xmlns="http://schemas.openxmlformats.org/spreadsheetml/2006/main" count="1272" uniqueCount="322">
  <si>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</si>
  <si>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</si>
  <si>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</si>
  <si>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</si>
  <si>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</si>
  <si>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</si>
  <si>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</si>
  <si>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</si>
  <si>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</si>
  <si>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</si>
  <si>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</si>
  <si>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</si>
  <si>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</si>
  <si>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</si>
  <si>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</si>
  <si>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</si>
  <si>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</si>
  <si>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</si>
  <si>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</si>
  <si>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</si>
  <si>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※プロフィットファクター</t>
  </si>
  <si>
    <t>通貨ペア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</si>
  <si>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</si>
  <si>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</si>
  <si>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</si>
  <si>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</si>
  <si>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</si>
  <si>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</si>
  <si>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</si>
  <si>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</si>
  <si>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</si>
  <si>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USD/JPY</t>
  </si>
  <si>
    <t>PB</t>
  </si>
  <si>
    <t>合計</t>
  </si>
  <si>
    <t>トレード詳細データ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</si>
  <si>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</si>
  <si>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</si>
  <si>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</si>
  <si>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</si>
  <si>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</si>
  <si>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</si>
  <si>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</si>
  <si>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</si>
  <si>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</si>
  <si>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</si>
  <si>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</si>
  <si>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</si>
  <si>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</si>
  <si>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</si>
  <si>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損益pips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</si>
  <si>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</si>
  <si>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</si>
  <si>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</si>
  <si>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AUD/JPY</t>
    <phoneticPr fontId="12"/>
  </si>
  <si>
    <t>4H</t>
    <phoneticPr fontId="12"/>
  </si>
  <si>
    <t>NZD/JPY</t>
    <phoneticPr fontId="12"/>
  </si>
  <si>
    <t>買い</t>
    <rPh sb="0" eb="1">
      <t>カ</t>
    </rPh>
    <phoneticPr fontId="12"/>
  </si>
  <si>
    <t>CAD/JPY</t>
    <phoneticPr fontId="12"/>
  </si>
  <si>
    <t>AUD/USD</t>
    <phoneticPr fontId="12"/>
  </si>
  <si>
    <t>EUR/AUD</t>
    <phoneticPr fontId="12"/>
  </si>
  <si>
    <t>NZD/USD</t>
    <phoneticPr fontId="12"/>
  </si>
  <si>
    <t>売り</t>
    <rPh sb="0" eb="1">
      <t>ウ</t>
    </rPh>
    <phoneticPr fontId="12"/>
  </si>
  <si>
    <t>SL</t>
    <phoneticPr fontId="12"/>
  </si>
  <si>
    <t>pips</t>
    <phoneticPr fontId="12"/>
  </si>
  <si>
    <t>損失上限</t>
    <rPh sb="0" eb="2">
      <t>ソンシツ</t>
    </rPh>
    <rPh sb="2" eb="4">
      <t>ジョウゲン</t>
    </rPh>
    <phoneticPr fontId="12"/>
  </si>
  <si>
    <t>初期投資額 ⇒</t>
    <rPh sb="0" eb="2">
      <t>ショキ</t>
    </rPh>
    <rPh sb="2" eb="4">
      <t>トウシ</t>
    </rPh>
    <rPh sb="4" eb="5">
      <t>ガク</t>
    </rPh>
    <phoneticPr fontId="12"/>
  </si>
  <si>
    <t>計算Lot</t>
    <rPh sb="0" eb="2">
      <t>ケイサン</t>
    </rPh>
    <phoneticPr fontId="12"/>
  </si>
  <si>
    <t>取引Lot</t>
    <rPh sb="0" eb="2">
      <t>トリヒキ</t>
    </rPh>
    <phoneticPr fontId="12"/>
  </si>
  <si>
    <t>円価格</t>
    <rPh sb="0" eb="1">
      <t>エン</t>
    </rPh>
    <rPh sb="1" eb="3">
      <t>カカク</t>
    </rPh>
    <phoneticPr fontId="12"/>
  </si>
  <si>
    <t>気付きなど</t>
    <rPh sb="0" eb="2">
      <t>キヅ</t>
    </rPh>
    <phoneticPr fontId="12"/>
  </si>
  <si>
    <t>USD/CHF</t>
    <phoneticPr fontId="12"/>
  </si>
  <si>
    <t>EUR/USD</t>
    <phoneticPr fontId="12"/>
  </si>
  <si>
    <t>ZAR/JPY</t>
    <phoneticPr fontId="12"/>
  </si>
  <si>
    <t>EB</t>
    <phoneticPr fontId="12"/>
  </si>
  <si>
    <t>外為ｵﾝﾗｲﾝ</t>
    <rPh sb="0" eb="2">
      <t>ガイタメ</t>
    </rPh>
    <phoneticPr fontId="12"/>
  </si>
  <si>
    <t>DMM fx</t>
    <phoneticPr fontId="12"/>
  </si>
  <si>
    <t>売り</t>
    <rPh sb="0" eb="1">
      <t>ウ</t>
    </rPh>
    <phoneticPr fontId="12"/>
  </si>
  <si>
    <t>売買</t>
    <rPh sb="0" eb="2">
      <t>バイバイ</t>
    </rPh>
    <phoneticPr fontId="12"/>
  </si>
  <si>
    <t>買い</t>
    <rPh sb="0" eb="1">
      <t>カ</t>
    </rPh>
    <phoneticPr fontId="12"/>
  </si>
  <si>
    <t>手法</t>
    <rPh sb="0" eb="2">
      <t>シュホウ</t>
    </rPh>
    <phoneticPr fontId="12"/>
  </si>
  <si>
    <t>PB</t>
    <phoneticPr fontId="12"/>
  </si>
  <si>
    <t>EB</t>
    <phoneticPr fontId="12"/>
  </si>
  <si>
    <t>証券会社</t>
    <rPh sb="0" eb="2">
      <t>ショウケン</t>
    </rPh>
    <rPh sb="2" eb="4">
      <t>カイシャ</t>
    </rPh>
    <phoneticPr fontId="12"/>
  </si>
  <si>
    <t>勝ち</t>
    <rPh sb="0" eb="1">
      <t>カ</t>
    </rPh>
    <phoneticPr fontId="12"/>
  </si>
  <si>
    <t>負け</t>
    <rPh sb="0" eb="1">
      <t>マ</t>
    </rPh>
    <phoneticPr fontId="12"/>
  </si>
  <si>
    <t>4H</t>
    <phoneticPr fontId="12"/>
  </si>
  <si>
    <t>TS-SL</t>
    <phoneticPr fontId="12"/>
  </si>
  <si>
    <t>手動</t>
    <rPh sb="0" eb="2">
      <t>シュドウ</t>
    </rPh>
    <phoneticPr fontId="12"/>
  </si>
  <si>
    <t>SL</t>
    <phoneticPr fontId="12"/>
  </si>
  <si>
    <t>スマホアプリ操作ミス（トレーリング失敗）</t>
    <rPh sb="6" eb="8">
      <t>ソウサ</t>
    </rPh>
    <rPh sb="17" eb="19">
      <t>シッパイ</t>
    </rPh>
    <phoneticPr fontId="12"/>
  </si>
  <si>
    <t>GBP/CHF</t>
    <phoneticPr fontId="12"/>
  </si>
  <si>
    <t>PB</t>
    <phoneticPr fontId="12"/>
  </si>
  <si>
    <t>EUR/GBP</t>
    <phoneticPr fontId="12"/>
  </si>
  <si>
    <t>GBP/JPY</t>
  </si>
  <si>
    <t>EUR/JPY</t>
  </si>
  <si>
    <t>EUR/GBP</t>
  </si>
  <si>
    <t>損益pips</t>
    <rPh sb="0" eb="2">
      <t>ソンエキ</t>
    </rPh>
    <phoneticPr fontId="12"/>
  </si>
  <si>
    <t>AUD/JPY</t>
  </si>
  <si>
    <t>CAD/JPY</t>
  </si>
  <si>
    <t>GBP/AUD</t>
  </si>
  <si>
    <t>GBP/CHF</t>
  </si>
  <si>
    <t>決済-ｴﾝﾄﾘｰ
(計算式)</t>
    <rPh sb="0" eb="2">
      <t>ケッサイ</t>
    </rPh>
    <rPh sb="10" eb="12">
      <t>ケイサン</t>
    </rPh>
    <rPh sb="12" eb="13">
      <t>シキ</t>
    </rPh>
    <phoneticPr fontId="12"/>
  </si>
  <si>
    <t>1pipの
位置</t>
    <rPh sb="6" eb="8">
      <t>イチ</t>
    </rPh>
    <phoneticPr fontId="12"/>
  </si>
  <si>
    <t>GBP/USD</t>
  </si>
  <si>
    <t>USD/CHF</t>
  </si>
  <si>
    <t>CHF/JPY</t>
  </si>
  <si>
    <t>EB</t>
  </si>
  <si>
    <t>数量
1万通貨=1.0</t>
    <phoneticPr fontId="12"/>
  </si>
  <si>
    <t>累積金額</t>
    <rPh sb="0" eb="2">
      <t>ルイセキ</t>
    </rPh>
    <rPh sb="2" eb="4">
      <t>キンガク</t>
    </rPh>
    <phoneticPr fontId="12"/>
  </si>
  <si>
    <t>利益</t>
    <rPh sb="0" eb="2">
      <t>リエキ</t>
    </rPh>
    <phoneticPr fontId="12"/>
  </si>
  <si>
    <t>損失</t>
    <rPh sb="0" eb="2">
      <t>ソンシツ</t>
    </rPh>
    <phoneticPr fontId="12"/>
  </si>
  <si>
    <t>AUD/USD</t>
  </si>
  <si>
    <t>EUR/AUD</t>
  </si>
  <si>
    <t>EUR/USD</t>
  </si>
  <si>
    <t>NZD/JPY</t>
  </si>
  <si>
    <t>NZD/USD</t>
  </si>
  <si>
    <t>ZAR/JPY</t>
  </si>
  <si>
    <t>通貨ペア別
エントリー回数</t>
    <phoneticPr fontId="12"/>
  </si>
  <si>
    <t>EUR/CHF</t>
  </si>
  <si>
    <t>AUD/NZD</t>
  </si>
  <si>
    <t>EUR/CAD</t>
  </si>
  <si>
    <t>AUD/CHF</t>
  </si>
  <si>
    <t>AUD/CAD</t>
  </si>
  <si>
    <t>CAD/CHF</t>
  </si>
  <si>
    <t>USD/CAD</t>
  </si>
  <si>
    <t>NZD/CHF</t>
  </si>
  <si>
    <t>エントリー手法別
エントリー回数</t>
    <phoneticPr fontId="12"/>
  </si>
  <si>
    <t>買い</t>
    <rPh sb="0" eb="1">
      <t>カ</t>
    </rPh>
    <phoneticPr fontId="12"/>
  </si>
  <si>
    <t>売り</t>
    <rPh sb="0" eb="1">
      <t>ウ</t>
    </rPh>
    <phoneticPr fontId="12"/>
  </si>
  <si>
    <t>損益
（円)</t>
    <rPh sb="0" eb="2">
      <t>ソンエキ</t>
    </rPh>
    <rPh sb="4" eb="5">
      <t>エン</t>
    </rPh>
    <phoneticPr fontId="12"/>
  </si>
  <si>
    <t>アプリ操作ミス、エントリーミス中止</t>
    <rPh sb="3" eb="5">
      <t>ソウサ</t>
    </rPh>
    <rPh sb="15" eb="17">
      <t>チュウシ</t>
    </rPh>
    <phoneticPr fontId="12"/>
  </si>
  <si>
    <t>PB</t>
    <phoneticPr fontId="12"/>
  </si>
  <si>
    <t>EB</t>
    <phoneticPr fontId="12"/>
  </si>
  <si>
    <t>DCP</t>
    <phoneticPr fontId="12"/>
  </si>
  <si>
    <t>6/29～6/30</t>
    <phoneticPr fontId="12"/>
  </si>
  <si>
    <t>7/1～7/12</t>
    <phoneticPr fontId="12"/>
  </si>
  <si>
    <t>※ﾘｽｸﾘﾜｰﾄﾞﾚｼｵ</t>
    <phoneticPr fontId="12"/>
  </si>
  <si>
    <t>EUR/AUD</t>
    <phoneticPr fontId="12"/>
  </si>
  <si>
    <t>EUR/ＮＺＤ</t>
    <phoneticPr fontId="12"/>
  </si>
  <si>
    <t>GBP/CAD</t>
    <phoneticPr fontId="12"/>
  </si>
  <si>
    <t>GBP/NZD</t>
    <phoneticPr fontId="12"/>
  </si>
  <si>
    <t>NZD/CAD</t>
    <phoneticPr fontId="12"/>
  </si>
  <si>
    <t>CNH/JPY</t>
    <phoneticPr fontId="12"/>
  </si>
  <si>
    <t>通貨ペア</t>
    <phoneticPr fontId="12"/>
  </si>
  <si>
    <t>チェック日</t>
    <rPh sb="4" eb="5">
      <t>ヒ</t>
    </rPh>
    <phoneticPr fontId="12"/>
  </si>
  <si>
    <t>pips
計算</t>
    <rPh sb="5" eb="7">
      <t>ケイサン</t>
    </rPh>
    <phoneticPr fontId="12"/>
  </si>
  <si>
    <t>リスク=</t>
    <phoneticPr fontId="12"/>
  </si>
  <si>
    <t>MT4の注文の種類</t>
    <rPh sb="4" eb="6">
      <t>チュウモン</t>
    </rPh>
    <rPh sb="7" eb="9">
      <t>シュルイ</t>
    </rPh>
    <phoneticPr fontId="12"/>
  </si>
  <si>
    <t>Buy Limit</t>
    <phoneticPr fontId="12"/>
  </si>
  <si>
    <t>Sell Limit</t>
    <phoneticPr fontId="12"/>
  </si>
  <si>
    <t>Buy Stop</t>
    <phoneticPr fontId="12"/>
  </si>
  <si>
    <t>Sell Stop</t>
    <phoneticPr fontId="12"/>
  </si>
  <si>
    <t>指値買い</t>
    <phoneticPr fontId="12"/>
  </si>
  <si>
    <t>指値売り</t>
    <phoneticPr fontId="12"/>
  </si>
  <si>
    <t>逆指値買い</t>
    <phoneticPr fontId="12"/>
  </si>
  <si>
    <t xml:space="preserve">逆指値売り
</t>
    <phoneticPr fontId="12"/>
  </si>
  <si>
    <t>現在より高い価格で売りたい</t>
    <phoneticPr fontId="12"/>
  </si>
  <si>
    <t>現在より低い価格で買いたい</t>
    <phoneticPr fontId="12"/>
  </si>
  <si>
    <t>現在のレートより高い時に買いたい</t>
    <phoneticPr fontId="12"/>
  </si>
  <si>
    <t>現在のレートより低い時に売りたい</t>
    <phoneticPr fontId="12"/>
  </si>
  <si>
    <t>USDJPY↓EURUSD↑</t>
    <phoneticPr fontId="12"/>
  </si>
  <si>
    <t>0.07 Lot
決済逆指値 1.4525
Buy Stop 1.47896</t>
    <phoneticPr fontId="12"/>
  </si>
  <si>
    <t>0.09 Lot
決済逆指値 79.476
Sell Stop 77.376</t>
    <rPh sb="9" eb="11">
      <t>ケッサイ</t>
    </rPh>
    <rPh sb="11" eb="12">
      <t>ギャク</t>
    </rPh>
    <rPh sb="12" eb="14">
      <t>サシネ</t>
    </rPh>
    <phoneticPr fontId="12"/>
  </si>
  <si>
    <t>戻りのない
相場＋FIB</t>
    <rPh sb="0" eb="1">
      <t>モド</t>
    </rPh>
    <rPh sb="6" eb="8">
      <t>ソウバ</t>
    </rPh>
    <phoneticPr fontId="12"/>
  </si>
  <si>
    <t>戻りのない
相場＋FIB</t>
    <phoneticPr fontId="12"/>
  </si>
  <si>
    <t>AUD/CHF</t>
    <phoneticPr fontId="12"/>
  </si>
  <si>
    <t>0.40 Lot
決済逆指値 1.07894
Buy Stop 1.08381</t>
    <phoneticPr fontId="12"/>
  </si>
  <si>
    <t>0.28 Lot
決済逆指値 0.7381
成行</t>
    <rPh sb="22" eb="24">
      <t>ナリユキ</t>
    </rPh>
    <phoneticPr fontId="12"/>
  </si>
  <si>
    <t>逆FIB
ダイバー</t>
    <rPh sb="0" eb="1">
      <t>ギャク</t>
    </rPh>
    <phoneticPr fontId="12"/>
  </si>
  <si>
    <t>逆FIB
ダイバー</t>
    <phoneticPr fontId="12"/>
  </si>
  <si>
    <t>0.07 Lot
決済逆指値 1.30571
Buy Stop 1.33144</t>
    <phoneticPr fontId="12"/>
  </si>
  <si>
    <t>2016/8/1
8/3建値移動</t>
    <rPh sb="12" eb="14">
      <t>タテネ</t>
    </rPh>
    <rPh sb="14" eb="16">
      <t>イドウ</t>
    </rPh>
    <phoneticPr fontId="12"/>
  </si>
  <si>
    <t>0.13 Lot
決済逆指値 1.82607
Buy Stop 1.84113
8/3 T.S.</t>
    <phoneticPr fontId="12"/>
  </si>
  <si>
    <t>仕掛け2</t>
    <rPh sb="0" eb="2">
      <t>シカ</t>
    </rPh>
    <phoneticPr fontId="12"/>
  </si>
  <si>
    <t>仕掛け2</t>
    <phoneticPr fontId="12"/>
  </si>
  <si>
    <t>仕掛け1</t>
    <phoneticPr fontId="12"/>
  </si>
  <si>
    <t>0.03 Lot
決済逆指値 1.42485
Buy Stop 1.48247</t>
    <phoneticPr fontId="12"/>
  </si>
  <si>
    <t>0.02 Lot
決済逆指値 1.2512
Buy Stop 1.32042
8/3 ﾌﾗｯｸﾞになった</t>
    <phoneticPr fontId="12"/>
  </si>
  <si>
    <r>
      <t>◆下落転換チェック中、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</t>
    </r>
    <rPh sb="1" eb="3">
      <t>ゲラク</t>
    </rPh>
    <rPh sb="3" eb="5">
      <t>テンカン</t>
    </rPh>
    <rPh sb="9" eb="10">
      <t>チュウ</t>
    </rPh>
    <rPh sb="11" eb="13">
      <t>ケイカ</t>
    </rPh>
    <rPh sb="13" eb="15">
      <t>カンシ</t>
    </rPh>
    <phoneticPr fontId="12"/>
  </si>
  <si>
    <t>SL</t>
    <phoneticPr fontId="12"/>
  </si>
  <si>
    <t>D Y</t>
    <phoneticPr fontId="12"/>
  </si>
  <si>
    <t>E D</t>
    <phoneticPr fontId="12"/>
  </si>
  <si>
    <t>SL</t>
    <phoneticPr fontId="12"/>
  </si>
  <si>
    <t>戻りのない相場からの23.6超えだが、５回止められた後なので、形は崩れたと考えるべきだった。</t>
    <rPh sb="0" eb="1">
      <t>モド</t>
    </rPh>
    <rPh sb="5" eb="7">
      <t>ソウバ</t>
    </rPh>
    <rPh sb="14" eb="15">
      <t>コ</t>
    </rPh>
    <rPh sb="20" eb="21">
      <t>カイ</t>
    </rPh>
    <rPh sb="21" eb="22">
      <t>ト</t>
    </rPh>
    <rPh sb="26" eb="27">
      <t>アト</t>
    </rPh>
    <rPh sb="31" eb="32">
      <t>カタチ</t>
    </rPh>
    <rPh sb="33" eb="34">
      <t>クズ</t>
    </rPh>
    <rPh sb="37" eb="38">
      <t>カンガ</t>
    </rPh>
    <phoneticPr fontId="12"/>
  </si>
  <si>
    <t>強引にEBで入った結末。</t>
    <rPh sb="0" eb="2">
      <t>ゴウイン</t>
    </rPh>
    <rPh sb="6" eb="7">
      <t>ハイ</t>
    </rPh>
    <rPh sb="9" eb="11">
      <t>ケツマツ</t>
    </rPh>
    <phoneticPr fontId="12"/>
  </si>
  <si>
    <t>EB抜けてだいぶたってからのエントリーのため、SLが大きかった。</t>
    <rPh sb="2" eb="3">
      <t>ヌ</t>
    </rPh>
    <rPh sb="26" eb="27">
      <t>オオ</t>
    </rPh>
    <phoneticPr fontId="12"/>
  </si>
  <si>
    <t>トレイリング、うまく行ってる。</t>
    <rPh sb="10" eb="11">
      <t>イ</t>
    </rPh>
    <phoneticPr fontId="12"/>
  </si>
  <si>
    <t>トレイリングの契機はあったが、１日１回２２時には間に合わず、1段分の利益のみ。</t>
    <rPh sb="7" eb="9">
      <t>ケイキ</t>
    </rPh>
    <rPh sb="16" eb="17">
      <t>ニチ</t>
    </rPh>
    <rPh sb="18" eb="19">
      <t>カイ</t>
    </rPh>
    <rPh sb="21" eb="22">
      <t>ジ</t>
    </rPh>
    <rPh sb="24" eb="25">
      <t>マ</t>
    </rPh>
    <rPh sb="26" eb="27">
      <t>ア</t>
    </rPh>
    <rPh sb="31" eb="32">
      <t>ダン</t>
    </rPh>
    <rPh sb="32" eb="33">
      <t>ブン</t>
    </rPh>
    <rPh sb="34" eb="36">
      <t>リエキ</t>
    </rPh>
    <phoneticPr fontId="12"/>
  </si>
  <si>
    <r>
      <t>◆上昇転換チェック中、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　 8/3 フラッグ状態
下落中、フラッグ内のフラッグ、下落</t>
    </r>
    <rPh sb="1" eb="3">
      <t>ジョウショウ</t>
    </rPh>
    <rPh sb="3" eb="5">
      <t>テンカン</t>
    </rPh>
    <rPh sb="9" eb="10">
      <t>チュウ</t>
    </rPh>
    <rPh sb="11" eb="13">
      <t>ケイカ</t>
    </rPh>
    <rPh sb="13" eb="15">
      <t>カンシ</t>
    </rPh>
    <rPh sb="26" eb="28">
      <t>ジョウタイ</t>
    </rPh>
    <rPh sb="29" eb="31">
      <t>ゲラク</t>
    </rPh>
    <rPh sb="31" eb="32">
      <t>チュウ</t>
    </rPh>
    <rPh sb="37" eb="38">
      <t>ナイ</t>
    </rPh>
    <rPh sb="44" eb="46">
      <t>ゲラク</t>
    </rPh>
    <phoneticPr fontId="12"/>
  </si>
  <si>
    <t>下落中、フラッグ内のフラッグ、下落。PA待ち。</t>
    <rPh sb="20" eb="21">
      <t>マ</t>
    </rPh>
    <phoneticPr fontId="12"/>
  </si>
  <si>
    <t>0.40 Lot
決済逆指値 113.752
Buy Stop 112.785</t>
    <phoneticPr fontId="12"/>
  </si>
  <si>
    <t>SL</t>
    <phoneticPr fontId="12"/>
  </si>
  <si>
    <t>出先で計算したため、Lot計算を間違っていた。</t>
    <rPh sb="0" eb="2">
      <t>デサキ</t>
    </rPh>
    <rPh sb="3" eb="5">
      <t>ケイサン</t>
    </rPh>
    <rPh sb="13" eb="15">
      <t>ケイサン</t>
    </rPh>
    <rPh sb="16" eb="18">
      <t>マチガ</t>
    </rPh>
    <phoneticPr fontId="12"/>
  </si>
  <si>
    <t>TS</t>
    <phoneticPr fontId="12"/>
  </si>
  <si>
    <t>TS</t>
    <phoneticPr fontId="12"/>
  </si>
  <si>
    <t>外為ﾌｧｲﾈｽﾄ
(MT4)</t>
    <rPh sb="0" eb="2">
      <t>ガイタメ</t>
    </rPh>
    <phoneticPr fontId="12"/>
  </si>
  <si>
    <t xml:space="preserve">◆EB
</t>
    <phoneticPr fontId="12"/>
  </si>
  <si>
    <t>チャンス過ぎた</t>
    <rPh sb="4" eb="5">
      <t>ス</t>
    </rPh>
    <phoneticPr fontId="12"/>
  </si>
  <si>
    <t xml:space="preserve">◆フラッグ、上昇継続、
　 チャネルライン、FS待ち
</t>
    <rPh sb="6" eb="8">
      <t>ジョウショウ</t>
    </rPh>
    <rPh sb="8" eb="10">
      <t>ケイゾク</t>
    </rPh>
    <rPh sb="24" eb="25">
      <t>マ</t>
    </rPh>
    <phoneticPr fontId="12"/>
  </si>
  <si>
    <t>？？？</t>
    <phoneticPr fontId="12"/>
  </si>
  <si>
    <t>逆FIBダイバー後
売り。
8/15朝</t>
    <rPh sb="0" eb="1">
      <t>ギャク</t>
    </rPh>
    <rPh sb="8" eb="9">
      <t>ゴ</t>
    </rPh>
    <rPh sb="10" eb="11">
      <t>ウ</t>
    </rPh>
    <rPh sb="18" eb="19">
      <t>アサ</t>
    </rPh>
    <phoneticPr fontId="12"/>
  </si>
  <si>
    <r>
      <t>◆上昇転換チェック中、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</t>
    </r>
    <rPh sb="1" eb="3">
      <t>ジョウショウ</t>
    </rPh>
    <rPh sb="3" eb="5">
      <t>テンカン</t>
    </rPh>
    <rPh sb="9" eb="10">
      <t>チュウ</t>
    </rPh>
    <rPh sb="11" eb="13">
      <t>ケイカ</t>
    </rPh>
    <rPh sb="13" eb="15">
      <t>カンシ</t>
    </rPh>
    <phoneticPr fontId="12"/>
  </si>
  <si>
    <t xml:space="preserve">損切り。
今は？？？
</t>
    <rPh sb="0" eb="2">
      <t>ソンギ</t>
    </rPh>
    <rPh sb="5" eb="6">
      <t>イマ</t>
    </rPh>
    <phoneticPr fontId="12"/>
  </si>
  <si>
    <t>23.6  買い　指値</t>
    <rPh sb="6" eb="7">
      <t>カ</t>
    </rPh>
    <rPh sb="9" eb="11">
      <t>サシネ</t>
    </rPh>
    <phoneticPr fontId="12"/>
  </si>
  <si>
    <t>チャネルライン、FS待ち
買い　指値</t>
    <rPh sb="13" eb="14">
      <t>カ</t>
    </rPh>
    <rPh sb="16" eb="18">
      <t>サシネ</t>
    </rPh>
    <phoneticPr fontId="12"/>
  </si>
  <si>
    <t>売り、
8/15朝</t>
    <rPh sb="0" eb="1">
      <t>ウ</t>
    </rPh>
    <rPh sb="8" eb="9">
      <t>アサ</t>
    </rPh>
    <phoneticPr fontId="12"/>
  </si>
  <si>
    <t xml:space="preserve">◆逆FIBダイバー発生
</t>
    <rPh sb="1" eb="2">
      <t>ギャク</t>
    </rPh>
    <rPh sb="9" eb="11">
      <t>ハッセイ</t>
    </rPh>
    <phoneticPr fontId="12"/>
  </si>
  <si>
    <t>買い　8/15朝</t>
    <rPh sb="0" eb="1">
      <t>カ</t>
    </rPh>
    <rPh sb="7" eb="8">
      <t>アサ</t>
    </rPh>
    <phoneticPr fontId="12"/>
  </si>
  <si>
    <t>約定待ち
⇒8/15朝キャンセル</t>
    <rPh sb="0" eb="2">
      <t>ヤクジョウ</t>
    </rPh>
    <rPh sb="2" eb="3">
      <t>マ</t>
    </rPh>
    <rPh sb="10" eb="11">
      <t>アサ</t>
    </rPh>
    <phoneticPr fontId="12"/>
  </si>
  <si>
    <t xml:space="preserve">◆フラッグ、上昇継続、
　 チャネルライン、FS待ち？？？
</t>
    <rPh sb="6" eb="8">
      <t>ジョウショウ</t>
    </rPh>
    <rPh sb="8" eb="10">
      <t>ケイゾク</t>
    </rPh>
    <rPh sb="24" eb="25">
      <t>マ</t>
    </rPh>
    <phoneticPr fontId="12"/>
  </si>
  <si>
    <t xml:space="preserve">◆EB＋逆方向PB
</t>
    <rPh sb="4" eb="5">
      <t>ギャク</t>
    </rPh>
    <rPh sb="5" eb="7">
      <t>ホウコウ</t>
    </rPh>
    <phoneticPr fontId="12"/>
  </si>
  <si>
    <t>？？？</t>
    <phoneticPr fontId="12"/>
  </si>
  <si>
    <r>
      <t>◆下落転換チェック中、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</t>
    </r>
    <rPh sb="1" eb="3">
      <t>ゲラク</t>
    </rPh>
    <rPh sb="3" eb="5">
      <t>テンカン</t>
    </rPh>
    <rPh sb="9" eb="10">
      <t>チュウ</t>
    </rPh>
    <rPh sb="11" eb="13">
      <t>ケイカ</t>
    </rPh>
    <rPh sb="13" eb="15">
      <t>カンシ</t>
    </rPh>
    <phoneticPr fontId="12"/>
  </si>
  <si>
    <t>売り　指値</t>
    <rPh sb="0" eb="1">
      <t>ウ</t>
    </rPh>
    <rPh sb="3" eb="5">
      <t>サシネ</t>
    </rPh>
    <phoneticPr fontId="12"/>
  </si>
  <si>
    <r>
      <t>◆上昇転換チェック中、</t>
    </r>
    <r>
      <rPr>
        <sz val="11"/>
        <color rgb="FFFF0000"/>
        <rFont val="ＭＳ Ｐゴシック"/>
        <family val="3"/>
        <charset val="128"/>
      </rPr>
      <t xml:space="preserve">経過監視
</t>
    </r>
    <rPh sb="1" eb="3">
      <t>ジョウショウ</t>
    </rPh>
    <rPh sb="3" eb="5">
      <t>テンカン</t>
    </rPh>
    <rPh sb="9" eb="10">
      <t>チュウ</t>
    </rPh>
    <rPh sb="11" eb="13">
      <t>ケイカ</t>
    </rPh>
    <rPh sb="13" eb="15">
      <t>カンシ</t>
    </rPh>
    <phoneticPr fontId="12"/>
  </si>
  <si>
    <r>
      <t>◆上昇転換チェック中、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EB検出
</t>
    </r>
    <rPh sb="1" eb="3">
      <t>ジョウショウ</t>
    </rPh>
    <rPh sb="3" eb="5">
      <t>テンカン</t>
    </rPh>
    <rPh sb="9" eb="10">
      <t>チュウ</t>
    </rPh>
    <rPh sb="11" eb="13">
      <t>ケイカ</t>
    </rPh>
    <rPh sb="13" eb="15">
      <t>カンシ</t>
    </rPh>
    <rPh sb="18" eb="20">
      <t>ケンシュツ</t>
    </rPh>
    <phoneticPr fontId="12"/>
  </si>
  <si>
    <t>フラッグ底
買い？？？</t>
    <rPh sb="4" eb="5">
      <t>ソコ</t>
    </rPh>
    <rPh sb="6" eb="7">
      <t>カ</t>
    </rPh>
    <phoneticPr fontId="12"/>
  </si>
  <si>
    <r>
      <t>◆上昇転換チェック中、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　 フラッグ中
</t>
    </r>
    <rPh sb="1" eb="3">
      <t>ジョウショウ</t>
    </rPh>
    <rPh sb="3" eb="5">
      <t>テンカン</t>
    </rPh>
    <rPh sb="9" eb="10">
      <t>チュウ</t>
    </rPh>
    <rPh sb="11" eb="13">
      <t>ケイカ</t>
    </rPh>
    <rPh sb="13" eb="15">
      <t>カンシ</t>
    </rPh>
    <rPh sb="22" eb="23">
      <t>チュウ</t>
    </rPh>
    <phoneticPr fontId="12"/>
  </si>
  <si>
    <t>買い
？？？</t>
    <rPh sb="0" eb="1">
      <t>カ</t>
    </rPh>
    <phoneticPr fontId="12"/>
  </si>
  <si>
    <t xml:space="preserve">逆FIBダイバーではない
</t>
    <rPh sb="0" eb="1">
      <t>ギャク</t>
    </rPh>
    <phoneticPr fontId="12"/>
  </si>
  <si>
    <r>
      <t>◆D1大きなDT？、</t>
    </r>
    <r>
      <rPr>
        <sz val="11"/>
        <color rgb="FFFF0000"/>
        <rFont val="ＭＳ Ｐゴシック"/>
        <family val="3"/>
        <charset val="128"/>
      </rPr>
      <t>経過監視</t>
    </r>
    <r>
      <rPr>
        <sz val="11"/>
        <color indexed="8"/>
        <rFont val="ＭＳ Ｐゴシック"/>
        <family val="3"/>
        <charset val="128"/>
      </rPr>
      <t xml:space="preserve">
</t>
    </r>
    <rPh sb="3" eb="4">
      <t>オオ</t>
    </rPh>
    <rPh sb="10" eb="12">
      <t>ケイカ</t>
    </rPh>
    <rPh sb="12" eb="14">
      <t>カンシ</t>
    </rPh>
    <phoneticPr fontId="12"/>
  </si>
  <si>
    <t>D1大きなDT？？？</t>
    <phoneticPr fontId="12"/>
  </si>
  <si>
    <t xml:space="preserve">◆DTからの下落中
</t>
    <rPh sb="6" eb="8">
      <t>ゲラク</t>
    </rPh>
    <rPh sb="8" eb="9">
      <t>チュウ</t>
    </rPh>
    <phoneticPr fontId="12"/>
  </si>
  <si>
    <t>もう遅い？</t>
    <rPh sb="2" eb="3">
      <t>オソ</t>
    </rPh>
    <phoneticPr fontId="12"/>
  </si>
  <si>
    <t xml:space="preserve">◆23.6 &amp; EB 後、上昇して下落
</t>
    <rPh sb="11" eb="12">
      <t>ゴ</t>
    </rPh>
    <rPh sb="13" eb="15">
      <t>ジョウショウ</t>
    </rPh>
    <rPh sb="17" eb="19">
      <t>ゲラク</t>
    </rPh>
    <phoneticPr fontId="12"/>
  </si>
  <si>
    <t xml:space="preserve">？？？
</t>
    <phoneticPr fontId="12"/>
  </si>
  <si>
    <t xml:space="preserve">◆逆FIBダイバー、EBは逆方向
</t>
    <rPh sb="1" eb="2">
      <t>ギャク</t>
    </rPh>
    <rPh sb="13" eb="14">
      <t>ギャク</t>
    </rPh>
    <rPh sb="14" eb="16">
      <t>ホウコウ</t>
    </rPh>
    <phoneticPr fontId="12"/>
  </si>
  <si>
    <t xml:space="preserve">サインなし
</t>
    <phoneticPr fontId="12"/>
  </si>
  <si>
    <t>戻りのない
相場＋FIB</t>
    <phoneticPr fontId="12"/>
  </si>
  <si>
    <t>仕掛け2</t>
    <phoneticPr fontId="12"/>
  </si>
  <si>
    <t>仕掛け1</t>
    <phoneticPr fontId="12"/>
  </si>
  <si>
    <t>CNH/JPY</t>
    <phoneticPr fontId="12"/>
  </si>
  <si>
    <t>NZD/CAD</t>
    <phoneticPr fontId="12"/>
  </si>
  <si>
    <t>GBP/NZD</t>
    <phoneticPr fontId="12"/>
  </si>
  <si>
    <t>GBP/CAD</t>
    <phoneticPr fontId="12"/>
  </si>
  <si>
    <t>EUR/ＮＺＤ</t>
    <phoneticPr fontId="12"/>
  </si>
  <si>
    <t>現在のレートより低い時に売りたい</t>
    <phoneticPr fontId="12"/>
  </si>
  <si>
    <t xml:space="preserve">逆指値売り
</t>
    <phoneticPr fontId="12"/>
  </si>
  <si>
    <t>Sell Stop</t>
    <phoneticPr fontId="12"/>
  </si>
  <si>
    <t>現在のレートより高い時に買いたい</t>
    <phoneticPr fontId="12"/>
  </si>
  <si>
    <t>逆指値買い</t>
    <phoneticPr fontId="12"/>
  </si>
  <si>
    <t>Buy Stop</t>
    <phoneticPr fontId="12"/>
  </si>
  <si>
    <t>現在より高い価格で売りたい</t>
    <phoneticPr fontId="12"/>
  </si>
  <si>
    <t>指値売り</t>
    <phoneticPr fontId="12"/>
  </si>
  <si>
    <t>Sell Limit</t>
    <phoneticPr fontId="12"/>
  </si>
  <si>
    <t>現在より低い価格で買いたい</t>
    <phoneticPr fontId="12"/>
  </si>
  <si>
    <t>指値買い</t>
    <phoneticPr fontId="12"/>
  </si>
  <si>
    <t>Buy Limit</t>
    <phoneticPr fontId="12"/>
  </si>
  <si>
    <t>8/1～8/31</t>
    <phoneticPr fontId="12"/>
  </si>
  <si>
    <t>E D</t>
    <phoneticPr fontId="12"/>
  </si>
  <si>
    <t>D Y</t>
    <phoneticPr fontId="12"/>
  </si>
  <si>
    <t>pips</t>
    <phoneticPr fontId="12"/>
  </si>
  <si>
    <t>SL</t>
    <phoneticPr fontId="12"/>
  </si>
  <si>
    <t>リスク=</t>
    <phoneticPr fontId="12"/>
  </si>
  <si>
    <t>USDJPY↓EURUSD↑</t>
    <phoneticPr fontId="12"/>
  </si>
  <si>
    <t>通貨ペア</t>
    <phoneticPr fontId="12"/>
  </si>
  <si>
    <t>D1</t>
    <phoneticPr fontId="12"/>
  </si>
  <si>
    <t>H4</t>
    <phoneticPr fontId="12"/>
  </si>
  <si>
    <t xml:space="preserve">102.655 買い待ち、
100.676 キャンセル
100.832 売り
102.115 キャンセル
－
</t>
    <rPh sb="36" eb="37">
      <t>ウ</t>
    </rPh>
    <phoneticPr fontId="12"/>
  </si>
  <si>
    <t xml:space="preserve">最安値が付くのを待つ
</t>
    <rPh sb="0" eb="3">
      <t>サイヤスネ</t>
    </rPh>
    <rPh sb="4" eb="5">
      <t>ツ</t>
    </rPh>
    <rPh sb="8" eb="9">
      <t>マ</t>
    </rPh>
    <phoneticPr fontId="12"/>
  </si>
  <si>
    <t xml:space="preserve">107.492 遠い買い待ち
98.990 キャンセル
</t>
    <rPh sb="8" eb="9">
      <t>トオ</t>
    </rPh>
    <rPh sb="12" eb="13">
      <t>マ</t>
    </rPh>
    <phoneticPr fontId="12"/>
  </si>
  <si>
    <t xml:space="preserve">1.11311　売り待ち
1.12211　キャンセル
</t>
    <rPh sb="8" eb="9">
      <t>ウ</t>
    </rPh>
    <rPh sb="10" eb="11">
      <t>マ</t>
    </rPh>
    <phoneticPr fontId="12"/>
  </si>
  <si>
    <t>逆FIBダイバー
PB
★D1と逆方向、見送り</t>
    <rPh sb="0" eb="1">
      <t>ギャク</t>
    </rPh>
    <rPh sb="16" eb="17">
      <t>ギャク</t>
    </rPh>
    <rPh sb="17" eb="19">
      <t>ホウコウ</t>
    </rPh>
    <rPh sb="20" eb="22">
      <t>ミオク</t>
    </rPh>
    <phoneticPr fontId="12"/>
  </si>
  <si>
    <t>相関性の確認</t>
    <rPh sb="0" eb="3">
      <t>ソウカンセイ</t>
    </rPh>
    <rPh sb="4" eb="6">
      <t>カクニン</t>
    </rPh>
    <phoneticPr fontId="12"/>
  </si>
  <si>
    <t xml:space="preserve">0.96331　売り待ち
0.98433　キャンセル
</t>
    <rPh sb="8" eb="9">
      <t>ウ</t>
    </rPh>
    <rPh sb="10" eb="11">
      <t>マ</t>
    </rPh>
    <phoneticPr fontId="12"/>
  </si>
  <si>
    <t>EB⇒8/12 20:00 ⇒逆PBでもある
⇒MA横向き、レンジ⇒無効
★不明のため見送り</t>
    <rPh sb="15" eb="16">
      <t>ギャク</t>
    </rPh>
    <rPh sb="26" eb="27">
      <t>ヨコ</t>
    </rPh>
    <rPh sb="27" eb="28">
      <t>ム</t>
    </rPh>
    <rPh sb="34" eb="36">
      <t>ムコウ</t>
    </rPh>
    <rPh sb="38" eb="40">
      <t>フメイ</t>
    </rPh>
    <rPh sb="43" eb="45">
      <t>ミオク</t>
    </rPh>
    <phoneticPr fontId="12"/>
  </si>
  <si>
    <t xml:space="preserve">見送り
</t>
    <rPh sb="0" eb="2">
      <t>ミオク</t>
    </rPh>
    <phoneticPr fontId="12"/>
  </si>
  <si>
    <t>SRなし
(逆FIBダイバーではない)
★不明のため見送り</t>
    <rPh sb="6" eb="7">
      <t>ギャク</t>
    </rPh>
    <phoneticPr fontId="12"/>
  </si>
  <si>
    <t>逆FIBダイバー（買い)
逆方向PB(売り)
★安値更新中、安値確定を待つ</t>
    <rPh sb="0" eb="1">
      <t>ギャク</t>
    </rPh>
    <rPh sb="9" eb="10">
      <t>カ</t>
    </rPh>
    <rPh sb="13" eb="14">
      <t>ギャク</t>
    </rPh>
    <rPh sb="14" eb="16">
      <t>ホウコウ</t>
    </rPh>
    <rPh sb="19" eb="20">
      <t>ウ</t>
    </rPh>
    <rPh sb="24" eb="26">
      <t>ヤスネ</t>
    </rPh>
    <rPh sb="26" eb="29">
      <t>コウシンチュウ</t>
    </rPh>
    <rPh sb="30" eb="32">
      <t>ヤスネ</t>
    </rPh>
    <rPh sb="32" eb="34">
      <t>カクテイ</t>
    </rPh>
    <rPh sb="35" eb="36">
      <t>マ</t>
    </rPh>
    <phoneticPr fontId="12"/>
  </si>
  <si>
    <t>逆FIBダイバー
★ﾄﾚﾝﾄﾞﾗｲﾝ抜けで指値、待ち</t>
    <rPh sb="0" eb="1">
      <t>ギャク</t>
    </rPh>
    <rPh sb="19" eb="20">
      <t>ヌ</t>
    </rPh>
    <rPh sb="23" eb="24">
      <t>、</t>
    </rPh>
    <rPh sb="25" eb="26">
      <t>マ</t>
    </rPh>
    <phoneticPr fontId="12"/>
  </si>
  <si>
    <t xml:space="preserve">1.12335　買い待ち
1.10454 キャンセル
</t>
    <rPh sb="8" eb="9">
      <t>カ</t>
    </rPh>
    <rPh sb="10" eb="11">
      <t>マ</t>
    </rPh>
    <phoneticPr fontId="12"/>
  </si>
  <si>
    <t>USD/CAD</t>
    <phoneticPr fontId="12"/>
  </si>
  <si>
    <t>GBP/JPY</t>
    <phoneticPr fontId="12"/>
  </si>
  <si>
    <t>AUD/USD</t>
    <phoneticPr fontId="12"/>
  </si>
  <si>
    <t>NZD/USD</t>
    <phoneticPr fontId="12"/>
  </si>
  <si>
    <t>EUR/USD</t>
    <phoneticPr fontId="12"/>
  </si>
  <si>
    <t>9通貨なら＋以下</t>
    <rPh sb="1" eb="3">
      <t>ツウカ</t>
    </rPh>
    <rPh sb="6" eb="8">
      <t>イカ</t>
    </rPh>
    <phoneticPr fontId="12"/>
  </si>
  <si>
    <r>
      <t xml:space="preserve">戻りのない相場
⇒遠いので指値はしない
98.990下抜けで、
下落トレンド継続
★総合的に遠い指値、様子見
</t>
    </r>
    <r>
      <rPr>
        <sz val="11"/>
        <color rgb="FFFF0000"/>
        <rFont val="ＭＳ Ｐゴシック"/>
        <family val="3"/>
        <charset val="128"/>
      </rPr>
      <t xml:space="preserve">大きなH&amp;S-&gt;FSで売り、
★トレンドライン反発は買い
100円は節目
</t>
    </r>
    <r>
      <rPr>
        <sz val="11"/>
        <color rgb="FF0000FF"/>
        <rFont val="ＭＳ Ｐゴシック"/>
        <family val="3"/>
        <charset val="128"/>
      </rPr>
      <t>⇒100円戻しのﾌｧｰｽﾄｽﾄﾗｲｸ待ち</t>
    </r>
    <rPh sb="0" eb="1">
      <t>モド</t>
    </rPh>
    <rPh sb="5" eb="7">
      <t>ソウバ</t>
    </rPh>
    <rPh sb="26" eb="27">
      <t>シタ</t>
    </rPh>
    <rPh sb="27" eb="28">
      <t>ヌ</t>
    </rPh>
    <rPh sb="32" eb="34">
      <t>ゲラク</t>
    </rPh>
    <rPh sb="38" eb="40">
      <t>ケイゾク</t>
    </rPh>
    <rPh sb="43" eb="46">
      <t>ソウゴウテキ</t>
    </rPh>
    <rPh sb="47" eb="48">
      <t>トオ</t>
    </rPh>
    <rPh sb="49" eb="51">
      <t>サシネ</t>
    </rPh>
    <rPh sb="52" eb="55">
      <t>ヨウスミ</t>
    </rPh>
    <rPh sb="56" eb="57">
      <t>オオ</t>
    </rPh>
    <rPh sb="67" eb="68">
      <t>ウ</t>
    </rPh>
    <rPh sb="79" eb="81">
      <t>ハンパツ</t>
    </rPh>
    <rPh sb="82" eb="83">
      <t>カ</t>
    </rPh>
    <rPh sb="88" eb="89">
      <t>エン</t>
    </rPh>
    <rPh sb="90" eb="92">
      <t>フシメ</t>
    </rPh>
    <rPh sb="97" eb="98">
      <t>エン</t>
    </rPh>
    <rPh sb="98" eb="99">
      <t>モド</t>
    </rPh>
    <rPh sb="111" eb="112">
      <t>マ</t>
    </rPh>
    <phoneticPr fontId="12"/>
  </si>
  <si>
    <r>
      <t xml:space="preserve">戻りのない相場⇒崩れてる？
EB 8/12 20:00⇒EBは参考
逆FIBダイバー⇒1度0割無効
★総合的に様子見
</t>
    </r>
    <r>
      <rPr>
        <sz val="11"/>
        <color rgb="FFFF0000"/>
        <rFont val="ＭＳ Ｐゴシック"/>
        <family val="3"/>
        <charset val="128"/>
      </rPr>
      <t xml:space="preserve">小さなH&amp;S-&gt;FSで売り、
★トレンドライン反発は買い
100円は節目
</t>
    </r>
    <r>
      <rPr>
        <sz val="11"/>
        <color rgb="FF0000FF"/>
        <rFont val="ＭＳ Ｐゴシック"/>
        <family val="3"/>
        <charset val="128"/>
      </rPr>
      <t>⇒100円戻しのﾌｧｰｽﾄｽﾄﾗｲｸ待ち</t>
    </r>
    <rPh sb="0" eb="1">
      <t>モド</t>
    </rPh>
    <rPh sb="5" eb="7">
      <t>ソウバ</t>
    </rPh>
    <rPh sb="8" eb="9">
      <t>クズ</t>
    </rPh>
    <rPh sb="32" eb="34">
      <t>サンコウ</t>
    </rPh>
    <rPh sb="36" eb="37">
      <t>ギャク</t>
    </rPh>
    <rPh sb="46" eb="47">
      <t>ド</t>
    </rPh>
    <rPh sb="48" eb="49">
      <t>ワリ</t>
    </rPh>
    <rPh sb="49" eb="51">
      <t>ムコウ</t>
    </rPh>
    <rPh sb="53" eb="55">
      <t>ソウゴウ</t>
    </rPh>
    <rPh sb="55" eb="56">
      <t>テキ</t>
    </rPh>
    <rPh sb="57" eb="60">
      <t>ヨウスミ</t>
    </rPh>
    <rPh sb="61" eb="62">
      <t>チイ</t>
    </rPh>
    <phoneticPr fontId="12"/>
  </si>
  <si>
    <r>
      <t xml:space="preserve">逆FIBダイバー
短いEB
★エントリー値ま近まで待つ
</t>
    </r>
    <r>
      <rPr>
        <sz val="11"/>
        <color rgb="FFFF0000"/>
        <rFont val="ＭＳ Ｐゴシック"/>
        <family val="3"/>
        <charset val="128"/>
      </rPr>
      <t>⇒チャンスを逃した。⇒指値にすべきだった。</t>
    </r>
    <rPh sb="0" eb="1">
      <t>ギャク</t>
    </rPh>
    <rPh sb="9" eb="10">
      <t>ミジカ</t>
    </rPh>
    <rPh sb="20" eb="21">
      <t>チ</t>
    </rPh>
    <rPh sb="22" eb="23">
      <t>チカ</t>
    </rPh>
    <rPh sb="25" eb="26">
      <t>マ</t>
    </rPh>
    <rPh sb="34" eb="35">
      <t>ノガ</t>
    </rPh>
    <rPh sb="39" eb="41">
      <t>サシネ</t>
    </rPh>
    <phoneticPr fontId="12"/>
  </si>
  <si>
    <t>右肩上がり、H&amp;S
買い方向、ネックラインFS待ち</t>
    <rPh sb="0" eb="2">
      <t>ミギカタ</t>
    </rPh>
    <rPh sb="2" eb="3">
      <t>ア</t>
    </rPh>
    <rPh sb="23" eb="24">
      <t>マ</t>
    </rPh>
    <phoneticPr fontId="12"/>
  </si>
  <si>
    <t>チャネルライン押し戻し中？
H1、23.6まで戻し、経過監視</t>
    <rPh sb="7" eb="8">
      <t>オ</t>
    </rPh>
    <rPh sb="9" eb="10">
      <t>モド</t>
    </rPh>
    <rPh sb="11" eb="12">
      <t>チュウ</t>
    </rPh>
    <rPh sb="23" eb="24">
      <t>モド</t>
    </rPh>
    <rPh sb="26" eb="28">
      <t>ケイカ</t>
    </rPh>
    <rPh sb="28" eb="30">
      <t>カンシ</t>
    </rPh>
    <phoneticPr fontId="12"/>
  </si>
  <si>
    <t>？？？</t>
    <phoneticPr fontId="12"/>
  </si>
  <si>
    <t>逆FIBダイバー（買い)</t>
    <rPh sb="0" eb="1">
      <t>ギャク</t>
    </rPh>
    <rPh sb="9" eb="10">
      <t>カ</t>
    </rPh>
    <phoneticPr fontId="12"/>
  </si>
  <si>
    <t>逆FIB
ダイバー</t>
    <phoneticPr fontId="12"/>
  </si>
  <si>
    <t>逆FIB
ダイバー</t>
    <phoneticPr fontId="12"/>
  </si>
  <si>
    <t>大きなH&amp;S-&gt;FSで売り、
★トレンドライン反発は買い
100円は節目
⇒100円戻し後、
　  ﾄﾚﾝﾄﾞﾗｲﾝのﾌｧｰｽﾄｽﾄﾗｲｸ待ち
　　売り方向</t>
    <rPh sb="0" eb="1">
      <t>オオ</t>
    </rPh>
    <rPh sb="11" eb="12">
      <t>ウ</t>
    </rPh>
    <rPh sb="23" eb="25">
      <t>ハンパツ</t>
    </rPh>
    <rPh sb="26" eb="27">
      <t>カ</t>
    </rPh>
    <rPh sb="32" eb="33">
      <t>エン</t>
    </rPh>
    <rPh sb="34" eb="36">
      <t>フシメ</t>
    </rPh>
    <rPh sb="41" eb="42">
      <t>エン</t>
    </rPh>
    <rPh sb="42" eb="43">
      <t>モド</t>
    </rPh>
    <rPh sb="44" eb="45">
      <t>ゴ</t>
    </rPh>
    <rPh sb="69" eb="70">
      <t>マ</t>
    </rPh>
    <rPh sb="74" eb="75">
      <t>ウ</t>
    </rPh>
    <rPh sb="76" eb="78">
      <t>ホウコウ</t>
    </rPh>
    <phoneticPr fontId="12"/>
  </si>
  <si>
    <t>小さなH&amp;S-&gt;FSで売り、
★トレンドライン反発は買い
100円は節目
⇒100円戻し後、
　  ﾄﾚﾝﾄﾞﾗｲﾝのﾌｧｰｽﾄｽﾄﾗｲｸ待ち
　　売り方向</t>
    <rPh sb="0" eb="1">
      <t>チイ</t>
    </rPh>
    <rPh sb="41" eb="42">
      <t>エン</t>
    </rPh>
    <rPh sb="42" eb="43">
      <t>モド</t>
    </rPh>
    <rPh sb="44" eb="45">
      <t>ゴ</t>
    </rPh>
    <rPh sb="68" eb="70">
      <t>マチ</t>
    </rPh>
    <rPh sb="74" eb="75">
      <t>ウリ</t>
    </rPh>
    <rPh sb="75" eb="77">
      <t>ホウコウ</t>
    </rPh>
    <phoneticPr fontId="12"/>
  </si>
  <si>
    <t>H&amp;S</t>
    <phoneticPr fontId="12"/>
  </si>
  <si>
    <t>D1</t>
    <phoneticPr fontId="12"/>
  </si>
  <si>
    <t>買い</t>
    <rPh sb="0" eb="1">
      <t>カ</t>
    </rPh>
    <phoneticPr fontId="12"/>
  </si>
  <si>
    <t>0.11 Lot
決済逆指値 1.30342
Sell Stop 1.28654</t>
    <rPh sb="9" eb="11">
      <t>ケッサイ</t>
    </rPh>
    <rPh sb="11" eb="12">
      <t>ギャク</t>
    </rPh>
    <rPh sb="12" eb="14">
      <t>サシネ</t>
    </rPh>
    <phoneticPr fontId="12"/>
  </si>
  <si>
    <t>0.11 Lot
決済逆指値 1.33711
Sell Stop 1.28654</t>
    <rPh sb="9" eb="11">
      <t>ケッサイ</t>
    </rPh>
    <rPh sb="11" eb="12">
      <t>ギャク</t>
    </rPh>
    <rPh sb="12" eb="14">
      <t>サシネ</t>
    </rPh>
    <phoneticPr fontId="12"/>
  </si>
  <si>
    <t>0.11 Lot
決済逆指値 1.30342
Sell Stop 1.28654
指値</t>
    <rPh sb="9" eb="11">
      <t>ケッサイ</t>
    </rPh>
    <rPh sb="11" eb="12">
      <t>ギャク</t>
    </rPh>
    <rPh sb="12" eb="14">
      <t>サシネ</t>
    </rPh>
    <rPh sb="41" eb="43">
      <t>サシネ</t>
    </rPh>
    <phoneticPr fontId="12"/>
  </si>
  <si>
    <t>0.08 Lot
決済逆指値 1.30342
Sell Stop 1.28654
成行</t>
    <rPh sb="9" eb="11">
      <t>ケッサイ</t>
    </rPh>
    <rPh sb="11" eb="12">
      <t>ギャク</t>
    </rPh>
    <rPh sb="12" eb="14">
      <t>サシネ</t>
    </rPh>
    <rPh sb="41" eb="43">
      <t>ナリユキ</t>
    </rPh>
    <phoneticPr fontId="12"/>
  </si>
  <si>
    <t>0.13 Lot
決済逆指値 102.655
Sell Stop 101.162
成行</t>
    <rPh sb="9" eb="11">
      <t>ケッサイ</t>
    </rPh>
    <rPh sb="11" eb="12">
      <t>ギャク</t>
    </rPh>
    <rPh sb="12" eb="14">
      <t>サシネ</t>
    </rPh>
    <rPh sb="41" eb="43">
      <t>ナリユキ</t>
    </rPh>
    <phoneticPr fontId="12"/>
  </si>
  <si>
    <t>同右</t>
    <rPh sb="0" eb="1">
      <t>ドウ</t>
    </rPh>
    <rPh sb="1" eb="2">
      <t>ミギ</t>
    </rPh>
    <phoneticPr fontId="12"/>
  </si>
  <si>
    <t>売り方向、戻りのない相場
23.6到達、第２波待ち</t>
    <rPh sb="0" eb="1">
      <t>ウ</t>
    </rPh>
    <rPh sb="2" eb="4">
      <t>ホウコウ</t>
    </rPh>
    <rPh sb="5" eb="6">
      <t>モド</t>
    </rPh>
    <rPh sb="10" eb="12">
      <t>ソウバ</t>
    </rPh>
    <rPh sb="17" eb="19">
      <t>トウタツ</t>
    </rPh>
    <rPh sb="20" eb="21">
      <t>ダイ</t>
    </rPh>
    <rPh sb="22" eb="23">
      <t>ハ</t>
    </rPh>
    <rPh sb="23" eb="24">
      <t>マ</t>
    </rPh>
    <phoneticPr fontId="12"/>
  </si>
  <si>
    <t>チャネルライン下限到達での上昇待ち</t>
    <rPh sb="7" eb="9">
      <t>カゲン</t>
    </rPh>
    <rPh sb="9" eb="11">
      <t>トウタツ</t>
    </rPh>
    <rPh sb="13" eb="15">
      <t>ジョウショウ</t>
    </rPh>
    <rPh sb="15" eb="16">
      <t>マ</t>
    </rPh>
    <phoneticPr fontId="12"/>
  </si>
  <si>
    <t>4H</t>
    <phoneticPr fontId="12"/>
  </si>
  <si>
    <t>トレイリング</t>
    <phoneticPr fontId="12"/>
  </si>
  <si>
    <t>一旦61.8到達→トレイリングを継続する
→結果的に61.8決済の方が良かった。
　 トレイリングにより利益がほぼ無くなった。</t>
    <rPh sb="0" eb="2">
      <t>イッタン</t>
    </rPh>
    <rPh sb="6" eb="8">
      <t>トウタツ</t>
    </rPh>
    <rPh sb="16" eb="18">
      <t>ケイゾク</t>
    </rPh>
    <rPh sb="22" eb="25">
      <t>ケッカテキ</t>
    </rPh>
    <rPh sb="30" eb="32">
      <t>ケッサイ</t>
    </rPh>
    <rPh sb="33" eb="34">
      <t>ホウ</t>
    </rPh>
    <rPh sb="35" eb="36">
      <t>ヨ</t>
    </rPh>
    <rPh sb="52" eb="54">
      <t>リエキ</t>
    </rPh>
    <rPh sb="57" eb="58">
      <t>ナ</t>
    </rPh>
    <phoneticPr fontId="12"/>
  </si>
  <si>
    <t>右肩上がり、H&amp;S
買い方向、ネックラインFS待ち
⇒8/22 建値へ移動する</t>
    <rPh sb="0" eb="2">
      <t>ミギカタ</t>
    </rPh>
    <rPh sb="2" eb="3">
      <t>ア</t>
    </rPh>
    <rPh sb="23" eb="24">
      <t>マ</t>
    </rPh>
    <rPh sb="32" eb="34">
      <t>タテネ</t>
    </rPh>
    <rPh sb="35" eb="37">
      <t>イドウ</t>
    </rPh>
    <phoneticPr fontId="12"/>
  </si>
  <si>
    <t>4H</t>
    <phoneticPr fontId="12"/>
  </si>
  <si>
    <t>トレイリング</t>
    <phoneticPr fontId="12"/>
  </si>
  <si>
    <t>D1</t>
  </si>
  <si>
    <t>D1</t>
    <phoneticPr fontId="12"/>
  </si>
  <si>
    <t>-</t>
    <phoneticPr fontId="12"/>
  </si>
  <si>
    <t>-</t>
    <phoneticPr fontId="12"/>
  </si>
  <si>
    <t>H&amp;S</t>
    <phoneticPr fontId="12"/>
  </si>
  <si>
    <t>8/1～8/14</t>
    <phoneticPr fontId="12"/>
  </si>
  <si>
    <t>2016年8月(0815-0822)</t>
    <phoneticPr fontId="12"/>
  </si>
  <si>
    <t>4H</t>
  </si>
  <si>
    <t>逆FIB
ダイバー</t>
    <phoneticPr fontId="12"/>
  </si>
  <si>
    <t>下落の可能性も感じたので、SLを建値に移動し、その日の内に決済となりました。</t>
    <rPh sb="0" eb="2">
      <t>ゲラク</t>
    </rPh>
    <rPh sb="3" eb="6">
      <t>カノウセイ</t>
    </rPh>
    <rPh sb="7" eb="8">
      <t>カン</t>
    </rPh>
    <rPh sb="16" eb="18">
      <t>タテネ</t>
    </rPh>
    <rPh sb="19" eb="21">
      <t>イドウ</t>
    </rPh>
    <rPh sb="25" eb="26">
      <t>ヒ</t>
    </rPh>
    <rPh sb="27" eb="28">
      <t>ウチ</t>
    </rPh>
    <rPh sb="29" eb="31">
      <t>ケッサイ</t>
    </rPh>
    <phoneticPr fontId="12"/>
  </si>
  <si>
    <t>約定せず。
仕掛け2で入った方が良かったかも知れない。</t>
    <rPh sb="0" eb="2">
      <t>ヤクジョウ</t>
    </rPh>
    <rPh sb="6" eb="8">
      <t>シカ</t>
    </rPh>
    <rPh sb="11" eb="12">
      <t>ハイ</t>
    </rPh>
    <rPh sb="14" eb="15">
      <t>ホウ</t>
    </rPh>
    <rPh sb="16" eb="17">
      <t>ヨ</t>
    </rPh>
    <rPh sb="22" eb="23">
      <t>シ</t>
    </rPh>
    <phoneticPr fontId="12"/>
  </si>
  <si>
    <t>約定せず。</t>
    <phoneticPr fontId="12"/>
  </si>
  <si>
    <t>H&amp;S
ヘッドアンドショルダー</t>
    <phoneticPr fontId="12"/>
  </si>
  <si>
    <t>8/15～8/22までのデモ結果です。</t>
    <rPh sb="14" eb="16">
      <t>ケッカ</t>
    </rPh>
    <phoneticPr fontId="12"/>
  </si>
  <si>
    <t xml:space="preserve">8/1～8/14のデモトレードでは、28通貨を見ていましたが、広く浅くとなってしまい、エントリー時も、ポジション中も、決済後も、すべてを見きれず、訳が分からない状況になってしまいました。
ですので、今週は、先日の勉強会でお聞きした、最低通貨数の４通貨に絞って実施してみることにしました。
４通貨で実際にやってみて、これなら追えると思いましたので、当面４通貨で行い、慣れてきたら９通貨まで徐々に増やそうと思います。
</t>
    <rPh sb="20" eb="22">
      <t>ツウカ</t>
    </rPh>
    <rPh sb="23" eb="24">
      <t>ミ</t>
    </rPh>
    <rPh sb="31" eb="32">
      <t>ヒロ</t>
    </rPh>
    <rPh sb="33" eb="34">
      <t>アサ</t>
    </rPh>
    <rPh sb="48" eb="49">
      <t>ジ</t>
    </rPh>
    <rPh sb="56" eb="57">
      <t>チュウ</t>
    </rPh>
    <rPh sb="59" eb="61">
      <t>ケッサイ</t>
    </rPh>
    <rPh sb="61" eb="62">
      <t>ゴ</t>
    </rPh>
    <rPh sb="68" eb="69">
      <t>ミ</t>
    </rPh>
    <rPh sb="73" eb="74">
      <t>ワケ</t>
    </rPh>
    <rPh sb="75" eb="76">
      <t>ワ</t>
    </rPh>
    <rPh sb="80" eb="82">
      <t>ジョウキョウ</t>
    </rPh>
    <rPh sb="99" eb="101">
      <t>コンシュウ</t>
    </rPh>
    <rPh sb="103" eb="105">
      <t>センジツ</t>
    </rPh>
    <rPh sb="106" eb="109">
      <t>ベンキョウカイ</t>
    </rPh>
    <rPh sb="111" eb="112">
      <t>キ</t>
    </rPh>
    <rPh sb="116" eb="118">
      <t>サイテイ</t>
    </rPh>
    <rPh sb="118" eb="120">
      <t>ツウカ</t>
    </rPh>
    <rPh sb="120" eb="121">
      <t>スウ</t>
    </rPh>
    <rPh sb="123" eb="125">
      <t>ツウカ</t>
    </rPh>
    <rPh sb="126" eb="127">
      <t>シボ</t>
    </rPh>
    <rPh sb="129" eb="131">
      <t>ジッシ</t>
    </rPh>
    <rPh sb="146" eb="148">
      <t>ツウカ</t>
    </rPh>
    <rPh sb="149" eb="151">
      <t>ジッサイ</t>
    </rPh>
    <rPh sb="162" eb="163">
      <t>オ</t>
    </rPh>
    <rPh sb="166" eb="167">
      <t>オモ</t>
    </rPh>
    <rPh sb="174" eb="176">
      <t>トウメン</t>
    </rPh>
    <rPh sb="177" eb="179">
      <t>ツウカ</t>
    </rPh>
    <rPh sb="180" eb="181">
      <t>オコナ</t>
    </rPh>
    <rPh sb="183" eb="184">
      <t>ナ</t>
    </rPh>
    <rPh sb="190" eb="192">
      <t>ツウカ</t>
    </rPh>
    <rPh sb="194" eb="196">
      <t>ジョジョ</t>
    </rPh>
    <rPh sb="197" eb="198">
      <t>フ</t>
    </rPh>
    <rPh sb="202" eb="203">
      <t>オモ</t>
    </rPh>
    <phoneticPr fontId="12"/>
  </si>
  <si>
    <t xml:space="preserve">前回、Lion-FX(ヒロセ通商)で始めてみる旨、記載しましたが、夜に家で作業を行うことにしたことと、スマホでもFIBが使えるということで、結局MT4で行うことにしました。
</t>
    <rPh sb="0" eb="2">
      <t>ゼンカイ</t>
    </rPh>
    <rPh sb="14" eb="16">
      <t>ツウショウ</t>
    </rPh>
    <rPh sb="18" eb="19">
      <t>ハジ</t>
    </rPh>
    <rPh sb="23" eb="24">
      <t>ムネ</t>
    </rPh>
    <rPh sb="25" eb="27">
      <t>キサイ</t>
    </rPh>
    <rPh sb="33" eb="34">
      <t>ヨル</t>
    </rPh>
    <rPh sb="35" eb="36">
      <t>イエ</t>
    </rPh>
    <rPh sb="37" eb="39">
      <t>サギョウ</t>
    </rPh>
    <rPh sb="40" eb="41">
      <t>オコナ</t>
    </rPh>
    <rPh sb="60" eb="61">
      <t>ツカ</t>
    </rPh>
    <rPh sb="70" eb="72">
      <t>ケッキョク</t>
    </rPh>
    <rPh sb="76" eb="77">
      <t>オコナ</t>
    </rPh>
    <phoneticPr fontId="12"/>
  </si>
  <si>
    <t>戻りのない相場でのFIBによるエントリーチャンスは今回はありませんでした。
通貨数の少ない間は、焦らず続けてみます。</t>
    <rPh sb="0" eb="1">
      <t>モド</t>
    </rPh>
    <rPh sb="5" eb="7">
      <t>ソウバ</t>
    </rPh>
    <rPh sb="25" eb="27">
      <t>コンカイ</t>
    </rPh>
    <rPh sb="38" eb="40">
      <t>ツウカ</t>
    </rPh>
    <rPh sb="40" eb="41">
      <t>スウ</t>
    </rPh>
    <rPh sb="42" eb="43">
      <t>スク</t>
    </rPh>
    <rPh sb="45" eb="46">
      <t>アイダ</t>
    </rPh>
    <rPh sb="48" eb="49">
      <t>アセ</t>
    </rPh>
    <rPh sb="51" eb="52">
      <t>ツヅ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</si>
</sst>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¥&quot;#,##0;&quot;¥&quot;\-#,##0"/>
    <numFmt numFmtId="6" formatCode="&quot;¥&quot;#,##0;[Red]&quot;¥&quot;\-#,##0"/>
    <numFmt numFmtId="176" formatCode="0.00_ "/>
    <numFmt numFmtId="177" formatCode="0.0_);[Red]\(0.0\)"/>
    <numFmt numFmtId="178" formatCode="m/d;@"/>
    <numFmt numFmtId="179" formatCode="&quot;¥&quot;#,##0_);[Red]\(&quot;¥&quot;#,##0\)"/>
    <numFmt numFmtId="180" formatCode="0_);[Red]\(0\)"/>
    <numFmt numFmtId="181" formatCode="#,##0_ ;[Red]\-#,##0\ "/>
    <numFmt numFmtId="182" formatCode="0.0%"/>
    <numFmt numFmtId="183" formatCode="yyyy/m/d;@"/>
    <numFmt numFmtId="184" formatCode="0_ ;[Red]\-0\ "/>
    <numFmt numFmtId="185" formatCode="0.0000_ ;[Red]\-0.0000\ "/>
    <numFmt numFmtId="186" formatCode="h:mm;@"/>
    <numFmt numFmtId="187" formatCode="0.0_ ;[Red]\-0.0\ 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49998474074526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theme="5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5" tint="-0.24994659260841701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</cellStyleXfs>
  <cellXfs count="329">
    <xf numFmtId="0" fontId="0" fillId="0" borderId="0" xfId="0">
      <alignment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0" fillId="0" borderId="20" xfId="0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5" fillId="0" borderId="0" xfId="2" applyNumberFormat="1" applyFont="1" applyFill="1" applyBorder="1" applyAlignment="1" applyProtection="1">
      <alignment vertical="center"/>
    </xf>
    <xf numFmtId="0" fontId="5" fillId="4" borderId="24" xfId="2" applyNumberFormat="1" applyFont="1" applyFill="1" applyBorder="1" applyAlignment="1" applyProtection="1">
      <alignment vertical="center"/>
    </xf>
    <xf numFmtId="177" fontId="5" fillId="4" borderId="22" xfId="2" applyNumberFormat="1" applyFont="1" applyFill="1" applyBorder="1" applyAlignment="1" applyProtection="1">
      <alignment vertical="center"/>
    </xf>
    <xf numFmtId="9" fontId="5" fillId="0" borderId="25" xfId="2" applyNumberFormat="1" applyFont="1" applyFill="1" applyBorder="1" applyAlignment="1" applyProtection="1">
      <alignment horizontal="center" vertical="center"/>
    </xf>
    <xf numFmtId="5" fontId="5" fillId="0" borderId="18" xfId="2" applyNumberFormat="1" applyFont="1" applyFill="1" applyBorder="1" applyAlignment="1" applyProtection="1">
      <alignment horizontal="center" vertical="center"/>
    </xf>
    <xf numFmtId="5" fontId="5" fillId="0" borderId="0" xfId="2" applyNumberFormat="1" applyFont="1" applyFill="1" applyBorder="1" applyAlignment="1" applyProtection="1">
      <alignment horizontal="center" vertical="center"/>
    </xf>
    <xf numFmtId="6" fontId="5" fillId="4" borderId="22" xfId="2" applyNumberFormat="1" applyFont="1" applyFill="1" applyBorder="1" applyAlignment="1" applyProtection="1">
      <alignment vertical="center"/>
    </xf>
    <xf numFmtId="6" fontId="5" fillId="0" borderId="26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6" fillId="0" borderId="13" xfId="2" applyNumberFormat="1" applyFont="1" applyFill="1" applyBorder="1" applyAlignment="1" applyProtection="1">
      <alignment horizontal="center" vertical="center"/>
    </xf>
    <xf numFmtId="55" fontId="6" fillId="0" borderId="27" xfId="2" applyNumberFormat="1" applyFont="1" applyFill="1" applyBorder="1" applyAlignment="1" applyProtection="1">
      <alignment horizontal="center" vertical="center"/>
    </xf>
    <xf numFmtId="0" fontId="5" fillId="4" borderId="28" xfId="2" applyNumberFormat="1" applyFont="1" applyFill="1" applyBorder="1" applyAlignment="1" applyProtection="1">
      <alignment horizontal="center" vertical="center"/>
    </xf>
    <xf numFmtId="0" fontId="5" fillId="4" borderId="29" xfId="2" applyNumberFormat="1" applyFont="1" applyFill="1" applyBorder="1" applyAlignment="1" applyProtection="1">
      <alignment horizontal="center" vertical="center" wrapText="1"/>
    </xf>
    <xf numFmtId="0" fontId="5" fillId="4" borderId="30" xfId="2" applyNumberFormat="1" applyFont="1" applyFill="1" applyBorder="1" applyAlignment="1" applyProtection="1">
      <alignment horizontal="center" vertical="center"/>
    </xf>
    <xf numFmtId="177" fontId="5" fillId="4" borderId="29" xfId="2" applyNumberFormat="1" applyFont="1" applyFill="1" applyBorder="1" applyAlignment="1" applyProtection="1">
      <alignment horizontal="center" vertical="center" wrapText="1"/>
    </xf>
    <xf numFmtId="178" fontId="5" fillId="4" borderId="29" xfId="2" applyNumberFormat="1" applyFont="1" applyFill="1" applyBorder="1" applyAlignment="1" applyProtection="1">
      <alignment horizontal="center" vertical="center"/>
    </xf>
    <xf numFmtId="0" fontId="5" fillId="4" borderId="31" xfId="2" applyNumberFormat="1" applyFont="1" applyFill="1" applyBorder="1" applyAlignment="1" applyProtection="1">
      <alignment horizontal="center" vertical="center" wrapText="1"/>
    </xf>
    <xf numFmtId="177" fontId="5" fillId="4" borderId="32" xfId="2" applyNumberFormat="1" applyFont="1" applyFill="1" applyBorder="1" applyAlignment="1" applyProtection="1">
      <alignment vertical="center"/>
    </xf>
    <xf numFmtId="179" fontId="5" fillId="4" borderId="33" xfId="2" applyNumberFormat="1" applyFont="1" applyFill="1" applyBorder="1" applyAlignment="1" applyProtection="1">
      <alignment horizontal="center" vertical="center"/>
    </xf>
    <xf numFmtId="179" fontId="6" fillId="0" borderId="34" xfId="2" applyNumberFormat="1" applyFont="1" applyFill="1" applyBorder="1" applyAlignment="1" applyProtection="1">
      <alignment horizontal="right" vertical="center"/>
    </xf>
    <xf numFmtId="179" fontId="6" fillId="0" borderId="35" xfId="2" applyNumberFormat="1" applyFont="1" applyFill="1" applyBorder="1" applyAlignment="1" applyProtection="1">
      <alignment horizontal="right" vertical="center"/>
    </xf>
    <xf numFmtId="180" fontId="6" fillId="0" borderId="35" xfId="2" applyNumberFormat="1" applyFont="1" applyFill="1" applyBorder="1" applyAlignment="1" applyProtection="1">
      <alignment horizontal="right" vertical="center"/>
    </xf>
    <xf numFmtId="181" fontId="6" fillId="0" borderId="35" xfId="2" applyNumberFormat="1" applyFont="1" applyFill="1" applyBorder="1" applyAlignment="1" applyProtection="1">
      <alignment horizontal="right" vertical="center"/>
    </xf>
    <xf numFmtId="182" fontId="6" fillId="0" borderId="35" xfId="2" applyNumberFormat="1" applyFont="1" applyFill="1" applyBorder="1" applyAlignment="1" applyProtection="1">
      <alignment vertical="center"/>
    </xf>
    <xf numFmtId="179" fontId="6" fillId="0" borderId="35" xfId="2" applyNumberFormat="1" applyFont="1" applyFill="1" applyBorder="1" applyAlignment="1" applyProtection="1">
      <alignment vertical="center"/>
    </xf>
    <xf numFmtId="176" fontId="6" fillId="0" borderId="35" xfId="2" applyNumberFormat="1" applyFont="1" applyFill="1" applyBorder="1" applyAlignment="1" applyProtection="1">
      <alignment vertical="center"/>
    </xf>
    <xf numFmtId="176" fontId="6" fillId="0" borderId="36" xfId="2" applyNumberFormat="1" applyFont="1" applyFill="1" applyBorder="1" applyAlignment="1" applyProtection="1">
      <alignment vertical="center"/>
    </xf>
    <xf numFmtId="179" fontId="0" fillId="0" borderId="34" xfId="0" applyNumberFormat="1" applyFont="1" applyFill="1" applyBorder="1" applyAlignment="1" applyProtection="1">
      <alignment vertical="center"/>
    </xf>
    <xf numFmtId="179" fontId="0" fillId="0" borderId="35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vertical="center"/>
    </xf>
    <xf numFmtId="179" fontId="0" fillId="0" borderId="37" xfId="0" applyNumberFormat="1" applyFont="1" applyFill="1" applyBorder="1" applyAlignment="1" applyProtection="1">
      <alignment vertical="center"/>
    </xf>
    <xf numFmtId="179" fontId="0" fillId="0" borderId="38" xfId="0" applyNumberFormat="1" applyFont="1" applyFill="1" applyBorder="1" applyAlignment="1" applyProtection="1">
      <alignment vertical="center"/>
    </xf>
    <xf numFmtId="0" fontId="0" fillId="0" borderId="38" xfId="0" applyNumberFormat="1" applyFont="1" applyFill="1" applyBorder="1" applyAlignment="1" applyProtection="1">
      <alignment vertical="center"/>
    </xf>
    <xf numFmtId="6" fontId="6" fillId="0" borderId="35" xfId="2" applyNumberFormat="1" applyFont="1" applyFill="1" applyBorder="1" applyAlignment="1" applyProtection="1">
      <alignment horizontal="right" vertical="center"/>
    </xf>
    <xf numFmtId="6" fontId="6" fillId="0" borderId="38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39" xfId="0" applyNumberFormat="1" applyFont="1" applyFill="1" applyBorder="1" applyAlignment="1" applyProtection="1">
      <alignment vertical="center"/>
    </xf>
    <xf numFmtId="179" fontId="1" fillId="0" borderId="40" xfId="0" applyNumberFormat="1" applyFont="1" applyFill="1" applyBorder="1" applyAlignment="1" applyProtection="1">
      <alignment vertical="center"/>
    </xf>
    <xf numFmtId="6" fontId="1" fillId="0" borderId="40" xfId="0" applyNumberFormat="1" applyFont="1" applyFill="1" applyBorder="1" applyAlignment="1" applyProtection="1">
      <alignment vertical="center"/>
    </xf>
    <xf numFmtId="181" fontId="1" fillId="0" borderId="40" xfId="0" applyNumberFormat="1" applyFont="1" applyFill="1" applyBorder="1" applyAlignment="1" applyProtection="1">
      <alignment vertical="center"/>
    </xf>
    <xf numFmtId="180" fontId="1" fillId="0" borderId="40" xfId="0" applyNumberFormat="1" applyFont="1" applyFill="1" applyBorder="1" applyAlignment="1" applyProtection="1">
      <alignment vertical="center"/>
    </xf>
    <xf numFmtId="182" fontId="7" fillId="0" borderId="40" xfId="0" applyNumberFormat="1" applyFont="1" applyFill="1" applyBorder="1" applyAlignment="1" applyProtection="1">
      <alignment vertical="center"/>
    </xf>
    <xf numFmtId="0" fontId="0" fillId="0" borderId="41" xfId="0" applyNumberFormat="1" applyFont="1" applyFill="1" applyBorder="1" applyAlignment="1" applyProtection="1">
      <alignment vertical="center"/>
    </xf>
    <xf numFmtId="0" fontId="8" fillId="0" borderId="36" xfId="0" applyNumberFormat="1" applyFont="1" applyFill="1" applyBorder="1" applyAlignment="1" applyProtection="1">
      <alignment vertical="center"/>
    </xf>
    <xf numFmtId="0" fontId="5" fillId="5" borderId="0" xfId="2" applyNumberFormat="1" applyFont="1" applyFill="1" applyBorder="1" applyAlignment="1" applyProtection="1">
      <alignment vertical="center"/>
    </xf>
    <xf numFmtId="5" fontId="5" fillId="5" borderId="0" xfId="2" applyNumberFormat="1" applyFont="1" applyFill="1" applyBorder="1" applyAlignment="1" applyProtection="1">
      <alignment horizontal="center" vertical="center"/>
    </xf>
    <xf numFmtId="177" fontId="5" fillId="5" borderId="0" xfId="2" applyNumberFormat="1" applyFont="1" applyFill="1" applyBorder="1" applyAlignment="1" applyProtection="1">
      <alignment vertical="center"/>
    </xf>
    <xf numFmtId="6" fontId="5" fillId="5" borderId="0" xfId="2" applyNumberFormat="1" applyFont="1" applyFill="1" applyBorder="1" applyAlignment="1" applyProtection="1">
      <alignment vertical="center"/>
    </xf>
    <xf numFmtId="6" fontId="5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5" fillId="5" borderId="42" xfId="2" applyNumberFormat="1" applyFont="1" applyFill="1" applyBorder="1" applyAlignment="1" applyProtection="1">
      <alignment vertical="center"/>
    </xf>
    <xf numFmtId="5" fontId="5" fillId="5" borderId="42" xfId="2" applyNumberFormat="1" applyFont="1" applyFill="1" applyBorder="1" applyAlignment="1" applyProtection="1">
      <alignment horizontal="center" vertical="center"/>
    </xf>
    <xf numFmtId="177" fontId="5" fillId="5" borderId="42" xfId="2" applyNumberFormat="1" applyFont="1" applyFill="1" applyBorder="1" applyAlignment="1" applyProtection="1">
      <alignment vertical="center"/>
    </xf>
    <xf numFmtId="6" fontId="5" fillId="5" borderId="42" xfId="2" applyNumberFormat="1" applyFont="1" applyFill="1" applyBorder="1" applyAlignment="1" applyProtection="1">
      <alignment vertical="center"/>
    </xf>
    <xf numFmtId="6" fontId="5" fillId="5" borderId="42" xfId="2" applyNumberFormat="1" applyFont="1" applyFill="1" applyBorder="1" applyAlignment="1" applyProtection="1">
      <alignment horizontal="center" vertical="center"/>
    </xf>
    <xf numFmtId="0" fontId="0" fillId="5" borderId="42" xfId="0" applyNumberFormat="1" applyFont="1" applyFill="1" applyBorder="1" applyAlignment="1" applyProtection="1">
      <alignment vertical="center"/>
    </xf>
    <xf numFmtId="0" fontId="0" fillId="0" borderId="42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5" fontId="6" fillId="6" borderId="43" xfId="2" applyNumberFormat="1" applyFont="1" applyFill="1" applyBorder="1" applyAlignment="1" applyProtection="1">
      <alignment horizontal="center"/>
    </xf>
    <xf numFmtId="5" fontId="5" fillId="0" borderId="43" xfId="2" applyNumberFormat="1" applyFont="1" applyFill="1" applyBorder="1" applyAlignment="1" applyProtection="1">
      <alignment horizontal="center" vertical="center"/>
    </xf>
    <xf numFmtId="0" fontId="5" fillId="0" borderId="43" xfId="2" applyNumberFormat="1" applyFont="1" applyFill="1" applyBorder="1" applyAlignment="1" applyProtection="1"/>
    <xf numFmtId="5" fontId="6" fillId="6" borderId="11" xfId="2" applyNumberFormat="1" applyFont="1" applyFill="1" applyBorder="1" applyAlignment="1" applyProtection="1">
      <alignment horizontal="center"/>
    </xf>
    <xf numFmtId="0" fontId="9" fillId="4" borderId="44" xfId="2" applyNumberFormat="1" applyFont="1" applyFill="1" applyBorder="1" applyAlignment="1" applyProtection="1">
      <alignment horizontal="center" vertical="center"/>
    </xf>
    <xf numFmtId="5" fontId="9" fillId="5" borderId="42" xfId="2" applyNumberFormat="1" applyFont="1" applyFill="1" applyBorder="1" applyAlignment="1" applyProtection="1">
      <alignment horizontal="center" vertical="center"/>
    </xf>
    <xf numFmtId="9" fontId="5" fillId="5" borderId="45" xfId="2" applyNumberFormat="1" applyFont="1" applyFill="1" applyBorder="1" applyAlignment="1" applyProtection="1">
      <alignment horizontal="center" vertical="center"/>
    </xf>
    <xf numFmtId="5" fontId="6" fillId="6" borderId="46" xfId="2" applyNumberFormat="1" applyFont="1" applyFill="1" applyBorder="1" applyAlignment="1" applyProtection="1">
      <alignment horizontal="center"/>
    </xf>
    <xf numFmtId="0" fontId="0" fillId="0" borderId="47" xfId="0" applyNumberFormat="1" applyFont="1" applyFill="1" applyBorder="1" applyAlignment="1" applyProtection="1">
      <alignment vertical="center"/>
    </xf>
    <xf numFmtId="0" fontId="0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5" fillId="4" borderId="22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1" xfId="3" applyBorder="1">
      <alignment vertical="center"/>
    </xf>
    <xf numFmtId="0" fontId="1" fillId="0" borderId="23" xfId="3" applyBorder="1">
      <alignment vertical="center"/>
    </xf>
    <xf numFmtId="0" fontId="1" fillId="0" borderId="0" xfId="3" applyBorder="1">
      <alignment vertical="center"/>
    </xf>
    <xf numFmtId="0" fontId="0" fillId="3" borderId="22" xfId="0" applyNumberFormat="1" applyFont="1" applyFill="1" applyBorder="1" applyAlignment="1" applyProtection="1">
      <alignment horizontal="center" vertical="center"/>
    </xf>
    <xf numFmtId="0" fontId="0" fillId="3" borderId="1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</xf>
    <xf numFmtId="0" fontId="0" fillId="7" borderId="15" xfId="0" applyNumberFormat="1" applyFont="1" applyFill="1" applyBorder="1" applyAlignment="1" applyProtection="1">
      <alignment horizontal="center" vertical="center"/>
    </xf>
    <xf numFmtId="184" fontId="0" fillId="0" borderId="0" xfId="0" applyNumberFormat="1">
      <alignment vertical="center"/>
    </xf>
    <xf numFmtId="184" fontId="0" fillId="3" borderId="17" xfId="0" applyNumberFormat="1" applyFont="1" applyFill="1" applyBorder="1" applyAlignment="1" applyProtection="1">
      <alignment horizontal="center" vertical="center"/>
    </xf>
    <xf numFmtId="184" fontId="0" fillId="0" borderId="23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center" vertical="center"/>
    </xf>
    <xf numFmtId="185" fontId="0" fillId="7" borderId="15" xfId="0" applyNumberFormat="1" applyFont="1" applyFill="1" applyBorder="1" applyAlignment="1" applyProtection="1">
      <alignment horizontal="center" vertical="center"/>
    </xf>
    <xf numFmtId="185" fontId="0" fillId="0" borderId="23" xfId="0" applyNumberFormat="1" applyFont="1" applyFill="1" applyBorder="1" applyAlignment="1" applyProtection="1">
      <alignment horizontal="center" vertical="center"/>
    </xf>
    <xf numFmtId="185" fontId="3" fillId="2" borderId="15" xfId="0" applyNumberFormat="1" applyFont="1" applyFill="1" applyBorder="1" applyAlignment="1" applyProtection="1">
      <alignment horizontal="center" vertical="center"/>
    </xf>
    <xf numFmtId="185" fontId="0" fillId="0" borderId="12" xfId="0" applyNumberFormat="1" applyFont="1" applyFill="1" applyBorder="1" applyAlignment="1" applyProtection="1">
      <alignment horizontal="center" vertical="center"/>
    </xf>
    <xf numFmtId="185" fontId="0" fillId="0" borderId="13" xfId="0" applyNumberFormat="1" applyFont="1" applyFill="1" applyBorder="1" applyAlignment="1" applyProtection="1">
      <alignment horizontal="center" vertical="center"/>
    </xf>
    <xf numFmtId="185" fontId="0" fillId="0" borderId="14" xfId="0" applyNumberFormat="1" applyFont="1" applyFill="1" applyBorder="1" applyAlignment="1" applyProtection="1">
      <alignment horizontal="center" vertical="center"/>
    </xf>
    <xf numFmtId="185" fontId="0" fillId="0" borderId="17" xfId="0" applyNumberFormat="1" applyFont="1" applyFill="1" applyBorder="1" applyAlignment="1" applyProtection="1">
      <alignment horizontal="center" vertical="center"/>
    </xf>
    <xf numFmtId="185" fontId="0" fillId="0" borderId="10" xfId="0" applyNumberFormat="1" applyFont="1" applyFill="1" applyBorder="1" applyAlignment="1" applyProtection="1">
      <alignment horizontal="center" vertical="center"/>
    </xf>
    <xf numFmtId="185" fontId="0" fillId="0" borderId="20" xfId="0" applyNumberFormat="1" applyFont="1" applyFill="1" applyBorder="1" applyAlignment="1" applyProtection="1">
      <alignment horizontal="center" vertical="center"/>
    </xf>
    <xf numFmtId="0" fontId="0" fillId="0" borderId="45" xfId="0" applyNumberFormat="1" applyFont="1" applyFill="1" applyBorder="1" applyAlignment="1" applyProtection="1">
      <alignment horizontal="center" vertical="center"/>
    </xf>
    <xf numFmtId="0" fontId="0" fillId="0" borderId="51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/>
    </xf>
    <xf numFmtId="9" fontId="0" fillId="0" borderId="6" xfId="0" applyNumberFormat="1" applyFont="1" applyFill="1" applyBorder="1" applyAlignment="1" applyProtection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0" fillId="0" borderId="23" xfId="0" applyNumberFormat="1" applyFont="1" applyFill="1" applyBorder="1" applyAlignment="1" applyProtection="1">
      <alignment horizontal="center" vertical="center"/>
    </xf>
    <xf numFmtId="183" fontId="3" fillId="2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0" fillId="0" borderId="23" xfId="0" applyNumberFormat="1" applyFont="1" applyFill="1" applyBorder="1" applyAlignment="1" applyProtection="1">
      <alignment horizontal="center" vertical="center"/>
    </xf>
    <xf numFmtId="186" fontId="0" fillId="0" borderId="0" xfId="0" applyNumberFormat="1" applyFont="1" applyFill="1" applyBorder="1" applyAlignment="1" applyProtection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183" fontId="0" fillId="0" borderId="4" xfId="0" applyNumberFormat="1" applyFont="1" applyFill="1" applyBorder="1" applyAlignment="1" applyProtection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</xf>
    <xf numFmtId="183" fontId="0" fillId="0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/>
    </xf>
    <xf numFmtId="184" fontId="0" fillId="3" borderId="15" xfId="0" applyNumberFormat="1" applyFont="1" applyFill="1" applyBorder="1" applyAlignment="1" applyProtection="1">
      <alignment horizontal="center" vertical="center"/>
    </xf>
    <xf numFmtId="184" fontId="0" fillId="0" borderId="0" xfId="0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23" xfId="0" applyNumberFormat="1" applyBorder="1" applyAlignment="1">
      <alignment horizontal="center" vertical="center"/>
    </xf>
    <xf numFmtId="0" fontId="0" fillId="8" borderId="23" xfId="0" applyNumberFormat="1" applyFont="1" applyFill="1" applyBorder="1" applyAlignment="1" applyProtection="1">
      <alignment horizontal="center" vertical="center"/>
    </xf>
    <xf numFmtId="185" fontId="0" fillId="3" borderId="15" xfId="0" applyNumberFormat="1" applyFont="1" applyFill="1" applyBorder="1" applyAlignment="1" applyProtection="1">
      <alignment horizontal="center" vertical="center" wrapText="1"/>
    </xf>
    <xf numFmtId="0" fontId="0" fillId="3" borderId="15" xfId="0" applyNumberFormat="1" applyFont="1" applyFill="1" applyBorder="1" applyAlignment="1" applyProtection="1">
      <alignment horizontal="center" vertical="center" wrapText="1"/>
    </xf>
    <xf numFmtId="0" fontId="0" fillId="9" borderId="0" xfId="0" applyFill="1">
      <alignment vertical="center"/>
    </xf>
    <xf numFmtId="187" fontId="0" fillId="0" borderId="0" xfId="0" applyNumberFormat="1" applyAlignment="1">
      <alignment horizontal="right" vertical="center"/>
    </xf>
    <xf numFmtId="187" fontId="0" fillId="3" borderId="15" xfId="0" applyNumberFormat="1" applyFont="1" applyFill="1" applyBorder="1" applyAlignment="1" applyProtection="1">
      <alignment horizontal="center" vertical="center" wrapText="1"/>
    </xf>
    <xf numFmtId="187" fontId="0" fillId="0" borderId="0" xfId="0" applyNumberFormat="1" applyAlignment="1">
      <alignment horizontal="center" vertical="center"/>
    </xf>
    <xf numFmtId="187" fontId="0" fillId="0" borderId="23" xfId="0" applyNumberFormat="1" applyFont="1" applyFill="1" applyBorder="1" applyAlignment="1" applyProtection="1">
      <alignment horizontal="center" vertical="center"/>
    </xf>
    <xf numFmtId="187" fontId="0" fillId="0" borderId="4" xfId="0" applyNumberFormat="1" applyFont="1" applyFill="1" applyBorder="1" applyAlignment="1" applyProtection="1">
      <alignment horizontal="center" vertical="center"/>
    </xf>
    <xf numFmtId="187" fontId="0" fillId="0" borderId="2" xfId="0" applyNumberFormat="1" applyFont="1" applyFill="1" applyBorder="1" applyAlignment="1" applyProtection="1">
      <alignment horizontal="center" vertical="center"/>
    </xf>
    <xf numFmtId="187" fontId="0" fillId="0" borderId="7" xfId="0" applyNumberFormat="1" applyFont="1" applyFill="1" applyBorder="1" applyAlignment="1" applyProtection="1">
      <alignment horizontal="center" vertical="center"/>
    </xf>
    <xf numFmtId="187" fontId="0" fillId="0" borderId="3" xfId="0" applyNumberFormat="1" applyFont="1" applyFill="1" applyBorder="1" applyAlignment="1" applyProtection="1">
      <alignment horizontal="center" vertical="center"/>
    </xf>
    <xf numFmtId="184" fontId="0" fillId="3" borderId="17" xfId="0" applyNumberFormat="1" applyFont="1" applyFill="1" applyBorder="1" applyAlignment="1" applyProtection="1">
      <alignment horizontal="center" vertical="center" wrapText="1"/>
    </xf>
    <xf numFmtId="183" fontId="0" fillId="0" borderId="22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185" fontId="0" fillId="0" borderId="15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84" fontId="0" fillId="0" borderId="1" xfId="0" applyNumberFormat="1" applyFont="1" applyFill="1" applyBorder="1" applyAlignment="1" applyProtection="1">
      <alignment horizontal="center" vertical="center"/>
    </xf>
    <xf numFmtId="184" fontId="2" fillId="0" borderId="1" xfId="0" applyNumberFormat="1" applyFont="1" applyFill="1" applyBorder="1" applyAlignment="1" applyProtection="1">
      <alignment horizontal="center" vertical="center"/>
    </xf>
    <xf numFmtId="0" fontId="3" fillId="2" borderId="22" xfId="0" applyNumberFormat="1" applyFont="1" applyFill="1" applyBorder="1" applyAlignment="1" applyProtection="1">
      <alignment horizontal="center" vertical="center" wrapText="1"/>
    </xf>
    <xf numFmtId="185" fontId="0" fillId="0" borderId="21" xfId="0" applyNumberFormat="1" applyFont="1" applyFill="1" applyBorder="1" applyAlignment="1" applyProtection="1">
      <alignment horizontal="center" vertical="center"/>
    </xf>
    <xf numFmtId="0" fontId="0" fillId="0" borderId="57" xfId="0" applyNumberFormat="1" applyFont="1" applyFill="1" applyBorder="1" applyAlignment="1" applyProtection="1">
      <alignment horizontal="center" vertical="center"/>
    </xf>
    <xf numFmtId="0" fontId="0" fillId="0" borderId="58" xfId="0" applyNumberFormat="1" applyFont="1" applyFill="1" applyBorder="1" applyAlignment="1" applyProtection="1">
      <alignment horizontal="center" vertical="center"/>
    </xf>
    <xf numFmtId="0" fontId="0" fillId="0" borderId="59" xfId="0" applyNumberFormat="1" applyFont="1" applyFill="1" applyBorder="1" applyAlignment="1" applyProtection="1">
      <alignment horizontal="center" vertical="center"/>
    </xf>
    <xf numFmtId="0" fontId="0" fillId="0" borderId="60" xfId="0" applyNumberFormat="1" applyFont="1" applyFill="1" applyBorder="1" applyAlignment="1" applyProtection="1">
      <alignment horizontal="center" vertical="center"/>
    </xf>
    <xf numFmtId="0" fontId="0" fillId="0" borderId="61" xfId="0" applyBorder="1">
      <alignment vertical="center"/>
    </xf>
    <xf numFmtId="0" fontId="0" fillId="0" borderId="61" xfId="0" applyBorder="1" applyAlignment="1">
      <alignment horizontal="center" vertical="center"/>
    </xf>
    <xf numFmtId="187" fontId="0" fillId="0" borderId="61" xfId="0" applyNumberFormat="1" applyBorder="1" applyAlignment="1">
      <alignment horizontal="center" vertical="center"/>
    </xf>
    <xf numFmtId="183" fontId="0" fillId="0" borderId="61" xfId="0" applyNumberFormat="1" applyBorder="1" applyAlignment="1">
      <alignment horizontal="center" vertical="center"/>
    </xf>
    <xf numFmtId="186" fontId="0" fillId="0" borderId="61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185" fontId="0" fillId="0" borderId="61" xfId="0" applyNumberFormat="1" applyBorder="1" applyAlignment="1">
      <alignment horizontal="center" vertical="center"/>
    </xf>
    <xf numFmtId="0" fontId="4" fillId="0" borderId="61" xfId="0" applyNumberFormat="1" applyFont="1" applyFill="1" applyBorder="1" applyAlignment="1" applyProtection="1">
      <alignment horizontal="center" vertical="center"/>
    </xf>
    <xf numFmtId="185" fontId="4" fillId="0" borderId="61" xfId="0" applyNumberFormat="1" applyFont="1" applyFill="1" applyBorder="1" applyAlignment="1" applyProtection="1">
      <alignment horizontal="center" vertical="center"/>
    </xf>
    <xf numFmtId="184" fontId="0" fillId="0" borderId="61" xfId="0" applyNumberFormat="1" applyFont="1" applyFill="1" applyBorder="1" applyAlignment="1" applyProtection="1">
      <alignment horizontal="center" vertical="center"/>
    </xf>
    <xf numFmtId="184" fontId="0" fillId="0" borderId="61" xfId="0" applyNumberFormat="1" applyBorder="1">
      <alignment vertical="center"/>
    </xf>
    <xf numFmtId="0" fontId="3" fillId="2" borderId="32" xfId="0" applyNumberFormat="1" applyFont="1" applyFill="1" applyBorder="1" applyAlignment="1" applyProtection="1">
      <alignment horizontal="center" vertical="center"/>
    </xf>
    <xf numFmtId="0" fontId="0" fillId="0" borderId="42" xfId="0" applyNumberFormat="1" applyFont="1" applyFill="1" applyBorder="1" applyAlignment="1" applyProtection="1">
      <alignment horizontal="center" vertical="center"/>
    </xf>
    <xf numFmtId="0" fontId="0" fillId="0" borderId="62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184" fontId="0" fillId="0" borderId="5" xfId="0" applyNumberFormat="1" applyFont="1" applyFill="1" applyBorder="1" applyAlignment="1" applyProtection="1">
      <alignment horizontal="center" vertical="center"/>
    </xf>
    <xf numFmtId="184" fontId="3" fillId="2" borderId="15" xfId="0" applyNumberFormat="1" applyFont="1" applyFill="1" applyBorder="1" applyAlignment="1" applyProtection="1">
      <alignment horizontal="center" vertical="center"/>
    </xf>
    <xf numFmtId="184" fontId="3" fillId="2" borderId="18" xfId="0" applyNumberFormat="1" applyFont="1" applyFill="1" applyBorder="1" applyAlignment="1" applyProtection="1">
      <alignment horizontal="center" vertical="center"/>
    </xf>
    <xf numFmtId="184" fontId="0" fillId="0" borderId="10" xfId="0" applyNumberFormat="1" applyFont="1" applyFill="1" applyBorder="1" applyAlignment="1" applyProtection="1">
      <alignment horizontal="center" vertical="center"/>
    </xf>
    <xf numFmtId="184" fontId="0" fillId="0" borderId="20" xfId="0" applyNumberFormat="1" applyFont="1" applyFill="1" applyBorder="1" applyAlignment="1" applyProtection="1">
      <alignment horizontal="center" vertical="center"/>
    </xf>
    <xf numFmtId="184" fontId="0" fillId="0" borderId="56" xfId="0" applyNumberFormat="1" applyFont="1" applyFill="1" applyBorder="1" applyAlignment="1" applyProtection="1">
      <alignment horizontal="center" vertical="center"/>
    </xf>
    <xf numFmtId="184" fontId="0" fillId="0" borderId="15" xfId="0" applyNumberFormat="1" applyFont="1" applyFill="1" applyBorder="1" applyAlignment="1" applyProtection="1">
      <alignment horizontal="center" vertical="center"/>
    </xf>
    <xf numFmtId="184" fontId="0" fillId="0" borderId="18" xfId="0" applyNumberFormat="1" applyFont="1" applyFill="1" applyBorder="1" applyAlignment="1" applyProtection="1">
      <alignment horizontal="center" vertical="center"/>
    </xf>
    <xf numFmtId="184" fontId="0" fillId="0" borderId="9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3" fillId="2" borderId="15" xfId="0" applyNumberFormat="1" applyFont="1" applyFill="1" applyBorder="1" applyAlignment="1" applyProtection="1">
      <alignment horizontal="center" vertical="center"/>
    </xf>
    <xf numFmtId="176" fontId="1" fillId="0" borderId="40" xfId="0" applyNumberFormat="1" applyFont="1" applyFill="1" applyBorder="1" applyAlignment="1" applyProtection="1">
      <alignment vertical="center"/>
    </xf>
    <xf numFmtId="176" fontId="1" fillId="0" borderId="63" xfId="0" applyNumberFormat="1" applyFont="1" applyFill="1" applyBorder="1" applyAlignment="1" applyProtection="1">
      <alignment vertical="center"/>
    </xf>
    <xf numFmtId="180" fontId="6" fillId="0" borderId="64" xfId="2" applyNumberFormat="1" applyFont="1" applyFill="1" applyBorder="1" applyAlignment="1" applyProtection="1">
      <alignment horizontal="right" vertical="center"/>
    </xf>
    <xf numFmtId="182" fontId="6" fillId="0" borderId="64" xfId="2" applyNumberFormat="1" applyFont="1" applyFill="1" applyBorder="1" applyAlignment="1" applyProtection="1">
      <alignment vertical="center"/>
    </xf>
    <xf numFmtId="179" fontId="6" fillId="0" borderId="64" xfId="2" applyNumberFormat="1" applyFont="1" applyFill="1" applyBorder="1" applyAlignment="1" applyProtection="1">
      <alignment vertical="center"/>
    </xf>
    <xf numFmtId="176" fontId="6" fillId="0" borderId="64" xfId="2" applyNumberFormat="1" applyFont="1" applyFill="1" applyBorder="1" applyAlignment="1" applyProtection="1">
      <alignment vertical="center"/>
    </xf>
    <xf numFmtId="176" fontId="6" fillId="0" borderId="65" xfId="2" applyNumberFormat="1" applyFont="1" applyFill="1" applyBorder="1" applyAlignment="1" applyProtection="1">
      <alignment vertical="center"/>
    </xf>
    <xf numFmtId="178" fontId="13" fillId="8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23" xfId="0" applyNumberFormat="1" applyFill="1" applyBorder="1" applyAlignment="1">
      <alignment horizontal="center" vertical="center"/>
    </xf>
    <xf numFmtId="187" fontId="0" fillId="0" borderId="10" xfId="0" applyNumberFormat="1" applyFont="1" applyFill="1" applyBorder="1" applyAlignment="1" applyProtection="1">
      <alignment horizontal="center" vertical="center"/>
    </xf>
    <xf numFmtId="0" fontId="0" fillId="8" borderId="10" xfId="0" applyNumberFormat="1" applyFont="1" applyFill="1" applyBorder="1" applyAlignment="1" applyProtection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184" fontId="2" fillId="0" borderId="10" xfId="0" applyNumberFormat="1" applyFont="1" applyFill="1" applyBorder="1" applyAlignment="1" applyProtection="1">
      <alignment horizontal="center" vertical="center"/>
    </xf>
    <xf numFmtId="184" fontId="0" fillId="8" borderId="10" xfId="0" applyNumberFormat="1" applyFont="1" applyFill="1" applyBorder="1" applyAlignment="1" applyProtection="1">
      <alignment horizontal="center" vertical="center"/>
    </xf>
    <xf numFmtId="9" fontId="0" fillId="0" borderId="10" xfId="0" applyNumberFormat="1" applyFont="1" applyFill="1" applyBorder="1" applyAlignment="1" applyProtection="1">
      <alignment horizontal="center" vertical="center"/>
    </xf>
    <xf numFmtId="0" fontId="0" fillId="10" borderId="0" xfId="0" applyFill="1" applyAlignment="1">
      <alignment horizontal="center" vertical="center"/>
    </xf>
    <xf numFmtId="185" fontId="0" fillId="10" borderId="0" xfId="0" applyNumberFormat="1" applyFill="1" applyAlignment="1">
      <alignment horizontal="center" vertical="center"/>
    </xf>
    <xf numFmtId="184" fontId="0" fillId="10" borderId="0" xfId="0" applyNumberFormat="1" applyFill="1" applyAlignment="1">
      <alignment horizontal="center" vertical="center"/>
    </xf>
    <xf numFmtId="184" fontId="0" fillId="10" borderId="0" xfId="0" applyNumberFormat="1" applyFill="1">
      <alignment vertical="center"/>
    </xf>
    <xf numFmtId="184" fontId="0" fillId="10" borderId="23" xfId="0" applyNumberFormat="1" applyFill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3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183" fontId="0" fillId="0" borderId="0" xfId="0" applyNumberForma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183" fontId="0" fillId="0" borderId="10" xfId="0" applyNumberFormat="1" applyFont="1" applyFill="1" applyBorder="1" applyAlignment="1" applyProtection="1">
      <alignment horizontal="center" vertical="center" wrapText="1"/>
    </xf>
    <xf numFmtId="183" fontId="0" fillId="9" borderId="10" xfId="0" applyNumberFormat="1" applyFont="1" applyFill="1" applyBorder="1" applyAlignment="1" applyProtection="1">
      <alignment horizontal="center" vertical="center" wrapText="1"/>
    </xf>
    <xf numFmtId="183" fontId="0" fillId="11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3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3" fontId="0" fillId="0" borderId="66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83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83" fontId="0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61" xfId="0" applyBorder="1" applyAlignment="1">
      <alignment vertical="center" wrapText="1"/>
    </xf>
    <xf numFmtId="0" fontId="0" fillId="3" borderId="17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3" fontId="0" fillId="0" borderId="0" xfId="0" applyNumberFormat="1" applyFont="1" applyFill="1" applyBorder="1" applyAlignment="1" applyProtection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12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6" xfId="0" applyNumberFormat="1" applyFont="1" applyFill="1" applyBorder="1" applyAlignment="1" applyProtection="1">
      <alignment horizontal="center" vertical="center"/>
    </xf>
    <xf numFmtId="185" fontId="0" fillId="7" borderId="15" xfId="0" applyNumberFormat="1" applyFont="1" applyFill="1" applyBorder="1" applyAlignment="1" applyProtection="1">
      <alignment horizontal="center" vertical="center" wrapText="1"/>
    </xf>
    <xf numFmtId="185" fontId="1" fillId="10" borderId="0" xfId="0" applyNumberFormat="1" applyFont="1" applyFill="1" applyAlignment="1">
      <alignment horizontal="center" vertical="center"/>
    </xf>
    <xf numFmtId="185" fontId="15" fillId="0" borderId="0" xfId="0" applyNumberFormat="1" applyFont="1" applyAlignment="1">
      <alignment vertical="center"/>
    </xf>
    <xf numFmtId="185" fontId="13" fillId="0" borderId="0" xfId="0" applyNumberFormat="1" applyFont="1" applyAlignment="1">
      <alignment vertical="center"/>
    </xf>
    <xf numFmtId="185" fontId="0" fillId="0" borderId="0" xfId="0" applyNumberForma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 wrapText="1"/>
    </xf>
    <xf numFmtId="0" fontId="0" fillId="14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1" fillId="12" borderId="10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183" fontId="0" fillId="11" borderId="10" xfId="0" applyNumberForma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center" vertical="center" wrapText="1"/>
    </xf>
    <xf numFmtId="183" fontId="0" fillId="0" borderId="67" xfId="0" applyNumberFormat="1" applyFill="1" applyBorder="1" applyAlignment="1">
      <alignment horizontal="center" vertical="center" wrapText="1"/>
    </xf>
    <xf numFmtId="183" fontId="0" fillId="11" borderId="0" xfId="0" applyNumberForma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 horizontal="left" vertical="center" wrapText="1"/>
    </xf>
    <xf numFmtId="0" fontId="0" fillId="13" borderId="10" xfId="0" applyFill="1" applyBorder="1" applyAlignment="1">
      <alignment vertical="center" wrapText="1"/>
    </xf>
    <xf numFmtId="183" fontId="0" fillId="13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183" fontId="0" fillId="0" borderId="10" xfId="0" applyNumberFormat="1" applyFill="1" applyBorder="1" applyAlignment="1">
      <alignment horizontal="center" vertical="center" wrapText="1"/>
    </xf>
    <xf numFmtId="5" fontId="6" fillId="6" borderId="13" xfId="2" applyNumberFormat="1" applyFont="1" applyFill="1" applyBorder="1" applyAlignment="1" applyProtection="1">
      <alignment horizontal="center"/>
    </xf>
    <xf numFmtId="5" fontId="6" fillId="6" borderId="45" xfId="2" applyNumberFormat="1" applyFont="1" applyFill="1" applyBorder="1" applyAlignment="1" applyProtection="1">
      <alignment horizontal="center"/>
    </xf>
    <xf numFmtId="5" fontId="6" fillId="6" borderId="36" xfId="2" applyNumberFormat="1" applyFont="1" applyFill="1" applyBorder="1" applyAlignment="1" applyProtection="1">
      <alignment horizontal="center"/>
    </xf>
    <xf numFmtId="5" fontId="6" fillId="6" borderId="47" xfId="2" applyNumberFormat="1" applyFont="1" applyFill="1" applyBorder="1" applyAlignment="1" applyProtection="1">
      <alignment horizontal="center"/>
    </xf>
    <xf numFmtId="5" fontId="6" fillId="6" borderId="53" xfId="2" applyNumberFormat="1" applyFont="1" applyFill="1" applyBorder="1" applyAlignment="1" applyProtection="1">
      <alignment horizontal="center"/>
    </xf>
    <xf numFmtId="5" fontId="10" fillId="0" borderId="11" xfId="2" applyNumberFormat="1" applyFont="1" applyFill="1" applyBorder="1" applyAlignment="1" applyProtection="1">
      <alignment horizontal="center" vertical="center"/>
    </xf>
    <xf numFmtId="183" fontId="5" fillId="0" borderId="16" xfId="2" applyNumberFormat="1" applyFont="1" applyFill="1" applyBorder="1" applyAlignment="1" applyProtection="1">
      <alignment horizontal="center" vertical="center"/>
    </xf>
    <xf numFmtId="183" fontId="5" fillId="0" borderId="26" xfId="2" applyNumberFormat="1" applyFont="1" applyFill="1" applyBorder="1" applyAlignment="1" applyProtection="1">
      <alignment horizontal="center" vertical="center"/>
    </xf>
    <xf numFmtId="5" fontId="5" fillId="0" borderId="53" xfId="2" applyNumberFormat="1" applyFont="1" applyFill="1" applyBorder="1" applyAlignment="1" applyProtection="1">
      <alignment horizontal="center" vertical="center"/>
    </xf>
    <xf numFmtId="5" fontId="5" fillId="0" borderId="54" xfId="2" applyNumberFormat="1" applyFont="1" applyFill="1" applyBorder="1" applyAlignment="1" applyProtection="1">
      <alignment horizontal="center" vertical="center"/>
    </xf>
    <xf numFmtId="0" fontId="0" fillId="3" borderId="55" xfId="0" applyNumberFormat="1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" borderId="16" xfId="0" applyNumberFormat="1" applyFont="1" applyFill="1" applyBorder="1" applyAlignment="1" applyProtection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" borderId="16" xfId="0" applyNumberFormat="1" applyFont="1" applyFill="1" applyBorder="1" applyAlignment="1" applyProtection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2" borderId="55" xfId="0" applyNumberFormat="1" applyFont="1" applyFill="1" applyBorder="1" applyAlignment="1" applyProtection="1">
      <alignment horizontal="center" vertical="center"/>
    </xf>
    <xf numFmtId="0" fontId="3" fillId="2" borderId="26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8" borderId="10" xfId="0" applyNumberFormat="1" applyFont="1" applyFill="1" applyBorder="1" applyAlignment="1" applyProtection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78" fontId="13" fillId="8" borderId="13" xfId="0" applyNumberFormat="1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183" fontId="0" fillId="0" borderId="66" xfId="0" applyNumberFormat="1" applyFill="1" applyBorder="1" applyAlignment="1">
      <alignment horizontal="center" vertical="center" wrapText="1"/>
    </xf>
    <xf numFmtId="183" fontId="0" fillId="9" borderId="2" xfId="0" applyNumberFormat="1" applyFont="1" applyFill="1" applyBorder="1" applyAlignment="1" applyProtection="1">
      <alignment horizontal="center" vertical="center"/>
    </xf>
    <xf numFmtId="184" fontId="0" fillId="9" borderId="10" xfId="0" applyNumberFormat="1" applyFont="1" applyFill="1" applyBorder="1" applyAlignment="1" applyProtection="1">
      <alignment horizontal="center" vertical="center"/>
    </xf>
    <xf numFmtId="184" fontId="0" fillId="9" borderId="1" xfId="0" applyNumberFormat="1" applyFont="1" applyFill="1" applyBorder="1" applyAlignment="1" applyProtection="1">
      <alignment horizontal="center" vertical="center"/>
    </xf>
    <xf numFmtId="0" fontId="0" fillId="15" borderId="0" xfId="0" applyFill="1" applyAlignment="1">
      <alignment vertical="center" wrapText="1"/>
    </xf>
    <xf numFmtId="183" fontId="0" fillId="15" borderId="0" xfId="0" applyNumberFormat="1" applyFont="1" applyFill="1" applyBorder="1" applyAlignment="1" applyProtection="1">
      <alignment horizontal="center" vertical="center"/>
    </xf>
    <xf numFmtId="0" fontId="0" fillId="15" borderId="0" xfId="0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Alignment="1">
      <alignment horizontal="center" vertical="center"/>
    </xf>
    <xf numFmtId="183" fontId="0" fillId="15" borderId="0" xfId="0" applyNumberFormat="1" applyFill="1" applyAlignment="1">
      <alignment horizontal="center" vertical="center" wrapText="1"/>
    </xf>
    <xf numFmtId="186" fontId="0" fillId="15" borderId="0" xfId="0" applyNumberForma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185" fontId="1" fillId="15" borderId="0" xfId="0" applyNumberFormat="1" applyFon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85" fontId="0" fillId="15" borderId="0" xfId="0" applyNumberFormat="1" applyFill="1" applyAlignment="1">
      <alignment horizontal="center" vertical="center"/>
    </xf>
    <xf numFmtId="183" fontId="0" fillId="15" borderId="0" xfId="0" applyNumberFormat="1" applyFill="1" applyAlignment="1">
      <alignment horizontal="center" vertical="center"/>
    </xf>
    <xf numFmtId="0" fontId="0" fillId="15" borderId="0" xfId="0" applyFill="1">
      <alignment vertical="center"/>
    </xf>
    <xf numFmtId="184" fontId="0" fillId="15" borderId="0" xfId="0" applyNumberFormat="1" applyFill="1" applyAlignment="1">
      <alignment horizontal="center" vertical="center"/>
    </xf>
    <xf numFmtId="184" fontId="0" fillId="15" borderId="0" xfId="0" applyNumberFormat="1" applyFill="1">
      <alignment vertical="center"/>
    </xf>
    <xf numFmtId="0" fontId="17" fillId="0" borderId="0" xfId="0" applyFont="1">
      <alignment vertical="center"/>
    </xf>
    <xf numFmtId="0" fontId="14" fillId="0" borderId="50" xfId="3" applyFont="1" applyBorder="1" applyAlignment="1">
      <alignment vertical="top" wrapText="1"/>
    </xf>
    <xf numFmtId="0" fontId="14" fillId="0" borderId="52" xfId="3" applyFont="1" applyBorder="1" applyAlignment="1">
      <alignment vertical="top" wrapText="1"/>
    </xf>
    <xf numFmtId="0" fontId="1" fillId="0" borderId="0" xfId="3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3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colors>
    <mruColors>
      <color rgb="FFFFCCFF"/>
      <color rgb="FFFFFFCC"/>
      <color rgb="FF0000FF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28575</xdr:rowOff>
    </xdr:from>
    <xdr:to>
      <xdr:col>6</xdr:col>
      <xdr:colOff>8439150</xdr:colOff>
      <xdr:row>2</xdr:row>
      <xdr:rowOff>5179347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371475"/>
          <a:ext cx="8410575" cy="51507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38101</xdr:colOff>
      <xdr:row>3</xdr:row>
      <xdr:rowOff>28575</xdr:rowOff>
    </xdr:from>
    <xdr:to>
      <xdr:col>6</xdr:col>
      <xdr:colOff>8455073</xdr:colOff>
      <xdr:row>3</xdr:row>
      <xdr:rowOff>4857750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1" y="5572125"/>
          <a:ext cx="8416972" cy="482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4</xdr:row>
      <xdr:rowOff>28819</xdr:rowOff>
    </xdr:from>
    <xdr:to>
      <xdr:col>6</xdr:col>
      <xdr:colOff>8446725</xdr:colOff>
      <xdr:row>4</xdr:row>
      <xdr:rowOff>4867275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0449169"/>
          <a:ext cx="8399100" cy="4838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5886450</xdr:colOff>
      <xdr:row>2</xdr:row>
      <xdr:rowOff>247650</xdr:rowOff>
    </xdr:from>
    <xdr:to>
      <xdr:col>6</xdr:col>
      <xdr:colOff>7800975</xdr:colOff>
      <xdr:row>2</xdr:row>
      <xdr:rowOff>847725</xdr:rowOff>
    </xdr:to>
    <xdr:sp macro="" textlink="">
      <xdr:nvSpPr>
        <xdr:cNvPr id="5" name="角丸四角形吹き出し 4"/>
        <xdr:cNvSpPr/>
      </xdr:nvSpPr>
      <xdr:spPr>
        <a:xfrm>
          <a:off x="8420100" y="533400"/>
          <a:ext cx="1914525" cy="600075"/>
        </a:xfrm>
        <a:prstGeom prst="wedgeRoundRectCallout">
          <a:avLst>
            <a:gd name="adj1" fmla="val -43511"/>
            <a:gd name="adj2" fmla="val 117250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-61.8</a:t>
          </a:r>
          <a:r>
            <a:rPr kumimoji="1" lang="ja-JP" altLang="en-US" sz="1100"/>
            <a:t>で決済すべきであったかも知れません。</a:t>
          </a:r>
          <a:endParaRPr kumimoji="1" lang="en-US" altLang="ja-JP" sz="1100"/>
        </a:p>
      </xdr:txBody>
    </xdr:sp>
    <xdr:clientData/>
  </xdr:twoCellAnchor>
  <xdr:twoCellAnchor>
    <xdr:from>
      <xdr:col>6</xdr:col>
      <xdr:colOff>6667500</xdr:colOff>
      <xdr:row>3</xdr:row>
      <xdr:rowOff>85725</xdr:rowOff>
    </xdr:from>
    <xdr:to>
      <xdr:col>6</xdr:col>
      <xdr:colOff>8077200</xdr:colOff>
      <xdr:row>3</xdr:row>
      <xdr:rowOff>1019175</xdr:rowOff>
    </xdr:to>
    <xdr:sp macro="" textlink="">
      <xdr:nvSpPr>
        <xdr:cNvPr id="6" name="角丸四角形吹き出し 5"/>
        <xdr:cNvSpPr/>
      </xdr:nvSpPr>
      <xdr:spPr>
        <a:xfrm>
          <a:off x="9201150" y="5572125"/>
          <a:ext cx="1409700" cy="933450"/>
        </a:xfrm>
        <a:prstGeom prst="wedgeRoundRectCallout">
          <a:avLst>
            <a:gd name="adj1" fmla="val -60790"/>
            <a:gd name="adj2" fmla="val 71400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下落の可能性があったので、</a:t>
          </a:r>
          <a:r>
            <a:rPr kumimoji="1" lang="en-US" altLang="ja-JP" sz="1100"/>
            <a:t>SL</a:t>
          </a:r>
          <a:r>
            <a:rPr kumimoji="1" lang="ja-JP" altLang="en-US" sz="1100"/>
            <a:t>を建値に移動し、決済となりました。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F21" sqref="F21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79"/>
      <c r="B1" s="276" t="s">
        <v>0</v>
      </c>
      <c r="C1" s="277"/>
      <c r="D1" s="278"/>
      <c r="E1" s="78"/>
      <c r="F1" s="279" t="s">
        <v>0</v>
      </c>
      <c r="G1" s="280"/>
      <c r="H1" s="80"/>
    </row>
    <row r="2" spans="1:12" ht="25.5" customHeight="1">
      <c r="A2" s="81" t="s">
        <v>1</v>
      </c>
      <c r="B2" s="281">
        <v>1000000</v>
      </c>
      <c r="C2" s="281"/>
      <c r="D2" s="281"/>
      <c r="E2" s="29" t="s">
        <v>2</v>
      </c>
      <c r="F2" s="282">
        <v>42550</v>
      </c>
      <c r="G2" s="283"/>
      <c r="H2" s="12"/>
      <c r="I2" s="12"/>
    </row>
    <row r="3" spans="1:12" ht="27" customHeight="1">
      <c r="A3" s="13" t="s">
        <v>3</v>
      </c>
      <c r="B3" s="284">
        <f>SUM(B2+D17)</f>
        <v>1062164</v>
      </c>
      <c r="C3" s="284"/>
      <c r="D3" s="285"/>
      <c r="E3" s="14" t="s">
        <v>4</v>
      </c>
      <c r="F3" s="15">
        <v>0.02</v>
      </c>
      <c r="G3" s="16">
        <f>B3*F3</f>
        <v>21243.279999999999</v>
      </c>
      <c r="H3" s="18" t="s">
        <v>5</v>
      </c>
      <c r="I3" s="19">
        <f>(B3-B2)</f>
        <v>62164</v>
      </c>
      <c r="K3" s="82"/>
    </row>
    <row r="4" spans="1:12" s="61" customFormat="1" ht="17.25" customHeight="1">
      <c r="A4" s="56"/>
      <c r="B4" s="57"/>
      <c r="C4" s="57"/>
      <c r="D4" s="57"/>
      <c r="E4" s="58"/>
      <c r="F4" s="77" t="s">
        <v>0</v>
      </c>
      <c r="G4" s="57"/>
      <c r="H4" s="59"/>
      <c r="I4" s="60"/>
    </row>
    <row r="5" spans="1:12" ht="39" customHeight="1">
      <c r="A5" s="62"/>
      <c r="B5" s="63"/>
      <c r="C5" s="63"/>
      <c r="D5" s="75"/>
      <c r="E5" s="64"/>
      <c r="F5" s="76"/>
      <c r="G5" s="63"/>
      <c r="H5" s="65"/>
      <c r="I5" s="66"/>
      <c r="J5" s="67"/>
      <c r="K5" s="68"/>
      <c r="L5" s="68"/>
    </row>
    <row r="6" spans="1:12" ht="21" customHeight="1">
      <c r="A6" s="72" t="s">
        <v>6</v>
      </c>
      <c r="B6" s="70" t="s">
        <v>0</v>
      </c>
      <c r="C6" s="70" t="s">
        <v>0</v>
      </c>
      <c r="D6" s="71"/>
      <c r="E6" s="70" t="s">
        <v>0</v>
      </c>
      <c r="F6" s="73" t="s">
        <v>0</v>
      </c>
      <c r="G6" s="17"/>
      <c r="H6" s="12"/>
      <c r="I6" s="12"/>
      <c r="L6" s="69"/>
    </row>
    <row r="7" spans="1:12" ht="28.5">
      <c r="A7" s="74" t="s">
        <v>7</v>
      </c>
      <c r="B7" s="23" t="s">
        <v>8</v>
      </c>
      <c r="C7" s="24" t="s">
        <v>9</v>
      </c>
      <c r="D7" s="25" t="s">
        <v>10</v>
      </c>
      <c r="E7" s="26" t="s">
        <v>11</v>
      </c>
      <c r="F7" s="24" t="s">
        <v>12</v>
      </c>
      <c r="G7" s="26" t="s">
        <v>13</v>
      </c>
      <c r="H7" s="25" t="s">
        <v>14</v>
      </c>
      <c r="I7" s="27" t="s">
        <v>15</v>
      </c>
      <c r="J7" s="30" t="s">
        <v>16</v>
      </c>
      <c r="K7" s="24" t="s">
        <v>17</v>
      </c>
      <c r="L7" s="28" t="s">
        <v>18</v>
      </c>
    </row>
    <row r="8" spans="1:12" ht="24.95" customHeight="1">
      <c r="A8" s="21">
        <v>42522</v>
      </c>
      <c r="B8" s="31">
        <v>3170</v>
      </c>
      <c r="C8" s="32">
        <v>14479</v>
      </c>
      <c r="D8" s="45">
        <f t="shared" ref="D8:D16" si="0">SUM(B8-C8)</f>
        <v>-11309</v>
      </c>
      <c r="E8" s="33">
        <v>2</v>
      </c>
      <c r="F8" s="34">
        <v>4</v>
      </c>
      <c r="G8" s="33">
        <f t="shared" ref="G8:G16" si="1">SUM(E8+F8)</f>
        <v>6</v>
      </c>
      <c r="H8" s="35">
        <f>IF(E8="","",E8/G8)</f>
        <v>0.33333333333333331</v>
      </c>
      <c r="I8" s="36">
        <f t="shared" ref="I8:J10" si="2">IF(E8="","",B8/E8)</f>
        <v>1585</v>
      </c>
      <c r="J8" s="36">
        <f t="shared" si="2"/>
        <v>3619.75</v>
      </c>
      <c r="K8" s="37">
        <f>IF(I8="","",I8/J8)</f>
        <v>0.43787554389115269</v>
      </c>
      <c r="L8" s="38">
        <f>IF(B8="","",B8/C8)</f>
        <v>0.21893777194557634</v>
      </c>
    </row>
    <row r="9" spans="1:12" ht="24.95" customHeight="1">
      <c r="A9" s="21">
        <v>42552</v>
      </c>
      <c r="B9" s="39">
        <v>185059</v>
      </c>
      <c r="C9" s="40">
        <v>111586</v>
      </c>
      <c r="D9" s="45">
        <f t="shared" si="0"/>
        <v>73473</v>
      </c>
      <c r="E9" s="41">
        <v>14</v>
      </c>
      <c r="F9" s="41">
        <v>22</v>
      </c>
      <c r="G9" s="33">
        <f t="shared" si="1"/>
        <v>36</v>
      </c>
      <c r="H9" s="35">
        <f>IF(E9="","",E9/G9)</f>
        <v>0.3888888888888889</v>
      </c>
      <c r="I9" s="36">
        <f t="shared" si="2"/>
        <v>13218.5</v>
      </c>
      <c r="J9" s="36">
        <f t="shared" si="2"/>
        <v>5072.090909090909</v>
      </c>
      <c r="K9" s="37">
        <f>IF(I9="","",I9/J9)</f>
        <v>2.6061244242109227</v>
      </c>
      <c r="L9" s="38">
        <f>IF(B9="","",B9/C9)</f>
        <v>1.6584428154069506</v>
      </c>
    </row>
    <row r="10" spans="1:12" ht="24.95" customHeight="1">
      <c r="A10" s="21">
        <v>42583</v>
      </c>
      <c r="B10" s="39"/>
      <c r="C10" s="40"/>
      <c r="D10" s="45">
        <f t="shared" si="0"/>
        <v>0</v>
      </c>
      <c r="E10" s="41"/>
      <c r="F10" s="41"/>
      <c r="G10" s="33">
        <f t="shared" si="1"/>
        <v>0</v>
      </c>
      <c r="H10" s="35" t="str">
        <f>IF(E10="","",E10/G10)</f>
        <v/>
      </c>
      <c r="I10" s="36" t="str">
        <f t="shared" si="2"/>
        <v/>
      </c>
      <c r="J10" s="36" t="str">
        <f t="shared" si="2"/>
        <v/>
      </c>
      <c r="K10" s="37" t="str">
        <f>IF(I10="","",I10/J10)</f>
        <v/>
      </c>
      <c r="L10" s="38" t="str">
        <f>IF(B10="","",B10/C10)</f>
        <v/>
      </c>
    </row>
    <row r="11" spans="1:12" ht="24.95" customHeight="1">
      <c r="A11" s="21">
        <v>42614</v>
      </c>
      <c r="B11" s="39"/>
      <c r="C11" s="40"/>
      <c r="D11" s="45">
        <f t="shared" si="0"/>
        <v>0</v>
      </c>
      <c r="E11" s="41"/>
      <c r="F11" s="41"/>
      <c r="G11" s="33">
        <f t="shared" si="1"/>
        <v>0</v>
      </c>
      <c r="H11" s="35" t="str">
        <f t="shared" ref="H11:H16" si="3">IF(E11="","",E11/G11)</f>
        <v/>
      </c>
      <c r="I11" s="36" t="str">
        <f t="shared" ref="I11:I16" si="4">IF(E11="","",B11/E11)</f>
        <v/>
      </c>
      <c r="J11" s="36" t="str">
        <f t="shared" ref="J11:J16" si="5">IF(F11="","",C11/F11)</f>
        <v/>
      </c>
      <c r="K11" s="37" t="str">
        <f t="shared" ref="K11:K16" si="6">IF(I11="","",I11/J11)</f>
        <v/>
      </c>
      <c r="L11" s="38" t="str">
        <f t="shared" ref="L11:L16" si="7">IF(B11="","",B11/C11)</f>
        <v/>
      </c>
    </row>
    <row r="12" spans="1:12" ht="24.95" customHeight="1">
      <c r="A12" s="21">
        <v>42644</v>
      </c>
      <c r="B12" s="39"/>
      <c r="C12" s="32"/>
      <c r="D12" s="45">
        <f t="shared" si="0"/>
        <v>0</v>
      </c>
      <c r="E12" s="41"/>
      <c r="F12" s="41"/>
      <c r="G12" s="33">
        <f t="shared" si="1"/>
        <v>0</v>
      </c>
      <c r="H12" s="35" t="str">
        <f t="shared" si="3"/>
        <v/>
      </c>
      <c r="I12" s="36" t="str">
        <f t="shared" si="4"/>
        <v/>
      </c>
      <c r="J12" s="36" t="str">
        <f t="shared" si="5"/>
        <v/>
      </c>
      <c r="K12" s="37" t="str">
        <f t="shared" si="6"/>
        <v/>
      </c>
      <c r="L12" s="38" t="str">
        <f t="shared" si="7"/>
        <v/>
      </c>
    </row>
    <row r="13" spans="1:12" ht="24.95" customHeight="1">
      <c r="A13" s="21">
        <v>42675</v>
      </c>
      <c r="B13" s="39"/>
      <c r="C13" s="40"/>
      <c r="D13" s="45">
        <f t="shared" si="0"/>
        <v>0</v>
      </c>
      <c r="E13" s="41"/>
      <c r="F13" s="41"/>
      <c r="G13" s="33">
        <f t="shared" si="1"/>
        <v>0</v>
      </c>
      <c r="H13" s="35" t="str">
        <f t="shared" si="3"/>
        <v/>
      </c>
      <c r="I13" s="36" t="str">
        <f t="shared" si="4"/>
        <v/>
      </c>
      <c r="J13" s="36" t="str">
        <f t="shared" si="5"/>
        <v/>
      </c>
      <c r="K13" s="37" t="str">
        <f t="shared" si="6"/>
        <v/>
      </c>
      <c r="L13" s="38" t="str">
        <f t="shared" si="7"/>
        <v/>
      </c>
    </row>
    <row r="14" spans="1:12" ht="24.95" customHeight="1">
      <c r="A14" s="21">
        <v>42705</v>
      </c>
      <c r="B14" s="39"/>
      <c r="C14" s="32"/>
      <c r="D14" s="45">
        <f t="shared" si="0"/>
        <v>0</v>
      </c>
      <c r="E14" s="41"/>
      <c r="F14" s="41"/>
      <c r="G14" s="33">
        <f t="shared" si="1"/>
        <v>0</v>
      </c>
      <c r="H14" s="35" t="str">
        <f t="shared" si="3"/>
        <v/>
      </c>
      <c r="I14" s="36" t="str">
        <f t="shared" si="4"/>
        <v/>
      </c>
      <c r="J14" s="36" t="str">
        <f t="shared" si="5"/>
        <v/>
      </c>
      <c r="K14" s="37" t="str">
        <f t="shared" si="6"/>
        <v/>
      </c>
      <c r="L14" s="38" t="str">
        <f t="shared" si="7"/>
        <v/>
      </c>
    </row>
    <row r="15" spans="1:12" ht="24.95" customHeight="1">
      <c r="A15" s="21">
        <v>42736</v>
      </c>
      <c r="B15" s="39"/>
      <c r="C15" s="32"/>
      <c r="D15" s="45">
        <f t="shared" si="0"/>
        <v>0</v>
      </c>
      <c r="E15" s="41"/>
      <c r="F15" s="41"/>
      <c r="G15" s="33">
        <f t="shared" si="1"/>
        <v>0</v>
      </c>
      <c r="H15" s="35" t="str">
        <f t="shared" si="3"/>
        <v/>
      </c>
      <c r="I15" s="36" t="str">
        <f t="shared" si="4"/>
        <v/>
      </c>
      <c r="J15" s="36" t="str">
        <f t="shared" si="5"/>
        <v/>
      </c>
      <c r="K15" s="37" t="str">
        <f t="shared" si="6"/>
        <v/>
      </c>
      <c r="L15" s="38" t="str">
        <f t="shared" si="7"/>
        <v/>
      </c>
    </row>
    <row r="16" spans="1:12" ht="24.95" customHeight="1" thickBot="1">
      <c r="A16" s="22">
        <v>42767</v>
      </c>
      <c r="B16" s="42"/>
      <c r="C16" s="43"/>
      <c r="D16" s="46">
        <f t="shared" si="0"/>
        <v>0</v>
      </c>
      <c r="E16" s="44"/>
      <c r="F16" s="44"/>
      <c r="G16" s="194">
        <f t="shared" si="1"/>
        <v>0</v>
      </c>
      <c r="H16" s="195" t="str">
        <f t="shared" si="3"/>
        <v/>
      </c>
      <c r="I16" s="196" t="str">
        <f t="shared" si="4"/>
        <v/>
      </c>
      <c r="J16" s="196" t="str">
        <f t="shared" si="5"/>
        <v/>
      </c>
      <c r="K16" s="197" t="str">
        <f t="shared" si="6"/>
        <v/>
      </c>
      <c r="L16" s="198" t="str">
        <f t="shared" si="7"/>
        <v/>
      </c>
    </row>
    <row r="17" spans="1:12" ht="24.95" customHeight="1" thickTop="1">
      <c r="A17" s="47" t="s">
        <v>19</v>
      </c>
      <c r="B17" s="48">
        <f t="shared" ref="B17:G17" si="8">SUM(B8:B16)</f>
        <v>188229</v>
      </c>
      <c r="C17" s="49">
        <f t="shared" si="8"/>
        <v>126065</v>
      </c>
      <c r="D17" s="50">
        <f t="shared" si="8"/>
        <v>62164</v>
      </c>
      <c r="E17" s="51">
        <f t="shared" si="8"/>
        <v>16</v>
      </c>
      <c r="F17" s="52">
        <f t="shared" si="8"/>
        <v>26</v>
      </c>
      <c r="G17" s="51">
        <f t="shared" si="8"/>
        <v>42</v>
      </c>
      <c r="H17" s="53">
        <f>AVERAGE(H8:H16)</f>
        <v>0.3611111111111111</v>
      </c>
      <c r="I17" s="49">
        <f>AVERAGE(I8:I16)</f>
        <v>7401.75</v>
      </c>
      <c r="J17" s="49">
        <f>AVERAGE(J8:J16)</f>
        <v>4345.920454545454</v>
      </c>
      <c r="K17" s="192">
        <f>AVERAGE(K8:K16)</f>
        <v>1.5219999840510376</v>
      </c>
      <c r="L17" s="193">
        <f>AVERAGE(L8:L16)</f>
        <v>0.93869029367626344</v>
      </c>
    </row>
    <row r="18" spans="1:12">
      <c r="A18" s="20"/>
      <c r="J18" s="54"/>
      <c r="K18" s="55" t="s">
        <v>136</v>
      </c>
      <c r="L18" s="55" t="s">
        <v>20</v>
      </c>
    </row>
    <row r="19" spans="1:12">
      <c r="A19" s="20"/>
    </row>
  </sheetData>
  <mergeCells count="5">
    <mergeCell ref="B1:D1"/>
    <mergeCell ref="F1:G1"/>
    <mergeCell ref="B2:D2"/>
    <mergeCell ref="F2:G2"/>
    <mergeCell ref="B3:D3"/>
  </mergeCells>
  <phoneticPr fontId="12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zoomScale="85" zoomScaleNormal="85" workbookViewId="0">
      <pane ySplit="3" topLeftCell="A13" activePane="bottomLeft" state="frozen"/>
      <selection pane="bottomLeft" activeCell="C16" sqref="C16:D16"/>
    </sheetView>
  </sheetViews>
  <sheetFormatPr defaultRowHeight="13.5"/>
  <cols>
    <col min="1" max="1" width="1.5" customWidth="1"/>
    <col min="2" max="2" width="14.125" style="219" bestFit="1" customWidth="1"/>
    <col min="3" max="3" width="40.75" style="219" customWidth="1"/>
    <col min="4" max="4" width="21.5" style="230" bestFit="1" customWidth="1"/>
    <col min="5" max="5" width="16.5" style="219" customWidth="1"/>
    <col min="6" max="16" width="8.75" style="219" customWidth="1"/>
  </cols>
  <sheetData>
    <row r="2" spans="2:16">
      <c r="B2" s="296" t="s">
        <v>143</v>
      </c>
      <c r="C2" s="296" t="s">
        <v>144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</row>
    <row r="3" spans="2:16">
      <c r="B3" s="297"/>
      <c r="C3" s="199">
        <v>42582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2:16" ht="40.5">
      <c r="B4" s="220" t="s">
        <v>122</v>
      </c>
      <c r="C4" s="231" t="s">
        <v>178</v>
      </c>
      <c r="D4" s="240" t="s">
        <v>200</v>
      </c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2:16" ht="40.5">
      <c r="B5" s="220" t="s">
        <v>121</v>
      </c>
      <c r="C5" s="231" t="s">
        <v>196</v>
      </c>
      <c r="D5" s="237" t="s">
        <v>197</v>
      </c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2:16" ht="54">
      <c r="B6" s="221" t="s">
        <v>97</v>
      </c>
      <c r="C6" s="217" t="s">
        <v>198</v>
      </c>
      <c r="D6" s="240" t="s">
        <v>204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</row>
    <row r="7" spans="2:16" ht="27">
      <c r="B7" s="220" t="s">
        <v>119</v>
      </c>
      <c r="C7" s="231" t="s">
        <v>178</v>
      </c>
      <c r="D7" s="223" t="s">
        <v>199</v>
      </c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</row>
    <row r="8" spans="2:16" ht="40.5">
      <c r="B8" s="222" t="s">
        <v>111</v>
      </c>
      <c r="C8" s="231" t="s">
        <v>196</v>
      </c>
      <c r="D8" s="240" t="s">
        <v>205</v>
      </c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</row>
    <row r="9" spans="2:16" ht="40.5">
      <c r="B9" s="220" t="s">
        <v>123</v>
      </c>
      <c r="C9" s="231" t="s">
        <v>201</v>
      </c>
      <c r="D9" s="223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</row>
    <row r="10" spans="2:16" ht="40.5">
      <c r="B10" s="221" t="s">
        <v>98</v>
      </c>
      <c r="C10" s="231" t="s">
        <v>201</v>
      </c>
      <c r="D10" s="223" t="s">
        <v>202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</row>
    <row r="11" spans="2:16" ht="40.5">
      <c r="B11" s="221" t="s">
        <v>105</v>
      </c>
      <c r="C11" s="231" t="s">
        <v>201</v>
      </c>
      <c r="D11" s="240" t="s">
        <v>203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</row>
    <row r="12" spans="2:16" ht="40.5">
      <c r="B12" s="220" t="s">
        <v>137</v>
      </c>
      <c r="C12" s="231" t="s">
        <v>206</v>
      </c>
      <c r="D12" s="240" t="s">
        <v>207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</row>
    <row r="13" spans="2:16" ht="43.9" customHeight="1">
      <c r="B13" s="220" t="s">
        <v>120</v>
      </c>
      <c r="C13" s="217" t="s">
        <v>209</v>
      </c>
      <c r="D13" s="239" t="s">
        <v>208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</row>
    <row r="14" spans="2:16" ht="40.5">
      <c r="B14" s="220" t="s">
        <v>118</v>
      </c>
      <c r="C14" s="231" t="s">
        <v>210</v>
      </c>
      <c r="D14" s="243" t="s">
        <v>211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</row>
    <row r="15" spans="2:16" ht="40.5">
      <c r="B15" s="220" t="s">
        <v>95</v>
      </c>
      <c r="C15" s="231" t="s">
        <v>212</v>
      </c>
      <c r="D15" s="243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</row>
    <row r="16" spans="2:16" ht="40.5">
      <c r="B16" s="221" t="s">
        <v>94</v>
      </c>
      <c r="C16" s="231" t="s">
        <v>201</v>
      </c>
      <c r="D16" s="223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2:16" ht="40.5">
      <c r="B17" s="220" t="s">
        <v>138</v>
      </c>
      <c r="C17" s="231" t="s">
        <v>201</v>
      </c>
      <c r="D17" s="223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</row>
    <row r="18" spans="2:16" ht="40.5">
      <c r="B18" s="222" t="s">
        <v>113</v>
      </c>
      <c r="C18" s="231" t="s">
        <v>206</v>
      </c>
      <c r="D18" s="240" t="s">
        <v>213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</row>
    <row r="19" spans="2:16" ht="40.5">
      <c r="B19" s="220" t="s">
        <v>99</v>
      </c>
      <c r="C19" s="231" t="s">
        <v>215</v>
      </c>
      <c r="D19" s="243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2:16" ht="40.5">
      <c r="B20" s="220" t="s">
        <v>139</v>
      </c>
      <c r="C20" s="231" t="s">
        <v>214</v>
      </c>
      <c r="D20" s="243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</row>
    <row r="21" spans="2:16" ht="40.5">
      <c r="B21" s="220" t="s">
        <v>100</v>
      </c>
      <c r="C21" s="231" t="s">
        <v>188</v>
      </c>
      <c r="D21" s="253" t="s">
        <v>216</v>
      </c>
      <c r="E21" s="242" t="s">
        <v>189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</row>
    <row r="22" spans="2:16" ht="40.5">
      <c r="B22" s="221" t="s">
        <v>93</v>
      </c>
      <c r="C22" s="231" t="s">
        <v>217</v>
      </c>
      <c r="D22" s="232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</row>
    <row r="23" spans="2:16" ht="40.5">
      <c r="B23" s="220" t="s">
        <v>140</v>
      </c>
      <c r="C23" s="231" t="s">
        <v>206</v>
      </c>
      <c r="D23" s="253" t="s">
        <v>218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</row>
    <row r="24" spans="2:16" ht="40.5">
      <c r="B24" s="222" t="s">
        <v>103</v>
      </c>
      <c r="C24" s="217" t="s">
        <v>219</v>
      </c>
      <c r="D24" s="243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</row>
    <row r="25" spans="2:16" ht="40.5">
      <c r="B25" s="220" t="s">
        <v>141</v>
      </c>
      <c r="C25" s="231" t="s">
        <v>220</v>
      </c>
      <c r="D25" s="241" t="s">
        <v>221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</row>
    <row r="26" spans="2:16" ht="40.5">
      <c r="B26" s="220" t="s">
        <v>125</v>
      </c>
      <c r="C26" s="231" t="s">
        <v>222</v>
      </c>
      <c r="D26" s="223" t="s">
        <v>223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</row>
    <row r="27" spans="2:16" ht="40.5">
      <c r="B27" s="221" t="s">
        <v>114</v>
      </c>
      <c r="C27" s="231" t="s">
        <v>224</v>
      </c>
      <c r="D27" s="241" t="s">
        <v>199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</row>
    <row r="28" spans="2:16" ht="40.5">
      <c r="B28" s="222" t="s">
        <v>115</v>
      </c>
      <c r="C28" s="231" t="s">
        <v>222</v>
      </c>
      <c r="D28" s="243" t="s">
        <v>223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</row>
    <row r="29" spans="2:16" ht="40.5">
      <c r="B29" s="222" t="s">
        <v>124</v>
      </c>
      <c r="C29" s="231" t="s">
        <v>222</v>
      </c>
      <c r="D29" s="243" t="s">
        <v>223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</row>
    <row r="30" spans="2:16" ht="40.5">
      <c r="B30" s="222" t="s">
        <v>104</v>
      </c>
      <c r="C30" s="231" t="s">
        <v>225</v>
      </c>
      <c r="D30" s="243" t="s">
        <v>199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</row>
    <row r="31" spans="2:16" ht="40.5">
      <c r="B31" s="221" t="s">
        <v>31</v>
      </c>
      <c r="C31" s="231" t="s">
        <v>226</v>
      </c>
      <c r="D31" s="243" t="s">
        <v>199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</row>
    <row r="32" spans="2:16" ht="40.5">
      <c r="B32" s="221" t="s">
        <v>142</v>
      </c>
      <c r="C32" s="217" t="s">
        <v>227</v>
      </c>
      <c r="D32" s="223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</row>
    <row r="34" spans="3:3">
      <c r="C34" s="243" t="s">
        <v>160</v>
      </c>
    </row>
  </sheetData>
  <mergeCells count="2">
    <mergeCell ref="B2:B3"/>
    <mergeCell ref="C2:P2"/>
  </mergeCells>
  <phoneticPr fontId="1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="85" zoomScaleNormal="85" zoomScaleSheetLayoutView="100" workbookViewId="0">
      <pane ySplit="2" topLeftCell="A3" activePane="bottomLeft" state="frozen"/>
      <selection activeCell="E24" sqref="E24"/>
      <selection pane="bottomLeft" activeCell="D38" sqref="D38"/>
    </sheetView>
  </sheetViews>
  <sheetFormatPr defaultColWidth="10" defaultRowHeight="13.5" customHeight="1"/>
  <cols>
    <col min="1" max="1" width="10.5" bestFit="1" customWidth="1"/>
    <col min="2" max="2" width="9.625" style="89" customWidth="1"/>
    <col min="3" max="3" width="17.25" style="146" customWidth="1"/>
    <col min="4" max="4" width="13.125" style="89" customWidth="1"/>
    <col min="5" max="5" width="6.875" style="89" customWidth="1"/>
    <col min="6" max="6" width="5.25" style="89" bestFit="1" customWidth="1"/>
    <col min="7" max="7" width="5.25" style="89" customWidth="1"/>
    <col min="8" max="8" width="15.875" style="118" bestFit="1" customWidth="1"/>
    <col min="9" max="9" width="7.375" style="124" customWidth="1"/>
    <col min="10" max="10" width="13.125" style="89" customWidth="1"/>
    <col min="11" max="11" width="7.5" style="89" hidden="1" customWidth="1"/>
    <col min="12" max="12" width="8.5" style="107" hidden="1" customWidth="1"/>
    <col min="13" max="13" width="9" style="89" hidden="1" customWidth="1"/>
    <col min="14" max="14" width="7.875" style="95" hidden="1" customWidth="1"/>
    <col min="15" max="15" width="11.875" style="89" hidden="1" customWidth="1"/>
    <col min="16" max="16" width="11.25" style="89" customWidth="1"/>
    <col min="17" max="17" width="10.5" style="118" bestFit="1" customWidth="1"/>
    <col min="18" max="18" width="8.25" style="124" bestFit="1" customWidth="1"/>
    <col min="19" max="19" width="9" style="89" bestFit="1" customWidth="1"/>
    <col min="20" max="20" width="8.5" style="89" hidden="1" customWidth="1"/>
    <col min="21" max="21" width="13" bestFit="1" customWidth="1"/>
    <col min="22" max="22" width="5.25" style="89" bestFit="1" customWidth="1"/>
    <col min="23" max="23" width="5.25" style="89" customWidth="1"/>
    <col min="24" max="24" width="9.25" style="89" bestFit="1" customWidth="1"/>
    <col min="25" max="25" width="12.25" style="95" hidden="1" customWidth="1"/>
    <col min="26" max="26" width="8.25" style="133" bestFit="1" customWidth="1"/>
    <col min="27" max="27" width="10.625" style="92" bestFit="1" customWidth="1"/>
    <col min="28" max="29" width="10.625" style="92" hidden="1" customWidth="1"/>
    <col min="30" max="30" width="10.75" style="92" customWidth="1"/>
    <col min="31" max="31" width="37.5" customWidth="1"/>
  </cols>
  <sheetData>
    <row r="1" spans="1:32" ht="13.5" customHeight="1" thickBot="1">
      <c r="C1" s="144" t="s">
        <v>65</v>
      </c>
      <c r="D1" s="89">
        <v>1000000</v>
      </c>
      <c r="V1" s="286" t="s">
        <v>30</v>
      </c>
      <c r="W1" s="287"/>
      <c r="X1" s="132"/>
      <c r="Y1" s="138"/>
    </row>
    <row r="2" spans="1:32" ht="47.25" customHeight="1" thickBot="1">
      <c r="A2" s="89" t="s">
        <v>82</v>
      </c>
      <c r="B2" s="87" t="s">
        <v>21</v>
      </c>
      <c r="C2" s="145" t="s">
        <v>107</v>
      </c>
      <c r="D2" s="88" t="s">
        <v>22</v>
      </c>
      <c r="E2" s="88" t="s">
        <v>23</v>
      </c>
      <c r="F2" s="88" t="s">
        <v>77</v>
      </c>
      <c r="G2" s="88" t="s">
        <v>79</v>
      </c>
      <c r="H2" s="288" t="s">
        <v>24</v>
      </c>
      <c r="I2" s="289"/>
      <c r="J2" s="88" t="s">
        <v>25</v>
      </c>
      <c r="K2" s="91" t="s">
        <v>62</v>
      </c>
      <c r="L2" s="91" t="s">
        <v>63</v>
      </c>
      <c r="M2" s="91" t="s">
        <v>64</v>
      </c>
      <c r="N2" s="96" t="s">
        <v>66</v>
      </c>
      <c r="O2" s="91" t="s">
        <v>67</v>
      </c>
      <c r="P2" s="88" t="s">
        <v>26</v>
      </c>
      <c r="Q2" s="290" t="s">
        <v>27</v>
      </c>
      <c r="R2" s="291"/>
      <c r="S2" s="88" t="s">
        <v>28</v>
      </c>
      <c r="T2" s="88" t="s">
        <v>68</v>
      </c>
      <c r="U2" s="88" t="s">
        <v>29</v>
      </c>
      <c r="V2" s="88" t="s">
        <v>83</v>
      </c>
      <c r="W2" s="88" t="s">
        <v>84</v>
      </c>
      <c r="X2" s="142" t="s">
        <v>102</v>
      </c>
      <c r="Y2" s="141" t="s">
        <v>101</v>
      </c>
      <c r="Z2" s="134" t="s">
        <v>96</v>
      </c>
      <c r="AA2" s="152" t="s">
        <v>129</v>
      </c>
      <c r="AB2" s="152" t="s">
        <v>109</v>
      </c>
      <c r="AC2" s="152" t="s">
        <v>110</v>
      </c>
      <c r="AD2" s="93" t="s">
        <v>108</v>
      </c>
      <c r="AE2" s="109" t="s">
        <v>69</v>
      </c>
    </row>
    <row r="3" spans="1:32" ht="13.5" customHeight="1">
      <c r="A3" s="143" t="s">
        <v>74</v>
      </c>
      <c r="B3" s="114" t="s">
        <v>53</v>
      </c>
      <c r="C3" s="146">
        <v>1</v>
      </c>
      <c r="D3" s="89" t="s">
        <v>32</v>
      </c>
      <c r="E3" s="89" t="s">
        <v>54</v>
      </c>
      <c r="F3" s="89" t="s">
        <v>56</v>
      </c>
      <c r="G3" s="89" t="s">
        <v>80</v>
      </c>
      <c r="H3" s="118">
        <v>42550</v>
      </c>
      <c r="I3" s="124">
        <v>0.76458333333333339</v>
      </c>
      <c r="J3" s="115">
        <v>76.099999999999994</v>
      </c>
      <c r="K3" s="89">
        <v>75.400000000000006</v>
      </c>
      <c r="L3" s="107">
        <v>70</v>
      </c>
      <c r="M3" s="89">
        <f t="shared" ref="M3:M8" si="0">$D$1*0.03</f>
        <v>30000</v>
      </c>
      <c r="N3" s="95">
        <f t="shared" ref="N3:N8" si="1">(M3/L3)/1000</f>
        <v>0.42857142857142855</v>
      </c>
      <c r="O3" s="89">
        <v>1</v>
      </c>
      <c r="P3" s="89" t="s">
        <v>85</v>
      </c>
      <c r="Q3" s="118">
        <v>42556</v>
      </c>
      <c r="R3" s="124">
        <v>0.90763888888888899</v>
      </c>
      <c r="S3" s="115">
        <v>76.2</v>
      </c>
      <c r="U3" t="s">
        <v>87</v>
      </c>
      <c r="V3" s="89">
        <v>1</v>
      </c>
      <c r="X3" s="89">
        <v>100</v>
      </c>
      <c r="Y3" s="95">
        <f t="shared" ref="Y3:Y11" si="2">IF(F3="買い",(S3-J3),(J3-S3))</f>
        <v>0.10000000000000853</v>
      </c>
      <c r="Z3" s="133">
        <f t="shared" ref="Z3:Z11" si="3">IF(F3="買い",(S3-J3)*X3,(J3-S3)*X3)</f>
        <v>10.000000000000853</v>
      </c>
      <c r="AA3" s="92">
        <v>1410</v>
      </c>
      <c r="AB3" s="92">
        <f t="shared" ref="AB3:AB11" si="4">IF(AA3&gt;0,AA3,0)</f>
        <v>1410</v>
      </c>
      <c r="AC3" s="92">
        <f t="shared" ref="AC3:AC11" si="5">IF(AA3&lt;0,AA3,0)</f>
        <v>0</v>
      </c>
      <c r="AD3" s="92">
        <f>D1+AA3</f>
        <v>1001410</v>
      </c>
      <c r="AE3" t="s">
        <v>89</v>
      </c>
    </row>
    <row r="4" spans="1:32">
      <c r="A4" s="143" t="s">
        <v>74</v>
      </c>
      <c r="B4" s="114" t="s">
        <v>55</v>
      </c>
      <c r="C4" s="146">
        <v>1</v>
      </c>
      <c r="D4" s="89" t="s">
        <v>32</v>
      </c>
      <c r="E4" s="89" t="s">
        <v>54</v>
      </c>
      <c r="F4" s="89" t="s">
        <v>56</v>
      </c>
      <c r="G4" s="89" t="s">
        <v>80</v>
      </c>
      <c r="H4" s="118">
        <v>42550</v>
      </c>
      <c r="I4" s="124">
        <v>0.76458333333333339</v>
      </c>
      <c r="J4" s="115">
        <v>72.72</v>
      </c>
      <c r="K4" s="89">
        <v>72.25</v>
      </c>
      <c r="L4" s="107">
        <v>47</v>
      </c>
      <c r="M4" s="89">
        <f t="shared" si="0"/>
        <v>30000</v>
      </c>
      <c r="N4" s="95">
        <f t="shared" si="1"/>
        <v>0.63829787234042556</v>
      </c>
      <c r="O4" s="89">
        <v>1</v>
      </c>
      <c r="P4" s="89" t="s">
        <v>54</v>
      </c>
      <c r="Q4" s="118">
        <v>42556</v>
      </c>
      <c r="R4" s="124">
        <v>0.99444444444444446</v>
      </c>
      <c r="S4" s="115">
        <v>72.83</v>
      </c>
      <c r="U4" t="s">
        <v>87</v>
      </c>
      <c r="V4" s="89">
        <v>1</v>
      </c>
      <c r="X4" s="89">
        <v>100</v>
      </c>
      <c r="Y4" s="95">
        <f t="shared" si="2"/>
        <v>0.10999999999999943</v>
      </c>
      <c r="Z4" s="133">
        <f t="shared" si="3"/>
        <v>10.999999999999943</v>
      </c>
      <c r="AA4" s="92">
        <v>1760</v>
      </c>
      <c r="AB4" s="92">
        <f t="shared" si="4"/>
        <v>1760</v>
      </c>
      <c r="AC4" s="92">
        <f t="shared" si="5"/>
        <v>0</v>
      </c>
      <c r="AD4" s="92">
        <f t="shared" ref="AD4:AD11" si="6">AD3+AA4</f>
        <v>1003170</v>
      </c>
      <c r="AE4" t="s">
        <v>89</v>
      </c>
    </row>
    <row r="5" spans="1:32">
      <c r="A5" s="143" t="s">
        <v>74</v>
      </c>
      <c r="B5" s="114" t="s">
        <v>57</v>
      </c>
      <c r="C5" s="146">
        <v>1</v>
      </c>
      <c r="D5" s="89" t="s">
        <v>32</v>
      </c>
      <c r="E5" s="89" t="s">
        <v>54</v>
      </c>
      <c r="F5" s="89" t="s">
        <v>56</v>
      </c>
      <c r="G5" s="89" t="s">
        <v>80</v>
      </c>
      <c r="H5" s="118">
        <v>42550</v>
      </c>
      <c r="I5" s="124">
        <v>0.76527777777777783</v>
      </c>
      <c r="J5" s="115">
        <v>78.900000000000006</v>
      </c>
      <c r="K5" s="89">
        <v>78.349999999999994</v>
      </c>
      <c r="L5" s="107">
        <v>55</v>
      </c>
      <c r="M5" s="89">
        <f t="shared" si="0"/>
        <v>30000</v>
      </c>
      <c r="N5" s="95">
        <f t="shared" si="1"/>
        <v>0.54545454545454553</v>
      </c>
      <c r="O5" s="89">
        <v>1</v>
      </c>
      <c r="P5" s="89" t="s">
        <v>54</v>
      </c>
      <c r="Q5" s="118">
        <v>42556</v>
      </c>
      <c r="R5" s="124">
        <v>0.74375000000000002</v>
      </c>
      <c r="S5" s="115">
        <v>78.8</v>
      </c>
      <c r="U5" t="s">
        <v>88</v>
      </c>
      <c r="W5" s="89">
        <v>1</v>
      </c>
      <c r="X5" s="89">
        <v>100</v>
      </c>
      <c r="Y5" s="95">
        <f t="shared" si="2"/>
        <v>-0.10000000000000853</v>
      </c>
      <c r="Z5" s="133">
        <f t="shared" si="3"/>
        <v>-10.000000000000853</v>
      </c>
      <c r="AA5" s="92">
        <v>-1000</v>
      </c>
      <c r="AB5" s="92">
        <f t="shared" si="4"/>
        <v>0</v>
      </c>
      <c r="AC5" s="92">
        <f t="shared" si="5"/>
        <v>-1000</v>
      </c>
      <c r="AD5" s="92">
        <f t="shared" si="6"/>
        <v>1002170</v>
      </c>
      <c r="AE5" t="s">
        <v>89</v>
      </c>
    </row>
    <row r="6" spans="1:32">
      <c r="A6" s="143" t="s">
        <v>74</v>
      </c>
      <c r="B6" s="114" t="s">
        <v>58</v>
      </c>
      <c r="C6" s="146">
        <v>1</v>
      </c>
      <c r="D6" s="89" t="s">
        <v>32</v>
      </c>
      <c r="E6" s="89" t="s">
        <v>54</v>
      </c>
      <c r="F6" s="89" t="s">
        <v>56</v>
      </c>
      <c r="G6" s="89" t="s">
        <v>80</v>
      </c>
      <c r="H6" s="118">
        <v>42550</v>
      </c>
      <c r="I6" s="124">
        <v>0.76597222222222217</v>
      </c>
      <c r="J6" s="115">
        <v>0.74219999999999997</v>
      </c>
      <c r="K6" s="89">
        <v>0.73839999999999995</v>
      </c>
      <c r="L6" s="107">
        <v>38</v>
      </c>
      <c r="M6" s="89">
        <f t="shared" si="0"/>
        <v>30000</v>
      </c>
      <c r="N6" s="95">
        <f t="shared" si="1"/>
        <v>0.78947368421052633</v>
      </c>
      <c r="O6" s="89">
        <v>1</v>
      </c>
      <c r="P6" s="89" t="s">
        <v>54</v>
      </c>
      <c r="Q6" s="118">
        <v>42551</v>
      </c>
      <c r="R6" s="124">
        <v>0.67708333333333337</v>
      </c>
      <c r="S6" s="115">
        <v>0.37840000000000001</v>
      </c>
      <c r="T6" s="89">
        <v>102.46</v>
      </c>
      <c r="U6" t="s">
        <v>62</v>
      </c>
      <c r="W6" s="89">
        <v>1</v>
      </c>
      <c r="X6" s="89">
        <v>10000</v>
      </c>
      <c r="Y6" s="95">
        <f t="shared" si="2"/>
        <v>-0.36379999999999996</v>
      </c>
      <c r="Z6" s="133">
        <f t="shared" si="3"/>
        <v>-3637.9999999999995</v>
      </c>
      <c r="AA6" s="92">
        <v>-3888</v>
      </c>
      <c r="AB6" s="92">
        <f t="shared" si="4"/>
        <v>0</v>
      </c>
      <c r="AC6" s="92">
        <f t="shared" si="5"/>
        <v>-3888</v>
      </c>
      <c r="AD6" s="92">
        <f t="shared" si="6"/>
        <v>998282</v>
      </c>
      <c r="AF6" s="92"/>
    </row>
    <row r="7" spans="1:32">
      <c r="A7" s="143" t="s">
        <v>74</v>
      </c>
      <c r="B7" s="114" t="s">
        <v>59</v>
      </c>
      <c r="C7" s="146">
        <v>1</v>
      </c>
      <c r="D7" s="89" t="s">
        <v>32</v>
      </c>
      <c r="E7" s="89" t="s">
        <v>54</v>
      </c>
      <c r="F7" s="89" t="s">
        <v>56</v>
      </c>
      <c r="G7" s="89" t="s">
        <v>80</v>
      </c>
      <c r="H7" s="118">
        <v>42550</v>
      </c>
      <c r="I7" s="124">
        <v>0.76597222222222217</v>
      </c>
      <c r="J7" s="115">
        <v>1.4894000000000001</v>
      </c>
      <c r="K7" s="89">
        <v>1.4981</v>
      </c>
      <c r="L7" s="107">
        <v>87</v>
      </c>
      <c r="M7" s="89">
        <f t="shared" si="0"/>
        <v>30000</v>
      </c>
      <c r="N7" s="95">
        <f t="shared" si="1"/>
        <v>0.34482758620689657</v>
      </c>
      <c r="O7" s="89">
        <v>1</v>
      </c>
      <c r="P7" s="89" t="s">
        <v>54</v>
      </c>
      <c r="Q7" s="118">
        <v>42551</v>
      </c>
      <c r="R7" s="124">
        <v>0.67361111111111116</v>
      </c>
      <c r="S7" s="115">
        <v>1.4981</v>
      </c>
      <c r="T7" s="89">
        <v>76.05</v>
      </c>
      <c r="U7" t="s">
        <v>62</v>
      </c>
      <c r="W7" s="89">
        <v>1</v>
      </c>
      <c r="X7" s="89">
        <v>10000</v>
      </c>
      <c r="Y7" s="95">
        <f t="shared" si="2"/>
        <v>8.69999999999993E-3</v>
      </c>
      <c r="Z7" s="133">
        <f t="shared" si="3"/>
        <v>86.999999999999304</v>
      </c>
      <c r="AA7" s="92">
        <v>-6616</v>
      </c>
      <c r="AB7" s="92">
        <f t="shared" si="4"/>
        <v>0</v>
      </c>
      <c r="AC7" s="92">
        <f t="shared" si="5"/>
        <v>-6616</v>
      </c>
      <c r="AD7" s="92">
        <f t="shared" si="6"/>
        <v>991666</v>
      </c>
      <c r="AF7" s="92"/>
    </row>
    <row r="8" spans="1:32">
      <c r="A8" s="143" t="s">
        <v>74</v>
      </c>
      <c r="B8" s="114" t="s">
        <v>60</v>
      </c>
      <c r="C8" s="146">
        <v>1</v>
      </c>
      <c r="D8" s="89" t="s">
        <v>32</v>
      </c>
      <c r="E8" s="89" t="s">
        <v>54</v>
      </c>
      <c r="F8" s="89" t="s">
        <v>61</v>
      </c>
      <c r="G8" s="89" t="s">
        <v>80</v>
      </c>
      <c r="H8" s="118">
        <v>42550</v>
      </c>
      <c r="I8" s="124">
        <v>0.76736111111111116</v>
      </c>
      <c r="J8" s="115">
        <v>0.71160000000000001</v>
      </c>
      <c r="K8" s="89">
        <v>0.70669999999999999</v>
      </c>
      <c r="L8" s="107">
        <v>49</v>
      </c>
      <c r="M8" s="89">
        <f t="shared" si="0"/>
        <v>30000</v>
      </c>
      <c r="N8" s="95">
        <f t="shared" si="1"/>
        <v>0.61224489795918358</v>
      </c>
      <c r="O8" s="89">
        <v>1</v>
      </c>
      <c r="P8" s="89" t="s">
        <v>54</v>
      </c>
      <c r="Q8" s="118">
        <v>42551</v>
      </c>
      <c r="R8" s="124">
        <v>0.62638888888888888</v>
      </c>
      <c r="S8" s="115">
        <v>0.70669999999999999</v>
      </c>
      <c r="T8" s="89">
        <v>102.61</v>
      </c>
      <c r="U8" t="s">
        <v>62</v>
      </c>
      <c r="W8" s="89">
        <v>1</v>
      </c>
      <c r="X8" s="89">
        <v>10000</v>
      </c>
      <c r="Y8" s="95">
        <f t="shared" si="2"/>
        <v>4.9000000000000155E-3</v>
      </c>
      <c r="Z8" s="133">
        <f t="shared" si="3"/>
        <v>49.000000000000156</v>
      </c>
      <c r="AA8" s="92">
        <v>-2975</v>
      </c>
      <c r="AB8" s="92">
        <f t="shared" si="4"/>
        <v>0</v>
      </c>
      <c r="AC8" s="92">
        <f t="shared" si="5"/>
        <v>-2975</v>
      </c>
      <c r="AD8" s="92">
        <f t="shared" si="6"/>
        <v>988691</v>
      </c>
      <c r="AF8" s="92"/>
    </row>
    <row r="9" spans="1:32">
      <c r="J9" s="115"/>
      <c r="K9" s="121"/>
      <c r="S9" s="115"/>
      <c r="X9" s="89">
        <v>100</v>
      </c>
      <c r="Y9" s="95">
        <f t="shared" si="2"/>
        <v>0</v>
      </c>
      <c r="Z9" s="133">
        <f t="shared" si="3"/>
        <v>0</v>
      </c>
      <c r="AB9" s="92">
        <f t="shared" si="4"/>
        <v>0</v>
      </c>
      <c r="AC9" s="92">
        <f t="shared" si="5"/>
        <v>0</v>
      </c>
      <c r="AD9" s="92" t="e">
        <f>#REF!+AA9</f>
        <v>#REF!</v>
      </c>
    </row>
    <row r="10" spans="1:32">
      <c r="J10" s="115"/>
      <c r="K10" s="121"/>
      <c r="S10" s="115"/>
      <c r="X10" s="89">
        <v>100</v>
      </c>
      <c r="Y10" s="95">
        <f t="shared" si="2"/>
        <v>0</v>
      </c>
      <c r="Z10" s="133">
        <f t="shared" si="3"/>
        <v>0</v>
      </c>
      <c r="AB10" s="92">
        <f t="shared" si="4"/>
        <v>0</v>
      </c>
      <c r="AC10" s="92">
        <f t="shared" si="5"/>
        <v>0</v>
      </c>
      <c r="AD10" s="92" t="e">
        <f t="shared" si="6"/>
        <v>#REF!</v>
      </c>
    </row>
    <row r="11" spans="1:32" ht="14.25" thickBot="1">
      <c r="B11" s="90"/>
      <c r="C11" s="147"/>
      <c r="D11" s="90"/>
      <c r="E11" s="90"/>
      <c r="F11" s="90"/>
      <c r="G11" s="90"/>
      <c r="H11" s="119"/>
      <c r="I11" s="125"/>
      <c r="J11" s="140"/>
      <c r="K11" s="123"/>
      <c r="L11" s="113">
        <f>IF(J11&gt;K11,J11-K11,K11-J11)</f>
        <v>0</v>
      </c>
      <c r="M11" s="90"/>
      <c r="N11" s="97"/>
      <c r="O11" s="90"/>
      <c r="P11" s="90"/>
      <c r="Q11" s="119"/>
      <c r="R11" s="125"/>
      <c r="S11" s="140"/>
      <c r="T11" s="90"/>
      <c r="U11" s="10"/>
      <c r="V11" s="90"/>
      <c r="W11" s="90"/>
      <c r="X11" s="136">
        <v>100</v>
      </c>
      <c r="Y11" s="139">
        <f t="shared" si="2"/>
        <v>0</v>
      </c>
      <c r="Z11" s="137">
        <f t="shared" si="3"/>
        <v>0</v>
      </c>
      <c r="AA11" s="94"/>
      <c r="AB11" s="92">
        <f t="shared" si="4"/>
        <v>0</v>
      </c>
      <c r="AC11" s="92">
        <f t="shared" si="5"/>
        <v>0</v>
      </c>
      <c r="AD11" s="92" t="e">
        <f t="shared" si="6"/>
        <v>#REF!</v>
      </c>
      <c r="AE11" s="20"/>
    </row>
    <row r="12" spans="1:32" ht="15" thickTop="1" thickBot="1">
      <c r="A12" s="166"/>
      <c r="B12" s="167"/>
      <c r="C12" s="168"/>
      <c r="D12" s="167"/>
      <c r="E12" s="167"/>
      <c r="F12" s="167"/>
      <c r="G12" s="167"/>
      <c r="H12" s="169"/>
      <c r="I12" s="170"/>
      <c r="J12" s="167"/>
      <c r="K12" s="167"/>
      <c r="L12" s="171"/>
      <c r="M12" s="167"/>
      <c r="N12" s="172"/>
      <c r="O12" s="167"/>
      <c r="P12" s="167"/>
      <c r="Q12" s="169"/>
      <c r="R12" s="170"/>
      <c r="S12" s="167"/>
      <c r="T12" s="167"/>
      <c r="U12" s="173" t="s">
        <v>33</v>
      </c>
      <c r="V12" s="167">
        <f>SUM(V3:V11)</f>
        <v>2</v>
      </c>
      <c r="W12" s="173">
        <f>SUM(W3:W11)</f>
        <v>4</v>
      </c>
      <c r="X12" s="173"/>
      <c r="Y12" s="174"/>
      <c r="Z12" s="175">
        <f>SUM(Z3:Z11)</f>
        <v>-3491.0000000000005</v>
      </c>
      <c r="AA12" s="176">
        <f>SUM(AA3:AA11)</f>
        <v>-11309</v>
      </c>
      <c r="AB12" s="176">
        <f>SUM(AB3:AB11)</f>
        <v>3170</v>
      </c>
      <c r="AC12" s="176">
        <f>SUM(AC3:AC11)</f>
        <v>-14479</v>
      </c>
      <c r="AD12" s="176" t="e">
        <f>AD11</f>
        <v>#REF!</v>
      </c>
      <c r="AE12" s="166"/>
    </row>
    <row r="13" spans="1:32" ht="14.25" thickTop="1">
      <c r="Z13" s="135"/>
    </row>
    <row r="14" spans="1:32" ht="13.5" customHeight="1" thickBot="1"/>
    <row r="15" spans="1:32" ht="27.75" thickBot="1">
      <c r="C15" s="292" t="s">
        <v>34</v>
      </c>
      <c r="D15" s="293"/>
      <c r="H15" s="160" t="s">
        <v>117</v>
      </c>
      <c r="I15" s="191" t="s">
        <v>56</v>
      </c>
      <c r="J15" s="120" t="s">
        <v>61</v>
      </c>
      <c r="K15" s="177"/>
      <c r="L15" s="191"/>
      <c r="M15" s="191"/>
      <c r="N15" s="98"/>
      <c r="O15" s="191"/>
      <c r="R15" s="89"/>
    </row>
    <row r="16" spans="1:32">
      <c r="C16" s="148" t="s">
        <v>35</v>
      </c>
      <c r="D16" s="1" t="s">
        <v>134</v>
      </c>
      <c r="H16" s="129" t="s">
        <v>122</v>
      </c>
      <c r="I16" s="189">
        <f t="shared" ref="I16:I41" si="7">COUNTIFS($B$3:$B$11,$H16,$F$3:$F$11,$I$15)</f>
        <v>0</v>
      </c>
      <c r="J16" s="181">
        <f t="shared" ref="J16:J41" si="8">COUNTIFS($B$3:$B$11,$H16,$F$3:$F$11,$J$15)</f>
        <v>0</v>
      </c>
      <c r="K16" s="178"/>
      <c r="L16" s="4"/>
      <c r="M16" s="4"/>
      <c r="N16" s="99"/>
      <c r="O16" s="4"/>
      <c r="R16" s="126"/>
    </row>
    <row r="17" spans="1:32">
      <c r="C17" s="149" t="s">
        <v>36</v>
      </c>
      <c r="D17" s="3">
        <f>COUNTIF(F3:F11,"買い")</f>
        <v>5</v>
      </c>
      <c r="H17" s="130" t="s">
        <v>121</v>
      </c>
      <c r="I17" s="184">
        <f t="shared" si="7"/>
        <v>0</v>
      </c>
      <c r="J17" s="158">
        <f t="shared" si="8"/>
        <v>0</v>
      </c>
      <c r="K17" s="105"/>
      <c r="L17" s="5"/>
      <c r="M17" s="5"/>
      <c r="N17" s="100"/>
      <c r="O17" s="5"/>
      <c r="R17" s="126"/>
    </row>
    <row r="18" spans="1:32">
      <c r="C18" s="149" t="s">
        <v>37</v>
      </c>
      <c r="D18" s="3">
        <f>COUNTIF(F3:F11,"売り")</f>
        <v>1</v>
      </c>
      <c r="H18" s="130" t="s">
        <v>97</v>
      </c>
      <c r="I18" s="184">
        <f t="shared" si="7"/>
        <v>1</v>
      </c>
      <c r="J18" s="158">
        <f t="shared" si="8"/>
        <v>0</v>
      </c>
      <c r="K18" s="105"/>
      <c r="L18" s="5"/>
      <c r="M18" s="5"/>
      <c r="N18" s="100"/>
      <c r="O18" s="5"/>
      <c r="R18" s="126"/>
    </row>
    <row r="19" spans="1:32">
      <c r="C19" s="149" t="s">
        <v>38</v>
      </c>
      <c r="D19" s="3">
        <f>D17+D18</f>
        <v>6</v>
      </c>
      <c r="H19" s="130" t="s">
        <v>119</v>
      </c>
      <c r="I19" s="184">
        <f t="shared" si="7"/>
        <v>0</v>
      </c>
      <c r="J19" s="158">
        <f t="shared" si="8"/>
        <v>0</v>
      </c>
      <c r="K19" s="105"/>
      <c r="L19" s="5"/>
      <c r="M19" s="5"/>
      <c r="N19" s="100"/>
      <c r="O19" s="5"/>
      <c r="R19" s="126"/>
    </row>
    <row r="20" spans="1:32">
      <c r="C20" s="149" t="s">
        <v>39</v>
      </c>
      <c r="D20" s="3">
        <f>V12</f>
        <v>2</v>
      </c>
      <c r="H20" s="130" t="s">
        <v>111</v>
      </c>
      <c r="I20" s="184">
        <f t="shared" si="7"/>
        <v>1</v>
      </c>
      <c r="J20" s="158">
        <f t="shared" si="8"/>
        <v>0</v>
      </c>
      <c r="K20" s="105"/>
      <c r="L20" s="5"/>
      <c r="M20" s="5"/>
      <c r="N20" s="100"/>
      <c r="O20" s="5"/>
      <c r="R20" s="126"/>
    </row>
    <row r="21" spans="1:32">
      <c r="C21" s="149" t="s">
        <v>40</v>
      </c>
      <c r="D21" s="110">
        <f>W12</f>
        <v>4</v>
      </c>
      <c r="H21" s="130" t="s">
        <v>123</v>
      </c>
      <c r="I21" s="184">
        <f t="shared" si="7"/>
        <v>0</v>
      </c>
      <c r="J21" s="158">
        <f t="shared" si="8"/>
        <v>0</v>
      </c>
      <c r="K21" s="105"/>
      <c r="L21" s="5"/>
      <c r="M21" s="5"/>
      <c r="N21" s="100"/>
      <c r="O21" s="5"/>
      <c r="R21" s="126"/>
    </row>
    <row r="22" spans="1:32">
      <c r="C22" s="149" t="s">
        <v>41</v>
      </c>
      <c r="D22" s="3">
        <f>D19-D20-D21</f>
        <v>0</v>
      </c>
      <c r="H22" s="130" t="s">
        <v>98</v>
      </c>
      <c r="I22" s="184">
        <f t="shared" si="7"/>
        <v>1</v>
      </c>
      <c r="J22" s="158">
        <f t="shared" si="8"/>
        <v>0</v>
      </c>
      <c r="K22" s="105"/>
      <c r="L22" s="5"/>
      <c r="M22" s="5"/>
      <c r="N22" s="100"/>
      <c r="O22" s="5"/>
      <c r="R22" s="126"/>
    </row>
    <row r="23" spans="1:32">
      <c r="C23" s="150" t="s">
        <v>42</v>
      </c>
      <c r="D23" s="111">
        <v>1</v>
      </c>
      <c r="H23" s="130" t="s">
        <v>105</v>
      </c>
      <c r="I23" s="184">
        <f t="shared" si="7"/>
        <v>0</v>
      </c>
      <c r="J23" s="158">
        <f t="shared" si="8"/>
        <v>0</v>
      </c>
      <c r="K23" s="105"/>
      <c r="L23" s="5"/>
      <c r="M23" s="5"/>
      <c r="N23" s="100"/>
      <c r="O23" s="5"/>
      <c r="R23" s="126"/>
    </row>
    <row r="24" spans="1:32">
      <c r="C24" s="149" t="s">
        <v>43</v>
      </c>
      <c r="D24" s="158">
        <f>AB12</f>
        <v>3170</v>
      </c>
      <c r="H24" s="130" t="s">
        <v>112</v>
      </c>
      <c r="I24" s="184">
        <f t="shared" si="7"/>
        <v>1</v>
      </c>
      <c r="J24" s="158">
        <f t="shared" si="8"/>
        <v>0</v>
      </c>
      <c r="K24" s="105"/>
      <c r="L24" s="5"/>
      <c r="M24" s="5"/>
      <c r="N24" s="100"/>
      <c r="O24" s="5"/>
      <c r="R24" s="126"/>
    </row>
    <row r="25" spans="1:32">
      <c r="C25" s="149" t="s">
        <v>44</v>
      </c>
      <c r="D25" s="159">
        <f>AC12</f>
        <v>-14479</v>
      </c>
      <c r="H25" s="130" t="s">
        <v>120</v>
      </c>
      <c r="I25" s="184">
        <f t="shared" si="7"/>
        <v>0</v>
      </c>
      <c r="J25" s="158">
        <f t="shared" si="8"/>
        <v>0</v>
      </c>
      <c r="K25" s="105"/>
      <c r="L25" s="5"/>
      <c r="M25" s="5"/>
      <c r="N25" s="100"/>
      <c r="O25" s="5"/>
      <c r="R25" s="126"/>
    </row>
    <row r="26" spans="1:32">
      <c r="C26" s="149" t="s">
        <v>45</v>
      </c>
      <c r="D26" s="158">
        <f>AA12</f>
        <v>-11309</v>
      </c>
      <c r="H26" s="130" t="s">
        <v>118</v>
      </c>
      <c r="I26" s="184">
        <f t="shared" si="7"/>
        <v>0</v>
      </c>
      <c r="J26" s="158">
        <f t="shared" si="8"/>
        <v>0</v>
      </c>
      <c r="K26" s="178"/>
      <c r="L26" s="4"/>
      <c r="M26" s="4"/>
      <c r="N26" s="99"/>
      <c r="O26" s="4"/>
      <c r="R26" s="126"/>
    </row>
    <row r="27" spans="1:32" s="89" customFormat="1">
      <c r="A27"/>
      <c r="C27" s="149" t="s">
        <v>15</v>
      </c>
      <c r="D27" s="158">
        <f>D24/D20</f>
        <v>1585</v>
      </c>
      <c r="H27" s="130" t="s">
        <v>95</v>
      </c>
      <c r="I27" s="184">
        <f t="shared" si="7"/>
        <v>0</v>
      </c>
      <c r="J27" s="158">
        <f t="shared" si="8"/>
        <v>0</v>
      </c>
      <c r="K27" s="105"/>
      <c r="L27" s="5"/>
      <c r="M27" s="5"/>
      <c r="N27" s="100"/>
      <c r="O27" s="5"/>
      <c r="Q27" s="118"/>
      <c r="R27" s="126"/>
      <c r="U27"/>
      <c r="Y27" s="95"/>
      <c r="Z27" s="133"/>
      <c r="AA27" s="92"/>
      <c r="AB27" s="92"/>
      <c r="AC27" s="92"/>
      <c r="AD27" s="92"/>
      <c r="AE27"/>
      <c r="AF27"/>
    </row>
    <row r="28" spans="1:32" s="89" customFormat="1">
      <c r="A28"/>
      <c r="C28" s="149" t="s">
        <v>16</v>
      </c>
      <c r="D28" s="158">
        <f>D25/D21</f>
        <v>-3619.75</v>
      </c>
      <c r="H28" s="130" t="s">
        <v>94</v>
      </c>
      <c r="I28" s="184">
        <f t="shared" si="7"/>
        <v>0</v>
      </c>
      <c r="J28" s="158">
        <f t="shared" si="8"/>
        <v>0</v>
      </c>
      <c r="K28" s="105"/>
      <c r="L28" s="5"/>
      <c r="M28" s="5"/>
      <c r="N28" s="100"/>
      <c r="O28" s="5"/>
      <c r="Q28" s="118"/>
      <c r="R28" s="126"/>
      <c r="U28"/>
      <c r="Y28" s="95"/>
      <c r="Z28" s="133"/>
      <c r="AA28" s="92"/>
      <c r="AB28" s="92"/>
      <c r="AC28" s="92"/>
      <c r="AD28" s="92"/>
      <c r="AE28"/>
      <c r="AF28"/>
    </row>
    <row r="29" spans="1:32" s="89" customFormat="1">
      <c r="A29"/>
      <c r="C29" s="149" t="s">
        <v>46</v>
      </c>
      <c r="D29" s="3">
        <v>3</v>
      </c>
      <c r="H29" s="130" t="s">
        <v>113</v>
      </c>
      <c r="I29" s="184">
        <f t="shared" si="7"/>
        <v>0</v>
      </c>
      <c r="J29" s="158">
        <f t="shared" si="8"/>
        <v>0</v>
      </c>
      <c r="K29" s="105"/>
      <c r="L29" s="5"/>
      <c r="M29" s="5"/>
      <c r="N29" s="100"/>
      <c r="O29" s="5"/>
      <c r="Q29" s="118"/>
      <c r="R29" s="126"/>
      <c r="U29"/>
      <c r="Y29" s="95"/>
      <c r="Z29" s="133"/>
      <c r="AA29" s="92"/>
      <c r="AB29" s="92"/>
      <c r="AC29" s="92"/>
      <c r="AD29" s="92"/>
      <c r="AE29"/>
      <c r="AF29"/>
    </row>
    <row r="30" spans="1:32" s="89" customFormat="1">
      <c r="A30"/>
      <c r="C30" s="149" t="s">
        <v>47</v>
      </c>
      <c r="D30" s="3">
        <v>7</v>
      </c>
      <c r="H30" s="130" t="s">
        <v>99</v>
      </c>
      <c r="I30" s="184">
        <f t="shared" si="7"/>
        <v>0</v>
      </c>
      <c r="J30" s="158">
        <f t="shared" si="8"/>
        <v>0</v>
      </c>
      <c r="K30" s="105"/>
      <c r="L30" s="5"/>
      <c r="M30" s="5"/>
      <c r="N30" s="100"/>
      <c r="O30" s="5"/>
      <c r="Q30" s="118"/>
      <c r="R30" s="126"/>
      <c r="U30"/>
      <c r="Y30" s="95"/>
      <c r="Z30" s="133"/>
      <c r="AA30" s="92"/>
      <c r="AB30" s="92"/>
      <c r="AC30" s="92"/>
      <c r="AD30" s="92"/>
      <c r="AE30"/>
      <c r="AF30"/>
    </row>
    <row r="31" spans="1:32" s="89" customFormat="1">
      <c r="A31"/>
      <c r="C31" s="149" t="s">
        <v>48</v>
      </c>
      <c r="D31" s="158">
        <v>-15508</v>
      </c>
      <c r="H31" s="130" t="s">
        <v>100</v>
      </c>
      <c r="I31" s="184">
        <f t="shared" si="7"/>
        <v>0</v>
      </c>
      <c r="J31" s="158">
        <f t="shared" si="8"/>
        <v>0</v>
      </c>
      <c r="K31" s="105"/>
      <c r="L31" s="5"/>
      <c r="M31" s="5"/>
      <c r="N31" s="100"/>
      <c r="O31" s="5"/>
      <c r="Q31" s="118"/>
      <c r="R31" s="126"/>
      <c r="U31"/>
      <c r="Y31" s="95"/>
      <c r="Z31" s="133"/>
      <c r="AA31" s="92"/>
      <c r="AB31" s="92"/>
      <c r="AC31" s="92"/>
      <c r="AD31" s="92"/>
      <c r="AE31"/>
      <c r="AF31"/>
    </row>
    <row r="32" spans="1:32" s="89" customFormat="1" ht="14.25" thickBot="1">
      <c r="A32"/>
      <c r="C32" s="151" t="s">
        <v>14</v>
      </c>
      <c r="D32" s="112">
        <f>(D20/D19)</f>
        <v>0.33333333333333331</v>
      </c>
      <c r="H32" s="130" t="s">
        <v>93</v>
      </c>
      <c r="I32" s="184">
        <f t="shared" si="7"/>
        <v>0</v>
      </c>
      <c r="J32" s="158">
        <f t="shared" si="8"/>
        <v>0</v>
      </c>
      <c r="K32" s="105"/>
      <c r="L32" s="5"/>
      <c r="M32" s="5"/>
      <c r="N32" s="100"/>
      <c r="O32" s="5"/>
      <c r="Q32" s="118"/>
      <c r="R32" s="126"/>
      <c r="U32"/>
      <c r="Y32" s="95"/>
      <c r="Z32" s="133"/>
      <c r="AA32" s="92"/>
      <c r="AB32" s="92"/>
      <c r="AC32" s="92"/>
      <c r="AD32" s="92"/>
      <c r="AE32"/>
      <c r="AF32"/>
    </row>
    <row r="33" spans="1:32" s="89" customFormat="1">
      <c r="A33"/>
      <c r="C33" s="146"/>
      <c r="H33" s="130" t="s">
        <v>103</v>
      </c>
      <c r="I33" s="184">
        <f t="shared" si="7"/>
        <v>0</v>
      </c>
      <c r="J33" s="158">
        <f t="shared" si="8"/>
        <v>0</v>
      </c>
      <c r="K33" s="105"/>
      <c r="L33" s="5"/>
      <c r="M33" s="5"/>
      <c r="N33" s="100"/>
      <c r="O33" s="5"/>
      <c r="Q33" s="118"/>
      <c r="R33" s="126"/>
      <c r="U33"/>
      <c r="Y33" s="95"/>
      <c r="Z33" s="133"/>
      <c r="AA33" s="92"/>
      <c r="AB33" s="92"/>
      <c r="AC33" s="92"/>
      <c r="AD33" s="92"/>
      <c r="AE33"/>
      <c r="AF33"/>
    </row>
    <row r="34" spans="1:32" s="89" customFormat="1">
      <c r="A34"/>
      <c r="C34" s="146"/>
      <c r="H34" s="130" t="s">
        <v>125</v>
      </c>
      <c r="I34" s="184">
        <f t="shared" si="7"/>
        <v>0</v>
      </c>
      <c r="J34" s="158">
        <f t="shared" si="8"/>
        <v>0</v>
      </c>
      <c r="K34" s="106"/>
      <c r="L34" s="9"/>
      <c r="M34" s="9"/>
      <c r="N34" s="161"/>
      <c r="O34" s="9"/>
      <c r="Q34" s="118"/>
      <c r="R34" s="126"/>
      <c r="U34"/>
      <c r="Y34" s="95"/>
      <c r="Z34" s="133"/>
      <c r="AA34" s="92"/>
      <c r="AB34" s="92"/>
      <c r="AC34" s="92"/>
      <c r="AD34" s="92"/>
      <c r="AE34"/>
      <c r="AF34"/>
    </row>
    <row r="35" spans="1:32" s="89" customFormat="1">
      <c r="A35"/>
      <c r="C35" s="146"/>
      <c r="H35" s="130" t="s">
        <v>114</v>
      </c>
      <c r="I35" s="184">
        <f t="shared" si="7"/>
        <v>1</v>
      </c>
      <c r="J35" s="158">
        <f t="shared" si="8"/>
        <v>0</v>
      </c>
      <c r="K35" s="106"/>
      <c r="L35" s="9"/>
      <c r="M35" s="9"/>
      <c r="N35" s="161"/>
      <c r="O35" s="9"/>
      <c r="Q35" s="118"/>
      <c r="R35" s="126"/>
      <c r="U35"/>
      <c r="Y35" s="95"/>
      <c r="Z35" s="133"/>
      <c r="AA35" s="92"/>
      <c r="AB35" s="92"/>
      <c r="AC35" s="92"/>
      <c r="AD35" s="92"/>
      <c r="AE35"/>
      <c r="AF35"/>
    </row>
    <row r="36" spans="1:32" s="89" customFormat="1">
      <c r="A36"/>
      <c r="C36" s="146"/>
      <c r="H36" s="130" t="s">
        <v>115</v>
      </c>
      <c r="I36" s="184">
        <f t="shared" si="7"/>
        <v>0</v>
      </c>
      <c r="J36" s="158">
        <f t="shared" si="8"/>
        <v>1</v>
      </c>
      <c r="K36" s="106"/>
      <c r="L36" s="9"/>
      <c r="M36" s="9"/>
      <c r="N36" s="161"/>
      <c r="O36" s="9"/>
      <c r="Q36" s="118"/>
      <c r="R36" s="126"/>
      <c r="U36"/>
      <c r="Y36" s="95"/>
      <c r="Z36" s="133"/>
      <c r="AA36" s="92"/>
      <c r="AB36" s="92"/>
      <c r="AC36" s="92"/>
      <c r="AD36" s="92"/>
      <c r="AE36"/>
      <c r="AF36"/>
    </row>
    <row r="37" spans="1:32" s="89" customFormat="1">
      <c r="A37"/>
      <c r="C37" s="146"/>
      <c r="H37" s="130" t="s">
        <v>124</v>
      </c>
      <c r="I37" s="184">
        <f t="shared" si="7"/>
        <v>0</v>
      </c>
      <c r="J37" s="158">
        <f t="shared" si="8"/>
        <v>0</v>
      </c>
      <c r="K37" s="106"/>
      <c r="L37" s="9"/>
      <c r="M37" s="9"/>
      <c r="N37" s="161"/>
      <c r="O37" s="9"/>
      <c r="Q37" s="118"/>
      <c r="R37" s="126"/>
      <c r="U37"/>
      <c r="Y37" s="95"/>
      <c r="Z37" s="133"/>
      <c r="AA37" s="92"/>
      <c r="AB37" s="92"/>
      <c r="AC37" s="92"/>
      <c r="AD37" s="92"/>
      <c r="AE37"/>
      <c r="AF37"/>
    </row>
    <row r="38" spans="1:32" s="89" customFormat="1">
      <c r="A38"/>
      <c r="C38" s="146"/>
      <c r="H38" s="130" t="s">
        <v>104</v>
      </c>
      <c r="I38" s="184">
        <f t="shared" si="7"/>
        <v>0</v>
      </c>
      <c r="J38" s="158">
        <f t="shared" si="8"/>
        <v>0</v>
      </c>
      <c r="K38" s="106"/>
      <c r="L38" s="9"/>
      <c r="M38" s="9"/>
      <c r="N38" s="161"/>
      <c r="O38" s="9"/>
      <c r="Q38" s="118"/>
      <c r="R38" s="126"/>
      <c r="U38"/>
      <c r="Y38" s="95"/>
      <c r="Z38" s="133"/>
      <c r="AA38" s="92"/>
      <c r="AB38" s="92"/>
      <c r="AC38" s="92"/>
      <c r="AD38" s="92"/>
      <c r="AE38"/>
      <c r="AF38"/>
    </row>
    <row r="39" spans="1:32" s="89" customFormat="1">
      <c r="A39"/>
      <c r="C39" s="146"/>
      <c r="H39" s="130" t="s">
        <v>31</v>
      </c>
      <c r="I39" s="184">
        <f t="shared" si="7"/>
        <v>0</v>
      </c>
      <c r="J39" s="158">
        <f t="shared" si="8"/>
        <v>0</v>
      </c>
      <c r="K39" s="106"/>
      <c r="L39" s="9"/>
      <c r="M39" s="9"/>
      <c r="N39" s="161"/>
      <c r="O39" s="9"/>
      <c r="Q39" s="118"/>
      <c r="R39" s="126"/>
      <c r="U39"/>
      <c r="Y39" s="95"/>
      <c r="Z39" s="133"/>
      <c r="AA39" s="92"/>
      <c r="AB39" s="92"/>
      <c r="AC39" s="92"/>
      <c r="AD39" s="92"/>
      <c r="AE39"/>
      <c r="AF39"/>
    </row>
    <row r="40" spans="1:32" s="89" customFormat="1">
      <c r="A40"/>
      <c r="C40" s="146"/>
      <c r="H40" s="130" t="s">
        <v>116</v>
      </c>
      <c r="I40" s="184">
        <f t="shared" si="7"/>
        <v>0</v>
      </c>
      <c r="J40" s="158">
        <f t="shared" si="8"/>
        <v>0</v>
      </c>
      <c r="K40" s="106"/>
      <c r="L40" s="9"/>
      <c r="M40" s="9"/>
      <c r="N40" s="161"/>
      <c r="O40" s="9"/>
      <c r="Q40" s="118"/>
      <c r="R40" s="126"/>
      <c r="U40"/>
      <c r="Y40" s="95"/>
      <c r="Z40" s="133"/>
      <c r="AA40" s="92"/>
      <c r="AB40" s="92"/>
      <c r="AC40" s="92"/>
      <c r="AD40" s="92"/>
      <c r="AE40"/>
      <c r="AF40"/>
    </row>
    <row r="41" spans="1:32" s="89" customFormat="1" ht="14.25" thickBot="1">
      <c r="A41"/>
      <c r="C41" s="146"/>
      <c r="H41" s="131"/>
      <c r="I41" s="185">
        <f t="shared" si="7"/>
        <v>0</v>
      </c>
      <c r="J41" s="186">
        <f t="shared" si="8"/>
        <v>0</v>
      </c>
      <c r="K41" s="179"/>
      <c r="L41" s="6"/>
      <c r="M41" s="6"/>
      <c r="N41" s="101"/>
      <c r="O41" s="6"/>
      <c r="Q41" s="118"/>
      <c r="R41" s="126"/>
      <c r="U41"/>
      <c r="Y41" s="95"/>
      <c r="Z41" s="133"/>
      <c r="AA41" s="92"/>
      <c r="AB41" s="92"/>
      <c r="AC41" s="92"/>
      <c r="AD41" s="92"/>
      <c r="AE41"/>
      <c r="AF41"/>
    </row>
    <row r="42" spans="1:32" s="89" customFormat="1" ht="14.25" thickBot="1">
      <c r="A42"/>
      <c r="C42" s="146"/>
      <c r="H42" s="153" t="s">
        <v>33</v>
      </c>
      <c r="I42" s="187">
        <f>SUM(I16:I41)</f>
        <v>5</v>
      </c>
      <c r="J42" s="188">
        <f>SUM(J16:J41)</f>
        <v>1</v>
      </c>
      <c r="K42" s="180"/>
      <c r="L42" s="11"/>
      <c r="M42" s="11"/>
      <c r="N42" s="102"/>
      <c r="O42" s="11"/>
      <c r="Q42" s="118"/>
      <c r="R42" s="126"/>
      <c r="U42"/>
      <c r="Y42" s="95"/>
      <c r="Z42" s="133"/>
      <c r="AA42" s="92"/>
      <c r="AB42" s="92"/>
      <c r="AC42" s="92"/>
      <c r="AD42" s="92"/>
      <c r="AE42"/>
      <c r="AF42"/>
    </row>
    <row r="43" spans="1:32" ht="13.5" customHeight="1">
      <c r="I43" s="133"/>
      <c r="J43" s="133"/>
    </row>
    <row r="44" spans="1:32" ht="13.5" customHeight="1" thickBot="1">
      <c r="I44" s="133"/>
      <c r="J44" s="133"/>
    </row>
    <row r="45" spans="1:32" ht="27.75" thickBot="1">
      <c r="H45" s="160" t="s">
        <v>126</v>
      </c>
      <c r="I45" s="182" t="s">
        <v>56</v>
      </c>
      <c r="J45" s="183" t="s">
        <v>61</v>
      </c>
      <c r="K45" s="190" t="s">
        <v>49</v>
      </c>
      <c r="L45" s="191"/>
      <c r="M45" s="191"/>
      <c r="N45" s="98"/>
      <c r="O45" s="191"/>
      <c r="T45"/>
    </row>
    <row r="46" spans="1:32">
      <c r="H46" s="129" t="s">
        <v>80</v>
      </c>
      <c r="I46" s="184">
        <f>COUNTIFS($G$3:$G$11,$H46,$F$3:$F$11,$I$45)</f>
        <v>5</v>
      </c>
      <c r="J46" s="181">
        <f>COUNTIFS($G$3:$G$11,$H46,$F$3:$F$11,$J$45)</f>
        <v>1</v>
      </c>
      <c r="K46" s="162">
        <v>0</v>
      </c>
      <c r="L46" s="4"/>
      <c r="M46" s="4"/>
      <c r="N46" s="99"/>
      <c r="O46" s="4"/>
      <c r="S46" s="20"/>
      <c r="T46"/>
    </row>
    <row r="47" spans="1:32">
      <c r="H47" s="130" t="s">
        <v>81</v>
      </c>
      <c r="I47" s="184">
        <f>COUNTIFS($G$3:$G$11,$H47,$F$3:$F$11,$I$45)</f>
        <v>0</v>
      </c>
      <c r="J47" s="181">
        <f>COUNTIFS($G$3:$G$11,$H47,$F$3:$F$11,$J$45)</f>
        <v>0</v>
      </c>
      <c r="K47" s="163">
        <v>0</v>
      </c>
      <c r="L47" s="2"/>
      <c r="M47" s="2"/>
      <c r="N47" s="103"/>
      <c r="O47" s="2"/>
      <c r="S47" s="20"/>
      <c r="T47"/>
    </row>
    <row r="48" spans="1:32">
      <c r="H48" s="130" t="s">
        <v>133</v>
      </c>
      <c r="I48" s="184">
        <f>COUNTIFS($G$3:$G$11,$H48,$F$3:$F$11,$I$45)</f>
        <v>0</v>
      </c>
      <c r="J48" s="181">
        <f>COUNTIFS($G$3:$G$11,$H48,$F$3:$F$11,$J$45)</f>
        <v>0</v>
      </c>
      <c r="K48" s="163">
        <v>0</v>
      </c>
      <c r="L48" s="2"/>
      <c r="M48" s="2"/>
      <c r="N48" s="103"/>
      <c r="O48" s="2"/>
      <c r="S48" s="20"/>
      <c r="T48"/>
    </row>
    <row r="49" spans="8:20">
      <c r="H49" s="130"/>
      <c r="I49" s="184">
        <f>COUNTIFS($G$3:$G$11,$H49,$F$3:$F$11,$I$45)</f>
        <v>0</v>
      </c>
      <c r="J49" s="181">
        <f>COUNTIFS($G$3:$G$11,$H49,$F$3:$F$11,$J$45)</f>
        <v>0</v>
      </c>
      <c r="K49" s="163">
        <v>0</v>
      </c>
      <c r="L49" s="2"/>
      <c r="M49" s="2"/>
      <c r="N49" s="103"/>
      <c r="O49" s="2"/>
      <c r="S49" s="20"/>
      <c r="T49"/>
    </row>
    <row r="50" spans="8:20" ht="14.25" thickBot="1">
      <c r="H50" s="131"/>
      <c r="I50" s="184">
        <f>COUNTIFS($G$3:$G$11,$H50,$F$3:$F$11,$I$45)</f>
        <v>0</v>
      </c>
      <c r="J50" s="181">
        <f>COUNTIFS($G$3:$G$11,$H50,$F$3:$F$11,$J$45)</f>
        <v>0</v>
      </c>
      <c r="K50" s="164">
        <v>0</v>
      </c>
      <c r="L50" s="8"/>
      <c r="M50" s="8"/>
      <c r="N50" s="104"/>
      <c r="O50" s="8"/>
      <c r="S50" s="20"/>
      <c r="T50"/>
    </row>
    <row r="51" spans="8:20" ht="14.25" thickBot="1">
      <c r="H51" s="153" t="s">
        <v>33</v>
      </c>
      <c r="I51" s="187">
        <f>SUM(I46:I50)</f>
        <v>5</v>
      </c>
      <c r="J51" s="188">
        <f>SUM(J46:J50)</f>
        <v>1</v>
      </c>
      <c r="K51" s="165">
        <f>SUM(K46:K50)</f>
        <v>0</v>
      </c>
      <c r="L51" s="154"/>
      <c r="M51" s="154"/>
      <c r="N51" s="155"/>
      <c r="O51" s="154"/>
      <c r="S51" s="20"/>
      <c r="T51"/>
    </row>
  </sheetData>
  <autoFilter ref="A2:AE12">
    <filterColumn colId="16" showButton="0"/>
    <sortState ref="A3:AF50">
      <sortCondition ref="H2:H50"/>
    </sortState>
  </autoFilter>
  <mergeCells count="4">
    <mergeCell ref="V1:W1"/>
    <mergeCell ref="H2:I2"/>
    <mergeCell ref="Q2:R2"/>
    <mergeCell ref="C15:D15"/>
  </mergeCells>
  <phoneticPr fontId="12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zoomScale="85" zoomScaleNormal="85" zoomScaleSheetLayoutView="100" workbookViewId="0">
      <pane ySplit="2" topLeftCell="A3" activePane="bottomLeft" state="frozen"/>
      <selection activeCell="E24" sqref="E24"/>
      <selection pane="bottomLeft" activeCell="AE64" sqref="AE64"/>
    </sheetView>
  </sheetViews>
  <sheetFormatPr defaultColWidth="10" defaultRowHeight="13.5" customHeight="1"/>
  <cols>
    <col min="1" max="1" width="10.5" bestFit="1" customWidth="1"/>
    <col min="2" max="2" width="9.625" style="89" customWidth="1"/>
    <col min="3" max="3" width="17.25" style="146" customWidth="1"/>
    <col min="4" max="4" width="13.125" style="89" customWidth="1"/>
    <col min="5" max="5" width="6.875" style="89" customWidth="1"/>
    <col min="6" max="6" width="5.25" style="89" bestFit="1" customWidth="1"/>
    <col min="7" max="7" width="5.25" style="89" customWidth="1"/>
    <col min="8" max="8" width="15.875" style="118" bestFit="1" customWidth="1"/>
    <col min="9" max="9" width="7.375" style="124" customWidth="1"/>
    <col min="10" max="10" width="13.125" style="89" customWidth="1"/>
    <col min="11" max="11" width="7.5" style="89" hidden="1" customWidth="1"/>
    <col min="12" max="12" width="8.5" style="107" hidden="1" customWidth="1"/>
    <col min="13" max="13" width="9" style="89" hidden="1" customWidth="1"/>
    <col min="14" max="14" width="7.875" style="95" hidden="1" customWidth="1"/>
    <col min="15" max="15" width="11.875" style="89" hidden="1" customWidth="1"/>
    <col min="16" max="16" width="11.25" style="89" customWidth="1"/>
    <col min="17" max="17" width="10.5" style="118" bestFit="1" customWidth="1"/>
    <col min="18" max="18" width="8.25" style="124" bestFit="1" customWidth="1"/>
    <col min="19" max="19" width="9" style="89" bestFit="1" customWidth="1"/>
    <col min="20" max="20" width="8.5" style="89" hidden="1" customWidth="1"/>
    <col min="21" max="21" width="13" bestFit="1" customWidth="1"/>
    <col min="22" max="22" width="5.25" style="89" bestFit="1" customWidth="1"/>
    <col min="23" max="23" width="5.25" style="89" customWidth="1"/>
    <col min="24" max="24" width="9.25" style="89" bestFit="1" customWidth="1"/>
    <col min="25" max="25" width="12.25" style="95" hidden="1" customWidth="1"/>
    <col min="26" max="26" width="8.25" style="133" bestFit="1" customWidth="1"/>
    <col min="27" max="27" width="10.625" style="92" bestFit="1" customWidth="1"/>
    <col min="28" max="29" width="10.625" style="92" hidden="1" customWidth="1"/>
    <col min="30" max="30" width="10.75" style="92" customWidth="1"/>
    <col min="31" max="31" width="37.5" customWidth="1"/>
  </cols>
  <sheetData>
    <row r="1" spans="1:32" ht="13.5" customHeight="1" thickBot="1">
      <c r="C1" s="144" t="s">
        <v>65</v>
      </c>
      <c r="D1" s="89">
        <v>1000000</v>
      </c>
      <c r="V1" s="286" t="s">
        <v>30</v>
      </c>
      <c r="W1" s="287"/>
      <c r="X1" s="132"/>
      <c r="Y1" s="138"/>
    </row>
    <row r="2" spans="1:32" ht="47.25" customHeight="1" thickBot="1">
      <c r="A2" s="89" t="s">
        <v>82</v>
      </c>
      <c r="B2" s="87" t="s">
        <v>21</v>
      </c>
      <c r="C2" s="145" t="s">
        <v>107</v>
      </c>
      <c r="D2" s="88" t="s">
        <v>22</v>
      </c>
      <c r="E2" s="88" t="s">
        <v>23</v>
      </c>
      <c r="F2" s="88" t="s">
        <v>77</v>
      </c>
      <c r="G2" s="88" t="s">
        <v>79</v>
      </c>
      <c r="H2" s="288" t="s">
        <v>24</v>
      </c>
      <c r="I2" s="289"/>
      <c r="J2" s="88" t="s">
        <v>25</v>
      </c>
      <c r="K2" s="91" t="s">
        <v>62</v>
      </c>
      <c r="L2" s="91" t="s">
        <v>63</v>
      </c>
      <c r="M2" s="91" t="s">
        <v>64</v>
      </c>
      <c r="N2" s="96" t="s">
        <v>66</v>
      </c>
      <c r="O2" s="91" t="s">
        <v>67</v>
      </c>
      <c r="P2" s="88" t="s">
        <v>26</v>
      </c>
      <c r="Q2" s="290" t="s">
        <v>27</v>
      </c>
      <c r="R2" s="291"/>
      <c r="S2" s="88" t="s">
        <v>28</v>
      </c>
      <c r="T2" s="88" t="s">
        <v>68</v>
      </c>
      <c r="U2" s="88" t="s">
        <v>29</v>
      </c>
      <c r="V2" s="88" t="s">
        <v>83</v>
      </c>
      <c r="W2" s="88" t="s">
        <v>84</v>
      </c>
      <c r="X2" s="142" t="s">
        <v>102</v>
      </c>
      <c r="Y2" s="141" t="s">
        <v>101</v>
      </c>
      <c r="Z2" s="134" t="s">
        <v>96</v>
      </c>
      <c r="AA2" s="152" t="s">
        <v>129</v>
      </c>
      <c r="AB2" s="152" t="s">
        <v>109</v>
      </c>
      <c r="AC2" s="152" t="s">
        <v>110</v>
      </c>
      <c r="AD2" s="93" t="s">
        <v>108</v>
      </c>
      <c r="AE2" s="109" t="s">
        <v>69</v>
      </c>
    </row>
    <row r="3" spans="1:32">
      <c r="A3" t="s">
        <v>75</v>
      </c>
      <c r="B3" s="89" t="s">
        <v>55</v>
      </c>
      <c r="C3" s="146">
        <v>1</v>
      </c>
      <c r="D3" s="89" t="s">
        <v>106</v>
      </c>
      <c r="E3" s="89" t="s">
        <v>54</v>
      </c>
      <c r="F3" s="89" t="s">
        <v>78</v>
      </c>
      <c r="G3" s="89" t="s">
        <v>81</v>
      </c>
      <c r="H3" s="118">
        <v>42552</v>
      </c>
      <c r="I3" s="124">
        <v>0.83750000000000002</v>
      </c>
      <c r="J3" s="115">
        <v>73.629000000000005</v>
      </c>
      <c r="K3" s="121">
        <v>73.296999999999997</v>
      </c>
      <c r="L3" s="107">
        <v>33</v>
      </c>
      <c r="M3" s="89">
        <f t="shared" ref="M3:M13" si="0">$D$1*0.03</f>
        <v>30000</v>
      </c>
      <c r="N3" s="95">
        <f t="shared" ref="N3:N13" si="1">(M3/L3)/1000</f>
        <v>0.90909090909090917</v>
      </c>
      <c r="O3" s="89">
        <v>1</v>
      </c>
      <c r="P3" s="89" t="s">
        <v>54</v>
      </c>
      <c r="Q3" s="118">
        <v>42556</v>
      </c>
      <c r="R3" s="124">
        <v>0.57013888888888886</v>
      </c>
      <c r="S3" s="115">
        <v>73.453999999999994</v>
      </c>
      <c r="U3" t="s">
        <v>62</v>
      </c>
      <c r="W3" s="89">
        <v>1</v>
      </c>
      <c r="X3" s="89">
        <v>100</v>
      </c>
      <c r="Y3" s="95">
        <f t="shared" ref="Y3:Y60" si="2">IF(F3="買い",(S3-J3),(J3-S3))</f>
        <v>-0.17500000000001137</v>
      </c>
      <c r="Z3" s="133">
        <f t="shared" ref="Z3:Z60" si="3">IF(F3="買い",(S3-J3)*X3,(J3-S3)*X3)</f>
        <v>-17.500000000001137</v>
      </c>
      <c r="AA3" s="92">
        <v>-1800</v>
      </c>
      <c r="AB3" s="92">
        <f t="shared" ref="AB3:AB60" si="4">IF(AA3&gt;0,AA3,0)</f>
        <v>0</v>
      </c>
      <c r="AC3" s="92">
        <f t="shared" ref="AC3:AC60" si="5">IF(AA3&lt;0,AA3,0)</f>
        <v>-1800</v>
      </c>
      <c r="AD3" s="92">
        <f>D1+AA3</f>
        <v>998200</v>
      </c>
      <c r="AE3" t="s">
        <v>89</v>
      </c>
      <c r="AF3" s="92"/>
    </row>
    <row r="4" spans="1:32">
      <c r="A4" t="s">
        <v>75</v>
      </c>
      <c r="B4" s="114" t="s">
        <v>55</v>
      </c>
      <c r="C4" s="146">
        <v>1</v>
      </c>
      <c r="D4" s="114" t="s">
        <v>106</v>
      </c>
      <c r="E4" s="114" t="s">
        <v>54</v>
      </c>
      <c r="F4" s="114" t="s">
        <v>78</v>
      </c>
      <c r="G4" s="114" t="s">
        <v>81</v>
      </c>
      <c r="H4" s="128">
        <v>42552</v>
      </c>
      <c r="I4" s="127">
        <v>0.83819444444444446</v>
      </c>
      <c r="J4" s="115">
        <v>73.634</v>
      </c>
      <c r="K4" s="122">
        <v>73.296999999999997</v>
      </c>
      <c r="L4" s="116">
        <v>33</v>
      </c>
      <c r="M4" s="114">
        <f t="shared" si="0"/>
        <v>30000</v>
      </c>
      <c r="N4" s="117">
        <f t="shared" si="1"/>
        <v>0.90909090909090917</v>
      </c>
      <c r="O4" s="114">
        <v>1</v>
      </c>
      <c r="P4" s="89" t="s">
        <v>54</v>
      </c>
      <c r="Q4" s="118">
        <v>42556</v>
      </c>
      <c r="R4" s="124">
        <v>0.57013888888888886</v>
      </c>
      <c r="S4" s="115">
        <v>73.456999999999994</v>
      </c>
      <c r="U4" t="s">
        <v>62</v>
      </c>
      <c r="W4" s="89">
        <v>1</v>
      </c>
      <c r="X4" s="89">
        <v>100</v>
      </c>
      <c r="Y4" s="95">
        <f t="shared" si="2"/>
        <v>-0.17700000000000671</v>
      </c>
      <c r="Z4" s="133">
        <f t="shared" si="3"/>
        <v>-17.700000000000671</v>
      </c>
      <c r="AA4" s="92">
        <v>-1720</v>
      </c>
      <c r="AB4" s="92">
        <f t="shared" si="4"/>
        <v>0</v>
      </c>
      <c r="AC4" s="92">
        <f t="shared" si="5"/>
        <v>-1720</v>
      </c>
      <c r="AD4" s="92">
        <f t="shared" ref="AD4:AD60" si="6">AD3+AA4</f>
        <v>996480</v>
      </c>
      <c r="AE4" t="s">
        <v>89</v>
      </c>
      <c r="AF4" s="92"/>
    </row>
    <row r="5" spans="1:32">
      <c r="A5" t="s">
        <v>75</v>
      </c>
      <c r="B5" s="89" t="s">
        <v>70</v>
      </c>
      <c r="C5" s="146">
        <v>1</v>
      </c>
      <c r="D5" s="89" t="s">
        <v>106</v>
      </c>
      <c r="E5" s="89" t="s">
        <v>54</v>
      </c>
      <c r="F5" s="89" t="s">
        <v>76</v>
      </c>
      <c r="G5" s="89" t="s">
        <v>81</v>
      </c>
      <c r="H5" s="118">
        <v>42552</v>
      </c>
      <c r="I5" s="124">
        <v>0.85069444444444453</v>
      </c>
      <c r="J5" s="115">
        <v>0.97394000000000003</v>
      </c>
      <c r="K5" s="121">
        <v>0.98211999999999999</v>
      </c>
      <c r="L5" s="107">
        <v>81</v>
      </c>
      <c r="M5" s="89">
        <f t="shared" si="0"/>
        <v>30000</v>
      </c>
      <c r="N5" s="95">
        <f t="shared" si="1"/>
        <v>0.37037037037037041</v>
      </c>
      <c r="O5" s="89">
        <v>1</v>
      </c>
      <c r="P5" s="89" t="s">
        <v>54</v>
      </c>
      <c r="Q5" s="118">
        <v>42557</v>
      </c>
      <c r="R5" s="124">
        <v>6.9444444444444447E-4</v>
      </c>
      <c r="S5" s="115">
        <v>0.97453999999999996</v>
      </c>
      <c r="U5" t="s">
        <v>62</v>
      </c>
      <c r="W5" s="89">
        <v>1</v>
      </c>
      <c r="X5" s="89">
        <v>10000</v>
      </c>
      <c r="Y5" s="95">
        <f t="shared" si="2"/>
        <v>-5.9999999999993392E-4</v>
      </c>
      <c r="Z5" s="133">
        <f t="shared" si="3"/>
        <v>-5.9999999999993392</v>
      </c>
      <c r="AA5" s="92">
        <v>-679</v>
      </c>
      <c r="AB5" s="92">
        <f t="shared" si="4"/>
        <v>0</v>
      </c>
      <c r="AC5" s="92">
        <f t="shared" si="5"/>
        <v>-679</v>
      </c>
      <c r="AD5" s="92">
        <f t="shared" si="6"/>
        <v>995801</v>
      </c>
      <c r="AF5" s="92"/>
    </row>
    <row r="6" spans="1:32">
      <c r="A6" t="s">
        <v>75</v>
      </c>
      <c r="B6" s="89" t="s">
        <v>71</v>
      </c>
      <c r="C6" s="146">
        <v>1</v>
      </c>
      <c r="D6" s="89" t="s">
        <v>106</v>
      </c>
      <c r="E6" s="89" t="s">
        <v>54</v>
      </c>
      <c r="F6" s="89" t="s">
        <v>78</v>
      </c>
      <c r="G6" s="89" t="s">
        <v>81</v>
      </c>
      <c r="H6" s="118">
        <v>42552</v>
      </c>
      <c r="I6" s="124">
        <v>0.8520833333333333</v>
      </c>
      <c r="J6" s="115">
        <v>1.11249</v>
      </c>
      <c r="K6" s="121">
        <v>1.1085700000000001</v>
      </c>
      <c r="L6" s="107">
        <v>39</v>
      </c>
      <c r="M6" s="89">
        <f t="shared" si="0"/>
        <v>30000</v>
      </c>
      <c r="N6" s="95">
        <f t="shared" si="1"/>
        <v>0.76923076923076927</v>
      </c>
      <c r="O6" s="89">
        <v>1</v>
      </c>
      <c r="P6" s="89" t="s">
        <v>54</v>
      </c>
      <c r="Q6" s="118">
        <v>42553</v>
      </c>
      <c r="R6" s="124">
        <v>3.472222222222222E-3</v>
      </c>
      <c r="S6" s="115">
        <v>1.1137300000000001</v>
      </c>
      <c r="U6" t="s">
        <v>86</v>
      </c>
      <c r="V6" s="89">
        <v>1</v>
      </c>
      <c r="X6" s="89">
        <v>10000</v>
      </c>
      <c r="Y6" s="95">
        <f t="shared" si="2"/>
        <v>1.2400000000001299E-3</v>
      </c>
      <c r="Z6" s="133">
        <f t="shared" si="3"/>
        <v>12.400000000001299</v>
      </c>
      <c r="AA6" s="92">
        <v>1271</v>
      </c>
      <c r="AB6" s="92">
        <f t="shared" si="4"/>
        <v>1271</v>
      </c>
      <c r="AC6" s="92">
        <f t="shared" si="5"/>
        <v>0</v>
      </c>
      <c r="AD6" s="92">
        <f t="shared" si="6"/>
        <v>997072</v>
      </c>
      <c r="AF6" s="92"/>
    </row>
    <row r="7" spans="1:32">
      <c r="A7" t="s">
        <v>75</v>
      </c>
      <c r="B7" s="89" t="s">
        <v>71</v>
      </c>
      <c r="C7" s="146">
        <v>1</v>
      </c>
      <c r="D7" s="89" t="s">
        <v>106</v>
      </c>
      <c r="E7" s="89" t="s">
        <v>54</v>
      </c>
      <c r="F7" s="89" t="s">
        <v>78</v>
      </c>
      <c r="G7" s="89" t="s">
        <v>81</v>
      </c>
      <c r="H7" s="118">
        <v>42552</v>
      </c>
      <c r="I7" s="124">
        <v>0.8520833333333333</v>
      </c>
      <c r="J7" s="115">
        <v>1.11253</v>
      </c>
      <c r="K7" s="121">
        <v>1.1085700000000001</v>
      </c>
      <c r="L7" s="107">
        <v>39</v>
      </c>
      <c r="M7" s="89">
        <f t="shared" si="0"/>
        <v>30000</v>
      </c>
      <c r="N7" s="95">
        <f t="shared" si="1"/>
        <v>0.76923076923076927</v>
      </c>
      <c r="O7" s="89">
        <v>1</v>
      </c>
      <c r="P7" s="89" t="s">
        <v>54</v>
      </c>
      <c r="Q7" s="118">
        <v>42556</v>
      </c>
      <c r="R7" s="124">
        <v>0.92361111111111116</v>
      </c>
      <c r="S7" s="115">
        <v>1.11571</v>
      </c>
      <c r="U7" t="s">
        <v>62</v>
      </c>
      <c r="V7" s="89">
        <v>1</v>
      </c>
      <c r="X7" s="89">
        <v>10000</v>
      </c>
      <c r="Y7" s="95">
        <f t="shared" si="2"/>
        <v>3.1799999999999606E-3</v>
      </c>
      <c r="Z7" s="133">
        <f t="shared" si="3"/>
        <v>31.799999999999606</v>
      </c>
      <c r="AA7" s="92">
        <v>3202</v>
      </c>
      <c r="AB7" s="92">
        <f t="shared" si="4"/>
        <v>3202</v>
      </c>
      <c r="AC7" s="92">
        <f t="shared" si="5"/>
        <v>0</v>
      </c>
      <c r="AD7" s="92">
        <f t="shared" si="6"/>
        <v>1000274</v>
      </c>
      <c r="AF7" s="92"/>
    </row>
    <row r="8" spans="1:32">
      <c r="A8" t="s">
        <v>75</v>
      </c>
      <c r="B8" s="89" t="s">
        <v>72</v>
      </c>
      <c r="C8" s="146">
        <v>1</v>
      </c>
      <c r="D8" s="89" t="s">
        <v>106</v>
      </c>
      <c r="E8" s="89" t="s">
        <v>54</v>
      </c>
      <c r="F8" s="89" t="s">
        <v>78</v>
      </c>
      <c r="G8" s="89" t="s">
        <v>81</v>
      </c>
      <c r="H8" s="118">
        <v>42552</v>
      </c>
      <c r="I8" s="124">
        <v>0.86319444444444438</v>
      </c>
      <c r="J8" s="115">
        <v>7.024</v>
      </c>
      <c r="K8" s="121">
        <v>6.9560000000000004</v>
      </c>
      <c r="L8" s="107">
        <v>68</v>
      </c>
      <c r="M8" s="89">
        <f t="shared" si="0"/>
        <v>30000</v>
      </c>
      <c r="N8" s="95">
        <f t="shared" si="1"/>
        <v>0.44117647058823528</v>
      </c>
      <c r="O8" s="89">
        <v>1</v>
      </c>
      <c r="P8" s="89" t="s">
        <v>54</v>
      </c>
      <c r="Q8" s="118">
        <v>42556</v>
      </c>
      <c r="R8" s="124">
        <v>0.37986111111111115</v>
      </c>
      <c r="S8" s="115">
        <v>7.016</v>
      </c>
      <c r="U8" t="s">
        <v>62</v>
      </c>
      <c r="W8" s="89">
        <v>1</v>
      </c>
      <c r="X8" s="89">
        <v>100</v>
      </c>
      <c r="Y8" s="95">
        <f t="shared" si="2"/>
        <v>-8.0000000000000071E-3</v>
      </c>
      <c r="Z8" s="133">
        <f t="shared" si="3"/>
        <v>-0.80000000000000071</v>
      </c>
      <c r="AA8" s="92">
        <v>-90</v>
      </c>
      <c r="AB8" s="92">
        <f t="shared" si="4"/>
        <v>0</v>
      </c>
      <c r="AC8" s="92">
        <f t="shared" si="5"/>
        <v>-90</v>
      </c>
      <c r="AD8" s="92">
        <f t="shared" si="6"/>
        <v>1000184</v>
      </c>
      <c r="AF8" s="92"/>
    </row>
    <row r="9" spans="1:32">
      <c r="A9" t="s">
        <v>75</v>
      </c>
      <c r="B9" s="89" t="s">
        <v>72</v>
      </c>
      <c r="C9" s="146">
        <v>1</v>
      </c>
      <c r="D9" s="89" t="s">
        <v>106</v>
      </c>
      <c r="E9" s="89" t="s">
        <v>54</v>
      </c>
      <c r="F9" s="89" t="s">
        <v>78</v>
      </c>
      <c r="G9" s="89" t="s">
        <v>81</v>
      </c>
      <c r="H9" s="118">
        <v>42552</v>
      </c>
      <c r="I9" s="124">
        <v>0.86319444444444438</v>
      </c>
      <c r="J9" s="115">
        <v>7.0250000000000004</v>
      </c>
      <c r="K9" s="121">
        <v>6.9560000000000004</v>
      </c>
      <c r="L9" s="107">
        <v>68</v>
      </c>
      <c r="M9" s="89">
        <f t="shared" si="0"/>
        <v>30000</v>
      </c>
      <c r="N9" s="95">
        <f t="shared" si="1"/>
        <v>0.44117647058823528</v>
      </c>
      <c r="O9" s="89">
        <v>1</v>
      </c>
      <c r="P9" s="89" t="s">
        <v>54</v>
      </c>
      <c r="Q9" s="118">
        <v>42556</v>
      </c>
      <c r="R9" s="124">
        <v>0.37986111111111115</v>
      </c>
      <c r="S9" s="115">
        <v>7.016</v>
      </c>
      <c r="U9" t="s">
        <v>62</v>
      </c>
      <c r="W9" s="89">
        <v>1</v>
      </c>
      <c r="X9" s="89">
        <v>100</v>
      </c>
      <c r="Y9" s="95">
        <f t="shared" si="2"/>
        <v>-9.0000000000003411E-3</v>
      </c>
      <c r="Z9" s="133">
        <f t="shared" si="3"/>
        <v>-0.90000000000003411</v>
      </c>
      <c r="AA9" s="92">
        <v>-80</v>
      </c>
      <c r="AB9" s="92">
        <f t="shared" si="4"/>
        <v>0</v>
      </c>
      <c r="AC9" s="92">
        <f t="shared" si="5"/>
        <v>-80</v>
      </c>
      <c r="AD9" s="92">
        <f t="shared" si="6"/>
        <v>1000104</v>
      </c>
      <c r="AF9" s="92"/>
    </row>
    <row r="10" spans="1:32">
      <c r="A10" t="s">
        <v>75</v>
      </c>
      <c r="B10" s="89" t="s">
        <v>92</v>
      </c>
      <c r="C10" s="146">
        <v>1</v>
      </c>
      <c r="D10" s="89" t="s">
        <v>32</v>
      </c>
      <c r="E10" s="89" t="s">
        <v>54</v>
      </c>
      <c r="F10" s="89" t="s">
        <v>56</v>
      </c>
      <c r="G10" s="89" t="s">
        <v>91</v>
      </c>
      <c r="H10" s="118">
        <v>42556</v>
      </c>
      <c r="I10" s="124">
        <v>0.32708333333333334</v>
      </c>
      <c r="J10" s="115">
        <v>0.83926000000000001</v>
      </c>
      <c r="K10" s="121">
        <v>0.83540999999999999</v>
      </c>
      <c r="L10" s="107">
        <v>38</v>
      </c>
      <c r="M10" s="89">
        <f t="shared" si="0"/>
        <v>30000</v>
      </c>
      <c r="N10" s="95">
        <f t="shared" si="1"/>
        <v>0.78947368421052633</v>
      </c>
      <c r="O10" s="89">
        <v>1</v>
      </c>
      <c r="P10" s="89" t="s">
        <v>54</v>
      </c>
      <c r="Q10" s="118">
        <v>42558</v>
      </c>
      <c r="R10" s="124">
        <v>0.32013888888888892</v>
      </c>
      <c r="S10" s="115">
        <v>0.85809000000000002</v>
      </c>
      <c r="U10" t="s">
        <v>62</v>
      </c>
      <c r="V10" s="89">
        <v>1</v>
      </c>
      <c r="X10" s="89">
        <v>10000</v>
      </c>
      <c r="Y10" s="95">
        <f t="shared" si="2"/>
        <v>1.8830000000000013E-2</v>
      </c>
      <c r="Z10" s="133">
        <f t="shared" si="3"/>
        <v>188.30000000000013</v>
      </c>
      <c r="AA10" s="92">
        <v>24558</v>
      </c>
      <c r="AB10" s="92">
        <f t="shared" si="4"/>
        <v>24558</v>
      </c>
      <c r="AC10" s="92">
        <f t="shared" si="5"/>
        <v>0</v>
      </c>
      <c r="AD10" s="92">
        <f t="shared" si="6"/>
        <v>1024662</v>
      </c>
    </row>
    <row r="11" spans="1:32">
      <c r="A11" t="s">
        <v>75</v>
      </c>
      <c r="B11" s="89" t="s">
        <v>92</v>
      </c>
      <c r="C11" s="146">
        <v>1</v>
      </c>
      <c r="D11" s="89" t="s">
        <v>32</v>
      </c>
      <c r="E11" s="89" t="s">
        <v>54</v>
      </c>
      <c r="F11" s="89" t="s">
        <v>56</v>
      </c>
      <c r="G11" s="89" t="s">
        <v>91</v>
      </c>
      <c r="H11" s="118">
        <v>42556</v>
      </c>
      <c r="I11" s="124">
        <v>0.32916666666666666</v>
      </c>
      <c r="J11" s="115">
        <v>0.83926000000000001</v>
      </c>
      <c r="K11" s="121">
        <v>0.83540999999999999</v>
      </c>
      <c r="L11" s="107">
        <v>38</v>
      </c>
      <c r="M11" s="89">
        <f t="shared" si="0"/>
        <v>30000</v>
      </c>
      <c r="N11" s="95">
        <f t="shared" si="1"/>
        <v>0.78947368421052633</v>
      </c>
      <c r="O11" s="89">
        <v>1</v>
      </c>
      <c r="P11" s="89" t="s">
        <v>54</v>
      </c>
      <c r="Q11" s="118">
        <v>42558</v>
      </c>
      <c r="R11" s="124">
        <v>0.93402777777777779</v>
      </c>
      <c r="S11" s="115">
        <v>0.85294000000000003</v>
      </c>
      <c r="U11" t="s">
        <v>62</v>
      </c>
      <c r="V11" s="89">
        <v>1</v>
      </c>
      <c r="X11" s="89">
        <v>10000</v>
      </c>
      <c r="Y11" s="95">
        <f t="shared" si="2"/>
        <v>1.3680000000000025E-2</v>
      </c>
      <c r="Z11" s="133">
        <f t="shared" si="3"/>
        <v>136.80000000000027</v>
      </c>
      <c r="AA11" s="92">
        <v>17794</v>
      </c>
      <c r="AB11" s="92">
        <f t="shared" si="4"/>
        <v>17794</v>
      </c>
      <c r="AC11" s="92">
        <f t="shared" si="5"/>
        <v>0</v>
      </c>
      <c r="AD11" s="92">
        <f t="shared" si="6"/>
        <v>1042456</v>
      </c>
    </row>
    <row r="12" spans="1:32">
      <c r="A12" t="s">
        <v>75</v>
      </c>
      <c r="B12" s="89" t="s">
        <v>90</v>
      </c>
      <c r="C12" s="146">
        <v>1</v>
      </c>
      <c r="D12" s="89" t="s">
        <v>106</v>
      </c>
      <c r="E12" s="89" t="s">
        <v>54</v>
      </c>
      <c r="F12" s="89" t="s">
        <v>56</v>
      </c>
      <c r="G12" s="89" t="s">
        <v>73</v>
      </c>
      <c r="H12" s="118">
        <v>42556</v>
      </c>
      <c r="I12" s="124">
        <v>0.33263888888888887</v>
      </c>
      <c r="J12" s="115">
        <v>1.28965</v>
      </c>
      <c r="K12" s="121">
        <v>1.29634</v>
      </c>
      <c r="L12" s="107">
        <v>70</v>
      </c>
      <c r="M12" s="89">
        <f t="shared" si="0"/>
        <v>30000</v>
      </c>
      <c r="N12" s="95">
        <f t="shared" si="1"/>
        <v>0.42857142857142855</v>
      </c>
      <c r="O12" s="89">
        <v>1</v>
      </c>
      <c r="P12" s="89" t="s">
        <v>54</v>
      </c>
      <c r="Q12" s="118">
        <v>42556</v>
      </c>
      <c r="R12" s="124">
        <v>0.33402777777777781</v>
      </c>
      <c r="S12" s="115">
        <v>1.2893600000000001</v>
      </c>
      <c r="U12" t="s">
        <v>87</v>
      </c>
      <c r="X12" s="89">
        <v>10000</v>
      </c>
      <c r="Y12" s="95">
        <f t="shared" si="2"/>
        <v>-2.8999999999990145E-4</v>
      </c>
      <c r="Z12" s="133">
        <f t="shared" si="3"/>
        <v>-2.8999999999990145</v>
      </c>
      <c r="AA12" s="92">
        <v>0</v>
      </c>
      <c r="AB12" s="92">
        <f t="shared" si="4"/>
        <v>0</v>
      </c>
      <c r="AC12" s="92">
        <f t="shared" si="5"/>
        <v>0</v>
      </c>
      <c r="AD12" s="92">
        <f t="shared" si="6"/>
        <v>1042456</v>
      </c>
      <c r="AE12" t="s">
        <v>130</v>
      </c>
    </row>
    <row r="13" spans="1:32">
      <c r="A13" t="s">
        <v>75</v>
      </c>
      <c r="B13" s="89" t="s">
        <v>90</v>
      </c>
      <c r="C13" s="146">
        <v>1</v>
      </c>
      <c r="D13" s="89" t="s">
        <v>106</v>
      </c>
      <c r="E13" s="89" t="s">
        <v>54</v>
      </c>
      <c r="F13" s="89" t="s">
        <v>61</v>
      </c>
      <c r="G13" s="89" t="s">
        <v>73</v>
      </c>
      <c r="H13" s="118">
        <v>42556</v>
      </c>
      <c r="I13" s="124">
        <v>0.33611111111111108</v>
      </c>
      <c r="J13" s="115">
        <v>1.2893399999999999</v>
      </c>
      <c r="K13" s="121">
        <v>1.29634</v>
      </c>
      <c r="L13" s="107">
        <v>70</v>
      </c>
      <c r="M13" s="89">
        <f t="shared" si="0"/>
        <v>30000</v>
      </c>
      <c r="N13" s="95">
        <f t="shared" si="1"/>
        <v>0.42857142857142855</v>
      </c>
      <c r="O13" s="89">
        <v>1</v>
      </c>
      <c r="P13" s="89" t="s">
        <v>54</v>
      </c>
      <c r="Q13" s="118">
        <v>42558</v>
      </c>
      <c r="R13" s="124">
        <v>0.31944444444444448</v>
      </c>
      <c r="S13" s="115">
        <v>1.2616000000000001</v>
      </c>
      <c r="U13" t="s">
        <v>62</v>
      </c>
      <c r="V13" s="89">
        <v>1</v>
      </c>
      <c r="X13" s="89">
        <v>10000</v>
      </c>
      <c r="Y13" s="95">
        <f t="shared" si="2"/>
        <v>2.7739999999999876E-2</v>
      </c>
      <c r="Z13" s="133">
        <f t="shared" si="3"/>
        <v>277.39999999999878</v>
      </c>
      <c r="AA13" s="92">
        <v>28617</v>
      </c>
      <c r="AB13" s="92">
        <f t="shared" si="4"/>
        <v>28617</v>
      </c>
      <c r="AC13" s="92">
        <f t="shared" si="5"/>
        <v>0</v>
      </c>
      <c r="AD13" s="92">
        <f t="shared" si="6"/>
        <v>1071073</v>
      </c>
    </row>
    <row r="14" spans="1:32">
      <c r="A14" t="s">
        <v>75</v>
      </c>
      <c r="B14" s="89" t="s">
        <v>31</v>
      </c>
      <c r="C14" s="146">
        <v>1</v>
      </c>
      <c r="D14" s="89" t="s">
        <v>106</v>
      </c>
      <c r="E14" s="89" t="s">
        <v>54</v>
      </c>
      <c r="F14" s="89" t="s">
        <v>61</v>
      </c>
      <c r="G14" s="89" t="s">
        <v>73</v>
      </c>
      <c r="H14" s="118">
        <v>42558</v>
      </c>
      <c r="I14" s="124">
        <v>0.32083333333333336</v>
      </c>
      <c r="J14" s="115">
        <v>101.133</v>
      </c>
      <c r="K14" s="121"/>
      <c r="L14" s="107">
        <f>IF(J14&gt;K14,J14-K14,K14-J14)</f>
        <v>101.133</v>
      </c>
      <c r="O14" s="89">
        <v>1</v>
      </c>
      <c r="P14" s="89" t="s">
        <v>54</v>
      </c>
      <c r="Q14" s="118">
        <v>42558</v>
      </c>
      <c r="R14" s="124">
        <v>0.93599537037037039</v>
      </c>
      <c r="S14" s="115">
        <v>101.09</v>
      </c>
      <c r="U14" t="s">
        <v>88</v>
      </c>
      <c r="V14" s="89">
        <v>1</v>
      </c>
      <c r="X14" s="89">
        <v>100</v>
      </c>
      <c r="Y14" s="95">
        <f t="shared" si="2"/>
        <v>4.2999999999992156E-2</v>
      </c>
      <c r="Z14" s="133">
        <f t="shared" si="3"/>
        <v>4.2999999999992156</v>
      </c>
      <c r="AA14" s="92">
        <v>430</v>
      </c>
      <c r="AB14" s="92">
        <f t="shared" si="4"/>
        <v>430</v>
      </c>
      <c r="AC14" s="92">
        <f t="shared" si="5"/>
        <v>0</v>
      </c>
      <c r="AD14" s="92">
        <f t="shared" si="6"/>
        <v>1071503</v>
      </c>
    </row>
    <row r="15" spans="1:32">
      <c r="A15" t="s">
        <v>75</v>
      </c>
      <c r="B15" s="89" t="s">
        <v>94</v>
      </c>
      <c r="C15" s="146">
        <v>1</v>
      </c>
      <c r="D15" s="89" t="s">
        <v>106</v>
      </c>
      <c r="E15" s="89" t="s">
        <v>54</v>
      </c>
      <c r="F15" s="89" t="s">
        <v>61</v>
      </c>
      <c r="G15" s="89" t="s">
        <v>73</v>
      </c>
      <c r="H15" s="118">
        <v>42558</v>
      </c>
      <c r="I15" s="124">
        <v>0.3215277777777778</v>
      </c>
      <c r="J15" s="115">
        <v>112.188</v>
      </c>
      <c r="K15" s="121"/>
      <c r="L15" s="107">
        <f>IF(J15&gt;K15,J15-K15,K15-J15)</f>
        <v>112.188</v>
      </c>
      <c r="O15" s="89">
        <v>1</v>
      </c>
      <c r="P15" s="89" t="s">
        <v>54</v>
      </c>
      <c r="Q15" s="118">
        <v>42558</v>
      </c>
      <c r="R15" s="124">
        <v>0.93644675925925924</v>
      </c>
      <c r="S15" s="115">
        <v>112.062</v>
      </c>
      <c r="U15" t="s">
        <v>88</v>
      </c>
      <c r="V15" s="89">
        <v>1</v>
      </c>
      <c r="X15" s="89">
        <v>100</v>
      </c>
      <c r="Y15" s="95">
        <f t="shared" si="2"/>
        <v>0.12600000000000477</v>
      </c>
      <c r="Z15" s="133">
        <f t="shared" si="3"/>
        <v>12.600000000000477</v>
      </c>
      <c r="AA15" s="92">
        <v>1260</v>
      </c>
      <c r="AB15" s="92">
        <f t="shared" si="4"/>
        <v>1260</v>
      </c>
      <c r="AC15" s="92">
        <f t="shared" si="5"/>
        <v>0</v>
      </c>
      <c r="AD15" s="92">
        <f t="shared" si="6"/>
        <v>1072763</v>
      </c>
    </row>
    <row r="16" spans="1:32">
      <c r="A16" t="s">
        <v>75</v>
      </c>
      <c r="B16" s="89" t="s">
        <v>93</v>
      </c>
      <c r="C16" s="146">
        <v>1</v>
      </c>
      <c r="D16" s="89" t="s">
        <v>106</v>
      </c>
      <c r="E16" s="89" t="s">
        <v>54</v>
      </c>
      <c r="F16" s="89" t="s">
        <v>61</v>
      </c>
      <c r="G16" s="89" t="s">
        <v>73</v>
      </c>
      <c r="H16" s="118">
        <v>42558</v>
      </c>
      <c r="I16" s="124">
        <v>0.32222222222222224</v>
      </c>
      <c r="J16" s="115">
        <v>130.36000000000001</v>
      </c>
      <c r="K16" s="121"/>
      <c r="L16" s="107">
        <f>IF(J16&gt;K16,J16-K16,K16-J16)</f>
        <v>130.36000000000001</v>
      </c>
      <c r="O16" s="89">
        <v>1</v>
      </c>
      <c r="P16" s="89" t="s">
        <v>54</v>
      </c>
      <c r="Q16" s="118">
        <v>42558</v>
      </c>
      <c r="R16" s="124">
        <v>0.55021990740740734</v>
      </c>
      <c r="S16" s="115">
        <v>131.1</v>
      </c>
      <c r="U16" t="s">
        <v>88</v>
      </c>
      <c r="W16" s="89">
        <v>1</v>
      </c>
      <c r="X16" s="89">
        <v>100</v>
      </c>
      <c r="Y16" s="95">
        <f t="shared" si="2"/>
        <v>-0.73999999999998067</v>
      </c>
      <c r="Z16" s="133">
        <f t="shared" si="3"/>
        <v>-73.999999999998067</v>
      </c>
      <c r="AA16" s="92">
        <v>-7400</v>
      </c>
      <c r="AB16" s="92">
        <f t="shared" si="4"/>
        <v>0</v>
      </c>
      <c r="AC16" s="92">
        <f t="shared" si="5"/>
        <v>-7400</v>
      </c>
      <c r="AD16" s="92">
        <f t="shared" si="6"/>
        <v>1065363</v>
      </c>
    </row>
    <row r="17" spans="1:32">
      <c r="A17" t="s">
        <v>75</v>
      </c>
      <c r="B17" s="89" t="s">
        <v>97</v>
      </c>
      <c r="C17" s="146">
        <v>1</v>
      </c>
      <c r="D17" s="89" t="s">
        <v>106</v>
      </c>
      <c r="E17" s="89" t="s">
        <v>54</v>
      </c>
      <c r="F17" s="89" t="s">
        <v>61</v>
      </c>
      <c r="G17" s="89" t="s">
        <v>73</v>
      </c>
      <c r="H17" s="118">
        <v>42558</v>
      </c>
      <c r="I17" s="124">
        <v>0.32337962962962963</v>
      </c>
      <c r="J17" s="115">
        <v>75.966999999999999</v>
      </c>
      <c r="K17" s="121"/>
      <c r="O17" s="89">
        <v>1</v>
      </c>
      <c r="P17" s="89" t="s">
        <v>54</v>
      </c>
      <c r="Q17" s="118">
        <v>42558</v>
      </c>
      <c r="R17" s="124">
        <v>0.39015046296296302</v>
      </c>
      <c r="S17" s="115">
        <v>76.216999999999999</v>
      </c>
      <c r="U17" t="s">
        <v>62</v>
      </c>
      <c r="W17" s="89">
        <v>1</v>
      </c>
      <c r="X17" s="89">
        <v>100</v>
      </c>
      <c r="Y17" s="95">
        <f t="shared" si="2"/>
        <v>-0.25</v>
      </c>
      <c r="Z17" s="133">
        <f t="shared" si="3"/>
        <v>-25</v>
      </c>
      <c r="AA17" s="92">
        <v>-2500</v>
      </c>
      <c r="AB17" s="92">
        <f t="shared" si="4"/>
        <v>0</v>
      </c>
      <c r="AC17" s="92">
        <f t="shared" si="5"/>
        <v>-2500</v>
      </c>
      <c r="AD17" s="92">
        <f t="shared" si="6"/>
        <v>1062863</v>
      </c>
    </row>
    <row r="18" spans="1:32">
      <c r="A18" t="s">
        <v>75</v>
      </c>
      <c r="B18" s="89" t="s">
        <v>98</v>
      </c>
      <c r="C18" s="146">
        <v>1</v>
      </c>
      <c r="D18" s="89" t="s">
        <v>106</v>
      </c>
      <c r="E18" s="89" t="s">
        <v>54</v>
      </c>
      <c r="F18" s="89" t="s">
        <v>61</v>
      </c>
      <c r="G18" s="89" t="s">
        <v>73</v>
      </c>
      <c r="H18" s="118">
        <v>42558</v>
      </c>
      <c r="I18" s="124">
        <v>0.3241087962962963</v>
      </c>
      <c r="J18" s="115">
        <v>77.991</v>
      </c>
      <c r="K18" s="121"/>
      <c r="O18" s="89">
        <v>1</v>
      </c>
      <c r="P18" s="89" t="s">
        <v>54</v>
      </c>
      <c r="Q18" s="118">
        <v>42558</v>
      </c>
      <c r="R18" s="124">
        <v>0.73322916666666671</v>
      </c>
      <c r="S18" s="115">
        <v>78.221999999999994</v>
      </c>
      <c r="U18" t="s">
        <v>62</v>
      </c>
      <c r="W18" s="89">
        <v>1</v>
      </c>
      <c r="X18" s="89">
        <v>100</v>
      </c>
      <c r="Y18" s="95">
        <f t="shared" si="2"/>
        <v>-0.23099999999999454</v>
      </c>
      <c r="Z18" s="133">
        <f t="shared" si="3"/>
        <v>-23.099999999999454</v>
      </c>
      <c r="AA18" s="92">
        <v>-2310</v>
      </c>
      <c r="AB18" s="92">
        <f t="shared" si="4"/>
        <v>0</v>
      </c>
      <c r="AC18" s="92">
        <f t="shared" si="5"/>
        <v>-2310</v>
      </c>
      <c r="AD18" s="92">
        <f t="shared" si="6"/>
        <v>1060553</v>
      </c>
    </row>
    <row r="19" spans="1:32">
      <c r="A19" t="s">
        <v>75</v>
      </c>
      <c r="B19" s="89" t="s">
        <v>105</v>
      </c>
      <c r="C19" s="146">
        <v>1</v>
      </c>
      <c r="D19" s="89" t="s">
        <v>106</v>
      </c>
      <c r="E19" s="89" t="s">
        <v>54</v>
      </c>
      <c r="F19" s="89" t="s">
        <v>61</v>
      </c>
      <c r="G19" s="89" t="s">
        <v>73</v>
      </c>
      <c r="H19" s="118">
        <v>42558</v>
      </c>
      <c r="I19" s="124">
        <v>0.32449074074074075</v>
      </c>
      <c r="J19" s="115">
        <v>103.651</v>
      </c>
      <c r="K19" s="121"/>
      <c r="O19" s="89">
        <v>1</v>
      </c>
      <c r="P19" s="89" t="s">
        <v>54</v>
      </c>
      <c r="Q19" s="118">
        <v>42558</v>
      </c>
      <c r="R19" s="124">
        <v>0.9419791666666667</v>
      </c>
      <c r="S19" s="115">
        <v>103.602</v>
      </c>
      <c r="U19" t="s">
        <v>87</v>
      </c>
      <c r="V19" s="89">
        <v>1</v>
      </c>
      <c r="X19" s="89">
        <v>100</v>
      </c>
      <c r="Y19" s="95">
        <f t="shared" si="2"/>
        <v>4.8999999999992383E-2</v>
      </c>
      <c r="Z19" s="133">
        <f t="shared" si="3"/>
        <v>4.8999999999992383</v>
      </c>
      <c r="AA19" s="92">
        <v>490</v>
      </c>
      <c r="AB19" s="92">
        <f t="shared" si="4"/>
        <v>490</v>
      </c>
      <c r="AC19" s="92">
        <f t="shared" si="5"/>
        <v>0</v>
      </c>
      <c r="AD19" s="92">
        <f t="shared" si="6"/>
        <v>1061043</v>
      </c>
      <c r="AE19" t="s">
        <v>130</v>
      </c>
    </row>
    <row r="20" spans="1:32">
      <c r="A20" t="s">
        <v>75</v>
      </c>
      <c r="B20" s="89" t="s">
        <v>72</v>
      </c>
      <c r="C20" s="146">
        <v>1</v>
      </c>
      <c r="D20" s="89" t="s">
        <v>106</v>
      </c>
      <c r="E20" s="89" t="s">
        <v>54</v>
      </c>
      <c r="F20" s="89" t="s">
        <v>61</v>
      </c>
      <c r="G20" s="89" t="s">
        <v>73</v>
      </c>
      <c r="H20" s="118">
        <v>42558</v>
      </c>
      <c r="I20" s="124">
        <v>0.3250925925925926</v>
      </c>
      <c r="J20" s="115">
        <v>6.8529999999999998</v>
      </c>
      <c r="K20" s="121"/>
      <c r="O20" s="89">
        <v>1</v>
      </c>
      <c r="P20" s="89" t="s">
        <v>54</v>
      </c>
      <c r="Q20" s="118">
        <v>42558</v>
      </c>
      <c r="R20" s="124">
        <v>0.69675925925925919</v>
      </c>
      <c r="S20" s="115">
        <v>6.8929999999999998</v>
      </c>
      <c r="U20" t="s">
        <v>62</v>
      </c>
      <c r="W20" s="89">
        <v>1</v>
      </c>
      <c r="X20" s="89">
        <v>100</v>
      </c>
      <c r="Y20" s="95">
        <f t="shared" si="2"/>
        <v>-4.0000000000000036E-2</v>
      </c>
      <c r="Z20" s="133">
        <f t="shared" si="3"/>
        <v>-4.0000000000000036</v>
      </c>
      <c r="AA20" s="92">
        <v>-400</v>
      </c>
      <c r="AB20" s="92">
        <f t="shared" si="4"/>
        <v>0</v>
      </c>
      <c r="AC20" s="92">
        <f t="shared" si="5"/>
        <v>-400</v>
      </c>
      <c r="AD20" s="92">
        <f t="shared" si="6"/>
        <v>1060643</v>
      </c>
    </row>
    <row r="21" spans="1:32">
      <c r="A21" t="s">
        <v>75</v>
      </c>
      <c r="B21" s="89" t="s">
        <v>95</v>
      </c>
      <c r="C21" s="146">
        <v>1</v>
      </c>
      <c r="D21" s="89" t="s">
        <v>106</v>
      </c>
      <c r="E21" s="89" t="s">
        <v>54</v>
      </c>
      <c r="F21" s="89" t="s">
        <v>56</v>
      </c>
      <c r="G21" s="89" t="s">
        <v>73</v>
      </c>
      <c r="H21" s="118">
        <v>42558</v>
      </c>
      <c r="I21" s="124">
        <v>0.32677083333333334</v>
      </c>
      <c r="J21" s="115">
        <v>0.86033000000000004</v>
      </c>
      <c r="K21" s="121"/>
      <c r="L21" s="107">
        <f>IF(J21&gt;K21,J21-K21,K21-J21)</f>
        <v>0.86033000000000004</v>
      </c>
      <c r="O21" s="89">
        <v>1</v>
      </c>
      <c r="P21" s="89" t="s">
        <v>54</v>
      </c>
      <c r="Q21" s="118">
        <v>42558</v>
      </c>
      <c r="R21" s="124">
        <v>0.32708333333333334</v>
      </c>
      <c r="S21" s="115">
        <v>0.85816000000000003</v>
      </c>
      <c r="U21" t="s">
        <v>87</v>
      </c>
      <c r="W21" s="89">
        <v>1</v>
      </c>
      <c r="X21" s="89">
        <v>10000</v>
      </c>
      <c r="Y21" s="95">
        <f t="shared" si="2"/>
        <v>-2.1700000000000053E-3</v>
      </c>
      <c r="Z21" s="133">
        <f t="shared" si="3"/>
        <v>-21.700000000000053</v>
      </c>
      <c r="AA21" s="92">
        <v>-2837</v>
      </c>
      <c r="AB21" s="92">
        <f t="shared" si="4"/>
        <v>0</v>
      </c>
      <c r="AC21" s="92">
        <f t="shared" si="5"/>
        <v>-2837</v>
      </c>
      <c r="AD21" s="92">
        <f t="shared" si="6"/>
        <v>1057806</v>
      </c>
      <c r="AE21" t="s">
        <v>130</v>
      </c>
    </row>
    <row r="22" spans="1:32">
      <c r="A22" t="s">
        <v>75</v>
      </c>
      <c r="B22" s="89" t="s">
        <v>99</v>
      </c>
      <c r="C22" s="146">
        <v>1</v>
      </c>
      <c r="D22" s="89" t="s">
        <v>106</v>
      </c>
      <c r="E22" s="89" t="s">
        <v>54</v>
      </c>
      <c r="F22" s="89" t="s">
        <v>61</v>
      </c>
      <c r="G22" s="89" t="s">
        <v>73</v>
      </c>
      <c r="H22" s="118">
        <v>42558</v>
      </c>
      <c r="I22" s="124">
        <v>0.32783564814814814</v>
      </c>
      <c r="J22" s="115">
        <v>1.71652</v>
      </c>
      <c r="K22" s="121"/>
      <c r="O22" s="89">
        <v>1</v>
      </c>
      <c r="P22" s="89" t="s">
        <v>54</v>
      </c>
      <c r="Q22" s="118">
        <v>42558</v>
      </c>
      <c r="R22" s="124">
        <v>0.32877314814814812</v>
      </c>
      <c r="S22" s="115">
        <v>1.72052</v>
      </c>
      <c r="U22" t="s">
        <v>62</v>
      </c>
      <c r="W22" s="89">
        <v>1</v>
      </c>
      <c r="X22" s="89">
        <v>10000</v>
      </c>
      <c r="Y22" s="95">
        <f t="shared" si="2"/>
        <v>-4.0000000000000036E-3</v>
      </c>
      <c r="Z22" s="133">
        <f t="shared" si="3"/>
        <v>-40.000000000000036</v>
      </c>
      <c r="AA22" s="92">
        <v>-3039</v>
      </c>
      <c r="AB22" s="92">
        <f t="shared" si="4"/>
        <v>0</v>
      </c>
      <c r="AC22" s="92">
        <f t="shared" si="5"/>
        <v>-3039</v>
      </c>
      <c r="AD22" s="92">
        <f t="shared" si="6"/>
        <v>1054767</v>
      </c>
    </row>
    <row r="23" spans="1:32">
      <c r="A23" t="s">
        <v>75</v>
      </c>
      <c r="B23" s="89" t="s">
        <v>100</v>
      </c>
      <c r="C23" s="146">
        <v>1</v>
      </c>
      <c r="D23" s="89" t="s">
        <v>106</v>
      </c>
      <c r="E23" s="89" t="s">
        <v>54</v>
      </c>
      <c r="F23" s="89" t="s">
        <v>61</v>
      </c>
      <c r="G23" s="89" t="s">
        <v>73</v>
      </c>
      <c r="H23" s="118">
        <v>42558</v>
      </c>
      <c r="I23" s="124">
        <v>0.32922453703703702</v>
      </c>
      <c r="J23" s="115">
        <v>1.2575700000000001</v>
      </c>
      <c r="K23" s="121"/>
      <c r="O23" s="89">
        <v>1</v>
      </c>
      <c r="P23" s="89" t="s">
        <v>54</v>
      </c>
      <c r="Q23" s="118">
        <v>42558</v>
      </c>
      <c r="R23" s="124">
        <v>0.4190740740740741</v>
      </c>
      <c r="S23" s="115">
        <v>1.2616000000000001</v>
      </c>
      <c r="U23" t="s">
        <v>62</v>
      </c>
      <c r="W23" s="89">
        <v>1</v>
      </c>
      <c r="X23" s="89">
        <v>10000</v>
      </c>
      <c r="Y23" s="95">
        <f t="shared" si="2"/>
        <v>-4.029999999999978E-3</v>
      </c>
      <c r="Z23" s="133">
        <f t="shared" si="3"/>
        <v>-40.299999999999784</v>
      </c>
      <c r="AA23" s="92">
        <v>-4175</v>
      </c>
      <c r="AB23" s="92">
        <f t="shared" si="4"/>
        <v>0</v>
      </c>
      <c r="AC23" s="92">
        <f t="shared" si="5"/>
        <v>-4175</v>
      </c>
      <c r="AD23" s="92">
        <f t="shared" si="6"/>
        <v>1050592</v>
      </c>
    </row>
    <row r="24" spans="1:32">
      <c r="A24" t="s">
        <v>75</v>
      </c>
      <c r="B24" s="89" t="s">
        <v>98</v>
      </c>
      <c r="C24" s="146">
        <v>1</v>
      </c>
      <c r="D24" s="89" t="s">
        <v>106</v>
      </c>
      <c r="E24" s="89" t="s">
        <v>54</v>
      </c>
      <c r="F24" s="89" t="s">
        <v>56</v>
      </c>
      <c r="G24" s="89" t="s">
        <v>73</v>
      </c>
      <c r="H24" s="118">
        <v>42558</v>
      </c>
      <c r="I24" s="124">
        <v>0.9371990740740741</v>
      </c>
      <c r="J24" s="115">
        <v>78.369</v>
      </c>
      <c r="K24" s="121"/>
      <c r="O24" s="89">
        <v>1</v>
      </c>
      <c r="P24" s="89" t="s">
        <v>54</v>
      </c>
      <c r="Q24" s="118">
        <v>42558</v>
      </c>
      <c r="R24" s="124">
        <v>0.94187500000000002</v>
      </c>
      <c r="S24" s="115">
        <v>78.402000000000001</v>
      </c>
      <c r="U24" t="s">
        <v>87</v>
      </c>
      <c r="V24" s="89">
        <v>1</v>
      </c>
      <c r="X24" s="89">
        <v>100</v>
      </c>
      <c r="Y24" s="95">
        <f t="shared" si="2"/>
        <v>3.3000000000001251E-2</v>
      </c>
      <c r="Z24" s="133">
        <f t="shared" si="3"/>
        <v>3.3000000000001251</v>
      </c>
      <c r="AA24" s="92">
        <v>330</v>
      </c>
      <c r="AB24" s="92">
        <f t="shared" si="4"/>
        <v>330</v>
      </c>
      <c r="AC24" s="92">
        <f t="shared" si="5"/>
        <v>0</v>
      </c>
      <c r="AD24" s="92">
        <f t="shared" si="6"/>
        <v>1050922</v>
      </c>
      <c r="AE24" t="s">
        <v>130</v>
      </c>
    </row>
    <row r="25" spans="1:32">
      <c r="A25" t="s">
        <v>75</v>
      </c>
      <c r="B25" s="89" t="s">
        <v>103</v>
      </c>
      <c r="C25" s="146">
        <v>1</v>
      </c>
      <c r="D25" s="89" t="s">
        <v>106</v>
      </c>
      <c r="E25" s="89" t="s">
        <v>54</v>
      </c>
      <c r="F25" s="89" t="s">
        <v>56</v>
      </c>
      <c r="G25" s="89" t="s">
        <v>73</v>
      </c>
      <c r="H25" s="118">
        <v>42558</v>
      </c>
      <c r="I25" s="124">
        <v>0.93777777777777782</v>
      </c>
      <c r="J25" s="115">
        <v>1.30186</v>
      </c>
      <c r="K25" s="121"/>
      <c r="O25" s="89">
        <v>1</v>
      </c>
      <c r="P25" s="89" t="s">
        <v>54</v>
      </c>
      <c r="Q25" s="118">
        <v>42558</v>
      </c>
      <c r="R25" s="124">
        <v>0.94209490740740742</v>
      </c>
      <c r="S25" s="115">
        <v>1.30037</v>
      </c>
      <c r="U25" t="s">
        <v>62</v>
      </c>
      <c r="W25" s="89">
        <v>1</v>
      </c>
      <c r="X25" s="89">
        <v>10000</v>
      </c>
      <c r="Y25" s="95">
        <f t="shared" si="2"/>
        <v>-1.4899999999999913E-3</v>
      </c>
      <c r="Z25" s="133">
        <f t="shared" si="3"/>
        <v>-14.899999999999913</v>
      </c>
      <c r="AA25" s="92">
        <v>-1506</v>
      </c>
      <c r="AB25" s="92">
        <f t="shared" si="4"/>
        <v>0</v>
      </c>
      <c r="AC25" s="92">
        <f t="shared" si="5"/>
        <v>-1506</v>
      </c>
      <c r="AD25" s="92">
        <f t="shared" si="6"/>
        <v>1049416</v>
      </c>
    </row>
    <row r="26" spans="1:32">
      <c r="A26" t="s">
        <v>75</v>
      </c>
      <c r="B26" s="89" t="s">
        <v>93</v>
      </c>
      <c r="C26" s="146">
        <v>1</v>
      </c>
      <c r="D26" s="89" t="s">
        <v>106</v>
      </c>
      <c r="E26" s="89" t="s">
        <v>54</v>
      </c>
      <c r="F26" s="89" t="s">
        <v>61</v>
      </c>
      <c r="G26" s="89" t="s">
        <v>73</v>
      </c>
      <c r="H26" s="118">
        <v>42559</v>
      </c>
      <c r="I26" s="124">
        <v>0.3194791666666667</v>
      </c>
      <c r="J26" s="115">
        <v>129.94</v>
      </c>
      <c r="K26" s="121"/>
      <c r="O26" s="89">
        <v>1</v>
      </c>
      <c r="P26" s="89" t="s">
        <v>54</v>
      </c>
      <c r="Q26" s="118">
        <v>42562</v>
      </c>
      <c r="R26" s="124">
        <v>0.63040509259259259</v>
      </c>
      <c r="S26" s="115">
        <v>131.96100000000001</v>
      </c>
      <c r="U26" t="s">
        <v>62</v>
      </c>
      <c r="W26" s="89">
        <v>1</v>
      </c>
      <c r="X26" s="89">
        <v>100</v>
      </c>
      <c r="Y26" s="95">
        <f t="shared" si="2"/>
        <v>-2.021000000000015</v>
      </c>
      <c r="Z26" s="133">
        <f t="shared" si="3"/>
        <v>-202.1000000000015</v>
      </c>
      <c r="AA26" s="92">
        <v>-20227</v>
      </c>
      <c r="AB26" s="92">
        <f t="shared" si="4"/>
        <v>0</v>
      </c>
      <c r="AC26" s="92">
        <f t="shared" si="5"/>
        <v>-20227</v>
      </c>
      <c r="AD26" s="92">
        <f t="shared" si="6"/>
        <v>1029189</v>
      </c>
    </row>
    <row r="27" spans="1:32">
      <c r="A27" t="s">
        <v>75</v>
      </c>
      <c r="B27" s="89" t="s">
        <v>103</v>
      </c>
      <c r="C27" s="146">
        <v>1</v>
      </c>
      <c r="D27" s="89" t="s">
        <v>106</v>
      </c>
      <c r="E27" s="89" t="s">
        <v>54</v>
      </c>
      <c r="F27" s="89" t="s">
        <v>61</v>
      </c>
      <c r="G27" s="89" t="s">
        <v>73</v>
      </c>
      <c r="H27" s="118">
        <v>42559</v>
      </c>
      <c r="I27" s="124">
        <v>0.32170138888888888</v>
      </c>
      <c r="J27" s="115">
        <v>1.29017</v>
      </c>
      <c r="K27" s="121"/>
      <c r="O27" s="89">
        <v>1</v>
      </c>
      <c r="P27" s="89" t="s">
        <v>54</v>
      </c>
      <c r="Q27" s="118">
        <v>42562</v>
      </c>
      <c r="R27" s="124">
        <v>0.87543981481481481</v>
      </c>
      <c r="S27" s="115">
        <v>1.2981199999999999</v>
      </c>
      <c r="U27" t="s">
        <v>62</v>
      </c>
      <c r="W27" s="89">
        <v>1</v>
      </c>
      <c r="X27" s="89">
        <v>10000</v>
      </c>
      <c r="Y27" s="95">
        <f t="shared" si="2"/>
        <v>-7.9499999999999016E-3</v>
      </c>
      <c r="Z27" s="133">
        <f t="shared" si="3"/>
        <v>-79.499999999999019</v>
      </c>
      <c r="AA27" s="92">
        <v>-8518</v>
      </c>
      <c r="AB27" s="92">
        <f t="shared" si="4"/>
        <v>0</v>
      </c>
      <c r="AC27" s="92">
        <f t="shared" si="5"/>
        <v>-8518</v>
      </c>
      <c r="AD27" s="92">
        <f t="shared" si="6"/>
        <v>1020671</v>
      </c>
    </row>
    <row r="28" spans="1:32">
      <c r="A28" t="s">
        <v>75</v>
      </c>
      <c r="B28" s="89" t="s">
        <v>95</v>
      </c>
      <c r="C28" s="146">
        <v>1</v>
      </c>
      <c r="D28" s="89" t="s">
        <v>106</v>
      </c>
      <c r="E28" s="89" t="s">
        <v>54</v>
      </c>
      <c r="F28" s="89" t="s">
        <v>56</v>
      </c>
      <c r="G28" s="89" t="s">
        <v>73</v>
      </c>
      <c r="H28" s="118">
        <v>42559</v>
      </c>
      <c r="I28" s="124">
        <v>0.32336805555555553</v>
      </c>
      <c r="J28" s="115">
        <v>0.85741000000000001</v>
      </c>
      <c r="K28" s="121"/>
      <c r="L28" s="107">
        <f>IF(J28&gt;K28,J28-K28,K28-J28)</f>
        <v>0.85741000000000001</v>
      </c>
      <c r="O28" s="89">
        <v>1</v>
      </c>
      <c r="P28" s="89" t="s">
        <v>54</v>
      </c>
      <c r="Q28" s="118">
        <v>42562</v>
      </c>
      <c r="R28" s="124">
        <v>0.87405092592592604</v>
      </c>
      <c r="S28" s="115">
        <v>0.85099000000000002</v>
      </c>
      <c r="U28" t="s">
        <v>62</v>
      </c>
      <c r="W28" s="89">
        <v>1</v>
      </c>
      <c r="X28" s="89">
        <v>10000</v>
      </c>
      <c r="Y28" s="95">
        <f t="shared" si="2"/>
        <v>-6.4199999999999813E-3</v>
      </c>
      <c r="Z28" s="133">
        <f t="shared" si="3"/>
        <v>-64.199999999999818</v>
      </c>
      <c r="AA28" s="92">
        <v>-8583</v>
      </c>
      <c r="AB28" s="92">
        <f t="shared" si="4"/>
        <v>0</v>
      </c>
      <c r="AC28" s="92">
        <f t="shared" si="5"/>
        <v>-8583</v>
      </c>
      <c r="AD28" s="92">
        <f t="shared" si="6"/>
        <v>1012088</v>
      </c>
    </row>
    <row r="29" spans="1:32">
      <c r="A29" t="s">
        <v>75</v>
      </c>
      <c r="B29" s="89" t="s">
        <v>103</v>
      </c>
      <c r="C29" s="146">
        <v>1</v>
      </c>
      <c r="D29" s="89" t="s">
        <v>106</v>
      </c>
      <c r="E29" s="89" t="s">
        <v>54</v>
      </c>
      <c r="F29" s="89" t="s">
        <v>61</v>
      </c>
      <c r="G29" s="89" t="s">
        <v>73</v>
      </c>
      <c r="H29" s="118">
        <v>42559</v>
      </c>
      <c r="I29" s="124">
        <v>0.32427083333333334</v>
      </c>
      <c r="J29" s="115">
        <v>1.2898000000000001</v>
      </c>
      <c r="K29" s="121"/>
      <c r="O29" s="89">
        <v>1</v>
      </c>
      <c r="P29" s="89" t="s">
        <v>54</v>
      </c>
      <c r="Q29" s="118">
        <v>42562</v>
      </c>
      <c r="R29" s="124">
        <v>0.8755208333333333</v>
      </c>
      <c r="S29" s="115">
        <v>1.29806</v>
      </c>
      <c r="U29" t="s">
        <v>62</v>
      </c>
      <c r="W29" s="89">
        <v>1</v>
      </c>
      <c r="X29" s="89">
        <v>10000</v>
      </c>
      <c r="Y29" s="95">
        <f t="shared" si="2"/>
        <v>-8.2599999999999341E-3</v>
      </c>
      <c r="Z29" s="133">
        <f t="shared" si="3"/>
        <v>-82.599999999999341</v>
      </c>
      <c r="AA29" s="92">
        <v>-8076</v>
      </c>
      <c r="AB29" s="92">
        <f t="shared" si="4"/>
        <v>0</v>
      </c>
      <c r="AC29" s="92">
        <f t="shared" si="5"/>
        <v>-8076</v>
      </c>
      <c r="AD29" s="92">
        <f t="shared" si="6"/>
        <v>1004012</v>
      </c>
    </row>
    <row r="30" spans="1:32">
      <c r="A30" t="s">
        <v>75</v>
      </c>
      <c r="B30" s="89" t="s">
        <v>95</v>
      </c>
      <c r="C30" s="146">
        <v>1</v>
      </c>
      <c r="D30" s="89" t="s">
        <v>106</v>
      </c>
      <c r="E30" s="89" t="s">
        <v>54</v>
      </c>
      <c r="F30" s="89" t="s">
        <v>56</v>
      </c>
      <c r="G30" s="89" t="s">
        <v>73</v>
      </c>
      <c r="H30" s="118">
        <v>42559</v>
      </c>
      <c r="I30" s="124">
        <v>0.32597222222222222</v>
      </c>
      <c r="J30" s="115">
        <v>0.85743999999999998</v>
      </c>
      <c r="K30" s="121"/>
      <c r="L30" s="107">
        <f>IF(J30&gt;K30,J30-K30,K30-J30)</f>
        <v>0.85743999999999998</v>
      </c>
      <c r="O30" s="89">
        <v>1</v>
      </c>
      <c r="P30" s="89" t="s">
        <v>54</v>
      </c>
      <c r="Q30" s="118">
        <v>42562</v>
      </c>
      <c r="R30" s="124">
        <v>0.87422453703703706</v>
      </c>
      <c r="S30" s="115">
        <v>0.85080999999999996</v>
      </c>
      <c r="U30" t="s">
        <v>62</v>
      </c>
      <c r="W30" s="89">
        <v>1</v>
      </c>
      <c r="X30" s="89">
        <v>10000</v>
      </c>
      <c r="Y30" s="95">
        <f t="shared" si="2"/>
        <v>-6.6300000000000248E-3</v>
      </c>
      <c r="Z30" s="133">
        <f t="shared" si="3"/>
        <v>-66.300000000000253</v>
      </c>
      <c r="AA30" s="92">
        <v>-8787</v>
      </c>
      <c r="AB30" s="92">
        <f t="shared" si="4"/>
        <v>0</v>
      </c>
      <c r="AC30" s="92">
        <f t="shared" si="5"/>
        <v>-8787</v>
      </c>
      <c r="AD30" s="92">
        <f t="shared" si="6"/>
        <v>995225</v>
      </c>
      <c r="AF30" s="92"/>
    </row>
    <row r="31" spans="1:32">
      <c r="A31" t="s">
        <v>75</v>
      </c>
      <c r="B31" s="89" t="s">
        <v>100</v>
      </c>
      <c r="C31" s="146">
        <v>1</v>
      </c>
      <c r="D31" s="89" t="s">
        <v>106</v>
      </c>
      <c r="E31" s="89" t="s">
        <v>54</v>
      </c>
      <c r="F31" s="89" t="s">
        <v>61</v>
      </c>
      <c r="G31" s="89" t="s">
        <v>73</v>
      </c>
      <c r="H31" s="118">
        <v>42559</v>
      </c>
      <c r="I31" s="124">
        <v>0.32905092592592594</v>
      </c>
      <c r="J31" s="115">
        <v>1.2624</v>
      </c>
      <c r="K31" s="121"/>
      <c r="O31" s="89">
        <v>1</v>
      </c>
      <c r="P31" s="89" t="s">
        <v>54</v>
      </c>
      <c r="Q31" s="118">
        <v>42559</v>
      </c>
      <c r="R31" s="124">
        <v>0.8959259259259259</v>
      </c>
      <c r="S31" s="115">
        <v>1.27508</v>
      </c>
      <c r="U31" t="s">
        <v>62</v>
      </c>
      <c r="W31" s="89">
        <v>1</v>
      </c>
      <c r="X31" s="89">
        <v>10000</v>
      </c>
      <c r="Y31" s="95">
        <f t="shared" si="2"/>
        <v>-1.2680000000000025E-2</v>
      </c>
      <c r="Z31" s="133">
        <f t="shared" si="3"/>
        <v>-126.80000000000024</v>
      </c>
      <c r="AA31" s="92">
        <v>-13027</v>
      </c>
      <c r="AB31" s="92">
        <f t="shared" si="4"/>
        <v>0</v>
      </c>
      <c r="AC31" s="92">
        <f t="shared" si="5"/>
        <v>-13027</v>
      </c>
      <c r="AD31" s="92">
        <f t="shared" si="6"/>
        <v>982198</v>
      </c>
      <c r="AF31" s="92"/>
    </row>
    <row r="32" spans="1:32">
      <c r="A32" t="s">
        <v>75</v>
      </c>
      <c r="B32" s="89" t="s">
        <v>99</v>
      </c>
      <c r="C32" s="146">
        <v>1</v>
      </c>
      <c r="D32" s="89" t="s">
        <v>106</v>
      </c>
      <c r="E32" s="89" t="s">
        <v>54</v>
      </c>
      <c r="F32" s="89" t="s">
        <v>61</v>
      </c>
      <c r="G32" s="89" t="s">
        <v>73</v>
      </c>
      <c r="H32" s="118">
        <v>42559</v>
      </c>
      <c r="I32" s="124">
        <v>0.33273148148148146</v>
      </c>
      <c r="J32" s="115">
        <v>1.7221299999999999</v>
      </c>
      <c r="K32" s="121"/>
      <c r="O32" s="89">
        <v>1</v>
      </c>
      <c r="P32" s="89" t="s">
        <v>54</v>
      </c>
      <c r="Q32" s="118">
        <v>42564</v>
      </c>
      <c r="R32" s="124">
        <v>0.31209490740740742</v>
      </c>
      <c r="S32" s="115">
        <v>1.73878</v>
      </c>
      <c r="U32" t="s">
        <v>62</v>
      </c>
      <c r="W32" s="89">
        <v>1</v>
      </c>
      <c r="X32" s="89">
        <v>10000</v>
      </c>
      <c r="Y32" s="95">
        <f t="shared" si="2"/>
        <v>-1.6650000000000054E-2</v>
      </c>
      <c r="Z32" s="133">
        <f t="shared" si="3"/>
        <v>-166.50000000000054</v>
      </c>
      <c r="AA32" s="92">
        <v>-13134</v>
      </c>
      <c r="AB32" s="92">
        <f t="shared" si="4"/>
        <v>0</v>
      </c>
      <c r="AC32" s="92">
        <f t="shared" si="5"/>
        <v>-13134</v>
      </c>
      <c r="AD32" s="92">
        <f t="shared" si="6"/>
        <v>969064</v>
      </c>
      <c r="AF32" s="92"/>
    </row>
    <row r="33" spans="1:32">
      <c r="A33" t="s">
        <v>75</v>
      </c>
      <c r="B33" s="89" t="s">
        <v>72</v>
      </c>
      <c r="C33" s="146">
        <v>1</v>
      </c>
      <c r="D33" s="89" t="s">
        <v>106</v>
      </c>
      <c r="E33" s="89" t="s">
        <v>54</v>
      </c>
      <c r="F33" s="89" t="s">
        <v>56</v>
      </c>
      <c r="G33" s="89" t="s">
        <v>73</v>
      </c>
      <c r="H33" s="118">
        <v>42562</v>
      </c>
      <c r="I33" s="124">
        <v>0.32069444444444445</v>
      </c>
      <c r="J33" s="115">
        <v>6.9249999999999998</v>
      </c>
      <c r="K33" s="121"/>
      <c r="O33" s="89">
        <v>1</v>
      </c>
      <c r="P33" s="89" t="s">
        <v>54</v>
      </c>
      <c r="Q33" s="118">
        <v>42564</v>
      </c>
      <c r="R33" s="124">
        <v>0.99833333333333341</v>
      </c>
      <c r="S33" s="115">
        <v>7.2050000000000001</v>
      </c>
      <c r="U33" t="s">
        <v>62</v>
      </c>
      <c r="V33" s="89">
        <v>1</v>
      </c>
      <c r="X33" s="89">
        <v>100</v>
      </c>
      <c r="Y33" s="95">
        <f t="shared" si="2"/>
        <v>0.28000000000000025</v>
      </c>
      <c r="Z33" s="133">
        <f t="shared" si="3"/>
        <v>28.000000000000025</v>
      </c>
      <c r="AA33" s="92">
        <v>2822</v>
      </c>
      <c r="AB33" s="92">
        <f t="shared" si="4"/>
        <v>2822</v>
      </c>
      <c r="AC33" s="92">
        <f t="shared" si="5"/>
        <v>0</v>
      </c>
      <c r="AD33" s="92">
        <f t="shared" si="6"/>
        <v>971886</v>
      </c>
      <c r="AF33" s="92"/>
    </row>
    <row r="34" spans="1:32">
      <c r="A34" t="s">
        <v>75</v>
      </c>
      <c r="B34" s="89" t="s">
        <v>95</v>
      </c>
      <c r="C34" s="146">
        <v>1</v>
      </c>
      <c r="D34" s="89" t="s">
        <v>106</v>
      </c>
      <c r="E34" s="89" t="s">
        <v>54</v>
      </c>
      <c r="F34" s="89" t="s">
        <v>61</v>
      </c>
      <c r="G34" s="89" t="s">
        <v>73</v>
      </c>
      <c r="H34" s="118">
        <v>42562</v>
      </c>
      <c r="I34" s="124">
        <v>0.87438657407407405</v>
      </c>
      <c r="J34" s="115">
        <v>0.85084000000000004</v>
      </c>
      <c r="K34" s="121"/>
      <c r="L34" s="107">
        <f>IF(J34&gt;K34,J34-K34,K34-J34)</f>
        <v>0.85084000000000004</v>
      </c>
      <c r="O34" s="89">
        <v>1</v>
      </c>
      <c r="P34" s="89" t="s">
        <v>54</v>
      </c>
      <c r="Q34" s="118">
        <v>42564</v>
      </c>
      <c r="R34" s="124">
        <v>0.85793981481481474</v>
      </c>
      <c r="S34" s="115">
        <v>0.83567000000000002</v>
      </c>
      <c r="U34" t="s">
        <v>62</v>
      </c>
      <c r="V34" s="89">
        <v>1</v>
      </c>
      <c r="X34" s="89">
        <v>10000</v>
      </c>
      <c r="Y34" s="95">
        <f t="shared" si="2"/>
        <v>1.5170000000000017E-2</v>
      </c>
      <c r="Z34" s="133">
        <f t="shared" si="3"/>
        <v>151.70000000000016</v>
      </c>
      <c r="AA34" s="92">
        <v>21052</v>
      </c>
      <c r="AB34" s="92">
        <f t="shared" si="4"/>
        <v>21052</v>
      </c>
      <c r="AC34" s="92">
        <f t="shared" si="5"/>
        <v>0</v>
      </c>
      <c r="AD34" s="92">
        <f t="shared" si="6"/>
        <v>992938</v>
      </c>
      <c r="AF34" s="92"/>
    </row>
    <row r="35" spans="1:32">
      <c r="A35" t="s">
        <v>75</v>
      </c>
      <c r="B35" s="89" t="s">
        <v>103</v>
      </c>
      <c r="C35" s="146">
        <v>1</v>
      </c>
      <c r="D35" s="89" t="s">
        <v>106</v>
      </c>
      <c r="E35" s="89" t="s">
        <v>54</v>
      </c>
      <c r="F35" s="89" t="s">
        <v>56</v>
      </c>
      <c r="G35" s="89" t="s">
        <v>73</v>
      </c>
      <c r="H35" s="118">
        <v>42562</v>
      </c>
      <c r="I35" s="124">
        <v>0.87565972222222221</v>
      </c>
      <c r="J35" s="115">
        <v>1.2983899999999999</v>
      </c>
      <c r="K35" s="121"/>
      <c r="O35" s="89">
        <v>1</v>
      </c>
      <c r="P35" s="89" t="s">
        <v>54</v>
      </c>
      <c r="Q35" s="118">
        <v>42564</v>
      </c>
      <c r="R35" s="124">
        <v>0.94854166666666673</v>
      </c>
      <c r="S35" s="115">
        <v>1.32376</v>
      </c>
      <c r="U35" t="s">
        <v>62</v>
      </c>
      <c r="V35" s="89">
        <v>1</v>
      </c>
      <c r="X35" s="89">
        <v>10000</v>
      </c>
      <c r="Y35" s="95">
        <f t="shared" si="2"/>
        <v>2.5370000000000115E-2</v>
      </c>
      <c r="Z35" s="133">
        <f t="shared" si="3"/>
        <v>253.70000000000115</v>
      </c>
      <c r="AA35" s="92">
        <v>26479</v>
      </c>
      <c r="AB35" s="92">
        <f t="shared" si="4"/>
        <v>26479</v>
      </c>
      <c r="AC35" s="92">
        <f t="shared" si="5"/>
        <v>0</v>
      </c>
      <c r="AD35" s="92">
        <f t="shared" si="6"/>
        <v>1019417</v>
      </c>
    </row>
    <row r="36" spans="1:32">
      <c r="A36" t="s">
        <v>75</v>
      </c>
      <c r="B36" s="89" t="s">
        <v>93</v>
      </c>
      <c r="C36" s="146">
        <v>1</v>
      </c>
      <c r="D36" s="89" t="s">
        <v>106</v>
      </c>
      <c r="E36" s="89" t="s">
        <v>54</v>
      </c>
      <c r="F36" s="89" t="s">
        <v>56</v>
      </c>
      <c r="G36" s="89" t="s">
        <v>73</v>
      </c>
      <c r="H36" s="118">
        <v>42563</v>
      </c>
      <c r="I36" s="124">
        <v>0.52388888888888896</v>
      </c>
      <c r="J36" s="115">
        <v>134.71</v>
      </c>
      <c r="K36" s="121"/>
      <c r="O36" s="89">
        <v>1</v>
      </c>
      <c r="P36" s="89" t="s">
        <v>54</v>
      </c>
      <c r="Q36" s="118">
        <v>42565</v>
      </c>
      <c r="R36" s="124">
        <v>2.8113425925925927E-2</v>
      </c>
      <c r="S36" s="115">
        <v>137.239</v>
      </c>
      <c r="U36" t="s">
        <v>62</v>
      </c>
      <c r="V36" s="89">
        <v>1</v>
      </c>
      <c r="X36" s="89">
        <v>100</v>
      </c>
      <c r="Y36" s="95">
        <f t="shared" si="2"/>
        <v>2.5289999999999964</v>
      </c>
      <c r="Z36" s="133">
        <f t="shared" si="3"/>
        <v>252.89999999999964</v>
      </c>
      <c r="AA36" s="92">
        <v>25307</v>
      </c>
      <c r="AB36" s="92">
        <f t="shared" si="4"/>
        <v>25307</v>
      </c>
      <c r="AC36" s="92">
        <f t="shared" si="5"/>
        <v>0</v>
      </c>
      <c r="AD36" s="92">
        <f t="shared" si="6"/>
        <v>1044724</v>
      </c>
    </row>
    <row r="37" spans="1:32">
      <c r="A37" t="s">
        <v>75</v>
      </c>
      <c r="B37" s="89" t="s">
        <v>105</v>
      </c>
      <c r="C37" s="146">
        <v>1</v>
      </c>
      <c r="D37" s="89" t="s">
        <v>106</v>
      </c>
      <c r="E37" s="89" t="s">
        <v>54</v>
      </c>
      <c r="F37" s="89" t="s">
        <v>56</v>
      </c>
      <c r="G37" s="89" t="s">
        <v>73</v>
      </c>
      <c r="H37" s="118">
        <v>42563</v>
      </c>
      <c r="I37" s="124">
        <v>0.52648148148148144</v>
      </c>
      <c r="J37" s="115">
        <v>104.904</v>
      </c>
      <c r="K37" s="121"/>
      <c r="O37" s="89">
        <v>1</v>
      </c>
      <c r="P37" s="89" t="s">
        <v>54</v>
      </c>
      <c r="Q37" s="118">
        <v>42563</v>
      </c>
      <c r="R37" s="124">
        <v>0.55368055555555562</v>
      </c>
      <c r="S37" s="115">
        <v>104.702</v>
      </c>
      <c r="U37" t="s">
        <v>62</v>
      </c>
      <c r="W37" s="89">
        <v>1</v>
      </c>
      <c r="X37" s="89">
        <v>100</v>
      </c>
      <c r="Y37" s="95">
        <f t="shared" si="2"/>
        <v>-0.20199999999999818</v>
      </c>
      <c r="Z37" s="133">
        <f t="shared" si="3"/>
        <v>-20.199999999999818</v>
      </c>
      <c r="AA37" s="92">
        <v>-2020</v>
      </c>
      <c r="AB37" s="92">
        <f t="shared" si="4"/>
        <v>0</v>
      </c>
      <c r="AC37" s="92">
        <f t="shared" si="5"/>
        <v>-2020</v>
      </c>
      <c r="AD37" s="92">
        <f t="shared" si="6"/>
        <v>1042704</v>
      </c>
    </row>
    <row r="38" spans="1:32">
      <c r="A38" t="s">
        <v>75</v>
      </c>
      <c r="B38" s="89" t="s">
        <v>105</v>
      </c>
      <c r="C38" s="146">
        <v>1</v>
      </c>
      <c r="D38" s="89" t="s">
        <v>106</v>
      </c>
      <c r="E38" s="89" t="s">
        <v>54</v>
      </c>
      <c r="F38" s="89" t="s">
        <v>56</v>
      </c>
      <c r="G38" s="89" t="s">
        <v>73</v>
      </c>
      <c r="H38" s="118">
        <v>42563</v>
      </c>
      <c r="I38" s="124">
        <v>0.52678240740740734</v>
      </c>
      <c r="J38" s="115">
        <v>104.901</v>
      </c>
      <c r="K38" s="121"/>
      <c r="O38" s="89">
        <v>1</v>
      </c>
      <c r="P38" s="89" t="s">
        <v>54</v>
      </c>
      <c r="S38" s="115">
        <v>106.28100000000001</v>
      </c>
      <c r="X38" s="89">
        <v>100</v>
      </c>
      <c r="Y38" s="95">
        <f t="shared" si="2"/>
        <v>1.3800000000000097</v>
      </c>
      <c r="Z38" s="133">
        <f t="shared" si="3"/>
        <v>138.00000000000097</v>
      </c>
      <c r="AA38" s="92">
        <v>13800</v>
      </c>
      <c r="AB38" s="92">
        <f t="shared" si="4"/>
        <v>13800</v>
      </c>
      <c r="AC38" s="92">
        <f t="shared" si="5"/>
        <v>0</v>
      </c>
      <c r="AD38" s="92">
        <f t="shared" si="6"/>
        <v>1056504</v>
      </c>
    </row>
    <row r="39" spans="1:32">
      <c r="A39" t="s">
        <v>75</v>
      </c>
      <c r="B39" s="89" t="s">
        <v>104</v>
      </c>
      <c r="C39" s="146">
        <v>1</v>
      </c>
      <c r="D39" s="89" t="s">
        <v>106</v>
      </c>
      <c r="E39" s="89" t="s">
        <v>54</v>
      </c>
      <c r="F39" s="89" t="s">
        <v>61</v>
      </c>
      <c r="G39" s="89" t="s">
        <v>81</v>
      </c>
      <c r="H39" s="118">
        <v>42563</v>
      </c>
      <c r="I39" s="124">
        <v>0.53461805555555553</v>
      </c>
      <c r="J39" s="115">
        <v>0.98301000000000005</v>
      </c>
      <c r="K39" s="121"/>
      <c r="O39" s="89">
        <v>1</v>
      </c>
      <c r="P39" s="89" t="s">
        <v>54</v>
      </c>
      <c r="Q39" s="118">
        <v>42563</v>
      </c>
      <c r="R39" s="124">
        <v>0.92136574074074085</v>
      </c>
      <c r="S39" s="115">
        <v>0.98365000000000002</v>
      </c>
      <c r="U39" t="s">
        <v>62</v>
      </c>
      <c r="W39" s="89">
        <v>1</v>
      </c>
      <c r="X39" s="89">
        <v>10000</v>
      </c>
      <c r="Y39" s="95">
        <f t="shared" si="2"/>
        <v>-6.3999999999997392E-4</v>
      </c>
      <c r="Z39" s="133">
        <f t="shared" si="3"/>
        <v>-6.3999999999997392</v>
      </c>
      <c r="AA39" s="92">
        <v>-678</v>
      </c>
      <c r="AB39" s="92">
        <f t="shared" si="4"/>
        <v>0</v>
      </c>
      <c r="AC39" s="92">
        <f t="shared" si="5"/>
        <v>-678</v>
      </c>
      <c r="AD39" s="92">
        <f t="shared" si="6"/>
        <v>1055826</v>
      </c>
    </row>
    <row r="40" spans="1:32" ht="14.25" thickBot="1">
      <c r="A40" t="s">
        <v>75</v>
      </c>
      <c r="B40" s="89" t="s">
        <v>100</v>
      </c>
      <c r="C40" s="146">
        <v>1</v>
      </c>
      <c r="D40" s="89" t="s">
        <v>106</v>
      </c>
      <c r="E40" s="89" t="s">
        <v>54</v>
      </c>
      <c r="F40" s="89" t="s">
        <v>56</v>
      </c>
      <c r="G40" s="89" t="s">
        <v>73</v>
      </c>
      <c r="H40" s="118">
        <v>42563</v>
      </c>
      <c r="I40" s="124">
        <v>0.53631944444444446</v>
      </c>
      <c r="J40" s="115">
        <v>1.28464</v>
      </c>
      <c r="K40" s="121"/>
      <c r="O40" s="89">
        <v>1</v>
      </c>
      <c r="P40" s="89" t="s">
        <v>54</v>
      </c>
      <c r="Q40" s="118">
        <v>42564</v>
      </c>
      <c r="R40" s="124">
        <v>0.98510416666666656</v>
      </c>
      <c r="S40" s="115">
        <v>1.3012300000000001</v>
      </c>
      <c r="U40" t="s">
        <v>62</v>
      </c>
      <c r="V40" s="89">
        <v>1</v>
      </c>
      <c r="X40" s="89">
        <v>10000</v>
      </c>
      <c r="Y40" s="95">
        <f t="shared" si="2"/>
        <v>1.6590000000000105E-2</v>
      </c>
      <c r="Z40" s="133">
        <f t="shared" si="3"/>
        <v>165.90000000000106</v>
      </c>
      <c r="AA40" s="92">
        <v>17647</v>
      </c>
      <c r="AB40" s="92">
        <f t="shared" si="4"/>
        <v>17647</v>
      </c>
      <c r="AC40" s="92">
        <f t="shared" si="5"/>
        <v>0</v>
      </c>
      <c r="AD40" s="92">
        <f t="shared" si="6"/>
        <v>1073473</v>
      </c>
    </row>
    <row r="41" spans="1:32" hidden="1">
      <c r="J41" s="115"/>
      <c r="K41" s="121"/>
      <c r="S41" s="115"/>
      <c r="X41" s="89">
        <v>100</v>
      </c>
      <c r="Y41" s="95">
        <f t="shared" si="2"/>
        <v>0</v>
      </c>
      <c r="Z41" s="133">
        <f t="shared" si="3"/>
        <v>0</v>
      </c>
      <c r="AB41" s="92">
        <f t="shared" si="4"/>
        <v>0</v>
      </c>
      <c r="AC41" s="92">
        <f t="shared" si="5"/>
        <v>0</v>
      </c>
      <c r="AD41" s="92">
        <f t="shared" si="6"/>
        <v>1073473</v>
      </c>
    </row>
    <row r="42" spans="1:32" hidden="1">
      <c r="J42" s="115"/>
      <c r="K42" s="121"/>
      <c r="S42" s="115"/>
      <c r="X42" s="89">
        <v>100</v>
      </c>
      <c r="Y42" s="95">
        <f t="shared" ref="Y42:Y58" si="7">IF(F42="買い",(S42-J42),(J42-S42))</f>
        <v>0</v>
      </c>
      <c r="Z42" s="133">
        <f t="shared" ref="Z42:Z58" si="8">IF(F42="買い",(S42-J42)*X42,(J42-S42)*X42)</f>
        <v>0</v>
      </c>
      <c r="AB42" s="92">
        <f t="shared" ref="AB42:AB58" si="9">IF(AA42&gt;0,AA42,0)</f>
        <v>0</v>
      </c>
      <c r="AC42" s="92">
        <f t="shared" ref="AC42:AC58" si="10">IF(AA42&lt;0,AA42,0)</f>
        <v>0</v>
      </c>
      <c r="AD42" s="92">
        <f t="shared" ref="AD42:AD58" si="11">AD41+AA42</f>
        <v>1073473</v>
      </c>
    </row>
    <row r="43" spans="1:32" hidden="1">
      <c r="J43" s="115"/>
      <c r="K43" s="121"/>
      <c r="S43" s="115"/>
      <c r="X43" s="89">
        <v>100</v>
      </c>
      <c r="Y43" s="95">
        <f t="shared" si="7"/>
        <v>0</v>
      </c>
      <c r="Z43" s="133">
        <f t="shared" si="8"/>
        <v>0</v>
      </c>
      <c r="AB43" s="92">
        <f t="shared" si="9"/>
        <v>0</v>
      </c>
      <c r="AC43" s="92">
        <f t="shared" si="10"/>
        <v>0</v>
      </c>
      <c r="AD43" s="92">
        <f t="shared" si="11"/>
        <v>1073473</v>
      </c>
    </row>
    <row r="44" spans="1:32" hidden="1">
      <c r="J44" s="115"/>
      <c r="K44" s="121"/>
      <c r="S44" s="115"/>
      <c r="X44" s="89">
        <v>100</v>
      </c>
      <c r="Y44" s="95">
        <f t="shared" si="7"/>
        <v>0</v>
      </c>
      <c r="Z44" s="133">
        <f t="shared" si="8"/>
        <v>0</v>
      </c>
      <c r="AB44" s="92">
        <f t="shared" si="9"/>
        <v>0</v>
      </c>
      <c r="AC44" s="92">
        <f t="shared" si="10"/>
        <v>0</v>
      </c>
      <c r="AD44" s="92">
        <f t="shared" si="11"/>
        <v>1073473</v>
      </c>
    </row>
    <row r="45" spans="1:32" hidden="1">
      <c r="J45" s="115"/>
      <c r="K45" s="121"/>
      <c r="S45" s="115"/>
      <c r="X45" s="89">
        <v>100</v>
      </c>
      <c r="Y45" s="95">
        <f t="shared" si="7"/>
        <v>0</v>
      </c>
      <c r="Z45" s="133">
        <f t="shared" si="8"/>
        <v>0</v>
      </c>
      <c r="AB45" s="92">
        <f t="shared" si="9"/>
        <v>0</v>
      </c>
      <c r="AC45" s="92">
        <f t="shared" si="10"/>
        <v>0</v>
      </c>
      <c r="AD45" s="92">
        <f t="shared" si="11"/>
        <v>1073473</v>
      </c>
    </row>
    <row r="46" spans="1:32" hidden="1">
      <c r="J46" s="115"/>
      <c r="K46" s="121"/>
      <c r="S46" s="115"/>
      <c r="X46" s="89">
        <v>100</v>
      </c>
      <c r="Y46" s="95">
        <f t="shared" si="7"/>
        <v>0</v>
      </c>
      <c r="Z46" s="133">
        <f t="shared" si="8"/>
        <v>0</v>
      </c>
      <c r="AB46" s="92">
        <f t="shared" si="9"/>
        <v>0</v>
      </c>
      <c r="AC46" s="92">
        <f t="shared" si="10"/>
        <v>0</v>
      </c>
      <c r="AD46" s="92">
        <f t="shared" si="11"/>
        <v>1073473</v>
      </c>
    </row>
    <row r="47" spans="1:32" hidden="1">
      <c r="J47" s="115"/>
      <c r="K47" s="121"/>
      <c r="S47" s="115"/>
      <c r="X47" s="89">
        <v>100</v>
      </c>
      <c r="Y47" s="95">
        <f t="shared" si="7"/>
        <v>0</v>
      </c>
      <c r="Z47" s="133">
        <f t="shared" si="8"/>
        <v>0</v>
      </c>
      <c r="AB47" s="92">
        <f t="shared" si="9"/>
        <v>0</v>
      </c>
      <c r="AC47" s="92">
        <f t="shared" si="10"/>
        <v>0</v>
      </c>
      <c r="AD47" s="92">
        <f t="shared" si="11"/>
        <v>1073473</v>
      </c>
    </row>
    <row r="48" spans="1:32" hidden="1">
      <c r="J48" s="115"/>
      <c r="K48" s="121"/>
      <c r="S48" s="115"/>
      <c r="X48" s="89">
        <v>100</v>
      </c>
      <c r="Y48" s="95">
        <f t="shared" si="7"/>
        <v>0</v>
      </c>
      <c r="Z48" s="133">
        <f t="shared" si="8"/>
        <v>0</v>
      </c>
      <c r="AB48" s="92">
        <f t="shared" si="9"/>
        <v>0</v>
      </c>
      <c r="AC48" s="92">
        <f t="shared" si="10"/>
        <v>0</v>
      </c>
      <c r="AD48" s="92">
        <f t="shared" si="11"/>
        <v>1073473</v>
      </c>
    </row>
    <row r="49" spans="1:31" hidden="1">
      <c r="J49" s="115"/>
      <c r="K49" s="121"/>
      <c r="S49" s="115"/>
      <c r="X49" s="89">
        <v>100</v>
      </c>
      <c r="Y49" s="95">
        <f t="shared" si="7"/>
        <v>0</v>
      </c>
      <c r="Z49" s="133">
        <f t="shared" si="8"/>
        <v>0</v>
      </c>
      <c r="AB49" s="92">
        <f t="shared" si="9"/>
        <v>0</v>
      </c>
      <c r="AC49" s="92">
        <f t="shared" si="10"/>
        <v>0</v>
      </c>
      <c r="AD49" s="92">
        <f t="shared" si="11"/>
        <v>1073473</v>
      </c>
    </row>
    <row r="50" spans="1:31" hidden="1">
      <c r="J50" s="115"/>
      <c r="K50" s="121"/>
      <c r="S50" s="115"/>
      <c r="X50" s="89">
        <v>100</v>
      </c>
      <c r="Y50" s="95">
        <f t="shared" si="7"/>
        <v>0</v>
      </c>
      <c r="Z50" s="133">
        <f t="shared" si="8"/>
        <v>0</v>
      </c>
      <c r="AB50" s="92">
        <f t="shared" si="9"/>
        <v>0</v>
      </c>
      <c r="AC50" s="92">
        <f t="shared" si="10"/>
        <v>0</v>
      </c>
      <c r="AD50" s="92">
        <f t="shared" si="11"/>
        <v>1073473</v>
      </c>
    </row>
    <row r="51" spans="1:31" hidden="1">
      <c r="J51" s="115"/>
      <c r="K51" s="121"/>
      <c r="S51" s="115"/>
      <c r="X51" s="89">
        <v>100</v>
      </c>
      <c r="Y51" s="95">
        <f t="shared" si="7"/>
        <v>0</v>
      </c>
      <c r="Z51" s="133">
        <f t="shared" si="8"/>
        <v>0</v>
      </c>
      <c r="AB51" s="92">
        <f t="shared" si="9"/>
        <v>0</v>
      </c>
      <c r="AC51" s="92">
        <f t="shared" si="10"/>
        <v>0</v>
      </c>
      <c r="AD51" s="92">
        <f t="shared" si="11"/>
        <v>1073473</v>
      </c>
    </row>
    <row r="52" spans="1:31" hidden="1">
      <c r="J52" s="115"/>
      <c r="K52" s="121"/>
      <c r="S52" s="115"/>
      <c r="X52" s="89">
        <v>100</v>
      </c>
      <c r="Y52" s="95">
        <f t="shared" si="7"/>
        <v>0</v>
      </c>
      <c r="Z52" s="133">
        <f t="shared" si="8"/>
        <v>0</v>
      </c>
      <c r="AB52" s="92">
        <f t="shared" si="9"/>
        <v>0</v>
      </c>
      <c r="AC52" s="92">
        <f t="shared" si="10"/>
        <v>0</v>
      </c>
      <c r="AD52" s="92">
        <f t="shared" si="11"/>
        <v>1073473</v>
      </c>
    </row>
    <row r="53" spans="1:31" hidden="1">
      <c r="J53" s="115"/>
      <c r="K53" s="121"/>
      <c r="S53" s="115"/>
      <c r="X53" s="89">
        <v>100</v>
      </c>
      <c r="Y53" s="95">
        <f t="shared" si="7"/>
        <v>0</v>
      </c>
      <c r="Z53" s="133">
        <f t="shared" si="8"/>
        <v>0</v>
      </c>
      <c r="AB53" s="92">
        <f t="shared" si="9"/>
        <v>0</v>
      </c>
      <c r="AC53" s="92">
        <f t="shared" si="10"/>
        <v>0</v>
      </c>
      <c r="AD53" s="92">
        <f t="shared" si="11"/>
        <v>1073473</v>
      </c>
    </row>
    <row r="54" spans="1:31" hidden="1">
      <c r="J54" s="115"/>
      <c r="K54" s="121"/>
      <c r="S54" s="115"/>
      <c r="X54" s="89">
        <v>100</v>
      </c>
      <c r="Y54" s="95">
        <f t="shared" si="7"/>
        <v>0</v>
      </c>
      <c r="Z54" s="133">
        <f t="shared" si="8"/>
        <v>0</v>
      </c>
      <c r="AB54" s="92">
        <f t="shared" si="9"/>
        <v>0</v>
      </c>
      <c r="AC54" s="92">
        <f t="shared" si="10"/>
        <v>0</v>
      </c>
      <c r="AD54" s="92">
        <f t="shared" si="11"/>
        <v>1073473</v>
      </c>
    </row>
    <row r="55" spans="1:31" hidden="1">
      <c r="J55" s="115"/>
      <c r="K55" s="121"/>
      <c r="S55" s="115"/>
      <c r="X55" s="89">
        <v>100</v>
      </c>
      <c r="Y55" s="95">
        <f t="shared" si="7"/>
        <v>0</v>
      </c>
      <c r="Z55" s="133">
        <f t="shared" si="8"/>
        <v>0</v>
      </c>
      <c r="AB55" s="92">
        <f t="shared" si="9"/>
        <v>0</v>
      </c>
      <c r="AC55" s="92">
        <f t="shared" si="10"/>
        <v>0</v>
      </c>
      <c r="AD55" s="92">
        <f t="shared" si="11"/>
        <v>1073473</v>
      </c>
    </row>
    <row r="56" spans="1:31" hidden="1">
      <c r="J56" s="115"/>
      <c r="K56" s="121"/>
      <c r="S56" s="115"/>
      <c r="X56" s="89">
        <v>100</v>
      </c>
      <c r="Y56" s="95">
        <f t="shared" si="7"/>
        <v>0</v>
      </c>
      <c r="Z56" s="133">
        <f t="shared" si="8"/>
        <v>0</v>
      </c>
      <c r="AB56" s="92">
        <f t="shared" si="9"/>
        <v>0</v>
      </c>
      <c r="AC56" s="92">
        <f t="shared" si="10"/>
        <v>0</v>
      </c>
      <c r="AD56" s="92">
        <f t="shared" si="11"/>
        <v>1073473</v>
      </c>
    </row>
    <row r="57" spans="1:31" hidden="1">
      <c r="J57" s="115"/>
      <c r="K57" s="121"/>
      <c r="S57" s="115"/>
      <c r="X57" s="89">
        <v>100</v>
      </c>
      <c r="Y57" s="95">
        <f t="shared" si="7"/>
        <v>0</v>
      </c>
      <c r="Z57" s="133">
        <f t="shared" si="8"/>
        <v>0</v>
      </c>
      <c r="AB57" s="92">
        <f t="shared" si="9"/>
        <v>0</v>
      </c>
      <c r="AC57" s="92">
        <f t="shared" si="10"/>
        <v>0</v>
      </c>
      <c r="AD57" s="92">
        <f t="shared" si="11"/>
        <v>1073473</v>
      </c>
    </row>
    <row r="58" spans="1:31" hidden="1">
      <c r="J58" s="115"/>
      <c r="K58" s="121"/>
      <c r="S58" s="115"/>
      <c r="X58" s="89">
        <v>100</v>
      </c>
      <c r="Y58" s="95">
        <f t="shared" si="7"/>
        <v>0</v>
      </c>
      <c r="Z58" s="133">
        <f t="shared" si="8"/>
        <v>0</v>
      </c>
      <c r="AB58" s="92">
        <f t="shared" si="9"/>
        <v>0</v>
      </c>
      <c r="AC58" s="92">
        <f t="shared" si="10"/>
        <v>0</v>
      </c>
      <c r="AD58" s="92">
        <f t="shared" si="11"/>
        <v>1073473</v>
      </c>
    </row>
    <row r="59" spans="1:31" hidden="1">
      <c r="J59" s="115"/>
      <c r="K59" s="121"/>
      <c r="S59" s="115"/>
      <c r="X59" s="89">
        <v>100</v>
      </c>
      <c r="Y59" s="95">
        <f t="shared" si="2"/>
        <v>0</v>
      </c>
      <c r="Z59" s="133">
        <f t="shared" si="3"/>
        <v>0</v>
      </c>
      <c r="AB59" s="92">
        <f t="shared" si="4"/>
        <v>0</v>
      </c>
      <c r="AC59" s="92">
        <f t="shared" si="5"/>
        <v>0</v>
      </c>
      <c r="AD59" s="92">
        <f>AD41+AA59</f>
        <v>1073473</v>
      </c>
    </row>
    <row r="60" spans="1:31" ht="14.25" hidden="1" thickBot="1">
      <c r="B60" s="90"/>
      <c r="C60" s="147"/>
      <c r="D60" s="90"/>
      <c r="E60" s="90"/>
      <c r="F60" s="90"/>
      <c r="G60" s="90"/>
      <c r="H60" s="119"/>
      <c r="I60" s="125"/>
      <c r="J60" s="140"/>
      <c r="K60" s="123"/>
      <c r="L60" s="113">
        <f>IF(J60&gt;K60,J60-K60,K60-J60)</f>
        <v>0</v>
      </c>
      <c r="M60" s="90"/>
      <c r="N60" s="97"/>
      <c r="O60" s="90"/>
      <c r="P60" s="90"/>
      <c r="Q60" s="119"/>
      <c r="R60" s="125"/>
      <c r="S60" s="140"/>
      <c r="T60" s="90"/>
      <c r="U60" s="10"/>
      <c r="V60" s="90"/>
      <c r="W60" s="90"/>
      <c r="X60" s="136">
        <v>100</v>
      </c>
      <c r="Y60" s="139">
        <f t="shared" si="2"/>
        <v>0</v>
      </c>
      <c r="Z60" s="137">
        <f t="shared" si="3"/>
        <v>0</v>
      </c>
      <c r="AA60" s="94"/>
      <c r="AB60" s="92">
        <f t="shared" si="4"/>
        <v>0</v>
      </c>
      <c r="AC60" s="92">
        <f t="shared" si="5"/>
        <v>0</v>
      </c>
      <c r="AD60" s="92">
        <f t="shared" si="6"/>
        <v>1073473</v>
      </c>
      <c r="AE60" s="20"/>
    </row>
    <row r="61" spans="1:31" ht="15" thickTop="1" thickBot="1">
      <c r="A61" s="166"/>
      <c r="B61" s="167"/>
      <c r="C61" s="168"/>
      <c r="D61" s="167"/>
      <c r="E61" s="167"/>
      <c r="F61" s="167"/>
      <c r="G61" s="167"/>
      <c r="H61" s="169"/>
      <c r="I61" s="170"/>
      <c r="J61" s="167"/>
      <c r="K61" s="167"/>
      <c r="L61" s="171"/>
      <c r="M61" s="167"/>
      <c r="N61" s="172"/>
      <c r="O61" s="167"/>
      <c r="P61" s="167"/>
      <c r="Q61" s="169"/>
      <c r="R61" s="170"/>
      <c r="S61" s="167"/>
      <c r="T61" s="167"/>
      <c r="U61" s="173" t="s">
        <v>33</v>
      </c>
      <c r="V61" s="167">
        <f>SUM(V3:V60)</f>
        <v>14</v>
      </c>
      <c r="W61" s="173">
        <f>SUM(W3:W60)</f>
        <v>22</v>
      </c>
      <c r="X61" s="173"/>
      <c r="Y61" s="174"/>
      <c r="Z61" s="175">
        <f>SUM(Z3:Z60)</f>
        <v>558.60000000000434</v>
      </c>
      <c r="AA61" s="176">
        <f>SUM(AA3:AA60)</f>
        <v>73473</v>
      </c>
      <c r="AB61" s="176">
        <f>SUM(AB3:AB60)</f>
        <v>185059</v>
      </c>
      <c r="AC61" s="176">
        <f>SUM(AC3:AC60)</f>
        <v>-111586</v>
      </c>
      <c r="AD61" s="176">
        <f>AD60</f>
        <v>1073473</v>
      </c>
      <c r="AE61" s="166"/>
    </row>
    <row r="62" spans="1:31" ht="14.25" thickTop="1">
      <c r="Z62" s="135"/>
    </row>
    <row r="63" spans="1:31" ht="13.5" customHeight="1" thickBot="1"/>
    <row r="64" spans="1:31" ht="27.75" thickBot="1">
      <c r="C64" s="292" t="s">
        <v>34</v>
      </c>
      <c r="D64" s="293"/>
      <c r="H64" s="160" t="s">
        <v>117</v>
      </c>
      <c r="I64" s="157" t="s">
        <v>127</v>
      </c>
      <c r="J64" s="120" t="s">
        <v>128</v>
      </c>
      <c r="K64" s="177"/>
      <c r="L64" s="108"/>
      <c r="M64" s="7"/>
      <c r="N64" s="98"/>
      <c r="O64" s="7"/>
      <c r="R64" s="89"/>
    </row>
    <row r="65" spans="3:18">
      <c r="C65" s="148" t="s">
        <v>35</v>
      </c>
      <c r="D65" s="1" t="s">
        <v>135</v>
      </c>
      <c r="H65" s="129" t="s">
        <v>122</v>
      </c>
      <c r="I65" s="189">
        <f t="shared" ref="I65:I90" si="12">COUNTIFS($B$3:$B$60,$H65,$F$3:$F$60,$I$64)</f>
        <v>0</v>
      </c>
      <c r="J65" s="181">
        <f t="shared" ref="J65:J90" si="13">COUNTIFS($B$3:$B$60,$H65,$F$3:$F$60,$J$64)</f>
        <v>0</v>
      </c>
      <c r="K65" s="178"/>
      <c r="L65" s="4"/>
      <c r="M65" s="4"/>
      <c r="N65" s="99"/>
      <c r="O65" s="4"/>
      <c r="R65" s="126"/>
    </row>
    <row r="66" spans="3:18">
      <c r="C66" s="149" t="s">
        <v>36</v>
      </c>
      <c r="D66" s="3">
        <f>COUNTIF(F3:F60,"買い")</f>
        <v>20</v>
      </c>
      <c r="H66" s="130" t="s">
        <v>121</v>
      </c>
      <c r="I66" s="184">
        <f t="shared" si="12"/>
        <v>0</v>
      </c>
      <c r="J66" s="158">
        <f t="shared" si="13"/>
        <v>0</v>
      </c>
      <c r="K66" s="105"/>
      <c r="L66" s="5"/>
      <c r="M66" s="5"/>
      <c r="N66" s="100"/>
      <c r="O66" s="5"/>
      <c r="R66" s="126"/>
    </row>
    <row r="67" spans="3:18">
      <c r="C67" s="149" t="s">
        <v>37</v>
      </c>
      <c r="D67" s="3">
        <f>COUNTIF(F3:F60,"売り")</f>
        <v>18</v>
      </c>
      <c r="H67" s="130" t="s">
        <v>97</v>
      </c>
      <c r="I67" s="184">
        <f t="shared" si="12"/>
        <v>0</v>
      </c>
      <c r="J67" s="158">
        <f t="shared" si="13"/>
        <v>1</v>
      </c>
      <c r="K67" s="105"/>
      <c r="L67" s="5"/>
      <c r="M67" s="5"/>
      <c r="N67" s="100"/>
      <c r="O67" s="5"/>
      <c r="R67" s="126"/>
    </row>
    <row r="68" spans="3:18">
      <c r="C68" s="149" t="s">
        <v>38</v>
      </c>
      <c r="D68" s="3">
        <f>D66+D67</f>
        <v>38</v>
      </c>
      <c r="H68" s="130" t="s">
        <v>119</v>
      </c>
      <c r="I68" s="184">
        <f t="shared" si="12"/>
        <v>0</v>
      </c>
      <c r="J68" s="158">
        <f t="shared" si="13"/>
        <v>0</v>
      </c>
      <c r="K68" s="105"/>
      <c r="L68" s="5"/>
      <c r="M68" s="5"/>
      <c r="N68" s="100"/>
      <c r="O68" s="5"/>
      <c r="R68" s="126"/>
    </row>
    <row r="69" spans="3:18">
      <c r="C69" s="149" t="s">
        <v>39</v>
      </c>
      <c r="D69" s="3">
        <f>V61</f>
        <v>14</v>
      </c>
      <c r="H69" s="130" t="s">
        <v>111</v>
      </c>
      <c r="I69" s="184">
        <f t="shared" si="12"/>
        <v>0</v>
      </c>
      <c r="J69" s="158">
        <f t="shared" si="13"/>
        <v>0</v>
      </c>
      <c r="K69" s="105"/>
      <c r="L69" s="5"/>
      <c r="M69" s="5"/>
      <c r="N69" s="100"/>
      <c r="O69" s="5"/>
      <c r="R69" s="126"/>
    </row>
    <row r="70" spans="3:18">
      <c r="C70" s="149" t="s">
        <v>40</v>
      </c>
      <c r="D70" s="110">
        <f>W61</f>
        <v>22</v>
      </c>
      <c r="H70" s="130" t="s">
        <v>123</v>
      </c>
      <c r="I70" s="184">
        <f t="shared" si="12"/>
        <v>0</v>
      </c>
      <c r="J70" s="158">
        <f t="shared" si="13"/>
        <v>0</v>
      </c>
      <c r="K70" s="105"/>
      <c r="L70" s="5"/>
      <c r="M70" s="5"/>
      <c r="N70" s="100"/>
      <c r="O70" s="5"/>
      <c r="R70" s="126"/>
    </row>
    <row r="71" spans="3:18">
      <c r="C71" s="149" t="s">
        <v>41</v>
      </c>
      <c r="D71" s="3">
        <f>D68-D69-D70</f>
        <v>2</v>
      </c>
      <c r="H71" s="130" t="s">
        <v>98</v>
      </c>
      <c r="I71" s="184">
        <f t="shared" si="12"/>
        <v>1</v>
      </c>
      <c r="J71" s="158">
        <f t="shared" si="13"/>
        <v>1</v>
      </c>
      <c r="K71" s="105"/>
      <c r="L71" s="5"/>
      <c r="M71" s="5"/>
      <c r="N71" s="100"/>
      <c r="O71" s="5"/>
      <c r="R71" s="126"/>
    </row>
    <row r="72" spans="3:18">
      <c r="C72" s="150" t="s">
        <v>42</v>
      </c>
      <c r="D72" s="111">
        <v>1</v>
      </c>
      <c r="H72" s="130" t="s">
        <v>105</v>
      </c>
      <c r="I72" s="184">
        <f t="shared" si="12"/>
        <v>2</v>
      </c>
      <c r="J72" s="158">
        <f t="shared" si="13"/>
        <v>1</v>
      </c>
      <c r="K72" s="105"/>
      <c r="L72" s="5"/>
      <c r="M72" s="5"/>
      <c r="N72" s="100"/>
      <c r="O72" s="5"/>
      <c r="R72" s="126"/>
    </row>
    <row r="73" spans="3:18">
      <c r="C73" s="149" t="s">
        <v>43</v>
      </c>
      <c r="D73" s="158">
        <f>AB61</f>
        <v>185059</v>
      </c>
      <c r="H73" s="130" t="s">
        <v>112</v>
      </c>
      <c r="I73" s="184">
        <f t="shared" si="12"/>
        <v>0</v>
      </c>
      <c r="J73" s="158">
        <f t="shared" si="13"/>
        <v>0</v>
      </c>
      <c r="K73" s="105"/>
      <c r="L73" s="5"/>
      <c r="M73" s="5"/>
      <c r="N73" s="100"/>
      <c r="O73" s="5"/>
      <c r="R73" s="126"/>
    </row>
    <row r="74" spans="3:18">
      <c r="C74" s="149" t="s">
        <v>44</v>
      </c>
      <c r="D74" s="159">
        <f>AC61</f>
        <v>-111586</v>
      </c>
      <c r="H74" s="130" t="s">
        <v>120</v>
      </c>
      <c r="I74" s="184">
        <f t="shared" si="12"/>
        <v>0</v>
      </c>
      <c r="J74" s="158">
        <f t="shared" si="13"/>
        <v>0</v>
      </c>
      <c r="K74" s="105"/>
      <c r="L74" s="5"/>
      <c r="M74" s="5"/>
      <c r="N74" s="100"/>
      <c r="O74" s="5"/>
      <c r="R74" s="126"/>
    </row>
    <row r="75" spans="3:18">
      <c r="C75" s="149" t="s">
        <v>45</v>
      </c>
      <c r="D75" s="158">
        <f>AA61</f>
        <v>73473</v>
      </c>
      <c r="H75" s="130" t="s">
        <v>118</v>
      </c>
      <c r="I75" s="184">
        <f t="shared" si="12"/>
        <v>0</v>
      </c>
      <c r="J75" s="158">
        <f t="shared" si="13"/>
        <v>0</v>
      </c>
      <c r="K75" s="178"/>
      <c r="L75" s="4"/>
      <c r="M75" s="4"/>
      <c r="N75" s="99"/>
      <c r="O75" s="4"/>
      <c r="R75" s="126"/>
    </row>
    <row r="76" spans="3:18">
      <c r="C76" s="149" t="s">
        <v>15</v>
      </c>
      <c r="D76" s="158">
        <f>D73/D69</f>
        <v>13218.5</v>
      </c>
      <c r="H76" s="130" t="s">
        <v>95</v>
      </c>
      <c r="I76" s="184">
        <f t="shared" si="12"/>
        <v>5</v>
      </c>
      <c r="J76" s="158">
        <f t="shared" si="13"/>
        <v>1</v>
      </c>
      <c r="K76" s="105"/>
      <c r="L76" s="5"/>
      <c r="M76" s="5"/>
      <c r="N76" s="100"/>
      <c r="O76" s="5"/>
      <c r="R76" s="126"/>
    </row>
    <row r="77" spans="3:18">
      <c r="C77" s="149" t="s">
        <v>16</v>
      </c>
      <c r="D77" s="158">
        <f>D74/D70</f>
        <v>-5072.090909090909</v>
      </c>
      <c r="H77" s="130" t="s">
        <v>94</v>
      </c>
      <c r="I77" s="184">
        <f t="shared" si="12"/>
        <v>0</v>
      </c>
      <c r="J77" s="158">
        <f t="shared" si="13"/>
        <v>1</v>
      </c>
      <c r="K77" s="105"/>
      <c r="L77" s="5"/>
      <c r="M77" s="5"/>
      <c r="N77" s="100"/>
      <c r="O77" s="5"/>
      <c r="R77" s="126"/>
    </row>
    <row r="78" spans="3:18">
      <c r="C78" s="149" t="s">
        <v>46</v>
      </c>
      <c r="D78" s="3">
        <v>3</v>
      </c>
      <c r="H78" s="130" t="s">
        <v>113</v>
      </c>
      <c r="I78" s="184">
        <f t="shared" si="12"/>
        <v>2</v>
      </c>
      <c r="J78" s="158">
        <f t="shared" si="13"/>
        <v>0</v>
      </c>
      <c r="K78" s="105"/>
      <c r="L78" s="5"/>
      <c r="M78" s="5"/>
      <c r="N78" s="100"/>
      <c r="O78" s="5"/>
      <c r="R78" s="126"/>
    </row>
    <row r="79" spans="3:18">
      <c r="C79" s="149" t="s">
        <v>47</v>
      </c>
      <c r="D79" s="3">
        <v>7</v>
      </c>
      <c r="H79" s="130" t="s">
        <v>99</v>
      </c>
      <c r="I79" s="184">
        <f t="shared" si="12"/>
        <v>0</v>
      </c>
      <c r="J79" s="158">
        <f t="shared" si="13"/>
        <v>2</v>
      </c>
      <c r="K79" s="105"/>
      <c r="L79" s="5"/>
      <c r="M79" s="5"/>
      <c r="N79" s="100"/>
      <c r="O79" s="5"/>
      <c r="R79" s="126"/>
    </row>
    <row r="80" spans="3:18">
      <c r="C80" s="149" t="s">
        <v>48</v>
      </c>
      <c r="D80" s="158">
        <v>-30936</v>
      </c>
      <c r="H80" s="130" t="s">
        <v>100</v>
      </c>
      <c r="I80" s="184">
        <f t="shared" si="12"/>
        <v>2</v>
      </c>
      <c r="J80" s="158">
        <f t="shared" si="13"/>
        <v>3</v>
      </c>
      <c r="K80" s="105"/>
      <c r="L80" s="5"/>
      <c r="M80" s="5"/>
      <c r="N80" s="100"/>
      <c r="O80" s="5"/>
      <c r="R80" s="126"/>
    </row>
    <row r="81" spans="3:20" ht="14.25" thickBot="1">
      <c r="C81" s="151" t="s">
        <v>14</v>
      </c>
      <c r="D81" s="112">
        <f>(D69/D68)</f>
        <v>0.36842105263157893</v>
      </c>
      <c r="H81" s="130" t="s">
        <v>93</v>
      </c>
      <c r="I81" s="184">
        <f t="shared" si="12"/>
        <v>1</v>
      </c>
      <c r="J81" s="158">
        <f t="shared" si="13"/>
        <v>2</v>
      </c>
      <c r="K81" s="105"/>
      <c r="L81" s="5"/>
      <c r="M81" s="5"/>
      <c r="N81" s="100"/>
      <c r="O81" s="5"/>
      <c r="R81" s="126"/>
    </row>
    <row r="82" spans="3:20">
      <c r="H82" s="130" t="s">
        <v>103</v>
      </c>
      <c r="I82" s="184">
        <f t="shared" si="12"/>
        <v>2</v>
      </c>
      <c r="J82" s="158">
        <f t="shared" si="13"/>
        <v>2</v>
      </c>
      <c r="K82" s="105"/>
      <c r="L82" s="5"/>
      <c r="M82" s="5"/>
      <c r="N82" s="100"/>
      <c r="O82" s="5"/>
      <c r="R82" s="126"/>
    </row>
    <row r="83" spans="3:20">
      <c r="H83" s="130" t="s">
        <v>125</v>
      </c>
      <c r="I83" s="184">
        <f t="shared" si="12"/>
        <v>0</v>
      </c>
      <c r="J83" s="158">
        <f t="shared" si="13"/>
        <v>0</v>
      </c>
      <c r="K83" s="106"/>
      <c r="L83" s="9"/>
      <c r="M83" s="9"/>
      <c r="N83" s="161"/>
      <c r="O83" s="9"/>
      <c r="R83" s="126"/>
    </row>
    <row r="84" spans="3:20">
      <c r="H84" s="130" t="s">
        <v>114</v>
      </c>
      <c r="I84" s="184">
        <f t="shared" si="12"/>
        <v>2</v>
      </c>
      <c r="J84" s="158">
        <f t="shared" si="13"/>
        <v>0</v>
      </c>
      <c r="K84" s="106"/>
      <c r="L84" s="9"/>
      <c r="M84" s="9"/>
      <c r="N84" s="161"/>
      <c r="O84" s="9"/>
      <c r="R84" s="126"/>
    </row>
    <row r="85" spans="3:20">
      <c r="H85" s="130" t="s">
        <v>115</v>
      </c>
      <c r="I85" s="184">
        <f t="shared" si="12"/>
        <v>0</v>
      </c>
      <c r="J85" s="158">
        <f t="shared" si="13"/>
        <v>0</v>
      </c>
      <c r="K85" s="106"/>
      <c r="L85" s="9"/>
      <c r="M85" s="9"/>
      <c r="N85" s="161"/>
      <c r="O85" s="9"/>
      <c r="R85" s="126"/>
    </row>
    <row r="86" spans="3:20">
      <c r="H86" s="130" t="s">
        <v>124</v>
      </c>
      <c r="I86" s="184">
        <f t="shared" si="12"/>
        <v>0</v>
      </c>
      <c r="J86" s="158">
        <f t="shared" si="13"/>
        <v>0</v>
      </c>
      <c r="K86" s="106"/>
      <c r="L86" s="9"/>
      <c r="M86" s="9"/>
      <c r="N86" s="161"/>
      <c r="O86" s="9"/>
      <c r="R86" s="126"/>
    </row>
    <row r="87" spans="3:20">
      <c r="H87" s="130" t="s">
        <v>104</v>
      </c>
      <c r="I87" s="184">
        <f t="shared" si="12"/>
        <v>0</v>
      </c>
      <c r="J87" s="158">
        <f t="shared" si="13"/>
        <v>2</v>
      </c>
      <c r="K87" s="106"/>
      <c r="L87" s="9"/>
      <c r="M87" s="9"/>
      <c r="N87" s="161"/>
      <c r="O87" s="9"/>
      <c r="R87" s="126"/>
    </row>
    <row r="88" spans="3:20">
      <c r="H88" s="130" t="s">
        <v>31</v>
      </c>
      <c r="I88" s="184">
        <f t="shared" si="12"/>
        <v>0</v>
      </c>
      <c r="J88" s="158">
        <f t="shared" si="13"/>
        <v>1</v>
      </c>
      <c r="K88" s="106"/>
      <c r="L88" s="9"/>
      <c r="M88" s="9"/>
      <c r="N88" s="161"/>
      <c r="O88" s="9"/>
      <c r="R88" s="126"/>
    </row>
    <row r="89" spans="3:20">
      <c r="H89" s="130" t="s">
        <v>116</v>
      </c>
      <c r="I89" s="184">
        <f t="shared" si="12"/>
        <v>3</v>
      </c>
      <c r="J89" s="158">
        <f t="shared" si="13"/>
        <v>1</v>
      </c>
      <c r="K89" s="106"/>
      <c r="L89" s="9"/>
      <c r="M89" s="9"/>
      <c r="N89" s="161"/>
      <c r="O89" s="9"/>
      <c r="R89" s="126"/>
    </row>
    <row r="90" spans="3:20" ht="14.25" thickBot="1">
      <c r="H90" s="131"/>
      <c r="I90" s="185">
        <f t="shared" si="12"/>
        <v>0</v>
      </c>
      <c r="J90" s="186">
        <f t="shared" si="13"/>
        <v>0</v>
      </c>
      <c r="K90" s="179"/>
      <c r="L90" s="6"/>
      <c r="M90" s="6"/>
      <c r="N90" s="101"/>
      <c r="O90" s="6"/>
      <c r="R90" s="126"/>
    </row>
    <row r="91" spans="3:20" ht="14.25" thickBot="1">
      <c r="H91" s="153" t="s">
        <v>33</v>
      </c>
      <c r="I91" s="187">
        <f>SUM(I65:I90)</f>
        <v>20</v>
      </c>
      <c r="J91" s="188">
        <f>SUM(J65:J90)</f>
        <v>18</v>
      </c>
      <c r="K91" s="180"/>
      <c r="L91" s="11"/>
      <c r="M91" s="11"/>
      <c r="N91" s="102"/>
      <c r="O91" s="11"/>
      <c r="R91" s="126"/>
    </row>
    <row r="92" spans="3:20" ht="13.5" customHeight="1">
      <c r="I92" s="133"/>
      <c r="J92" s="133"/>
    </row>
    <row r="93" spans="3:20" ht="13.5" customHeight="1" thickBot="1">
      <c r="I93" s="133"/>
      <c r="J93" s="133"/>
    </row>
    <row r="94" spans="3:20" ht="27.75" thickBot="1">
      <c r="H94" s="160" t="s">
        <v>126</v>
      </c>
      <c r="I94" s="182" t="s">
        <v>127</v>
      </c>
      <c r="J94" s="183" t="s">
        <v>128</v>
      </c>
      <c r="K94" s="156" t="s">
        <v>49</v>
      </c>
      <c r="L94" s="108"/>
      <c r="M94" s="7"/>
      <c r="N94" s="98"/>
      <c r="O94" s="7"/>
      <c r="T94"/>
    </row>
    <row r="95" spans="3:20">
      <c r="H95" s="129" t="s">
        <v>131</v>
      </c>
      <c r="I95" s="184">
        <f>COUNTIFS($G$3:$G$60,$H95,$F$3:$F$60,$I$94)</f>
        <v>2</v>
      </c>
      <c r="J95" s="181">
        <f>COUNTIFS($G$3:$G$60,$H95,$F$3:$F$60,$J$94)</f>
        <v>0</v>
      </c>
      <c r="K95" s="162">
        <v>0</v>
      </c>
      <c r="L95" s="4"/>
      <c r="M95" s="4"/>
      <c r="N95" s="99"/>
      <c r="O95" s="4"/>
      <c r="S95" s="20"/>
      <c r="T95"/>
    </row>
    <row r="96" spans="3:20">
      <c r="H96" s="130" t="s">
        <v>132</v>
      </c>
      <c r="I96" s="184">
        <f>COUNTIFS($G$3:$G$60,$H96,$F$3:$F$60,$I$94)</f>
        <v>18</v>
      </c>
      <c r="J96" s="181">
        <f>COUNTIFS($G$3:$G$60,$H96,$F$3:$F$60,$J$94)</f>
        <v>18</v>
      </c>
      <c r="K96" s="163">
        <v>0</v>
      </c>
      <c r="L96" s="2"/>
      <c r="M96" s="2"/>
      <c r="N96" s="103"/>
      <c r="O96" s="2"/>
      <c r="S96" s="20"/>
      <c r="T96"/>
    </row>
    <row r="97" spans="8:20">
      <c r="H97" s="130" t="s">
        <v>133</v>
      </c>
      <c r="I97" s="184">
        <f>COUNTIFS($G$3:$G$60,$H97,$F$3:$F$60,$I$94)</f>
        <v>0</v>
      </c>
      <c r="J97" s="181">
        <f>COUNTIFS($G$3:$G$60,$H97,$F$3:$F$60,$J$94)</f>
        <v>0</v>
      </c>
      <c r="K97" s="163">
        <v>0</v>
      </c>
      <c r="L97" s="2"/>
      <c r="M97" s="2"/>
      <c r="N97" s="103"/>
      <c r="O97" s="2"/>
      <c r="S97" s="20"/>
      <c r="T97"/>
    </row>
    <row r="98" spans="8:20">
      <c r="H98" s="130"/>
      <c r="I98" s="184">
        <f>COUNTIFS($G$3:$G$60,$H98,$F$3:$F$60,$I$94)</f>
        <v>0</v>
      </c>
      <c r="J98" s="181">
        <f>COUNTIFS($G$3:$G$60,$H98,$F$3:$F$60,$J$94)</f>
        <v>0</v>
      </c>
      <c r="K98" s="163">
        <v>0</v>
      </c>
      <c r="L98" s="2"/>
      <c r="M98" s="2"/>
      <c r="N98" s="103"/>
      <c r="O98" s="2"/>
      <c r="S98" s="20"/>
      <c r="T98"/>
    </row>
    <row r="99" spans="8:20" ht="14.25" thickBot="1">
      <c r="H99" s="131"/>
      <c r="I99" s="184">
        <f>COUNTIFS($G$3:$G$60,$H99,$F$3:$F$60,$I$94)</f>
        <v>0</v>
      </c>
      <c r="J99" s="181">
        <f>COUNTIFS($G$3:$G$60,$H99,$F$3:$F$60,$J$94)</f>
        <v>0</v>
      </c>
      <c r="K99" s="164">
        <v>0</v>
      </c>
      <c r="L99" s="8"/>
      <c r="M99" s="8"/>
      <c r="N99" s="104"/>
      <c r="O99" s="8"/>
      <c r="S99" s="20"/>
      <c r="T99"/>
    </row>
    <row r="100" spans="8:20" ht="14.25" thickBot="1">
      <c r="H100" s="153" t="s">
        <v>33</v>
      </c>
      <c r="I100" s="187">
        <f>SUM(I95:I99)</f>
        <v>20</v>
      </c>
      <c r="J100" s="188">
        <f>SUM(J95:J99)</f>
        <v>18</v>
      </c>
      <c r="K100" s="165">
        <f>SUM(K95:K99)</f>
        <v>0</v>
      </c>
      <c r="L100" s="154"/>
      <c r="M100" s="154"/>
      <c r="N100" s="155"/>
      <c r="O100" s="154"/>
      <c r="S100" s="20"/>
      <c r="T100"/>
    </row>
  </sheetData>
  <autoFilter ref="A2:AE61">
    <filterColumn colId="16" showButton="0"/>
    <sortState ref="A3:AF50">
      <sortCondition ref="H2:H50"/>
    </sortState>
  </autoFilter>
  <mergeCells count="4">
    <mergeCell ref="V1:W1"/>
    <mergeCell ref="C64:D64"/>
    <mergeCell ref="Q2:R2"/>
    <mergeCell ref="H2:I2"/>
  </mergeCells>
  <phoneticPr fontId="12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5"/>
  <sheetViews>
    <sheetView view="pageBreakPreview" zoomScale="70" zoomScaleNormal="70" zoomScaleSheetLayoutView="70" workbookViewId="0">
      <pane ySplit="2" topLeftCell="A3" activePane="bottomLeft" state="frozen"/>
      <selection activeCell="E24" sqref="E24"/>
      <selection pane="bottomLeft" activeCell="M72" sqref="M72"/>
    </sheetView>
  </sheetViews>
  <sheetFormatPr defaultColWidth="10" defaultRowHeight="13.5" customHeight="1"/>
  <cols>
    <col min="1" max="1" width="13.375" customWidth="1"/>
    <col min="2" max="2" width="18.25" style="89" customWidth="1"/>
    <col min="3" max="3" width="13.125" style="89" customWidth="1"/>
    <col min="4" max="4" width="6.875" style="89" customWidth="1"/>
    <col min="5" max="5" width="5.25" style="89" bestFit="1" customWidth="1"/>
    <col min="6" max="6" width="20.25" style="89" bestFit="1" customWidth="1"/>
    <col min="7" max="7" width="17.125" style="118" bestFit="1" customWidth="1"/>
    <col min="8" max="8" width="6.875" style="124" bestFit="1" customWidth="1"/>
    <col min="9" max="9" width="13.125" style="89" customWidth="1"/>
    <col min="10" max="10" width="9.125" style="89" customWidth="1"/>
    <col min="11" max="11" width="9.625" style="95" customWidth="1"/>
    <col min="12" max="12" width="8.5" style="107" customWidth="1"/>
    <col min="13" max="13" width="9" style="89" customWidth="1"/>
    <col min="14" max="14" width="7.875" style="95" customWidth="1"/>
    <col min="15" max="15" width="11.875" style="89" customWidth="1"/>
    <col min="16" max="16" width="11.25" style="89" customWidth="1"/>
    <col min="17" max="17" width="11.875" style="118" bestFit="1" customWidth="1"/>
    <col min="18" max="18" width="8.25" style="124" bestFit="1" customWidth="1"/>
    <col min="19" max="19" width="9" style="89" bestFit="1" customWidth="1"/>
    <col min="20" max="20" width="8.5" style="89" hidden="1" customWidth="1"/>
    <col min="21" max="21" width="13" bestFit="1" customWidth="1"/>
    <col min="22" max="22" width="5.25" style="89" bestFit="1" customWidth="1"/>
    <col min="23" max="23" width="5.25" style="89" customWidth="1"/>
    <col min="24" max="24" width="9.25" style="89" bestFit="1" customWidth="1"/>
    <col min="25" max="25" width="12.25" style="95" hidden="1" customWidth="1"/>
    <col min="26" max="26" width="8.25" style="133" bestFit="1" customWidth="1"/>
    <col min="27" max="27" width="10.625" style="92" bestFit="1" customWidth="1"/>
    <col min="28" max="29" width="10.625" style="92" hidden="1" customWidth="1"/>
    <col min="30" max="30" width="10.75" style="92" customWidth="1"/>
    <col min="31" max="31" width="37.5" style="219" customWidth="1"/>
  </cols>
  <sheetData>
    <row r="1" spans="1:32" ht="13.5" customHeight="1" thickBot="1">
      <c r="B1" s="144" t="s">
        <v>65</v>
      </c>
      <c r="C1" s="89">
        <v>1000000</v>
      </c>
      <c r="L1" s="107" t="s">
        <v>146</v>
      </c>
      <c r="M1" s="89">
        <v>0.02</v>
      </c>
      <c r="V1" s="286" t="s">
        <v>30</v>
      </c>
      <c r="W1" s="287"/>
      <c r="X1" s="132"/>
      <c r="Y1" s="138"/>
    </row>
    <row r="2" spans="1:32" ht="47.25" customHeight="1" thickBot="1">
      <c r="A2" s="89" t="s">
        <v>82</v>
      </c>
      <c r="B2" s="87" t="s">
        <v>21</v>
      </c>
      <c r="C2" s="88" t="s">
        <v>22</v>
      </c>
      <c r="D2" s="88" t="s">
        <v>23</v>
      </c>
      <c r="E2" s="88" t="s">
        <v>77</v>
      </c>
      <c r="F2" s="218"/>
      <c r="G2" s="288" t="s">
        <v>24</v>
      </c>
      <c r="H2" s="289"/>
      <c r="I2" s="88" t="s">
        <v>25</v>
      </c>
      <c r="J2" s="91" t="s">
        <v>62</v>
      </c>
      <c r="K2" s="245" t="s">
        <v>145</v>
      </c>
      <c r="L2" s="91" t="s">
        <v>63</v>
      </c>
      <c r="M2" s="91" t="s">
        <v>64</v>
      </c>
      <c r="N2" s="96" t="s">
        <v>66</v>
      </c>
      <c r="O2" s="91" t="s">
        <v>67</v>
      </c>
      <c r="P2" s="88" t="s">
        <v>26</v>
      </c>
      <c r="Q2" s="290" t="s">
        <v>27</v>
      </c>
      <c r="R2" s="291"/>
      <c r="S2" s="88" t="s">
        <v>28</v>
      </c>
      <c r="T2" s="88" t="s">
        <v>68</v>
      </c>
      <c r="U2" s="88" t="s">
        <v>29</v>
      </c>
      <c r="V2" s="88" t="s">
        <v>83</v>
      </c>
      <c r="W2" s="88" t="s">
        <v>84</v>
      </c>
      <c r="X2" s="142" t="s">
        <v>102</v>
      </c>
      <c r="Y2" s="141" t="s">
        <v>101</v>
      </c>
      <c r="Z2" s="134" t="s">
        <v>96</v>
      </c>
      <c r="AA2" s="152" t="s">
        <v>129</v>
      </c>
      <c r="AB2" s="152" t="s">
        <v>109</v>
      </c>
      <c r="AC2" s="152" t="s">
        <v>110</v>
      </c>
      <c r="AD2" s="93" t="s">
        <v>108</v>
      </c>
      <c r="AE2" s="236" t="s">
        <v>69</v>
      </c>
    </row>
    <row r="3" spans="1:32" ht="40.5">
      <c r="A3" s="219" t="s">
        <v>195</v>
      </c>
      <c r="B3" s="227" t="s">
        <v>97</v>
      </c>
      <c r="C3" s="226" t="s">
        <v>173</v>
      </c>
      <c r="D3" s="226" t="s">
        <v>54</v>
      </c>
      <c r="E3" s="226" t="s">
        <v>61</v>
      </c>
      <c r="F3" s="303" t="s">
        <v>162</v>
      </c>
      <c r="G3" s="216" t="s">
        <v>171</v>
      </c>
      <c r="H3" s="127">
        <v>0.96180555555555547</v>
      </c>
      <c r="I3" s="114">
        <v>77.376000000000005</v>
      </c>
      <c r="J3" s="122">
        <v>79.475999999999999</v>
      </c>
      <c r="K3" s="246">
        <f>IF(I3="","",I3-J3)</f>
        <v>-2.0999999999999943</v>
      </c>
      <c r="L3" s="116">
        <v>207</v>
      </c>
      <c r="M3" s="208">
        <f>$C$1*$M$1</f>
        <v>20000</v>
      </c>
      <c r="N3" s="209">
        <f>IF(L3="","",(M3/L3)/1000)</f>
        <v>9.6618357487922704E-2</v>
      </c>
      <c r="O3" s="114">
        <v>0.09</v>
      </c>
      <c r="P3" s="114" t="s">
        <v>54</v>
      </c>
      <c r="Q3" s="128">
        <v>42587</v>
      </c>
      <c r="R3" s="127">
        <v>0.37638888888888888</v>
      </c>
      <c r="S3" s="114">
        <v>77.376000000000005</v>
      </c>
      <c r="U3" t="s">
        <v>182</v>
      </c>
      <c r="W3" s="89">
        <v>1</v>
      </c>
      <c r="X3" s="89">
        <v>100</v>
      </c>
      <c r="Y3" s="95">
        <f t="shared" ref="Y3:Y34" si="0">IF(E3="買い",(S3-I3),(I3-S3))</f>
        <v>0</v>
      </c>
      <c r="Z3" s="210">
        <f t="shared" ref="Z3:Z34" si="1">IF(E3="買い",(S3-I3)*X3,(I3-S3)*X3)</f>
        <v>0</v>
      </c>
      <c r="AA3" s="92">
        <v>0</v>
      </c>
      <c r="AB3" s="92">
        <f t="shared" ref="AB3:AB60" si="2">IF(AA3&gt;0,AA3,0)</f>
        <v>0</v>
      </c>
      <c r="AC3" s="92">
        <f t="shared" ref="AC3:AC60" si="3">IF(AA3&lt;0,AA3,0)</f>
        <v>0</v>
      </c>
      <c r="AD3" s="211">
        <f>C1+AA3</f>
        <v>1000000</v>
      </c>
      <c r="AE3" s="219" t="s">
        <v>184</v>
      </c>
      <c r="AF3" s="92"/>
    </row>
    <row r="4" spans="1:32" ht="40.5">
      <c r="A4" s="219" t="s">
        <v>195</v>
      </c>
      <c r="B4" s="224" t="s">
        <v>137</v>
      </c>
      <c r="C4" s="228" t="s">
        <v>163</v>
      </c>
      <c r="D4" s="225" t="s">
        <v>54</v>
      </c>
      <c r="E4" s="89" t="s">
        <v>56</v>
      </c>
      <c r="F4" s="228" t="s">
        <v>161</v>
      </c>
      <c r="G4" s="216">
        <v>42584</v>
      </c>
      <c r="H4" s="127">
        <v>0.19583333333333333</v>
      </c>
      <c r="I4" s="114">
        <v>1.47909</v>
      </c>
      <c r="J4" s="122">
        <v>1.4524999999999999</v>
      </c>
      <c r="K4" s="246">
        <f t="shared" ref="K4:K60" si="4">IF(I4="","",I4-J4)</f>
        <v>2.6590000000000114E-2</v>
      </c>
      <c r="L4" s="116">
        <v>265</v>
      </c>
      <c r="M4" s="208">
        <f t="shared" ref="M4:M60" si="5">$C$1*$M$1</f>
        <v>20000</v>
      </c>
      <c r="N4" s="209">
        <f>IF(L4="","",(M4/L4)/1000)</f>
        <v>7.5471698113207558E-2</v>
      </c>
      <c r="O4" s="114">
        <v>7.0000000000000007E-2</v>
      </c>
      <c r="P4" s="114" t="s">
        <v>54</v>
      </c>
      <c r="Q4" s="128">
        <v>42587</v>
      </c>
      <c r="R4" s="127">
        <v>0.90138888888888891</v>
      </c>
      <c r="S4" s="114">
        <v>1.4526300000000001</v>
      </c>
      <c r="U4" t="s">
        <v>182</v>
      </c>
      <c r="W4" s="89">
        <v>1</v>
      </c>
      <c r="X4" s="89">
        <v>10000</v>
      </c>
      <c r="Y4" s="95">
        <f t="shared" si="0"/>
        <v>-2.6459999999999928E-2</v>
      </c>
      <c r="Z4" s="210">
        <f t="shared" si="1"/>
        <v>-264.59999999999928</v>
      </c>
      <c r="AA4" s="92">
        <v>-14355</v>
      </c>
      <c r="AB4" s="92">
        <f t="shared" si="2"/>
        <v>0</v>
      </c>
      <c r="AC4" s="92">
        <f t="shared" si="3"/>
        <v>-14355</v>
      </c>
      <c r="AD4" s="211">
        <f t="shared" ref="AD4:AD60" si="6">AD3+AA4</f>
        <v>985645</v>
      </c>
      <c r="AE4" s="219" t="s">
        <v>183</v>
      </c>
      <c r="AF4" s="92"/>
    </row>
    <row r="5" spans="1:32" ht="40.5">
      <c r="A5" s="307" t="s">
        <v>195</v>
      </c>
      <c r="B5" s="308" t="s">
        <v>120</v>
      </c>
      <c r="C5" s="309" t="s">
        <v>163</v>
      </c>
      <c r="D5" s="310" t="s">
        <v>54</v>
      </c>
      <c r="E5" s="311" t="s">
        <v>56</v>
      </c>
      <c r="F5" s="309" t="s">
        <v>176</v>
      </c>
      <c r="G5" s="312" t="s">
        <v>316</v>
      </c>
      <c r="H5" s="313"/>
      <c r="I5" s="311">
        <v>1.48247</v>
      </c>
      <c r="J5" s="314">
        <v>1.4248499999999999</v>
      </c>
      <c r="K5" s="315">
        <f t="shared" si="4"/>
        <v>5.7620000000000005E-2</v>
      </c>
      <c r="L5" s="316">
        <v>576</v>
      </c>
      <c r="M5" s="311">
        <f t="shared" si="5"/>
        <v>20000</v>
      </c>
      <c r="N5" s="317">
        <f t="shared" ref="N5:N60" si="7">IF(L5="","",(M5/L5)/1000)</f>
        <v>3.4722222222222224E-2</v>
      </c>
      <c r="O5" s="311">
        <v>0.03</v>
      </c>
      <c r="P5" s="311" t="s">
        <v>54</v>
      </c>
      <c r="Q5" s="318"/>
      <c r="R5" s="313"/>
      <c r="S5" s="311"/>
      <c r="T5" s="311"/>
      <c r="U5" s="319"/>
      <c r="V5" s="311"/>
      <c r="W5" s="311"/>
      <c r="X5" s="311">
        <v>10000</v>
      </c>
      <c r="Y5" s="317">
        <f t="shared" si="0"/>
        <v>-1.48247</v>
      </c>
      <c r="Z5" s="320">
        <f t="shared" si="1"/>
        <v>-14824.699999999999</v>
      </c>
      <c r="AA5" s="321"/>
      <c r="AB5" s="321">
        <f t="shared" si="2"/>
        <v>0</v>
      </c>
      <c r="AC5" s="321">
        <f t="shared" si="3"/>
        <v>0</v>
      </c>
      <c r="AD5" s="321">
        <f t="shared" si="6"/>
        <v>985645</v>
      </c>
      <c r="AE5" s="307" t="s">
        <v>315</v>
      </c>
      <c r="AF5" s="92"/>
    </row>
    <row r="6" spans="1:32" ht="40.5">
      <c r="A6" s="219" t="s">
        <v>195</v>
      </c>
      <c r="B6" s="89" t="s">
        <v>165</v>
      </c>
      <c r="C6" s="89" t="s">
        <v>174</v>
      </c>
      <c r="D6" s="89" t="s">
        <v>54</v>
      </c>
      <c r="E6" s="89" t="s">
        <v>61</v>
      </c>
      <c r="F6" s="228" t="s">
        <v>167</v>
      </c>
      <c r="G6" s="128">
        <v>42583</v>
      </c>
      <c r="H6" s="127">
        <v>0.97499999999999998</v>
      </c>
      <c r="I6" s="114">
        <v>0.73157000000000005</v>
      </c>
      <c r="J6" s="122">
        <v>0.73812</v>
      </c>
      <c r="K6" s="246">
        <f t="shared" si="4"/>
        <v>-6.5499999999999448E-3</v>
      </c>
      <c r="L6" s="116">
        <v>70</v>
      </c>
      <c r="M6" s="208">
        <f t="shared" si="5"/>
        <v>20000</v>
      </c>
      <c r="N6" s="209">
        <f t="shared" si="7"/>
        <v>0.2857142857142857</v>
      </c>
      <c r="O6" s="114">
        <v>0.28000000000000003</v>
      </c>
      <c r="P6" s="114" t="s">
        <v>54</v>
      </c>
      <c r="Q6" s="128">
        <v>42586</v>
      </c>
      <c r="R6" s="127">
        <v>4.4444444444444446E-2</v>
      </c>
      <c r="S6" s="114">
        <v>0.73809999999999998</v>
      </c>
      <c r="U6" t="s">
        <v>179</v>
      </c>
      <c r="W6" s="89">
        <v>1</v>
      </c>
      <c r="X6" s="89">
        <v>10000</v>
      </c>
      <c r="Y6" s="95">
        <f t="shared" si="0"/>
        <v>-6.5299999999999248E-3</v>
      </c>
      <c r="Z6" s="210">
        <f t="shared" si="1"/>
        <v>-65.299999999999244</v>
      </c>
      <c r="AA6" s="92">
        <v>-19063</v>
      </c>
      <c r="AB6" s="92">
        <f t="shared" si="2"/>
        <v>0</v>
      </c>
      <c r="AC6" s="92">
        <f t="shared" si="3"/>
        <v>-19063</v>
      </c>
      <c r="AD6" s="211">
        <f t="shared" si="6"/>
        <v>966582</v>
      </c>
      <c r="AE6" s="219" t="s">
        <v>185</v>
      </c>
      <c r="AF6" s="92"/>
    </row>
    <row r="7" spans="1:32" ht="40.5">
      <c r="A7" s="219" t="s">
        <v>195</v>
      </c>
      <c r="B7" s="89" t="s">
        <v>118</v>
      </c>
      <c r="C7" s="228" t="s">
        <v>163</v>
      </c>
      <c r="D7" s="89" t="s">
        <v>54</v>
      </c>
      <c r="E7" s="89" t="s">
        <v>56</v>
      </c>
      <c r="F7" s="228" t="s">
        <v>166</v>
      </c>
      <c r="G7" s="216">
        <v>42585</v>
      </c>
      <c r="H7" s="127">
        <v>0.70000000000000007</v>
      </c>
      <c r="I7" s="114">
        <v>1.0838099999999999</v>
      </c>
      <c r="J7" s="122">
        <v>1.07894</v>
      </c>
      <c r="K7" s="246">
        <f t="shared" si="4"/>
        <v>4.8699999999999299E-3</v>
      </c>
      <c r="L7" s="116">
        <v>49</v>
      </c>
      <c r="M7" s="208">
        <f t="shared" si="5"/>
        <v>20000</v>
      </c>
      <c r="N7" s="209">
        <f t="shared" si="7"/>
        <v>0.40816326530612246</v>
      </c>
      <c r="O7" s="114">
        <v>0.4</v>
      </c>
      <c r="P7" s="114" t="s">
        <v>54</v>
      </c>
      <c r="Q7" s="128">
        <v>42593</v>
      </c>
      <c r="R7" s="127">
        <v>0.53125</v>
      </c>
      <c r="S7" s="114">
        <v>1.08866</v>
      </c>
      <c r="U7" t="s">
        <v>193</v>
      </c>
      <c r="V7" s="89">
        <v>1</v>
      </c>
      <c r="X7" s="89">
        <v>10000</v>
      </c>
      <c r="Y7" s="95">
        <f t="shared" si="0"/>
        <v>4.850000000000021E-3</v>
      </c>
      <c r="Z7" s="210">
        <f t="shared" si="1"/>
        <v>48.500000000000213</v>
      </c>
      <c r="AA7" s="92">
        <v>20177</v>
      </c>
      <c r="AB7" s="92">
        <f t="shared" si="2"/>
        <v>20177</v>
      </c>
      <c r="AC7" s="92">
        <f t="shared" si="3"/>
        <v>0</v>
      </c>
      <c r="AD7" s="211">
        <f t="shared" si="6"/>
        <v>986759</v>
      </c>
      <c r="AE7" s="219" t="s">
        <v>186</v>
      </c>
      <c r="AF7" s="92"/>
    </row>
    <row r="8" spans="1:32" ht="54">
      <c r="A8" s="307" t="s">
        <v>195</v>
      </c>
      <c r="B8" s="311" t="s">
        <v>100</v>
      </c>
      <c r="C8" s="309" t="s">
        <v>163</v>
      </c>
      <c r="D8" s="311" t="s">
        <v>54</v>
      </c>
      <c r="E8" s="311" t="s">
        <v>56</v>
      </c>
      <c r="F8" s="309" t="s">
        <v>177</v>
      </c>
      <c r="G8" s="318" t="s">
        <v>316</v>
      </c>
      <c r="H8" s="313"/>
      <c r="I8" s="311">
        <v>0.82491999999999999</v>
      </c>
      <c r="J8" s="314">
        <v>0.84696000000000005</v>
      </c>
      <c r="K8" s="315">
        <f t="shared" si="4"/>
        <v>-2.204000000000006E-2</v>
      </c>
      <c r="L8" s="316">
        <v>220</v>
      </c>
      <c r="M8" s="311">
        <f t="shared" si="5"/>
        <v>20000</v>
      </c>
      <c r="N8" s="317">
        <f t="shared" si="7"/>
        <v>9.0909090909090912E-2</v>
      </c>
      <c r="O8" s="311">
        <v>0.09</v>
      </c>
      <c r="P8" s="311" t="s">
        <v>54</v>
      </c>
      <c r="Q8" s="318"/>
      <c r="R8" s="313"/>
      <c r="S8" s="311"/>
      <c r="T8" s="311"/>
      <c r="U8" s="319"/>
      <c r="V8" s="311"/>
      <c r="W8" s="311"/>
      <c r="X8" s="311">
        <v>10000</v>
      </c>
      <c r="Y8" s="317">
        <f t="shared" si="0"/>
        <v>-0.82491999999999999</v>
      </c>
      <c r="Z8" s="320">
        <f t="shared" si="1"/>
        <v>-8249.2000000000007</v>
      </c>
      <c r="AA8" s="321"/>
      <c r="AB8" s="321">
        <f t="shared" si="2"/>
        <v>0</v>
      </c>
      <c r="AC8" s="321">
        <f t="shared" si="3"/>
        <v>0</v>
      </c>
      <c r="AD8" s="321">
        <f t="shared" si="6"/>
        <v>986759</v>
      </c>
      <c r="AE8" s="307" t="s">
        <v>316</v>
      </c>
      <c r="AF8" s="92"/>
    </row>
    <row r="9" spans="1:32" ht="54">
      <c r="A9" s="219" t="s">
        <v>195</v>
      </c>
      <c r="B9" s="238" t="s">
        <v>140</v>
      </c>
      <c r="C9" s="230" t="s">
        <v>168</v>
      </c>
      <c r="D9" s="89" t="s">
        <v>54</v>
      </c>
      <c r="E9" s="89" t="s">
        <v>56</v>
      </c>
      <c r="F9" s="228" t="s">
        <v>172</v>
      </c>
      <c r="G9" s="128">
        <v>42585</v>
      </c>
      <c r="H9" s="127">
        <v>1.1111111111111112E-2</v>
      </c>
      <c r="I9" s="114">
        <v>1.8411299999999999</v>
      </c>
      <c r="J9" s="122">
        <v>1.8260700000000001</v>
      </c>
      <c r="K9" s="246">
        <f t="shared" si="4"/>
        <v>1.5059999999999851E-2</v>
      </c>
      <c r="L9" s="116">
        <v>151</v>
      </c>
      <c r="M9" s="208">
        <f t="shared" si="5"/>
        <v>20000</v>
      </c>
      <c r="N9" s="209">
        <f t="shared" si="7"/>
        <v>0.1324503311258278</v>
      </c>
      <c r="O9" s="114">
        <v>0.13</v>
      </c>
      <c r="P9" s="114" t="s">
        <v>54</v>
      </c>
      <c r="Q9" s="128">
        <v>42586</v>
      </c>
      <c r="R9" s="127">
        <v>0.83333333333333337</v>
      </c>
      <c r="S9" s="114">
        <v>1.8461000000000001</v>
      </c>
      <c r="U9" t="s">
        <v>194</v>
      </c>
      <c r="V9" s="89">
        <v>1</v>
      </c>
      <c r="X9" s="89">
        <v>10000</v>
      </c>
      <c r="Y9" s="95">
        <f t="shared" si="0"/>
        <v>4.970000000000141E-3</v>
      </c>
      <c r="Z9" s="210">
        <f t="shared" si="1"/>
        <v>49.70000000000141</v>
      </c>
      <c r="AA9" s="92">
        <v>4692</v>
      </c>
      <c r="AB9" s="92">
        <f t="shared" si="2"/>
        <v>4692</v>
      </c>
      <c r="AC9" s="92">
        <f t="shared" si="3"/>
        <v>0</v>
      </c>
      <c r="AD9" s="211">
        <f t="shared" si="6"/>
        <v>991451</v>
      </c>
      <c r="AE9" s="219" t="s">
        <v>187</v>
      </c>
      <c r="AF9" s="92"/>
    </row>
    <row r="10" spans="1:32" ht="40.5">
      <c r="A10" s="219" t="s">
        <v>195</v>
      </c>
      <c r="B10" s="89" t="s">
        <v>103</v>
      </c>
      <c r="C10" s="228" t="s">
        <v>163</v>
      </c>
      <c r="D10" s="89" t="s">
        <v>54</v>
      </c>
      <c r="E10" s="89" t="s">
        <v>56</v>
      </c>
      <c r="F10" s="228" t="s">
        <v>170</v>
      </c>
      <c r="G10" s="128">
        <v>42585</v>
      </c>
      <c r="H10" s="127">
        <v>6.9444444444444441E-3</v>
      </c>
      <c r="I10" s="114">
        <v>1.33144</v>
      </c>
      <c r="J10" s="122">
        <v>1.3057099999999999</v>
      </c>
      <c r="K10" s="246">
        <f t="shared" si="4"/>
        <v>2.5730000000000031E-2</v>
      </c>
      <c r="L10" s="116">
        <v>257</v>
      </c>
      <c r="M10" s="208">
        <f t="shared" si="5"/>
        <v>20000</v>
      </c>
      <c r="N10" s="209">
        <f t="shared" si="7"/>
        <v>7.7821011673151738E-2</v>
      </c>
      <c r="O10" s="114">
        <v>7.0000000000000007E-2</v>
      </c>
      <c r="P10" s="114" t="s">
        <v>54</v>
      </c>
      <c r="Q10" s="128">
        <v>42587</v>
      </c>
      <c r="R10" s="127">
        <v>0.91527777777777775</v>
      </c>
      <c r="S10" s="114">
        <v>1.3057099999999999</v>
      </c>
      <c r="U10" t="s">
        <v>182</v>
      </c>
      <c r="W10" s="89">
        <v>1</v>
      </c>
      <c r="X10" s="89">
        <v>10000</v>
      </c>
      <c r="Y10" s="95">
        <f t="shared" si="0"/>
        <v>-2.5730000000000031E-2</v>
      </c>
      <c r="Z10" s="210">
        <f t="shared" si="1"/>
        <v>-257.3000000000003</v>
      </c>
      <c r="AA10" s="92">
        <v>-18637</v>
      </c>
      <c r="AB10" s="92">
        <f t="shared" si="2"/>
        <v>0</v>
      </c>
      <c r="AC10" s="92">
        <f t="shared" si="3"/>
        <v>-18637</v>
      </c>
      <c r="AD10" s="211">
        <f t="shared" si="6"/>
        <v>972814</v>
      </c>
    </row>
    <row r="11" spans="1:32" ht="40.5">
      <c r="A11" s="219" t="s">
        <v>195</v>
      </c>
      <c r="B11" s="89" t="s">
        <v>94</v>
      </c>
      <c r="C11" s="228" t="s">
        <v>163</v>
      </c>
      <c r="D11" s="89" t="s">
        <v>54</v>
      </c>
      <c r="E11" s="89" t="s">
        <v>56</v>
      </c>
      <c r="F11" s="228" t="s">
        <v>190</v>
      </c>
      <c r="G11" s="128">
        <v>42594</v>
      </c>
      <c r="H11" s="127">
        <v>0.39652777777777781</v>
      </c>
      <c r="I11" s="114">
        <v>113.752</v>
      </c>
      <c r="J11" s="122">
        <v>112.785</v>
      </c>
      <c r="K11" s="246">
        <f t="shared" si="4"/>
        <v>0.96699999999999875</v>
      </c>
      <c r="L11" s="116">
        <v>96</v>
      </c>
      <c r="M11" s="208">
        <f t="shared" si="5"/>
        <v>20000</v>
      </c>
      <c r="N11" s="209">
        <f t="shared" si="7"/>
        <v>0.20833333333333334</v>
      </c>
      <c r="O11" s="250">
        <v>0.4</v>
      </c>
      <c r="P11" s="114" t="s">
        <v>54</v>
      </c>
      <c r="Q11" s="128">
        <v>42594</v>
      </c>
      <c r="R11" s="127">
        <v>0.99861111111111101</v>
      </c>
      <c r="S11" s="114">
        <v>112.785</v>
      </c>
      <c r="U11" t="s">
        <v>191</v>
      </c>
      <c r="W11" s="89">
        <v>1</v>
      </c>
      <c r="X11" s="89">
        <v>100</v>
      </c>
      <c r="Y11" s="95">
        <f t="shared" si="0"/>
        <v>-0.96699999999999875</v>
      </c>
      <c r="Z11" s="210">
        <f t="shared" si="1"/>
        <v>-96.699999999999875</v>
      </c>
      <c r="AA11" s="92">
        <v>-38680</v>
      </c>
      <c r="AB11" s="92">
        <f t="shared" si="2"/>
        <v>0</v>
      </c>
      <c r="AC11" s="92">
        <f t="shared" si="3"/>
        <v>-38680</v>
      </c>
      <c r="AD11" s="211">
        <f t="shared" si="6"/>
        <v>934134</v>
      </c>
      <c r="AE11" s="219" t="s">
        <v>192</v>
      </c>
    </row>
    <row r="12" spans="1:32" ht="27.75" thickBot="1">
      <c r="A12" s="219" t="s">
        <v>195</v>
      </c>
      <c r="D12" s="89" t="s">
        <v>54</v>
      </c>
      <c r="G12" s="128"/>
      <c r="H12" s="127"/>
      <c r="I12" s="114"/>
      <c r="J12" s="122"/>
      <c r="K12" s="246" t="str">
        <f t="shared" si="4"/>
        <v/>
      </c>
      <c r="L12" s="116"/>
      <c r="M12" s="208">
        <f t="shared" si="5"/>
        <v>20000</v>
      </c>
      <c r="N12" s="209" t="str">
        <f t="shared" si="7"/>
        <v/>
      </c>
      <c r="O12" s="114"/>
      <c r="P12" s="114" t="s">
        <v>54</v>
      </c>
      <c r="Q12" s="128"/>
      <c r="R12" s="127"/>
      <c r="S12" s="114"/>
      <c r="X12" s="89">
        <v>100</v>
      </c>
      <c r="Y12" s="95">
        <f t="shared" si="0"/>
        <v>0</v>
      </c>
      <c r="Z12" s="210">
        <f t="shared" si="1"/>
        <v>0</v>
      </c>
      <c r="AB12" s="92">
        <f t="shared" si="2"/>
        <v>0</v>
      </c>
      <c r="AC12" s="92">
        <f t="shared" si="3"/>
        <v>0</v>
      </c>
      <c r="AD12" s="211">
        <f t="shared" si="6"/>
        <v>934134</v>
      </c>
    </row>
    <row r="13" spans="1:32" ht="27" hidden="1">
      <c r="A13" s="219" t="s">
        <v>195</v>
      </c>
      <c r="D13" s="89" t="s">
        <v>54</v>
      </c>
      <c r="G13" s="128"/>
      <c r="H13" s="127"/>
      <c r="I13" s="114"/>
      <c r="J13" s="122"/>
      <c r="K13" s="246" t="str">
        <f t="shared" si="4"/>
        <v/>
      </c>
      <c r="L13" s="116"/>
      <c r="M13" s="208">
        <f t="shared" si="5"/>
        <v>20000</v>
      </c>
      <c r="N13" s="209" t="str">
        <f t="shared" si="7"/>
        <v/>
      </c>
      <c r="O13" s="114"/>
      <c r="P13" s="114" t="s">
        <v>54</v>
      </c>
      <c r="Q13" s="128"/>
      <c r="R13" s="127"/>
      <c r="S13" s="114"/>
      <c r="X13" s="89">
        <v>100</v>
      </c>
      <c r="Y13" s="95">
        <f t="shared" si="0"/>
        <v>0</v>
      </c>
      <c r="Z13" s="210">
        <f t="shared" si="1"/>
        <v>0</v>
      </c>
      <c r="AB13" s="92">
        <f t="shared" si="2"/>
        <v>0</v>
      </c>
      <c r="AC13" s="92">
        <f t="shared" si="3"/>
        <v>0</v>
      </c>
      <c r="AD13" s="211">
        <f t="shared" si="6"/>
        <v>934134</v>
      </c>
    </row>
    <row r="14" spans="1:32" ht="27" hidden="1">
      <c r="A14" s="219" t="s">
        <v>195</v>
      </c>
      <c r="B14" s="89" t="s">
        <v>180</v>
      </c>
      <c r="D14" s="89" t="s">
        <v>54</v>
      </c>
      <c r="G14" s="128"/>
      <c r="H14" s="127"/>
      <c r="I14" s="114"/>
      <c r="J14" s="122"/>
      <c r="K14" s="246" t="str">
        <f t="shared" si="4"/>
        <v/>
      </c>
      <c r="L14" s="116"/>
      <c r="M14" s="208">
        <f t="shared" si="5"/>
        <v>20000</v>
      </c>
      <c r="N14" s="209" t="str">
        <f t="shared" si="7"/>
        <v/>
      </c>
      <c r="O14" s="114"/>
      <c r="P14" s="114" t="s">
        <v>54</v>
      </c>
      <c r="Q14" s="128"/>
      <c r="R14" s="127"/>
      <c r="S14" s="114"/>
      <c r="X14" s="89">
        <v>100</v>
      </c>
      <c r="Y14" s="95">
        <f t="shared" si="0"/>
        <v>0</v>
      </c>
      <c r="Z14" s="210">
        <f t="shared" si="1"/>
        <v>0</v>
      </c>
      <c r="AB14" s="92">
        <f t="shared" si="2"/>
        <v>0</v>
      </c>
      <c r="AC14" s="92">
        <f t="shared" si="3"/>
        <v>0</v>
      </c>
      <c r="AD14" s="211">
        <f t="shared" si="6"/>
        <v>934134</v>
      </c>
    </row>
    <row r="15" spans="1:32" ht="27" hidden="1">
      <c r="A15" s="219" t="s">
        <v>195</v>
      </c>
      <c r="B15" s="89" t="s">
        <v>181</v>
      </c>
      <c r="D15" s="89" t="s">
        <v>54</v>
      </c>
      <c r="G15" s="128"/>
      <c r="H15" s="127"/>
      <c r="I15" s="114"/>
      <c r="J15" s="122"/>
      <c r="K15" s="246" t="str">
        <f t="shared" si="4"/>
        <v/>
      </c>
      <c r="L15" s="116"/>
      <c r="M15" s="208">
        <f t="shared" si="5"/>
        <v>20000</v>
      </c>
      <c r="N15" s="209" t="str">
        <f t="shared" si="7"/>
        <v/>
      </c>
      <c r="O15" s="114"/>
      <c r="P15" s="114" t="s">
        <v>54</v>
      </c>
      <c r="Q15" s="128"/>
      <c r="R15" s="127"/>
      <c r="S15" s="114"/>
      <c r="X15" s="89">
        <v>100</v>
      </c>
      <c r="Y15" s="95">
        <f t="shared" si="0"/>
        <v>0</v>
      </c>
      <c r="Z15" s="210">
        <f t="shared" si="1"/>
        <v>0</v>
      </c>
      <c r="AB15" s="92">
        <f t="shared" si="2"/>
        <v>0</v>
      </c>
      <c r="AC15" s="92">
        <f t="shared" si="3"/>
        <v>0</v>
      </c>
      <c r="AD15" s="211">
        <f t="shared" si="6"/>
        <v>934134</v>
      </c>
    </row>
    <row r="16" spans="1:32" ht="27" hidden="1">
      <c r="A16" s="219" t="s">
        <v>195</v>
      </c>
      <c r="D16" s="89" t="s">
        <v>54</v>
      </c>
      <c r="G16" s="128"/>
      <c r="H16" s="127"/>
      <c r="I16" s="114"/>
      <c r="J16" s="122"/>
      <c r="K16" s="246" t="str">
        <f t="shared" si="4"/>
        <v/>
      </c>
      <c r="L16" s="116"/>
      <c r="M16" s="208">
        <f t="shared" si="5"/>
        <v>20000</v>
      </c>
      <c r="N16" s="209" t="str">
        <f t="shared" si="7"/>
        <v/>
      </c>
      <c r="O16" s="114"/>
      <c r="P16" s="114" t="s">
        <v>54</v>
      </c>
      <c r="Q16" s="128"/>
      <c r="R16" s="127"/>
      <c r="S16" s="114"/>
      <c r="X16" s="89">
        <v>100</v>
      </c>
      <c r="Y16" s="95">
        <f t="shared" si="0"/>
        <v>0</v>
      </c>
      <c r="Z16" s="210">
        <f t="shared" si="1"/>
        <v>0</v>
      </c>
      <c r="AB16" s="92">
        <f t="shared" si="2"/>
        <v>0</v>
      </c>
      <c r="AC16" s="92">
        <f t="shared" si="3"/>
        <v>0</v>
      </c>
      <c r="AD16" s="211">
        <f t="shared" si="6"/>
        <v>934134</v>
      </c>
    </row>
    <row r="17" spans="1:32" ht="27" hidden="1">
      <c r="A17" s="219" t="s">
        <v>195</v>
      </c>
      <c r="D17" s="89" t="s">
        <v>54</v>
      </c>
      <c r="G17" s="128"/>
      <c r="H17" s="127"/>
      <c r="I17" s="114"/>
      <c r="J17" s="122"/>
      <c r="K17" s="246" t="str">
        <f t="shared" si="4"/>
        <v/>
      </c>
      <c r="L17" s="116"/>
      <c r="M17" s="208">
        <f t="shared" si="5"/>
        <v>20000</v>
      </c>
      <c r="N17" s="209" t="str">
        <f t="shared" si="7"/>
        <v/>
      </c>
      <c r="O17" s="114"/>
      <c r="P17" s="114" t="s">
        <v>54</v>
      </c>
      <c r="Q17" s="128"/>
      <c r="R17" s="127"/>
      <c r="S17" s="114"/>
      <c r="X17" s="89">
        <v>100</v>
      </c>
      <c r="Y17" s="95">
        <f t="shared" si="0"/>
        <v>0</v>
      </c>
      <c r="Z17" s="210">
        <f t="shared" si="1"/>
        <v>0</v>
      </c>
      <c r="AB17" s="92">
        <f t="shared" si="2"/>
        <v>0</v>
      </c>
      <c r="AC17" s="92">
        <f t="shared" si="3"/>
        <v>0</v>
      </c>
      <c r="AD17" s="211">
        <f t="shared" si="6"/>
        <v>934134</v>
      </c>
    </row>
    <row r="18" spans="1:32" ht="27" hidden="1">
      <c r="A18" s="219" t="s">
        <v>195</v>
      </c>
      <c r="D18" s="89" t="s">
        <v>54</v>
      </c>
      <c r="G18" s="128"/>
      <c r="H18" s="127"/>
      <c r="I18" s="114"/>
      <c r="J18" s="122"/>
      <c r="K18" s="246" t="str">
        <f t="shared" si="4"/>
        <v/>
      </c>
      <c r="L18" s="116"/>
      <c r="M18" s="208">
        <f t="shared" si="5"/>
        <v>20000</v>
      </c>
      <c r="N18" s="209" t="str">
        <f t="shared" si="7"/>
        <v/>
      </c>
      <c r="O18" s="114"/>
      <c r="P18" s="114" t="s">
        <v>54</v>
      </c>
      <c r="Q18" s="128"/>
      <c r="R18" s="127"/>
      <c r="S18" s="114"/>
      <c r="X18" s="89">
        <v>100</v>
      </c>
      <c r="Y18" s="95">
        <f t="shared" si="0"/>
        <v>0</v>
      </c>
      <c r="Z18" s="210">
        <f t="shared" si="1"/>
        <v>0</v>
      </c>
      <c r="AB18" s="92">
        <f t="shared" si="2"/>
        <v>0</v>
      </c>
      <c r="AC18" s="92">
        <f t="shared" si="3"/>
        <v>0</v>
      </c>
      <c r="AD18" s="211">
        <f t="shared" si="6"/>
        <v>934134</v>
      </c>
    </row>
    <row r="19" spans="1:32" ht="27" hidden="1">
      <c r="A19" s="219" t="s">
        <v>195</v>
      </c>
      <c r="D19" s="89" t="s">
        <v>54</v>
      </c>
      <c r="G19" s="128"/>
      <c r="H19" s="127"/>
      <c r="I19" s="114"/>
      <c r="J19" s="122"/>
      <c r="K19" s="246" t="str">
        <f t="shared" si="4"/>
        <v/>
      </c>
      <c r="L19" s="116"/>
      <c r="M19" s="208">
        <f t="shared" si="5"/>
        <v>20000</v>
      </c>
      <c r="N19" s="209" t="str">
        <f t="shared" si="7"/>
        <v/>
      </c>
      <c r="O19" s="114"/>
      <c r="P19" s="114" t="s">
        <v>54</v>
      </c>
      <c r="Q19" s="128"/>
      <c r="R19" s="127"/>
      <c r="S19" s="114"/>
      <c r="X19" s="89">
        <v>100</v>
      </c>
      <c r="Y19" s="95">
        <f t="shared" si="0"/>
        <v>0</v>
      </c>
      <c r="Z19" s="210">
        <f t="shared" si="1"/>
        <v>0</v>
      </c>
      <c r="AB19" s="92">
        <f t="shared" si="2"/>
        <v>0</v>
      </c>
      <c r="AC19" s="92">
        <f t="shared" si="3"/>
        <v>0</v>
      </c>
      <c r="AD19" s="211">
        <f t="shared" si="6"/>
        <v>934134</v>
      </c>
    </row>
    <row r="20" spans="1:32" ht="27" hidden="1">
      <c r="A20" s="219" t="s">
        <v>195</v>
      </c>
      <c r="D20" s="89" t="s">
        <v>54</v>
      </c>
      <c r="G20" s="128"/>
      <c r="H20" s="127"/>
      <c r="I20" s="114"/>
      <c r="J20" s="122"/>
      <c r="K20" s="246" t="str">
        <f t="shared" si="4"/>
        <v/>
      </c>
      <c r="L20" s="116"/>
      <c r="M20" s="208">
        <f t="shared" si="5"/>
        <v>20000</v>
      </c>
      <c r="N20" s="209" t="str">
        <f t="shared" si="7"/>
        <v/>
      </c>
      <c r="O20" s="114"/>
      <c r="P20" s="114" t="s">
        <v>54</v>
      </c>
      <c r="Q20" s="128"/>
      <c r="R20" s="127"/>
      <c r="S20" s="114"/>
      <c r="X20" s="89">
        <v>100</v>
      </c>
      <c r="Y20" s="95">
        <f t="shared" si="0"/>
        <v>0</v>
      </c>
      <c r="Z20" s="210">
        <f t="shared" si="1"/>
        <v>0</v>
      </c>
      <c r="AB20" s="92">
        <f t="shared" si="2"/>
        <v>0</v>
      </c>
      <c r="AC20" s="92">
        <f t="shared" si="3"/>
        <v>0</v>
      </c>
      <c r="AD20" s="211">
        <f t="shared" si="6"/>
        <v>934134</v>
      </c>
    </row>
    <row r="21" spans="1:32" ht="27" hidden="1">
      <c r="A21" s="219" t="s">
        <v>195</v>
      </c>
      <c r="D21" s="89" t="s">
        <v>54</v>
      </c>
      <c r="G21" s="128"/>
      <c r="H21" s="127"/>
      <c r="I21" s="114"/>
      <c r="J21" s="122"/>
      <c r="K21" s="246" t="str">
        <f t="shared" si="4"/>
        <v/>
      </c>
      <c r="L21" s="116"/>
      <c r="M21" s="208">
        <f t="shared" si="5"/>
        <v>20000</v>
      </c>
      <c r="N21" s="209" t="str">
        <f t="shared" si="7"/>
        <v/>
      </c>
      <c r="O21" s="114"/>
      <c r="P21" s="114" t="s">
        <v>54</v>
      </c>
      <c r="Q21" s="128"/>
      <c r="R21" s="127"/>
      <c r="S21" s="114"/>
      <c r="X21" s="89">
        <v>100</v>
      </c>
      <c r="Y21" s="95">
        <f t="shared" si="0"/>
        <v>0</v>
      </c>
      <c r="Z21" s="210">
        <f t="shared" si="1"/>
        <v>0</v>
      </c>
      <c r="AB21" s="92">
        <f t="shared" si="2"/>
        <v>0</v>
      </c>
      <c r="AC21" s="92">
        <f t="shared" si="3"/>
        <v>0</v>
      </c>
      <c r="AD21" s="211">
        <f t="shared" si="6"/>
        <v>934134</v>
      </c>
    </row>
    <row r="22" spans="1:32" ht="27" hidden="1">
      <c r="A22" s="219" t="s">
        <v>195</v>
      </c>
      <c r="D22" s="89" t="s">
        <v>54</v>
      </c>
      <c r="G22" s="128"/>
      <c r="H22" s="127"/>
      <c r="I22" s="114"/>
      <c r="J22" s="122"/>
      <c r="K22" s="246" t="str">
        <f t="shared" si="4"/>
        <v/>
      </c>
      <c r="L22" s="116"/>
      <c r="M22" s="208">
        <f t="shared" si="5"/>
        <v>20000</v>
      </c>
      <c r="N22" s="209" t="str">
        <f t="shared" si="7"/>
        <v/>
      </c>
      <c r="O22" s="114"/>
      <c r="P22" s="114" t="s">
        <v>54</v>
      </c>
      <c r="Q22" s="128"/>
      <c r="R22" s="127"/>
      <c r="S22" s="114"/>
      <c r="X22" s="89">
        <v>100</v>
      </c>
      <c r="Y22" s="95">
        <f t="shared" si="0"/>
        <v>0</v>
      </c>
      <c r="Z22" s="210">
        <f t="shared" si="1"/>
        <v>0</v>
      </c>
      <c r="AB22" s="92">
        <f t="shared" si="2"/>
        <v>0</v>
      </c>
      <c r="AC22" s="92">
        <f t="shared" si="3"/>
        <v>0</v>
      </c>
      <c r="AD22" s="211">
        <f t="shared" si="6"/>
        <v>934134</v>
      </c>
    </row>
    <row r="23" spans="1:32" ht="27" hidden="1">
      <c r="A23" s="219" t="s">
        <v>195</v>
      </c>
      <c r="D23" s="89" t="s">
        <v>54</v>
      </c>
      <c r="G23" s="128"/>
      <c r="H23" s="127"/>
      <c r="I23" s="114"/>
      <c r="J23" s="122"/>
      <c r="K23" s="246" t="str">
        <f t="shared" si="4"/>
        <v/>
      </c>
      <c r="L23" s="116"/>
      <c r="M23" s="208">
        <f t="shared" si="5"/>
        <v>20000</v>
      </c>
      <c r="N23" s="209" t="str">
        <f t="shared" si="7"/>
        <v/>
      </c>
      <c r="O23" s="114"/>
      <c r="P23" s="114" t="s">
        <v>54</v>
      </c>
      <c r="Q23" s="128"/>
      <c r="R23" s="127"/>
      <c r="S23" s="114"/>
      <c r="X23" s="89">
        <v>100</v>
      </c>
      <c r="Y23" s="95">
        <f t="shared" si="0"/>
        <v>0</v>
      </c>
      <c r="Z23" s="210">
        <f t="shared" si="1"/>
        <v>0</v>
      </c>
      <c r="AB23" s="92">
        <f t="shared" si="2"/>
        <v>0</v>
      </c>
      <c r="AC23" s="92">
        <f t="shared" si="3"/>
        <v>0</v>
      </c>
      <c r="AD23" s="211">
        <f t="shared" si="6"/>
        <v>934134</v>
      </c>
    </row>
    <row r="24" spans="1:32" ht="27" hidden="1">
      <c r="A24" s="219" t="s">
        <v>195</v>
      </c>
      <c r="D24" s="89" t="s">
        <v>54</v>
      </c>
      <c r="G24" s="128"/>
      <c r="H24" s="127"/>
      <c r="I24" s="114"/>
      <c r="J24" s="122"/>
      <c r="K24" s="246" t="str">
        <f t="shared" si="4"/>
        <v/>
      </c>
      <c r="L24" s="116"/>
      <c r="M24" s="208">
        <f t="shared" si="5"/>
        <v>20000</v>
      </c>
      <c r="N24" s="209" t="str">
        <f t="shared" si="7"/>
        <v/>
      </c>
      <c r="O24" s="114"/>
      <c r="P24" s="114" t="s">
        <v>54</v>
      </c>
      <c r="Q24" s="128"/>
      <c r="R24" s="127"/>
      <c r="S24" s="114"/>
      <c r="X24" s="89">
        <v>100</v>
      </c>
      <c r="Y24" s="95">
        <f t="shared" si="0"/>
        <v>0</v>
      </c>
      <c r="Z24" s="210">
        <f t="shared" si="1"/>
        <v>0</v>
      </c>
      <c r="AB24" s="92">
        <f t="shared" si="2"/>
        <v>0</v>
      </c>
      <c r="AC24" s="92">
        <f t="shared" si="3"/>
        <v>0</v>
      </c>
      <c r="AD24" s="211">
        <f t="shared" si="6"/>
        <v>934134</v>
      </c>
    </row>
    <row r="25" spans="1:32" ht="27" hidden="1">
      <c r="A25" s="219" t="s">
        <v>195</v>
      </c>
      <c r="D25" s="89" t="s">
        <v>54</v>
      </c>
      <c r="G25" s="128"/>
      <c r="H25" s="127"/>
      <c r="I25" s="114"/>
      <c r="J25" s="122"/>
      <c r="K25" s="246" t="str">
        <f t="shared" si="4"/>
        <v/>
      </c>
      <c r="L25" s="116"/>
      <c r="M25" s="208">
        <f t="shared" si="5"/>
        <v>20000</v>
      </c>
      <c r="N25" s="209" t="str">
        <f t="shared" si="7"/>
        <v/>
      </c>
      <c r="O25" s="114"/>
      <c r="P25" s="114" t="s">
        <v>54</v>
      </c>
      <c r="Q25" s="128"/>
      <c r="R25" s="127"/>
      <c r="S25" s="114"/>
      <c r="X25" s="89">
        <v>100</v>
      </c>
      <c r="Y25" s="95">
        <f t="shared" si="0"/>
        <v>0</v>
      </c>
      <c r="Z25" s="210">
        <f t="shared" si="1"/>
        <v>0</v>
      </c>
      <c r="AB25" s="92">
        <f t="shared" si="2"/>
        <v>0</v>
      </c>
      <c r="AC25" s="92">
        <f t="shared" si="3"/>
        <v>0</v>
      </c>
      <c r="AD25" s="211">
        <f t="shared" si="6"/>
        <v>934134</v>
      </c>
    </row>
    <row r="26" spans="1:32" ht="27" hidden="1">
      <c r="A26" s="219" t="s">
        <v>195</v>
      </c>
      <c r="D26" s="89" t="s">
        <v>54</v>
      </c>
      <c r="G26" s="128"/>
      <c r="H26" s="127"/>
      <c r="I26" s="114"/>
      <c r="J26" s="122"/>
      <c r="K26" s="246" t="str">
        <f t="shared" si="4"/>
        <v/>
      </c>
      <c r="L26" s="116"/>
      <c r="M26" s="208">
        <f t="shared" si="5"/>
        <v>20000</v>
      </c>
      <c r="N26" s="209" t="str">
        <f t="shared" si="7"/>
        <v/>
      </c>
      <c r="O26" s="114"/>
      <c r="P26" s="114" t="s">
        <v>54</v>
      </c>
      <c r="Q26" s="128"/>
      <c r="R26" s="127"/>
      <c r="S26" s="114"/>
      <c r="X26" s="89">
        <v>100</v>
      </c>
      <c r="Y26" s="95">
        <f t="shared" si="0"/>
        <v>0</v>
      </c>
      <c r="Z26" s="210">
        <f t="shared" si="1"/>
        <v>0</v>
      </c>
      <c r="AB26" s="92">
        <f t="shared" si="2"/>
        <v>0</v>
      </c>
      <c r="AC26" s="92">
        <f t="shared" si="3"/>
        <v>0</v>
      </c>
      <c r="AD26" s="211">
        <f t="shared" si="6"/>
        <v>934134</v>
      </c>
    </row>
    <row r="27" spans="1:32" ht="27" hidden="1">
      <c r="A27" s="219" t="s">
        <v>195</v>
      </c>
      <c r="D27" s="89" t="s">
        <v>54</v>
      </c>
      <c r="G27" s="128"/>
      <c r="H27" s="127"/>
      <c r="I27" s="114"/>
      <c r="J27" s="122"/>
      <c r="K27" s="246" t="str">
        <f t="shared" si="4"/>
        <v/>
      </c>
      <c r="L27" s="116"/>
      <c r="M27" s="208">
        <f t="shared" si="5"/>
        <v>20000</v>
      </c>
      <c r="N27" s="209" t="str">
        <f t="shared" si="7"/>
        <v/>
      </c>
      <c r="O27" s="114"/>
      <c r="P27" s="114" t="s">
        <v>54</v>
      </c>
      <c r="Q27" s="128"/>
      <c r="R27" s="127"/>
      <c r="S27" s="114"/>
      <c r="X27" s="89">
        <v>100</v>
      </c>
      <c r="Y27" s="95">
        <f t="shared" si="0"/>
        <v>0</v>
      </c>
      <c r="Z27" s="210">
        <f t="shared" si="1"/>
        <v>0</v>
      </c>
      <c r="AB27" s="92">
        <f t="shared" si="2"/>
        <v>0</v>
      </c>
      <c r="AC27" s="92">
        <f t="shared" si="3"/>
        <v>0</v>
      </c>
      <c r="AD27" s="211">
        <f t="shared" si="6"/>
        <v>934134</v>
      </c>
    </row>
    <row r="28" spans="1:32" ht="27" hidden="1">
      <c r="A28" s="219" t="s">
        <v>195</v>
      </c>
      <c r="D28" s="89" t="s">
        <v>54</v>
      </c>
      <c r="G28" s="128"/>
      <c r="H28" s="127"/>
      <c r="I28" s="114"/>
      <c r="J28" s="122"/>
      <c r="K28" s="246" t="str">
        <f t="shared" si="4"/>
        <v/>
      </c>
      <c r="L28" s="116"/>
      <c r="M28" s="208">
        <f t="shared" si="5"/>
        <v>20000</v>
      </c>
      <c r="N28" s="209" t="str">
        <f t="shared" si="7"/>
        <v/>
      </c>
      <c r="O28" s="114"/>
      <c r="P28" s="114" t="s">
        <v>54</v>
      </c>
      <c r="Q28" s="128"/>
      <c r="R28" s="127"/>
      <c r="S28" s="114"/>
      <c r="X28" s="89">
        <v>100</v>
      </c>
      <c r="Y28" s="95">
        <f t="shared" si="0"/>
        <v>0</v>
      </c>
      <c r="Z28" s="210">
        <f t="shared" si="1"/>
        <v>0</v>
      </c>
      <c r="AB28" s="92">
        <f t="shared" si="2"/>
        <v>0</v>
      </c>
      <c r="AC28" s="92">
        <f t="shared" si="3"/>
        <v>0</v>
      </c>
      <c r="AD28" s="211">
        <f t="shared" si="6"/>
        <v>934134</v>
      </c>
    </row>
    <row r="29" spans="1:32" ht="27" hidden="1">
      <c r="A29" s="219" t="s">
        <v>195</v>
      </c>
      <c r="D29" s="89" t="s">
        <v>54</v>
      </c>
      <c r="G29" s="128"/>
      <c r="H29" s="127"/>
      <c r="I29" s="114"/>
      <c r="J29" s="122"/>
      <c r="K29" s="246" t="str">
        <f t="shared" si="4"/>
        <v/>
      </c>
      <c r="L29" s="116"/>
      <c r="M29" s="208">
        <f t="shared" si="5"/>
        <v>20000</v>
      </c>
      <c r="N29" s="209" t="str">
        <f t="shared" si="7"/>
        <v/>
      </c>
      <c r="O29" s="114"/>
      <c r="P29" s="114" t="s">
        <v>54</v>
      </c>
      <c r="Q29" s="128"/>
      <c r="R29" s="127"/>
      <c r="S29" s="114"/>
      <c r="X29" s="89">
        <v>100</v>
      </c>
      <c r="Y29" s="95">
        <f t="shared" si="0"/>
        <v>0</v>
      </c>
      <c r="Z29" s="210">
        <f t="shared" si="1"/>
        <v>0</v>
      </c>
      <c r="AB29" s="92">
        <f t="shared" si="2"/>
        <v>0</v>
      </c>
      <c r="AC29" s="92">
        <f t="shared" si="3"/>
        <v>0</v>
      </c>
      <c r="AD29" s="211">
        <f t="shared" si="6"/>
        <v>934134</v>
      </c>
    </row>
    <row r="30" spans="1:32" ht="27" hidden="1">
      <c r="A30" s="219" t="s">
        <v>195</v>
      </c>
      <c r="D30" s="89" t="s">
        <v>54</v>
      </c>
      <c r="G30" s="128"/>
      <c r="H30" s="127"/>
      <c r="I30" s="114"/>
      <c r="J30" s="122"/>
      <c r="K30" s="246" t="str">
        <f t="shared" si="4"/>
        <v/>
      </c>
      <c r="L30" s="116"/>
      <c r="M30" s="208">
        <f t="shared" si="5"/>
        <v>20000</v>
      </c>
      <c r="N30" s="209" t="str">
        <f t="shared" si="7"/>
        <v/>
      </c>
      <c r="O30" s="114"/>
      <c r="P30" s="114" t="s">
        <v>54</v>
      </c>
      <c r="Q30" s="128"/>
      <c r="R30" s="127"/>
      <c r="S30" s="114"/>
      <c r="X30" s="89">
        <v>100</v>
      </c>
      <c r="Y30" s="95">
        <f t="shared" si="0"/>
        <v>0</v>
      </c>
      <c r="Z30" s="210">
        <f t="shared" si="1"/>
        <v>0</v>
      </c>
      <c r="AB30" s="92">
        <f t="shared" si="2"/>
        <v>0</v>
      </c>
      <c r="AC30" s="92">
        <f t="shared" si="3"/>
        <v>0</v>
      </c>
      <c r="AD30" s="211">
        <f t="shared" si="6"/>
        <v>934134</v>
      </c>
      <c r="AF30" s="92"/>
    </row>
    <row r="31" spans="1:32" ht="27" hidden="1">
      <c r="A31" s="219" t="s">
        <v>195</v>
      </c>
      <c r="D31" s="89" t="s">
        <v>54</v>
      </c>
      <c r="G31" s="128"/>
      <c r="H31" s="127"/>
      <c r="I31" s="114"/>
      <c r="J31" s="122"/>
      <c r="K31" s="246" t="str">
        <f t="shared" si="4"/>
        <v/>
      </c>
      <c r="L31" s="116"/>
      <c r="M31" s="208">
        <f t="shared" si="5"/>
        <v>20000</v>
      </c>
      <c r="N31" s="209" t="str">
        <f t="shared" si="7"/>
        <v/>
      </c>
      <c r="O31" s="114"/>
      <c r="P31" s="114" t="s">
        <v>54</v>
      </c>
      <c r="Q31" s="128"/>
      <c r="R31" s="127"/>
      <c r="S31" s="114"/>
      <c r="X31" s="89">
        <v>100</v>
      </c>
      <c r="Y31" s="95">
        <f t="shared" si="0"/>
        <v>0</v>
      </c>
      <c r="Z31" s="210">
        <f t="shared" si="1"/>
        <v>0</v>
      </c>
      <c r="AB31" s="92">
        <f t="shared" si="2"/>
        <v>0</v>
      </c>
      <c r="AC31" s="92">
        <f t="shared" si="3"/>
        <v>0</v>
      </c>
      <c r="AD31" s="211">
        <f t="shared" si="6"/>
        <v>934134</v>
      </c>
      <c r="AF31" s="92"/>
    </row>
    <row r="32" spans="1:32" ht="27" hidden="1">
      <c r="A32" s="219" t="s">
        <v>195</v>
      </c>
      <c r="D32" s="89" t="s">
        <v>54</v>
      </c>
      <c r="G32" s="128"/>
      <c r="H32" s="127"/>
      <c r="I32" s="114"/>
      <c r="J32" s="122"/>
      <c r="K32" s="246" t="str">
        <f t="shared" si="4"/>
        <v/>
      </c>
      <c r="L32" s="116"/>
      <c r="M32" s="208">
        <f t="shared" si="5"/>
        <v>20000</v>
      </c>
      <c r="N32" s="209" t="str">
        <f t="shared" si="7"/>
        <v/>
      </c>
      <c r="O32" s="114"/>
      <c r="P32" s="114" t="s">
        <v>54</v>
      </c>
      <c r="Q32" s="128"/>
      <c r="R32" s="127"/>
      <c r="S32" s="114"/>
      <c r="X32" s="89">
        <v>100</v>
      </c>
      <c r="Y32" s="95">
        <f t="shared" si="0"/>
        <v>0</v>
      </c>
      <c r="Z32" s="210">
        <f t="shared" si="1"/>
        <v>0</v>
      </c>
      <c r="AB32" s="92">
        <f t="shared" si="2"/>
        <v>0</v>
      </c>
      <c r="AC32" s="92">
        <f t="shared" si="3"/>
        <v>0</v>
      </c>
      <c r="AD32" s="211">
        <f t="shared" si="6"/>
        <v>934134</v>
      </c>
      <c r="AF32" s="92"/>
    </row>
    <row r="33" spans="1:32" ht="27" hidden="1">
      <c r="A33" s="219" t="s">
        <v>195</v>
      </c>
      <c r="D33" s="89" t="s">
        <v>54</v>
      </c>
      <c r="G33" s="128"/>
      <c r="H33" s="127"/>
      <c r="I33" s="114"/>
      <c r="J33" s="122"/>
      <c r="K33" s="246" t="str">
        <f t="shared" si="4"/>
        <v/>
      </c>
      <c r="L33" s="116"/>
      <c r="M33" s="208">
        <f t="shared" si="5"/>
        <v>20000</v>
      </c>
      <c r="N33" s="209" t="str">
        <f t="shared" si="7"/>
        <v/>
      </c>
      <c r="O33" s="114"/>
      <c r="P33" s="114" t="s">
        <v>54</v>
      </c>
      <c r="Q33" s="128"/>
      <c r="R33" s="127"/>
      <c r="S33" s="114"/>
      <c r="X33" s="89">
        <v>100</v>
      </c>
      <c r="Y33" s="95">
        <f t="shared" si="0"/>
        <v>0</v>
      </c>
      <c r="Z33" s="210">
        <f t="shared" si="1"/>
        <v>0</v>
      </c>
      <c r="AB33" s="92">
        <f t="shared" si="2"/>
        <v>0</v>
      </c>
      <c r="AC33" s="92">
        <f t="shared" si="3"/>
        <v>0</v>
      </c>
      <c r="AD33" s="211">
        <f t="shared" si="6"/>
        <v>934134</v>
      </c>
      <c r="AF33" s="92"/>
    </row>
    <row r="34" spans="1:32" ht="27" hidden="1">
      <c r="A34" s="219" t="s">
        <v>195</v>
      </c>
      <c r="D34" s="89" t="s">
        <v>54</v>
      </c>
      <c r="G34" s="128"/>
      <c r="H34" s="127"/>
      <c r="I34" s="114"/>
      <c r="J34" s="122"/>
      <c r="K34" s="246" t="str">
        <f t="shared" si="4"/>
        <v/>
      </c>
      <c r="L34" s="116"/>
      <c r="M34" s="208">
        <f t="shared" si="5"/>
        <v>20000</v>
      </c>
      <c r="N34" s="209" t="str">
        <f t="shared" si="7"/>
        <v/>
      </c>
      <c r="O34" s="114"/>
      <c r="P34" s="114" t="s">
        <v>54</v>
      </c>
      <c r="Q34" s="128"/>
      <c r="R34" s="127"/>
      <c r="S34" s="114"/>
      <c r="X34" s="89">
        <v>100</v>
      </c>
      <c r="Y34" s="95">
        <f t="shared" si="0"/>
        <v>0</v>
      </c>
      <c r="Z34" s="210">
        <f t="shared" si="1"/>
        <v>0</v>
      </c>
      <c r="AB34" s="92">
        <f t="shared" si="2"/>
        <v>0</v>
      </c>
      <c r="AC34" s="92">
        <f t="shared" si="3"/>
        <v>0</v>
      </c>
      <c r="AD34" s="211">
        <f t="shared" si="6"/>
        <v>934134</v>
      </c>
      <c r="AF34" s="92"/>
    </row>
    <row r="35" spans="1:32" ht="27" hidden="1">
      <c r="A35" s="219" t="s">
        <v>195</v>
      </c>
      <c r="D35" s="89" t="s">
        <v>54</v>
      </c>
      <c r="G35" s="128"/>
      <c r="H35" s="127"/>
      <c r="I35" s="114"/>
      <c r="J35" s="122"/>
      <c r="K35" s="246" t="str">
        <f t="shared" si="4"/>
        <v/>
      </c>
      <c r="L35" s="116"/>
      <c r="M35" s="208">
        <f t="shared" si="5"/>
        <v>20000</v>
      </c>
      <c r="N35" s="209" t="str">
        <f t="shared" si="7"/>
        <v/>
      </c>
      <c r="O35" s="114"/>
      <c r="P35" s="114" t="s">
        <v>54</v>
      </c>
      <c r="Q35" s="128"/>
      <c r="R35" s="127"/>
      <c r="S35" s="114"/>
      <c r="X35" s="89">
        <v>100</v>
      </c>
      <c r="Y35" s="95">
        <f t="shared" ref="Y35:Y60" si="8">IF(E35="買い",(S35-I35),(I35-S35))</f>
        <v>0</v>
      </c>
      <c r="Z35" s="210">
        <f t="shared" ref="Z35:Z60" si="9">IF(E35="買い",(S35-I35)*X35,(I35-S35)*X35)</f>
        <v>0</v>
      </c>
      <c r="AB35" s="92">
        <f t="shared" si="2"/>
        <v>0</v>
      </c>
      <c r="AC35" s="92">
        <f t="shared" si="3"/>
        <v>0</v>
      </c>
      <c r="AD35" s="211">
        <f t="shared" si="6"/>
        <v>934134</v>
      </c>
    </row>
    <row r="36" spans="1:32" ht="27" hidden="1">
      <c r="A36" s="219" t="s">
        <v>195</v>
      </c>
      <c r="D36" s="89" t="s">
        <v>54</v>
      </c>
      <c r="G36" s="128"/>
      <c r="H36" s="127"/>
      <c r="I36" s="114"/>
      <c r="J36" s="122"/>
      <c r="K36" s="246" t="str">
        <f t="shared" si="4"/>
        <v/>
      </c>
      <c r="L36" s="116"/>
      <c r="M36" s="208">
        <f t="shared" si="5"/>
        <v>20000</v>
      </c>
      <c r="N36" s="209" t="str">
        <f t="shared" si="7"/>
        <v/>
      </c>
      <c r="O36" s="114"/>
      <c r="P36" s="114" t="s">
        <v>54</v>
      </c>
      <c r="Q36" s="128"/>
      <c r="R36" s="127"/>
      <c r="S36" s="114"/>
      <c r="X36" s="89">
        <v>100</v>
      </c>
      <c r="Y36" s="95">
        <f t="shared" si="8"/>
        <v>0</v>
      </c>
      <c r="Z36" s="210">
        <f t="shared" si="9"/>
        <v>0</v>
      </c>
      <c r="AB36" s="92">
        <f t="shared" si="2"/>
        <v>0</v>
      </c>
      <c r="AC36" s="92">
        <f t="shared" si="3"/>
        <v>0</v>
      </c>
      <c r="AD36" s="211">
        <f t="shared" si="6"/>
        <v>934134</v>
      </c>
    </row>
    <row r="37" spans="1:32" ht="27" hidden="1">
      <c r="A37" s="219" t="s">
        <v>195</v>
      </c>
      <c r="D37" s="89" t="s">
        <v>54</v>
      </c>
      <c r="G37" s="128"/>
      <c r="H37" s="127"/>
      <c r="I37" s="114"/>
      <c r="J37" s="122"/>
      <c r="K37" s="246" t="str">
        <f t="shared" si="4"/>
        <v/>
      </c>
      <c r="L37" s="116"/>
      <c r="M37" s="208">
        <f t="shared" si="5"/>
        <v>20000</v>
      </c>
      <c r="N37" s="209" t="str">
        <f t="shared" si="7"/>
        <v/>
      </c>
      <c r="O37" s="114"/>
      <c r="P37" s="114" t="s">
        <v>54</v>
      </c>
      <c r="Q37" s="128"/>
      <c r="R37" s="127"/>
      <c r="S37" s="114"/>
      <c r="X37" s="89">
        <v>100</v>
      </c>
      <c r="Y37" s="95">
        <f t="shared" si="8"/>
        <v>0</v>
      </c>
      <c r="Z37" s="210">
        <f t="shared" si="9"/>
        <v>0</v>
      </c>
      <c r="AB37" s="92">
        <f t="shared" si="2"/>
        <v>0</v>
      </c>
      <c r="AC37" s="92">
        <f t="shared" si="3"/>
        <v>0</v>
      </c>
      <c r="AD37" s="211">
        <f t="shared" si="6"/>
        <v>934134</v>
      </c>
    </row>
    <row r="38" spans="1:32" ht="27" hidden="1">
      <c r="A38" s="219" t="s">
        <v>195</v>
      </c>
      <c r="D38" s="89" t="s">
        <v>54</v>
      </c>
      <c r="G38" s="128"/>
      <c r="H38" s="127"/>
      <c r="I38" s="114"/>
      <c r="J38" s="122"/>
      <c r="K38" s="246" t="str">
        <f t="shared" si="4"/>
        <v/>
      </c>
      <c r="L38" s="116"/>
      <c r="M38" s="208">
        <f t="shared" si="5"/>
        <v>20000</v>
      </c>
      <c r="N38" s="209" t="str">
        <f t="shared" si="7"/>
        <v/>
      </c>
      <c r="O38" s="114"/>
      <c r="P38" s="114" t="s">
        <v>54</v>
      </c>
      <c r="Q38" s="128"/>
      <c r="R38" s="127"/>
      <c r="S38" s="114"/>
      <c r="X38" s="89">
        <v>100</v>
      </c>
      <c r="Y38" s="95">
        <f t="shared" si="8"/>
        <v>0</v>
      </c>
      <c r="Z38" s="210">
        <f t="shared" si="9"/>
        <v>0</v>
      </c>
      <c r="AB38" s="92">
        <f t="shared" si="2"/>
        <v>0</v>
      </c>
      <c r="AC38" s="92">
        <f t="shared" si="3"/>
        <v>0</v>
      </c>
      <c r="AD38" s="211">
        <f t="shared" si="6"/>
        <v>934134</v>
      </c>
    </row>
    <row r="39" spans="1:32" ht="27" hidden="1">
      <c r="A39" s="219" t="s">
        <v>195</v>
      </c>
      <c r="D39" s="89" t="s">
        <v>54</v>
      </c>
      <c r="G39" s="128"/>
      <c r="H39" s="127"/>
      <c r="I39" s="114"/>
      <c r="J39" s="122"/>
      <c r="K39" s="246" t="str">
        <f t="shared" si="4"/>
        <v/>
      </c>
      <c r="L39" s="116"/>
      <c r="M39" s="208">
        <f t="shared" si="5"/>
        <v>20000</v>
      </c>
      <c r="N39" s="209" t="str">
        <f t="shared" si="7"/>
        <v/>
      </c>
      <c r="O39" s="114"/>
      <c r="P39" s="114" t="s">
        <v>54</v>
      </c>
      <c r="Q39" s="128"/>
      <c r="R39" s="127"/>
      <c r="S39" s="114"/>
      <c r="X39" s="89">
        <v>100</v>
      </c>
      <c r="Y39" s="95">
        <f t="shared" si="8"/>
        <v>0</v>
      </c>
      <c r="Z39" s="210">
        <f t="shared" si="9"/>
        <v>0</v>
      </c>
      <c r="AB39" s="92">
        <f t="shared" si="2"/>
        <v>0</v>
      </c>
      <c r="AC39" s="92">
        <f t="shared" si="3"/>
        <v>0</v>
      </c>
      <c r="AD39" s="211">
        <f t="shared" si="6"/>
        <v>934134</v>
      </c>
    </row>
    <row r="40" spans="1:32" ht="27" hidden="1">
      <c r="A40" s="219" t="s">
        <v>195</v>
      </c>
      <c r="D40" s="89" t="s">
        <v>54</v>
      </c>
      <c r="G40" s="128"/>
      <c r="H40" s="127"/>
      <c r="I40" s="114"/>
      <c r="J40" s="122"/>
      <c r="K40" s="246" t="str">
        <f t="shared" si="4"/>
        <v/>
      </c>
      <c r="L40" s="116"/>
      <c r="M40" s="208">
        <f t="shared" si="5"/>
        <v>20000</v>
      </c>
      <c r="N40" s="209" t="str">
        <f t="shared" si="7"/>
        <v/>
      </c>
      <c r="O40" s="114"/>
      <c r="P40" s="114" t="s">
        <v>54</v>
      </c>
      <c r="Q40" s="128"/>
      <c r="R40" s="127"/>
      <c r="S40" s="114"/>
      <c r="X40" s="89">
        <v>100</v>
      </c>
      <c r="Y40" s="95">
        <f t="shared" si="8"/>
        <v>0</v>
      </c>
      <c r="Z40" s="210">
        <f t="shared" si="9"/>
        <v>0</v>
      </c>
      <c r="AB40" s="92">
        <f t="shared" si="2"/>
        <v>0</v>
      </c>
      <c r="AC40" s="92">
        <f t="shared" si="3"/>
        <v>0</v>
      </c>
      <c r="AD40" s="211">
        <f t="shared" si="6"/>
        <v>934134</v>
      </c>
    </row>
    <row r="41" spans="1:32" hidden="1">
      <c r="G41" s="128"/>
      <c r="H41" s="127"/>
      <c r="I41" s="114"/>
      <c r="J41" s="122"/>
      <c r="K41" s="246" t="str">
        <f t="shared" si="4"/>
        <v/>
      </c>
      <c r="L41" s="116"/>
      <c r="M41" s="208">
        <f t="shared" si="5"/>
        <v>20000</v>
      </c>
      <c r="N41" s="209" t="str">
        <f t="shared" si="7"/>
        <v/>
      </c>
      <c r="O41" s="114"/>
      <c r="P41" s="114"/>
      <c r="Q41" s="128"/>
      <c r="R41" s="127"/>
      <c r="S41" s="114"/>
      <c r="X41" s="89">
        <v>100</v>
      </c>
      <c r="Y41" s="95">
        <f t="shared" si="8"/>
        <v>0</v>
      </c>
      <c r="Z41" s="210">
        <f t="shared" si="9"/>
        <v>0</v>
      </c>
      <c r="AB41" s="92">
        <f t="shared" si="2"/>
        <v>0</v>
      </c>
      <c r="AC41" s="92">
        <f t="shared" si="3"/>
        <v>0</v>
      </c>
      <c r="AD41" s="211">
        <f t="shared" si="6"/>
        <v>934134</v>
      </c>
    </row>
    <row r="42" spans="1:32" hidden="1">
      <c r="G42" s="128"/>
      <c r="H42" s="127"/>
      <c r="I42" s="114"/>
      <c r="J42" s="122"/>
      <c r="K42" s="246" t="str">
        <f t="shared" si="4"/>
        <v/>
      </c>
      <c r="L42" s="116"/>
      <c r="M42" s="208">
        <f t="shared" si="5"/>
        <v>20000</v>
      </c>
      <c r="N42" s="209" t="str">
        <f t="shared" si="7"/>
        <v/>
      </c>
      <c r="O42" s="114"/>
      <c r="P42" s="114"/>
      <c r="Q42" s="128"/>
      <c r="R42" s="127"/>
      <c r="S42" s="114"/>
      <c r="X42" s="89">
        <v>100</v>
      </c>
      <c r="Y42" s="95">
        <f t="shared" si="8"/>
        <v>0</v>
      </c>
      <c r="Z42" s="210">
        <f t="shared" si="9"/>
        <v>0</v>
      </c>
      <c r="AB42" s="92">
        <f t="shared" si="2"/>
        <v>0</v>
      </c>
      <c r="AC42" s="92">
        <f t="shared" si="3"/>
        <v>0</v>
      </c>
      <c r="AD42" s="211">
        <f t="shared" si="6"/>
        <v>934134</v>
      </c>
    </row>
    <row r="43" spans="1:32" hidden="1">
      <c r="G43" s="128"/>
      <c r="H43" s="127"/>
      <c r="I43" s="114"/>
      <c r="J43" s="122"/>
      <c r="K43" s="246" t="str">
        <f t="shared" si="4"/>
        <v/>
      </c>
      <c r="L43" s="116"/>
      <c r="M43" s="208">
        <f t="shared" si="5"/>
        <v>20000</v>
      </c>
      <c r="N43" s="209" t="str">
        <f t="shared" si="7"/>
        <v/>
      </c>
      <c r="O43" s="114"/>
      <c r="P43" s="114"/>
      <c r="Q43" s="128"/>
      <c r="R43" s="127"/>
      <c r="S43" s="114"/>
      <c r="X43" s="89">
        <v>100</v>
      </c>
      <c r="Y43" s="95">
        <f t="shared" si="8"/>
        <v>0</v>
      </c>
      <c r="Z43" s="210">
        <f t="shared" si="9"/>
        <v>0</v>
      </c>
      <c r="AB43" s="92">
        <f t="shared" si="2"/>
        <v>0</v>
      </c>
      <c r="AC43" s="92">
        <f t="shared" si="3"/>
        <v>0</v>
      </c>
      <c r="AD43" s="211">
        <f t="shared" si="6"/>
        <v>934134</v>
      </c>
    </row>
    <row r="44" spans="1:32" hidden="1">
      <c r="G44" s="128"/>
      <c r="H44" s="127"/>
      <c r="I44" s="114"/>
      <c r="J44" s="122"/>
      <c r="K44" s="246" t="str">
        <f t="shared" si="4"/>
        <v/>
      </c>
      <c r="L44" s="116"/>
      <c r="M44" s="208">
        <f t="shared" si="5"/>
        <v>20000</v>
      </c>
      <c r="N44" s="209" t="str">
        <f t="shared" si="7"/>
        <v/>
      </c>
      <c r="O44" s="114"/>
      <c r="P44" s="114"/>
      <c r="Q44" s="128"/>
      <c r="R44" s="127"/>
      <c r="S44" s="114"/>
      <c r="X44" s="89">
        <v>100</v>
      </c>
      <c r="Y44" s="95">
        <f t="shared" si="8"/>
        <v>0</v>
      </c>
      <c r="Z44" s="210">
        <f t="shared" si="9"/>
        <v>0</v>
      </c>
      <c r="AB44" s="92">
        <f t="shared" si="2"/>
        <v>0</v>
      </c>
      <c r="AC44" s="92">
        <f t="shared" si="3"/>
        <v>0</v>
      </c>
      <c r="AD44" s="211">
        <f t="shared" si="6"/>
        <v>934134</v>
      </c>
    </row>
    <row r="45" spans="1:32" hidden="1">
      <c r="G45" s="128"/>
      <c r="H45" s="127"/>
      <c r="I45" s="114"/>
      <c r="J45" s="122"/>
      <c r="K45" s="246" t="str">
        <f t="shared" si="4"/>
        <v/>
      </c>
      <c r="L45" s="116"/>
      <c r="M45" s="208">
        <f t="shared" si="5"/>
        <v>20000</v>
      </c>
      <c r="N45" s="209" t="str">
        <f t="shared" si="7"/>
        <v/>
      </c>
      <c r="O45" s="114"/>
      <c r="P45" s="114"/>
      <c r="Q45" s="128"/>
      <c r="R45" s="127"/>
      <c r="S45" s="114"/>
      <c r="X45" s="89">
        <v>100</v>
      </c>
      <c r="Y45" s="95">
        <f t="shared" si="8"/>
        <v>0</v>
      </c>
      <c r="Z45" s="210">
        <f t="shared" si="9"/>
        <v>0</v>
      </c>
      <c r="AB45" s="92">
        <f t="shared" si="2"/>
        <v>0</v>
      </c>
      <c r="AC45" s="92">
        <f t="shared" si="3"/>
        <v>0</v>
      </c>
      <c r="AD45" s="211">
        <f t="shared" si="6"/>
        <v>934134</v>
      </c>
    </row>
    <row r="46" spans="1:32" hidden="1">
      <c r="G46" s="128"/>
      <c r="H46" s="127"/>
      <c r="I46" s="114"/>
      <c r="J46" s="122"/>
      <c r="K46" s="246" t="str">
        <f t="shared" si="4"/>
        <v/>
      </c>
      <c r="L46" s="116"/>
      <c r="M46" s="208">
        <f t="shared" si="5"/>
        <v>20000</v>
      </c>
      <c r="N46" s="209" t="str">
        <f t="shared" si="7"/>
        <v/>
      </c>
      <c r="O46" s="114"/>
      <c r="P46" s="114"/>
      <c r="Q46" s="128"/>
      <c r="R46" s="127"/>
      <c r="S46" s="114"/>
      <c r="X46" s="89">
        <v>100</v>
      </c>
      <c r="Y46" s="95">
        <f t="shared" si="8"/>
        <v>0</v>
      </c>
      <c r="Z46" s="210">
        <f t="shared" si="9"/>
        <v>0</v>
      </c>
      <c r="AB46" s="92">
        <f t="shared" si="2"/>
        <v>0</v>
      </c>
      <c r="AC46" s="92">
        <f t="shared" si="3"/>
        <v>0</v>
      </c>
      <c r="AD46" s="211">
        <f t="shared" si="6"/>
        <v>934134</v>
      </c>
    </row>
    <row r="47" spans="1:32" hidden="1">
      <c r="G47" s="128"/>
      <c r="H47" s="127"/>
      <c r="I47" s="114"/>
      <c r="J47" s="122"/>
      <c r="K47" s="246" t="str">
        <f t="shared" si="4"/>
        <v/>
      </c>
      <c r="L47" s="116"/>
      <c r="M47" s="208">
        <f t="shared" si="5"/>
        <v>20000</v>
      </c>
      <c r="N47" s="209" t="str">
        <f t="shared" si="7"/>
        <v/>
      </c>
      <c r="O47" s="114"/>
      <c r="P47" s="114"/>
      <c r="Q47" s="128"/>
      <c r="R47" s="127"/>
      <c r="S47" s="114"/>
      <c r="X47" s="89">
        <v>100</v>
      </c>
      <c r="Y47" s="95">
        <f t="shared" si="8"/>
        <v>0</v>
      </c>
      <c r="Z47" s="210">
        <f t="shared" si="9"/>
        <v>0</v>
      </c>
      <c r="AB47" s="92">
        <f t="shared" si="2"/>
        <v>0</v>
      </c>
      <c r="AC47" s="92">
        <f t="shared" si="3"/>
        <v>0</v>
      </c>
      <c r="AD47" s="211">
        <f t="shared" si="6"/>
        <v>934134</v>
      </c>
    </row>
    <row r="48" spans="1:32" hidden="1">
      <c r="G48" s="128"/>
      <c r="H48" s="127"/>
      <c r="I48" s="114"/>
      <c r="J48" s="122"/>
      <c r="K48" s="246" t="str">
        <f t="shared" si="4"/>
        <v/>
      </c>
      <c r="L48" s="116"/>
      <c r="M48" s="208">
        <f t="shared" si="5"/>
        <v>20000</v>
      </c>
      <c r="N48" s="209" t="str">
        <f t="shared" si="7"/>
        <v/>
      </c>
      <c r="O48" s="114"/>
      <c r="P48" s="114"/>
      <c r="Q48" s="128"/>
      <c r="R48" s="127"/>
      <c r="S48" s="114"/>
      <c r="X48" s="89">
        <v>100</v>
      </c>
      <c r="Y48" s="95">
        <f t="shared" si="8"/>
        <v>0</v>
      </c>
      <c r="Z48" s="210">
        <f t="shared" si="9"/>
        <v>0</v>
      </c>
      <c r="AB48" s="92">
        <f t="shared" si="2"/>
        <v>0</v>
      </c>
      <c r="AC48" s="92">
        <f t="shared" si="3"/>
        <v>0</v>
      </c>
      <c r="AD48" s="211">
        <f t="shared" si="6"/>
        <v>934134</v>
      </c>
    </row>
    <row r="49" spans="1:31" hidden="1">
      <c r="G49" s="128"/>
      <c r="H49" s="127"/>
      <c r="I49" s="114"/>
      <c r="J49" s="122"/>
      <c r="K49" s="246" t="str">
        <f t="shared" si="4"/>
        <v/>
      </c>
      <c r="L49" s="116"/>
      <c r="M49" s="208">
        <f t="shared" si="5"/>
        <v>20000</v>
      </c>
      <c r="N49" s="209" t="str">
        <f t="shared" si="7"/>
        <v/>
      </c>
      <c r="O49" s="114"/>
      <c r="P49" s="114"/>
      <c r="Q49" s="128"/>
      <c r="R49" s="127"/>
      <c r="S49" s="114"/>
      <c r="X49" s="89">
        <v>100</v>
      </c>
      <c r="Y49" s="95">
        <f t="shared" si="8"/>
        <v>0</v>
      </c>
      <c r="Z49" s="210">
        <f t="shared" si="9"/>
        <v>0</v>
      </c>
      <c r="AB49" s="92">
        <f t="shared" si="2"/>
        <v>0</v>
      </c>
      <c r="AC49" s="92">
        <f t="shared" si="3"/>
        <v>0</v>
      </c>
      <c r="AD49" s="211">
        <f t="shared" si="6"/>
        <v>934134</v>
      </c>
    </row>
    <row r="50" spans="1:31" hidden="1">
      <c r="G50" s="128"/>
      <c r="H50" s="127"/>
      <c r="I50" s="114"/>
      <c r="J50" s="122"/>
      <c r="K50" s="246" t="str">
        <f t="shared" si="4"/>
        <v/>
      </c>
      <c r="L50" s="116"/>
      <c r="M50" s="208">
        <f t="shared" si="5"/>
        <v>20000</v>
      </c>
      <c r="N50" s="209" t="str">
        <f t="shared" si="7"/>
        <v/>
      </c>
      <c r="O50" s="114"/>
      <c r="P50" s="114"/>
      <c r="Q50" s="128"/>
      <c r="R50" s="127"/>
      <c r="S50" s="114"/>
      <c r="X50" s="89">
        <v>100</v>
      </c>
      <c r="Y50" s="95">
        <f t="shared" si="8"/>
        <v>0</v>
      </c>
      <c r="Z50" s="210">
        <f t="shared" si="9"/>
        <v>0</v>
      </c>
      <c r="AB50" s="92">
        <f t="shared" si="2"/>
        <v>0</v>
      </c>
      <c r="AC50" s="92">
        <f t="shared" si="3"/>
        <v>0</v>
      </c>
      <c r="AD50" s="211">
        <f t="shared" si="6"/>
        <v>934134</v>
      </c>
    </row>
    <row r="51" spans="1:31" hidden="1">
      <c r="G51" s="128"/>
      <c r="H51" s="127"/>
      <c r="I51" s="114"/>
      <c r="J51" s="122"/>
      <c r="K51" s="246" t="str">
        <f t="shared" si="4"/>
        <v/>
      </c>
      <c r="L51" s="116"/>
      <c r="M51" s="208">
        <f t="shared" si="5"/>
        <v>20000</v>
      </c>
      <c r="N51" s="209" t="str">
        <f t="shared" si="7"/>
        <v/>
      </c>
      <c r="O51" s="114"/>
      <c r="P51" s="114"/>
      <c r="Q51" s="128"/>
      <c r="R51" s="127"/>
      <c r="S51" s="114"/>
      <c r="X51" s="89">
        <v>100</v>
      </c>
      <c r="Y51" s="95">
        <f t="shared" si="8"/>
        <v>0</v>
      </c>
      <c r="Z51" s="210">
        <f t="shared" si="9"/>
        <v>0</v>
      </c>
      <c r="AB51" s="92">
        <f t="shared" si="2"/>
        <v>0</v>
      </c>
      <c r="AC51" s="92">
        <f t="shared" si="3"/>
        <v>0</v>
      </c>
      <c r="AD51" s="211">
        <f t="shared" si="6"/>
        <v>934134</v>
      </c>
    </row>
    <row r="52" spans="1:31" hidden="1">
      <c r="G52" s="128"/>
      <c r="H52" s="127"/>
      <c r="I52" s="114"/>
      <c r="J52" s="122"/>
      <c r="K52" s="246" t="str">
        <f t="shared" si="4"/>
        <v/>
      </c>
      <c r="L52" s="116"/>
      <c r="M52" s="208">
        <f t="shared" si="5"/>
        <v>20000</v>
      </c>
      <c r="N52" s="209" t="str">
        <f t="shared" si="7"/>
        <v/>
      </c>
      <c r="O52" s="114"/>
      <c r="P52" s="114"/>
      <c r="Q52" s="128"/>
      <c r="R52" s="127"/>
      <c r="S52" s="114"/>
      <c r="X52" s="89">
        <v>100</v>
      </c>
      <c r="Y52" s="95">
        <f t="shared" si="8"/>
        <v>0</v>
      </c>
      <c r="Z52" s="210">
        <f t="shared" si="9"/>
        <v>0</v>
      </c>
      <c r="AB52" s="92">
        <f t="shared" si="2"/>
        <v>0</v>
      </c>
      <c r="AC52" s="92">
        <f t="shared" si="3"/>
        <v>0</v>
      </c>
      <c r="AD52" s="211">
        <f t="shared" si="6"/>
        <v>934134</v>
      </c>
    </row>
    <row r="53" spans="1:31" hidden="1">
      <c r="G53" s="128"/>
      <c r="H53" s="127"/>
      <c r="I53" s="114"/>
      <c r="J53" s="122"/>
      <c r="K53" s="246" t="str">
        <f t="shared" si="4"/>
        <v/>
      </c>
      <c r="L53" s="116"/>
      <c r="M53" s="208">
        <f t="shared" si="5"/>
        <v>20000</v>
      </c>
      <c r="N53" s="209" t="str">
        <f t="shared" si="7"/>
        <v/>
      </c>
      <c r="O53" s="114"/>
      <c r="P53" s="114"/>
      <c r="Q53" s="128"/>
      <c r="R53" s="127"/>
      <c r="S53" s="114"/>
      <c r="X53" s="89">
        <v>100</v>
      </c>
      <c r="Y53" s="95">
        <f t="shared" si="8"/>
        <v>0</v>
      </c>
      <c r="Z53" s="210">
        <f t="shared" si="9"/>
        <v>0</v>
      </c>
      <c r="AB53" s="92">
        <f t="shared" si="2"/>
        <v>0</v>
      </c>
      <c r="AC53" s="92">
        <f t="shared" si="3"/>
        <v>0</v>
      </c>
      <c r="AD53" s="211">
        <f t="shared" si="6"/>
        <v>934134</v>
      </c>
    </row>
    <row r="54" spans="1:31" hidden="1">
      <c r="G54" s="128"/>
      <c r="H54" s="127"/>
      <c r="I54" s="114"/>
      <c r="J54" s="122"/>
      <c r="K54" s="246" t="str">
        <f t="shared" si="4"/>
        <v/>
      </c>
      <c r="L54" s="116"/>
      <c r="M54" s="208">
        <f t="shared" si="5"/>
        <v>20000</v>
      </c>
      <c r="N54" s="209" t="str">
        <f t="shared" si="7"/>
        <v/>
      </c>
      <c r="O54" s="114"/>
      <c r="P54" s="114"/>
      <c r="Q54" s="128"/>
      <c r="R54" s="127"/>
      <c r="S54" s="114"/>
      <c r="X54" s="89">
        <v>100</v>
      </c>
      <c r="Y54" s="95">
        <f t="shared" si="8"/>
        <v>0</v>
      </c>
      <c r="Z54" s="210">
        <f t="shared" si="9"/>
        <v>0</v>
      </c>
      <c r="AB54" s="92">
        <f t="shared" si="2"/>
        <v>0</v>
      </c>
      <c r="AC54" s="92">
        <f t="shared" si="3"/>
        <v>0</v>
      </c>
      <c r="AD54" s="211">
        <f t="shared" si="6"/>
        <v>934134</v>
      </c>
    </row>
    <row r="55" spans="1:31" hidden="1">
      <c r="G55" s="128"/>
      <c r="H55" s="127"/>
      <c r="I55" s="114"/>
      <c r="J55" s="122"/>
      <c r="K55" s="246" t="str">
        <f t="shared" si="4"/>
        <v/>
      </c>
      <c r="L55" s="116"/>
      <c r="M55" s="208">
        <f t="shared" si="5"/>
        <v>20000</v>
      </c>
      <c r="N55" s="209" t="str">
        <f t="shared" si="7"/>
        <v/>
      </c>
      <c r="O55" s="114"/>
      <c r="P55" s="114"/>
      <c r="Q55" s="128"/>
      <c r="R55" s="127"/>
      <c r="S55" s="114"/>
      <c r="X55" s="89">
        <v>100</v>
      </c>
      <c r="Y55" s="95">
        <f t="shared" si="8"/>
        <v>0</v>
      </c>
      <c r="Z55" s="210">
        <f t="shared" si="9"/>
        <v>0</v>
      </c>
      <c r="AB55" s="92">
        <f t="shared" si="2"/>
        <v>0</v>
      </c>
      <c r="AC55" s="92">
        <f t="shared" si="3"/>
        <v>0</v>
      </c>
      <c r="AD55" s="211">
        <f t="shared" si="6"/>
        <v>934134</v>
      </c>
    </row>
    <row r="56" spans="1:31" hidden="1">
      <c r="G56" s="128"/>
      <c r="H56" s="127"/>
      <c r="I56" s="114"/>
      <c r="J56" s="122"/>
      <c r="K56" s="246" t="str">
        <f t="shared" si="4"/>
        <v/>
      </c>
      <c r="L56" s="116"/>
      <c r="M56" s="208">
        <f t="shared" si="5"/>
        <v>20000</v>
      </c>
      <c r="N56" s="209" t="str">
        <f t="shared" si="7"/>
        <v/>
      </c>
      <c r="O56" s="114"/>
      <c r="P56" s="114"/>
      <c r="Q56" s="128"/>
      <c r="R56" s="127"/>
      <c r="S56" s="114"/>
      <c r="X56" s="89">
        <v>100</v>
      </c>
      <c r="Y56" s="95">
        <f t="shared" si="8"/>
        <v>0</v>
      </c>
      <c r="Z56" s="210">
        <f t="shared" si="9"/>
        <v>0</v>
      </c>
      <c r="AB56" s="92">
        <f t="shared" si="2"/>
        <v>0</v>
      </c>
      <c r="AC56" s="92">
        <f t="shared" si="3"/>
        <v>0</v>
      </c>
      <c r="AD56" s="211">
        <f t="shared" si="6"/>
        <v>934134</v>
      </c>
    </row>
    <row r="57" spans="1:31" hidden="1">
      <c r="G57" s="128"/>
      <c r="H57" s="127"/>
      <c r="I57" s="114"/>
      <c r="J57" s="122"/>
      <c r="K57" s="246" t="str">
        <f t="shared" si="4"/>
        <v/>
      </c>
      <c r="L57" s="116"/>
      <c r="M57" s="208">
        <f t="shared" si="5"/>
        <v>20000</v>
      </c>
      <c r="N57" s="209" t="str">
        <f t="shared" si="7"/>
        <v/>
      </c>
      <c r="O57" s="114"/>
      <c r="P57" s="114"/>
      <c r="Q57" s="128"/>
      <c r="R57" s="127"/>
      <c r="S57" s="114"/>
      <c r="X57" s="89">
        <v>100</v>
      </c>
      <c r="Y57" s="95">
        <f t="shared" si="8"/>
        <v>0</v>
      </c>
      <c r="Z57" s="210">
        <f t="shared" si="9"/>
        <v>0</v>
      </c>
      <c r="AB57" s="92">
        <f t="shared" si="2"/>
        <v>0</v>
      </c>
      <c r="AC57" s="92">
        <f t="shared" si="3"/>
        <v>0</v>
      </c>
      <c r="AD57" s="211">
        <f t="shared" si="6"/>
        <v>934134</v>
      </c>
    </row>
    <row r="58" spans="1:31" hidden="1">
      <c r="G58" s="128"/>
      <c r="H58" s="127"/>
      <c r="I58" s="114"/>
      <c r="J58" s="122"/>
      <c r="K58" s="246" t="str">
        <f t="shared" si="4"/>
        <v/>
      </c>
      <c r="L58" s="116"/>
      <c r="M58" s="208">
        <f t="shared" si="5"/>
        <v>20000</v>
      </c>
      <c r="N58" s="209" t="str">
        <f t="shared" si="7"/>
        <v/>
      </c>
      <c r="O58" s="114"/>
      <c r="P58" s="114"/>
      <c r="Q58" s="128"/>
      <c r="R58" s="127"/>
      <c r="S58" s="114"/>
      <c r="X58" s="89">
        <v>100</v>
      </c>
      <c r="Y58" s="95">
        <f t="shared" si="8"/>
        <v>0</v>
      </c>
      <c r="Z58" s="210">
        <f t="shared" si="9"/>
        <v>0</v>
      </c>
      <c r="AB58" s="92">
        <f t="shared" si="2"/>
        <v>0</v>
      </c>
      <c r="AC58" s="92">
        <f t="shared" si="3"/>
        <v>0</v>
      </c>
      <c r="AD58" s="211">
        <f t="shared" si="6"/>
        <v>934134</v>
      </c>
    </row>
    <row r="59" spans="1:31" hidden="1">
      <c r="G59" s="128"/>
      <c r="H59" s="127"/>
      <c r="I59" s="114"/>
      <c r="J59" s="122"/>
      <c r="K59" s="246" t="str">
        <f t="shared" si="4"/>
        <v/>
      </c>
      <c r="L59" s="116"/>
      <c r="M59" s="208">
        <f t="shared" si="5"/>
        <v>20000</v>
      </c>
      <c r="N59" s="209" t="str">
        <f t="shared" si="7"/>
        <v/>
      </c>
      <c r="O59" s="114"/>
      <c r="P59" s="114"/>
      <c r="Q59" s="128"/>
      <c r="R59" s="127"/>
      <c r="S59" s="114"/>
      <c r="X59" s="89">
        <v>100</v>
      </c>
      <c r="Y59" s="95">
        <f t="shared" si="8"/>
        <v>0</v>
      </c>
      <c r="Z59" s="210">
        <f t="shared" si="9"/>
        <v>0</v>
      </c>
      <c r="AB59" s="92">
        <f t="shared" si="2"/>
        <v>0</v>
      </c>
      <c r="AC59" s="92">
        <f t="shared" si="3"/>
        <v>0</v>
      </c>
      <c r="AD59" s="211">
        <f>AD41+AA59</f>
        <v>934134</v>
      </c>
    </row>
    <row r="60" spans="1:31" ht="14.25" hidden="1" thickBot="1">
      <c r="B60" s="90"/>
      <c r="C60" s="90"/>
      <c r="D60" s="90"/>
      <c r="E60" s="90"/>
      <c r="F60" s="90"/>
      <c r="G60" s="119"/>
      <c r="H60" s="125"/>
      <c r="I60" s="90"/>
      <c r="J60" s="123"/>
      <c r="K60" s="246" t="str">
        <f t="shared" si="4"/>
        <v/>
      </c>
      <c r="L60" s="201"/>
      <c r="M60" s="208">
        <f t="shared" si="5"/>
        <v>20000</v>
      </c>
      <c r="N60" s="209" t="str">
        <f t="shared" si="7"/>
        <v/>
      </c>
      <c r="O60" s="90"/>
      <c r="P60" s="90"/>
      <c r="Q60" s="119"/>
      <c r="R60" s="125"/>
      <c r="S60" s="90"/>
      <c r="T60" s="90"/>
      <c r="U60" s="10"/>
      <c r="V60" s="90"/>
      <c r="W60" s="90"/>
      <c r="X60" s="136">
        <v>100</v>
      </c>
      <c r="Y60" s="139">
        <f t="shared" si="8"/>
        <v>0</v>
      </c>
      <c r="Z60" s="212">
        <f t="shared" si="9"/>
        <v>0</v>
      </c>
      <c r="AA60" s="94"/>
      <c r="AB60" s="92">
        <f t="shared" si="2"/>
        <v>0</v>
      </c>
      <c r="AC60" s="92">
        <f t="shared" si="3"/>
        <v>0</v>
      </c>
      <c r="AD60" s="211">
        <f t="shared" si="6"/>
        <v>934134</v>
      </c>
      <c r="AE60" s="234"/>
    </row>
    <row r="61" spans="1:31" ht="15" thickTop="1" thickBot="1">
      <c r="A61" s="166"/>
      <c r="B61" s="167"/>
      <c r="C61" s="167"/>
      <c r="D61" s="167"/>
      <c r="E61" s="167"/>
      <c r="F61" s="167"/>
      <c r="G61" s="169"/>
      <c r="H61" s="170"/>
      <c r="I61" s="167"/>
      <c r="J61" s="167"/>
      <c r="K61" s="172"/>
      <c r="L61" s="171"/>
      <c r="M61" s="167"/>
      <c r="N61" s="172"/>
      <c r="O61" s="167"/>
      <c r="P61" s="167"/>
      <c r="Q61" s="169"/>
      <c r="R61" s="170"/>
      <c r="S61" s="167"/>
      <c r="T61" s="167"/>
      <c r="U61" s="251" t="s">
        <v>33</v>
      </c>
      <c r="V61" s="252">
        <f>SUM(V3:V60)</f>
        <v>2</v>
      </c>
      <c r="W61" s="251">
        <f>SUM(W3:W60)</f>
        <v>5</v>
      </c>
      <c r="X61" s="173"/>
      <c r="Y61" s="174"/>
      <c r="Z61" s="175">
        <f>SUM(Z3:Z60)</f>
        <v>-23659.599999999995</v>
      </c>
      <c r="AA61" s="176">
        <f>SUM(AA3:AA60)</f>
        <v>-65866</v>
      </c>
      <c r="AB61" s="176">
        <f>SUM(AB3:AB60)</f>
        <v>24869</v>
      </c>
      <c r="AC61" s="176">
        <f>SUM(AC3:AC60)</f>
        <v>-90735</v>
      </c>
      <c r="AD61" s="176">
        <f>AD60</f>
        <v>934134</v>
      </c>
      <c r="AE61" s="235"/>
    </row>
    <row r="62" spans="1:31" ht="14.25" thickTop="1">
      <c r="Z62" s="135"/>
    </row>
    <row r="63" spans="1:31" ht="13.5" customHeight="1" thickBot="1"/>
    <row r="64" spans="1:31" ht="27.75" thickBot="1">
      <c r="B64" s="294" t="s">
        <v>34</v>
      </c>
      <c r="C64" s="295"/>
      <c r="G64" s="160" t="s">
        <v>117</v>
      </c>
      <c r="H64" s="191" t="s">
        <v>56</v>
      </c>
      <c r="I64" s="120" t="s">
        <v>61</v>
      </c>
      <c r="J64" s="118"/>
      <c r="K64" s="247" t="s">
        <v>147</v>
      </c>
      <c r="L64" s="214"/>
      <c r="M64" s="214"/>
      <c r="N64" s="214"/>
      <c r="O64" s="214"/>
      <c r="P64" s="118"/>
      <c r="R64" s="89"/>
    </row>
    <row r="65" spans="2:18">
      <c r="B65" s="202" t="s">
        <v>35</v>
      </c>
      <c r="C65" s="203" t="s">
        <v>310</v>
      </c>
      <c r="G65" s="129" t="s">
        <v>122</v>
      </c>
      <c r="H65" s="189">
        <f t="shared" ref="H65:H94" si="10">COUNTIFS($B$3:$B$60,$G65,$E$3:$E$60,$H$64)</f>
        <v>0</v>
      </c>
      <c r="I65" s="181">
        <f t="shared" ref="I65:I94" si="11">COUNTIFS($B$3:$B$60,$G65,$E$3:$E$60,$I$64)</f>
        <v>0</v>
      </c>
      <c r="J65" s="118"/>
      <c r="K65" s="248" t="s">
        <v>148</v>
      </c>
      <c r="L65" s="215"/>
      <c r="M65" s="215" t="s">
        <v>152</v>
      </c>
      <c r="N65" s="215"/>
      <c r="O65" s="215" t="s">
        <v>157</v>
      </c>
      <c r="P65" s="118"/>
      <c r="R65" s="126"/>
    </row>
    <row r="66" spans="2:18">
      <c r="B66" s="202" t="s">
        <v>36</v>
      </c>
      <c r="C66" s="2">
        <f>COUNTIF(E3:E60,"買い")</f>
        <v>7</v>
      </c>
      <c r="G66" s="130" t="s">
        <v>121</v>
      </c>
      <c r="H66" s="184">
        <f t="shared" si="10"/>
        <v>0</v>
      </c>
      <c r="I66" s="158">
        <f t="shared" si="11"/>
        <v>1</v>
      </c>
      <c r="J66" s="118"/>
      <c r="K66" s="248" t="s">
        <v>149</v>
      </c>
      <c r="L66" s="215"/>
      <c r="M66" s="215" t="s">
        <v>153</v>
      </c>
      <c r="N66" s="215"/>
      <c r="O66" s="215" t="s">
        <v>156</v>
      </c>
      <c r="P66" s="118"/>
      <c r="R66" s="126"/>
    </row>
    <row r="67" spans="2:18">
      <c r="B67" s="202" t="s">
        <v>37</v>
      </c>
      <c r="C67" s="2">
        <f>COUNTIF(E3:E60,"売り")</f>
        <v>2</v>
      </c>
      <c r="G67" s="130" t="s">
        <v>97</v>
      </c>
      <c r="H67" s="184">
        <f t="shared" si="10"/>
        <v>0</v>
      </c>
      <c r="I67" s="158">
        <f t="shared" si="11"/>
        <v>1</v>
      </c>
      <c r="J67" s="118"/>
      <c r="K67" s="248" t="s">
        <v>150</v>
      </c>
      <c r="L67" s="215"/>
      <c r="M67" s="215" t="s">
        <v>154</v>
      </c>
      <c r="N67" s="215"/>
      <c r="O67" s="215" t="s">
        <v>158</v>
      </c>
      <c r="P67" s="118"/>
      <c r="R67" s="126"/>
    </row>
    <row r="68" spans="2:18">
      <c r="B68" s="202" t="s">
        <v>38</v>
      </c>
      <c r="C68" s="2">
        <f>C66+C67</f>
        <v>9</v>
      </c>
      <c r="G68" s="130" t="s">
        <v>119</v>
      </c>
      <c r="H68" s="184">
        <f t="shared" si="10"/>
        <v>0</v>
      </c>
      <c r="I68" s="158">
        <f t="shared" si="11"/>
        <v>0</v>
      </c>
      <c r="J68" s="118"/>
      <c r="K68" s="248" t="s">
        <v>151</v>
      </c>
      <c r="L68" s="215"/>
      <c r="M68" s="215" t="s">
        <v>155</v>
      </c>
      <c r="N68" s="215"/>
      <c r="O68" s="215" t="s">
        <v>159</v>
      </c>
      <c r="P68" s="118"/>
      <c r="R68" s="126"/>
    </row>
    <row r="69" spans="2:18">
      <c r="B69" s="202" t="s">
        <v>39</v>
      </c>
      <c r="C69" s="2">
        <f>V61</f>
        <v>2</v>
      </c>
      <c r="G69" s="130" t="s">
        <v>111</v>
      </c>
      <c r="H69" s="184">
        <f t="shared" si="10"/>
        <v>0</v>
      </c>
      <c r="I69" s="158">
        <f t="shared" si="11"/>
        <v>0</v>
      </c>
      <c r="J69" s="118"/>
      <c r="K69" s="249"/>
      <c r="L69" s="213"/>
      <c r="M69" s="213"/>
      <c r="N69" s="213"/>
      <c r="O69" s="213"/>
      <c r="P69" s="118"/>
      <c r="R69" s="126"/>
    </row>
    <row r="70" spans="2:18">
      <c r="B70" s="202" t="s">
        <v>40</v>
      </c>
      <c r="C70" s="204">
        <f>W61</f>
        <v>5</v>
      </c>
      <c r="G70" s="130" t="s">
        <v>123</v>
      </c>
      <c r="H70" s="184">
        <f t="shared" si="10"/>
        <v>0</v>
      </c>
      <c r="I70" s="158">
        <f t="shared" si="11"/>
        <v>0</v>
      </c>
      <c r="J70" s="118"/>
      <c r="K70" s="249"/>
      <c r="L70" s="213"/>
      <c r="M70" s="213"/>
      <c r="N70" s="213"/>
      <c r="O70" s="213"/>
      <c r="P70" s="118"/>
      <c r="R70" s="126"/>
    </row>
    <row r="71" spans="2:18">
      <c r="B71" s="202" t="s">
        <v>41</v>
      </c>
      <c r="C71" s="2">
        <f>C68-C69-C70</f>
        <v>2</v>
      </c>
      <c r="G71" s="130" t="s">
        <v>98</v>
      </c>
      <c r="H71" s="184">
        <f t="shared" si="10"/>
        <v>0</v>
      </c>
      <c r="I71" s="158">
        <f t="shared" si="11"/>
        <v>0</v>
      </c>
      <c r="J71" s="118"/>
      <c r="K71" s="249"/>
      <c r="L71" s="213"/>
      <c r="M71" s="213"/>
      <c r="N71" s="213"/>
      <c r="O71" s="213"/>
      <c r="P71" s="118"/>
      <c r="R71" s="126"/>
    </row>
    <row r="72" spans="2:18">
      <c r="B72" s="202" t="s">
        <v>42</v>
      </c>
      <c r="C72" s="203"/>
      <c r="G72" s="130" t="s">
        <v>105</v>
      </c>
      <c r="H72" s="184">
        <f t="shared" si="10"/>
        <v>0</v>
      </c>
      <c r="I72" s="158">
        <f t="shared" si="11"/>
        <v>0</v>
      </c>
      <c r="J72" s="118"/>
      <c r="K72" s="249"/>
      <c r="L72" s="213"/>
      <c r="M72" s="213"/>
      <c r="N72" s="213"/>
      <c r="O72" s="213"/>
      <c r="P72" s="118"/>
      <c r="R72" s="126"/>
    </row>
    <row r="73" spans="2:18">
      <c r="B73" s="202" t="s">
        <v>43</v>
      </c>
      <c r="C73" s="184">
        <f>AB61</f>
        <v>24869</v>
      </c>
      <c r="G73" s="130" t="s">
        <v>137</v>
      </c>
      <c r="H73" s="184">
        <f t="shared" si="10"/>
        <v>1</v>
      </c>
      <c r="I73" s="158">
        <f t="shared" si="11"/>
        <v>0</v>
      </c>
      <c r="J73" s="118"/>
      <c r="K73" s="249"/>
      <c r="L73" s="213"/>
      <c r="M73" s="213"/>
      <c r="N73" s="213"/>
      <c r="O73" s="213"/>
      <c r="P73" s="118"/>
      <c r="R73" s="126"/>
    </row>
    <row r="74" spans="2:18">
      <c r="B74" s="202" t="s">
        <v>44</v>
      </c>
      <c r="C74" s="205">
        <f>AC61</f>
        <v>-90735</v>
      </c>
      <c r="G74" s="130" t="s">
        <v>120</v>
      </c>
      <c r="H74" s="184">
        <f t="shared" si="10"/>
        <v>1</v>
      </c>
      <c r="I74" s="158">
        <f t="shared" si="11"/>
        <v>0</v>
      </c>
      <c r="J74" s="118"/>
      <c r="K74" s="249"/>
      <c r="L74" s="213"/>
      <c r="M74" s="213"/>
      <c r="N74" s="213"/>
      <c r="O74" s="213"/>
      <c r="P74" s="118"/>
      <c r="R74" s="126"/>
    </row>
    <row r="75" spans="2:18">
      <c r="B75" s="202" t="s">
        <v>45</v>
      </c>
      <c r="C75" s="184">
        <f>AA61</f>
        <v>-65866</v>
      </c>
      <c r="G75" s="130" t="s">
        <v>118</v>
      </c>
      <c r="H75" s="184">
        <f t="shared" si="10"/>
        <v>1</v>
      </c>
      <c r="I75" s="158">
        <f t="shared" si="11"/>
        <v>0</v>
      </c>
      <c r="J75" s="118"/>
      <c r="K75" s="249"/>
      <c r="L75" s="213"/>
      <c r="M75" s="213"/>
      <c r="N75" s="213"/>
      <c r="O75" s="213"/>
      <c r="P75" s="118"/>
      <c r="R75" s="126"/>
    </row>
    <row r="76" spans="2:18">
      <c r="B76" s="202" t="s">
        <v>15</v>
      </c>
      <c r="C76" s="184">
        <f>C73/C69</f>
        <v>12434.5</v>
      </c>
      <c r="G76" s="130" t="s">
        <v>95</v>
      </c>
      <c r="H76" s="184">
        <f t="shared" si="10"/>
        <v>0</v>
      </c>
      <c r="I76" s="158">
        <f t="shared" si="11"/>
        <v>0</v>
      </c>
      <c r="J76" s="118"/>
      <c r="K76" s="249"/>
      <c r="L76" s="213"/>
      <c r="M76" s="213"/>
      <c r="N76" s="213"/>
      <c r="O76" s="213"/>
      <c r="P76" s="118"/>
      <c r="R76" s="126"/>
    </row>
    <row r="77" spans="2:18">
      <c r="B77" s="202" t="s">
        <v>16</v>
      </c>
      <c r="C77" s="184">
        <f>C74/C70</f>
        <v>-18147</v>
      </c>
      <c r="G77" s="130" t="s">
        <v>94</v>
      </c>
      <c r="H77" s="184">
        <f t="shared" si="10"/>
        <v>1</v>
      </c>
      <c r="I77" s="158">
        <f t="shared" si="11"/>
        <v>0</v>
      </c>
      <c r="J77" s="118"/>
      <c r="K77" s="249"/>
      <c r="L77" s="213"/>
      <c r="M77" s="213"/>
      <c r="N77" s="213"/>
      <c r="O77" s="213"/>
      <c r="P77" s="118"/>
      <c r="R77" s="126"/>
    </row>
    <row r="78" spans="2:18">
      <c r="B78" s="202" t="s">
        <v>46</v>
      </c>
      <c r="C78" s="203"/>
      <c r="G78" s="130" t="s">
        <v>138</v>
      </c>
      <c r="H78" s="184">
        <f t="shared" si="10"/>
        <v>0</v>
      </c>
      <c r="I78" s="158">
        <f t="shared" si="11"/>
        <v>0</v>
      </c>
      <c r="J78" s="118"/>
      <c r="K78" s="249"/>
      <c r="L78" s="213"/>
      <c r="M78" s="213"/>
      <c r="N78" s="213"/>
      <c r="O78" s="213"/>
      <c r="P78" s="118"/>
      <c r="R78" s="126"/>
    </row>
    <row r="79" spans="2:18">
      <c r="B79" s="202" t="s">
        <v>47</v>
      </c>
      <c r="C79" s="203"/>
      <c r="G79" s="130" t="s">
        <v>113</v>
      </c>
      <c r="H79" s="184">
        <f t="shared" si="10"/>
        <v>0</v>
      </c>
      <c r="I79" s="158">
        <f t="shared" si="11"/>
        <v>0</v>
      </c>
      <c r="J79" s="118"/>
      <c r="K79" s="249"/>
      <c r="L79" s="213"/>
      <c r="M79" s="213"/>
      <c r="N79" s="213"/>
      <c r="O79" s="213"/>
      <c r="P79" s="118"/>
      <c r="R79" s="126"/>
    </row>
    <row r="80" spans="2:18">
      <c r="B80" s="202" t="s">
        <v>48</v>
      </c>
      <c r="C80" s="206"/>
      <c r="G80" s="130" t="s">
        <v>99</v>
      </c>
      <c r="H80" s="184">
        <f t="shared" si="10"/>
        <v>0</v>
      </c>
      <c r="I80" s="158">
        <f t="shared" si="11"/>
        <v>0</v>
      </c>
      <c r="J80" s="118"/>
      <c r="K80" s="249"/>
      <c r="L80" s="213"/>
      <c r="M80" s="213"/>
      <c r="N80" s="213"/>
      <c r="O80" s="213"/>
      <c r="P80" s="118"/>
      <c r="R80" s="126"/>
    </row>
    <row r="81" spans="2:18">
      <c r="B81" s="202" t="s">
        <v>14</v>
      </c>
      <c r="C81" s="207">
        <f>(C69/C68)</f>
        <v>0.22222222222222221</v>
      </c>
      <c r="G81" s="130" t="s">
        <v>139</v>
      </c>
      <c r="H81" s="184">
        <f t="shared" si="10"/>
        <v>0</v>
      </c>
      <c r="I81" s="158">
        <f t="shared" si="11"/>
        <v>0</v>
      </c>
      <c r="J81" s="118"/>
      <c r="L81" s="118"/>
      <c r="M81" s="118"/>
      <c r="N81" s="118"/>
      <c r="O81" s="118"/>
      <c r="P81" s="118"/>
      <c r="R81" s="126"/>
    </row>
    <row r="82" spans="2:18">
      <c r="G82" s="130" t="s">
        <v>100</v>
      </c>
      <c r="H82" s="184">
        <f t="shared" si="10"/>
        <v>1</v>
      </c>
      <c r="I82" s="158">
        <f t="shared" si="11"/>
        <v>0</v>
      </c>
      <c r="J82" s="118"/>
      <c r="L82" s="118"/>
      <c r="M82" s="118"/>
      <c r="N82" s="118"/>
      <c r="O82" s="118"/>
      <c r="P82" s="118"/>
      <c r="R82" s="126"/>
    </row>
    <row r="83" spans="2:18">
      <c r="G83" s="130" t="s">
        <v>93</v>
      </c>
      <c r="H83" s="184">
        <f t="shared" si="10"/>
        <v>0</v>
      </c>
      <c r="I83" s="158">
        <f t="shared" si="11"/>
        <v>0</v>
      </c>
      <c r="J83" s="118"/>
      <c r="L83" s="118"/>
      <c r="M83" s="118"/>
      <c r="N83" s="118"/>
      <c r="O83" s="118"/>
      <c r="P83" s="118"/>
      <c r="R83" s="126"/>
    </row>
    <row r="84" spans="2:18">
      <c r="G84" s="130" t="s">
        <v>140</v>
      </c>
      <c r="H84" s="184">
        <f t="shared" si="10"/>
        <v>1</v>
      </c>
      <c r="I84" s="158">
        <f t="shared" si="11"/>
        <v>0</v>
      </c>
      <c r="J84" s="118"/>
      <c r="L84" s="118"/>
      <c r="M84" s="118"/>
      <c r="N84" s="118"/>
      <c r="O84" s="118"/>
      <c r="P84" s="118"/>
      <c r="R84" s="126"/>
    </row>
    <row r="85" spans="2:18">
      <c r="G85" s="130" t="s">
        <v>103</v>
      </c>
      <c r="H85" s="184">
        <f t="shared" si="10"/>
        <v>1</v>
      </c>
      <c r="I85" s="158">
        <f t="shared" si="11"/>
        <v>0</v>
      </c>
      <c r="J85" s="118"/>
      <c r="L85" s="118"/>
      <c r="M85" s="118"/>
      <c r="N85" s="118"/>
      <c r="O85" s="118"/>
      <c r="P85" s="118"/>
      <c r="R85" s="126"/>
    </row>
    <row r="86" spans="2:18">
      <c r="G86" s="130" t="s">
        <v>141</v>
      </c>
      <c r="H86" s="184">
        <f t="shared" si="10"/>
        <v>0</v>
      </c>
      <c r="I86" s="158">
        <f t="shared" si="11"/>
        <v>0</v>
      </c>
      <c r="J86" s="118"/>
      <c r="L86" s="118"/>
      <c r="M86" s="118"/>
      <c r="N86" s="118"/>
      <c r="O86" s="118"/>
      <c r="P86" s="118"/>
      <c r="R86" s="126"/>
    </row>
    <row r="87" spans="2:18">
      <c r="G87" s="130" t="s">
        <v>125</v>
      </c>
      <c r="H87" s="184">
        <f t="shared" si="10"/>
        <v>0</v>
      </c>
      <c r="I87" s="158">
        <f t="shared" si="11"/>
        <v>0</v>
      </c>
      <c r="J87" s="118"/>
      <c r="L87" s="118"/>
      <c r="M87" s="118"/>
      <c r="N87" s="118"/>
      <c r="O87" s="118"/>
      <c r="P87" s="118"/>
      <c r="R87" s="126"/>
    </row>
    <row r="88" spans="2:18">
      <c r="G88" s="130" t="s">
        <v>114</v>
      </c>
      <c r="H88" s="184">
        <f t="shared" si="10"/>
        <v>0</v>
      </c>
      <c r="I88" s="158">
        <f t="shared" si="11"/>
        <v>0</v>
      </c>
      <c r="J88" s="118"/>
      <c r="L88" s="118"/>
      <c r="M88" s="118"/>
      <c r="N88" s="118"/>
      <c r="O88" s="118"/>
      <c r="P88" s="118"/>
      <c r="R88" s="126"/>
    </row>
    <row r="89" spans="2:18">
      <c r="G89" s="130" t="s">
        <v>115</v>
      </c>
      <c r="H89" s="184">
        <f t="shared" si="10"/>
        <v>0</v>
      </c>
      <c r="I89" s="158">
        <f t="shared" si="11"/>
        <v>0</v>
      </c>
      <c r="J89" s="118"/>
      <c r="L89" s="118"/>
      <c r="M89" s="118"/>
      <c r="N89" s="118"/>
      <c r="O89" s="118"/>
      <c r="P89" s="118"/>
      <c r="R89" s="126"/>
    </row>
    <row r="90" spans="2:18">
      <c r="G90" s="130" t="s">
        <v>124</v>
      </c>
      <c r="H90" s="184">
        <f t="shared" si="10"/>
        <v>0</v>
      </c>
      <c r="I90" s="158">
        <f t="shared" si="11"/>
        <v>0</v>
      </c>
      <c r="J90" s="118"/>
      <c r="L90" s="118"/>
      <c r="M90" s="118"/>
      <c r="N90" s="118"/>
      <c r="O90" s="118"/>
      <c r="P90" s="118"/>
      <c r="R90" s="126"/>
    </row>
    <row r="91" spans="2:18">
      <c r="G91" s="130" t="s">
        <v>104</v>
      </c>
      <c r="H91" s="184">
        <f t="shared" si="10"/>
        <v>0</v>
      </c>
      <c r="I91" s="158">
        <f t="shared" si="11"/>
        <v>0</v>
      </c>
      <c r="J91" s="118"/>
      <c r="L91" s="118"/>
      <c r="M91" s="118"/>
      <c r="N91" s="118"/>
      <c r="O91" s="118"/>
      <c r="P91" s="118"/>
      <c r="R91" s="126"/>
    </row>
    <row r="92" spans="2:18">
      <c r="G92" s="130" t="s">
        <v>31</v>
      </c>
      <c r="H92" s="184">
        <f t="shared" si="10"/>
        <v>0</v>
      </c>
      <c r="I92" s="158">
        <f t="shared" si="11"/>
        <v>0</v>
      </c>
      <c r="J92" s="118"/>
      <c r="L92" s="118"/>
      <c r="M92" s="118"/>
      <c r="N92" s="118"/>
      <c r="O92" s="118"/>
      <c r="P92" s="118"/>
      <c r="R92" s="126"/>
    </row>
    <row r="93" spans="2:18">
      <c r="G93" s="130" t="s">
        <v>142</v>
      </c>
      <c r="H93" s="184">
        <f t="shared" si="10"/>
        <v>0</v>
      </c>
      <c r="I93" s="158">
        <f t="shared" si="11"/>
        <v>0</v>
      </c>
      <c r="J93" s="118"/>
      <c r="L93" s="118"/>
      <c r="M93" s="118"/>
      <c r="N93" s="118"/>
      <c r="O93" s="118"/>
      <c r="P93" s="118"/>
      <c r="R93" s="126"/>
    </row>
    <row r="94" spans="2:18" ht="14.25" thickBot="1">
      <c r="G94" s="131"/>
      <c r="H94" s="184">
        <f t="shared" si="10"/>
        <v>0</v>
      </c>
      <c r="I94" s="158">
        <f t="shared" si="11"/>
        <v>0</v>
      </c>
      <c r="J94" s="118"/>
      <c r="L94" s="118"/>
      <c r="M94" s="118"/>
      <c r="N94" s="118"/>
      <c r="O94" s="118"/>
      <c r="P94" s="118"/>
      <c r="R94" s="126"/>
    </row>
    <row r="95" spans="2:18" ht="14.25" thickBot="1">
      <c r="G95" s="153" t="s">
        <v>33</v>
      </c>
      <c r="H95" s="187">
        <f>SUM(H65:H94)</f>
        <v>7</v>
      </c>
      <c r="I95" s="188">
        <f>SUM(I65:I94)</f>
        <v>2</v>
      </c>
      <c r="J95" s="118"/>
      <c r="L95" s="118"/>
      <c r="M95" s="118"/>
      <c r="N95" s="118"/>
      <c r="O95" s="118"/>
      <c r="P95" s="118"/>
      <c r="R95" s="126"/>
    </row>
    <row r="96" spans="2:18" ht="13.5" customHeight="1">
      <c r="H96" s="133"/>
      <c r="I96" s="133"/>
      <c r="J96" s="118"/>
      <c r="L96" s="118"/>
      <c r="M96" s="118"/>
      <c r="N96" s="118"/>
      <c r="O96" s="118"/>
      <c r="P96" s="118"/>
    </row>
    <row r="97" spans="7:20" ht="13.5" customHeight="1" thickBot="1">
      <c r="H97" s="133"/>
      <c r="I97" s="133"/>
      <c r="J97" s="118"/>
      <c r="L97" s="118"/>
      <c r="M97" s="118"/>
      <c r="N97" s="118"/>
      <c r="O97" s="118"/>
      <c r="P97" s="118"/>
    </row>
    <row r="98" spans="7:20" ht="27.75" thickBot="1">
      <c r="G98" s="160" t="s">
        <v>126</v>
      </c>
      <c r="H98" s="182" t="s">
        <v>56</v>
      </c>
      <c r="I98" s="183" t="s">
        <v>61</v>
      </c>
      <c r="J98" s="118"/>
      <c r="L98" s="118"/>
      <c r="M98" s="118"/>
      <c r="N98" s="118"/>
      <c r="O98" s="118"/>
      <c r="P98" s="118"/>
      <c r="T98"/>
    </row>
    <row r="99" spans="7:20">
      <c r="G99" s="129" t="s">
        <v>175</v>
      </c>
      <c r="H99" s="184">
        <f>COUNTIFS($C$3:$C$60,$G99,$E$3:$E$60,$H$98)</f>
        <v>0</v>
      </c>
      <c r="I99" s="181">
        <f>COUNTIFS($C$3:$C$60,$G99,$E$3:$E$60,$I$98)</f>
        <v>0</v>
      </c>
      <c r="J99" s="118"/>
      <c r="L99" s="118"/>
      <c r="M99" s="118"/>
      <c r="N99" s="118"/>
      <c r="O99" s="118"/>
      <c r="P99" s="118"/>
      <c r="S99" s="20"/>
      <c r="T99"/>
    </row>
    <row r="100" spans="7:20">
      <c r="G100" s="130" t="s">
        <v>174</v>
      </c>
      <c r="H100" s="184">
        <f>COUNTIFS($C$3:$C$60,$G100,$E$3:$E$60,$H$98)</f>
        <v>0</v>
      </c>
      <c r="I100" s="181">
        <f>COUNTIFS($C$3:$C$60,$G100,$E$3:$E$60,$I$98)</f>
        <v>2</v>
      </c>
      <c r="J100" s="118"/>
      <c r="L100" s="118"/>
      <c r="M100" s="118"/>
      <c r="N100" s="118"/>
      <c r="O100" s="118"/>
      <c r="P100" s="118"/>
      <c r="S100" s="20"/>
      <c r="T100"/>
    </row>
    <row r="101" spans="7:20">
      <c r="G101" s="130" t="s">
        <v>133</v>
      </c>
      <c r="H101" s="184">
        <f>COUNTIFS($C$3:$C$60,$G101,$E$3:$E$60,$H$98)</f>
        <v>0</v>
      </c>
      <c r="I101" s="181">
        <f>COUNTIFS($C$3:$C$60,$G101,$E$3:$E$60,$I$98)</f>
        <v>0</v>
      </c>
      <c r="J101" s="118"/>
      <c r="L101" s="118"/>
      <c r="M101" s="118"/>
      <c r="N101" s="118"/>
      <c r="O101" s="118"/>
      <c r="P101" s="118"/>
      <c r="S101" s="20"/>
      <c r="T101"/>
    </row>
    <row r="102" spans="7:20" ht="27">
      <c r="G102" s="229" t="s">
        <v>164</v>
      </c>
      <c r="H102" s="184">
        <f>COUNTIFS($C$3:$C$60,$G102,$E$3:$E$60,$H$98)</f>
        <v>6</v>
      </c>
      <c r="I102" s="181">
        <f>COUNTIFS($C$3:$C$60,$G102,$E$3:$E$60,$I$98)</f>
        <v>0</v>
      </c>
      <c r="J102" s="118"/>
      <c r="L102" s="118"/>
      <c r="M102" s="118"/>
      <c r="N102" s="118"/>
      <c r="O102" s="118"/>
      <c r="P102" s="118"/>
      <c r="S102" s="20"/>
      <c r="T102"/>
    </row>
    <row r="103" spans="7:20" ht="27.75" thickBot="1">
      <c r="G103" s="233" t="s">
        <v>169</v>
      </c>
      <c r="H103" s="184">
        <f>COUNTIFS($C$3:$C$60,$G103,$E$3:$E$60,$H$98)</f>
        <v>1</v>
      </c>
      <c r="I103" s="181">
        <f>COUNTIFS($C$3:$C$60,$G103,$E$3:$E$60,$I$98)</f>
        <v>0</v>
      </c>
      <c r="J103" s="118"/>
      <c r="L103" s="118"/>
      <c r="M103" s="118"/>
      <c r="N103" s="118"/>
      <c r="O103" s="118"/>
      <c r="P103" s="118"/>
      <c r="S103" s="20"/>
      <c r="T103"/>
    </row>
    <row r="104" spans="7:20" ht="14.25" thickBot="1">
      <c r="G104" s="153" t="s">
        <v>33</v>
      </c>
      <c r="H104" s="187">
        <f>SUM(H99:H103)</f>
        <v>7</v>
      </c>
      <c r="I104" s="188">
        <f>SUM(I99:I103)</f>
        <v>2</v>
      </c>
      <c r="J104" s="118"/>
      <c r="L104" s="118"/>
      <c r="M104" s="118"/>
      <c r="N104" s="118"/>
      <c r="O104" s="118"/>
      <c r="P104" s="118"/>
      <c r="S104" s="20"/>
      <c r="T104"/>
    </row>
    <row r="105" spans="7:20" ht="13.5" customHeight="1">
      <c r="J105" s="118"/>
      <c r="L105" s="118"/>
      <c r="M105" s="118"/>
      <c r="N105" s="118"/>
      <c r="O105" s="118"/>
      <c r="P105" s="118"/>
    </row>
  </sheetData>
  <autoFilter ref="A2:AE61">
    <filterColumn colId="16" showButton="0"/>
    <sortState ref="A3:AG50">
      <sortCondition ref="G2:G50"/>
    </sortState>
  </autoFilter>
  <mergeCells count="4">
    <mergeCell ref="V1:W1"/>
    <mergeCell ref="G2:H2"/>
    <mergeCell ref="Q2:R2"/>
    <mergeCell ref="B64:C64"/>
  </mergeCells>
  <phoneticPr fontId="12"/>
  <pageMargins left="0.69861111111111107" right="0.69861111111111107" top="0.75" bottom="0.75" header="0.3" footer="0.3"/>
  <pageSetup paperSize="9" scale="43" firstPageNumber="4294963191" orientation="landscape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6"/>
  <sheetViews>
    <sheetView view="pageBreakPreview" zoomScale="70" zoomScaleNormal="70" zoomScaleSheetLayoutView="70" workbookViewId="0">
      <pane ySplit="2" topLeftCell="A3" activePane="bottomLeft" state="frozen"/>
      <selection activeCell="E24" sqref="E24"/>
      <selection pane="bottomLeft" activeCell="AE5" sqref="AE5"/>
    </sheetView>
  </sheetViews>
  <sheetFormatPr defaultColWidth="10" defaultRowHeight="13.5" customHeight="1"/>
  <cols>
    <col min="1" max="1" width="13.375" customWidth="1"/>
    <col min="2" max="2" width="18.25" style="89" customWidth="1"/>
    <col min="3" max="3" width="13.125" style="89" customWidth="1"/>
    <col min="4" max="4" width="6.875" style="89" customWidth="1"/>
    <col min="5" max="5" width="5.25" style="89" bestFit="1" customWidth="1"/>
    <col min="6" max="6" width="20.25" style="89" bestFit="1" customWidth="1"/>
    <col min="7" max="7" width="17.125" style="118" bestFit="1" customWidth="1"/>
    <col min="8" max="8" width="6.875" style="124" bestFit="1" customWidth="1"/>
    <col min="9" max="9" width="13.125" style="89" customWidth="1"/>
    <col min="10" max="10" width="9.125" style="89" customWidth="1"/>
    <col min="11" max="11" width="9.625" style="95" customWidth="1"/>
    <col min="12" max="12" width="8.5" style="107" customWidth="1"/>
    <col min="13" max="13" width="9" style="89" customWidth="1"/>
    <col min="14" max="14" width="7.875" style="95" customWidth="1"/>
    <col min="15" max="15" width="11.875" style="89" customWidth="1"/>
    <col min="16" max="16" width="11.25" style="89" customWidth="1"/>
    <col min="17" max="17" width="11.875" style="118" bestFit="1" customWidth="1"/>
    <col min="18" max="18" width="8.25" style="124" bestFit="1" customWidth="1"/>
    <col min="19" max="19" width="9" style="89" bestFit="1" customWidth="1"/>
    <col min="20" max="20" width="8.5" style="89" hidden="1" customWidth="1"/>
    <col min="21" max="21" width="13" bestFit="1" customWidth="1"/>
    <col min="22" max="22" width="5.25" style="89" bestFit="1" customWidth="1"/>
    <col min="23" max="23" width="5.25" style="89" customWidth="1"/>
    <col min="24" max="24" width="9.25" style="89" bestFit="1" customWidth="1"/>
    <col min="25" max="25" width="12.25" style="95" hidden="1" customWidth="1"/>
    <col min="26" max="26" width="8.25" style="133" bestFit="1" customWidth="1"/>
    <col min="27" max="27" width="10.625" style="92" bestFit="1" customWidth="1"/>
    <col min="28" max="29" width="10.625" style="92" hidden="1" customWidth="1"/>
    <col min="30" max="30" width="10.75" style="92" customWidth="1"/>
    <col min="31" max="31" width="37.5" style="219" customWidth="1"/>
  </cols>
  <sheetData>
    <row r="1" spans="1:32" ht="13.5" customHeight="1" thickBot="1">
      <c r="B1" s="144" t="s">
        <v>65</v>
      </c>
      <c r="C1" s="89">
        <v>1000000</v>
      </c>
      <c r="L1" s="107" t="s">
        <v>253</v>
      </c>
      <c r="M1" s="89">
        <v>0.02</v>
      </c>
      <c r="V1" s="286" t="s">
        <v>30</v>
      </c>
      <c r="W1" s="287"/>
      <c r="X1" s="132"/>
      <c r="Y1" s="138"/>
    </row>
    <row r="2" spans="1:32" ht="47.25" customHeight="1" thickBot="1">
      <c r="A2" s="89" t="s">
        <v>82</v>
      </c>
      <c r="B2" s="87" t="s">
        <v>21</v>
      </c>
      <c r="C2" s="88" t="s">
        <v>22</v>
      </c>
      <c r="D2" s="88" t="s">
        <v>23</v>
      </c>
      <c r="E2" s="88" t="s">
        <v>77</v>
      </c>
      <c r="F2" s="244"/>
      <c r="G2" s="288" t="s">
        <v>24</v>
      </c>
      <c r="H2" s="289"/>
      <c r="I2" s="88" t="s">
        <v>25</v>
      </c>
      <c r="J2" s="91" t="s">
        <v>252</v>
      </c>
      <c r="K2" s="245" t="s">
        <v>145</v>
      </c>
      <c r="L2" s="91" t="s">
        <v>251</v>
      </c>
      <c r="M2" s="91" t="s">
        <v>64</v>
      </c>
      <c r="N2" s="96" t="s">
        <v>66</v>
      </c>
      <c r="O2" s="91" t="s">
        <v>67</v>
      </c>
      <c r="P2" s="88" t="s">
        <v>26</v>
      </c>
      <c r="Q2" s="290" t="s">
        <v>27</v>
      </c>
      <c r="R2" s="291"/>
      <c r="S2" s="88" t="s">
        <v>28</v>
      </c>
      <c r="T2" s="88" t="s">
        <v>68</v>
      </c>
      <c r="U2" s="88" t="s">
        <v>29</v>
      </c>
      <c r="V2" s="88" t="s">
        <v>83</v>
      </c>
      <c r="W2" s="88" t="s">
        <v>84</v>
      </c>
      <c r="X2" s="142" t="s">
        <v>102</v>
      </c>
      <c r="Y2" s="141" t="s">
        <v>101</v>
      </c>
      <c r="Z2" s="134" t="s">
        <v>96</v>
      </c>
      <c r="AA2" s="152" t="s">
        <v>129</v>
      </c>
      <c r="AB2" s="152" t="s">
        <v>109</v>
      </c>
      <c r="AC2" s="152" t="s">
        <v>110</v>
      </c>
      <c r="AD2" s="93" t="s">
        <v>108</v>
      </c>
      <c r="AE2" s="236" t="s">
        <v>69</v>
      </c>
    </row>
    <row r="3" spans="1:32" ht="54">
      <c r="A3" s="219" t="s">
        <v>195</v>
      </c>
      <c r="B3" s="227" t="s">
        <v>103</v>
      </c>
      <c r="C3" s="301" t="s">
        <v>285</v>
      </c>
      <c r="D3" s="302" t="s">
        <v>54</v>
      </c>
      <c r="E3" s="302" t="s">
        <v>56</v>
      </c>
      <c r="F3" s="303" t="s">
        <v>293</v>
      </c>
      <c r="G3" s="216">
        <v>42599</v>
      </c>
      <c r="H3" s="127">
        <v>6.805555555555555E-2</v>
      </c>
      <c r="I3" s="114">
        <v>1.30342</v>
      </c>
      <c r="J3" s="122">
        <v>1.28654</v>
      </c>
      <c r="K3" s="246">
        <f t="shared" ref="K3:K34" si="0">IF(I3="","",I3-J3)</f>
        <v>1.6880000000000006E-2</v>
      </c>
      <c r="L3" s="116">
        <v>169</v>
      </c>
      <c r="M3" s="208">
        <f t="shared" ref="M3:M34" si="1">$C$1*$M$1</f>
        <v>20000</v>
      </c>
      <c r="N3" s="209">
        <f t="shared" ref="N3:N34" si="2">IF(L3="","",(M3/L3)/1000)</f>
        <v>0.11834319526627218</v>
      </c>
      <c r="O3" s="114">
        <v>0.11</v>
      </c>
      <c r="P3" s="114" t="s">
        <v>299</v>
      </c>
      <c r="Q3" s="128">
        <v>42601</v>
      </c>
      <c r="R3" s="127">
        <v>0.93263888888888891</v>
      </c>
      <c r="S3" s="114">
        <v>1.30514</v>
      </c>
      <c r="U3" t="s">
        <v>300</v>
      </c>
      <c r="V3" s="89">
        <v>1</v>
      </c>
      <c r="X3" s="89">
        <v>10000</v>
      </c>
      <c r="Y3" s="95">
        <f t="shared" ref="Y3:Y34" si="3">IF(E3="買い",(S3-I3),(I3-S3))</f>
        <v>1.7199999999999438E-3</v>
      </c>
      <c r="Z3" s="210">
        <f t="shared" ref="Z3:Z34" si="4">IF(E3="買い",(S3-I3)*X3,(I3-S3)*X3)</f>
        <v>17.199999999999438</v>
      </c>
      <c r="AA3" s="92">
        <v>1897</v>
      </c>
      <c r="AB3" s="92">
        <f t="shared" ref="AB3:AB34" si="5">IF(AA3&gt;0,AA3,0)</f>
        <v>1897</v>
      </c>
      <c r="AC3" s="92">
        <f t="shared" ref="AC3:AC34" si="6">IF(AA3&lt;0,AA3,0)</f>
        <v>0</v>
      </c>
      <c r="AD3" s="211">
        <f>C1+AA3</f>
        <v>1001897</v>
      </c>
      <c r="AE3" s="219" t="s">
        <v>301</v>
      </c>
      <c r="AF3" s="92"/>
    </row>
    <row r="4" spans="1:32" ht="54">
      <c r="A4" s="219" t="s">
        <v>195</v>
      </c>
      <c r="B4" s="224" t="s">
        <v>113</v>
      </c>
      <c r="C4" s="228" t="s">
        <v>288</v>
      </c>
      <c r="D4" s="225" t="s">
        <v>289</v>
      </c>
      <c r="E4" s="114" t="s">
        <v>290</v>
      </c>
      <c r="F4" s="265" t="s">
        <v>294</v>
      </c>
      <c r="G4" s="216">
        <v>42599</v>
      </c>
      <c r="H4" s="127">
        <v>0.39166666666666666</v>
      </c>
      <c r="I4" s="114">
        <v>1.12809</v>
      </c>
      <c r="J4" s="122">
        <v>1.1045400000000001</v>
      </c>
      <c r="K4" s="246">
        <f t="shared" si="0"/>
        <v>2.354999999999996E-2</v>
      </c>
      <c r="L4" s="116">
        <v>236</v>
      </c>
      <c r="M4" s="208">
        <f t="shared" si="1"/>
        <v>20000</v>
      </c>
      <c r="N4" s="209">
        <f t="shared" si="2"/>
        <v>8.4745762711864403E-2</v>
      </c>
      <c r="O4" s="114">
        <v>0.08</v>
      </c>
      <c r="P4" s="114" t="s">
        <v>306</v>
      </c>
      <c r="Q4" s="128">
        <v>42604</v>
      </c>
      <c r="R4" s="127">
        <v>0.50138888888888888</v>
      </c>
      <c r="S4" s="114">
        <v>1.12818</v>
      </c>
      <c r="U4" t="s">
        <v>304</v>
      </c>
      <c r="V4" s="89" t="s">
        <v>307</v>
      </c>
      <c r="W4" s="89" t="s">
        <v>308</v>
      </c>
      <c r="X4" s="89">
        <v>10000</v>
      </c>
      <c r="Y4" s="95">
        <f t="shared" si="3"/>
        <v>8.9999999999923475E-5</v>
      </c>
      <c r="Z4" s="210">
        <f t="shared" si="4"/>
        <v>0.89999999999923475</v>
      </c>
      <c r="AA4" s="92">
        <v>0</v>
      </c>
      <c r="AB4" s="92">
        <f t="shared" si="5"/>
        <v>0</v>
      </c>
      <c r="AC4" s="92">
        <f t="shared" si="6"/>
        <v>0</v>
      </c>
      <c r="AD4" s="211">
        <f t="shared" ref="AD4:AD35" si="7">AD3+AA4</f>
        <v>1001897</v>
      </c>
      <c r="AE4" s="219" t="s">
        <v>314</v>
      </c>
      <c r="AF4" s="92"/>
    </row>
    <row r="5" spans="1:32" ht="54">
      <c r="A5" s="219" t="s">
        <v>195</v>
      </c>
      <c r="B5" s="224" t="s">
        <v>31</v>
      </c>
      <c r="C5" s="228" t="s">
        <v>288</v>
      </c>
      <c r="D5" s="225" t="s">
        <v>54</v>
      </c>
      <c r="E5" s="225" t="s">
        <v>61</v>
      </c>
      <c r="F5" s="265" t="s">
        <v>295</v>
      </c>
      <c r="G5" s="216">
        <v>42599</v>
      </c>
      <c r="H5" s="127">
        <v>0.74722222222222223</v>
      </c>
      <c r="I5" s="114">
        <v>101.16200000000001</v>
      </c>
      <c r="J5" s="122">
        <v>102.655</v>
      </c>
      <c r="K5" s="246">
        <f t="shared" si="0"/>
        <v>-1.492999999999995</v>
      </c>
      <c r="L5" s="116">
        <v>149</v>
      </c>
      <c r="M5" s="208">
        <f t="shared" si="1"/>
        <v>20000</v>
      </c>
      <c r="N5" s="209">
        <f t="shared" si="2"/>
        <v>0.13422818791946309</v>
      </c>
      <c r="O5" s="114">
        <v>0.13</v>
      </c>
      <c r="P5" s="114" t="s">
        <v>303</v>
      </c>
      <c r="Q5" s="128">
        <v>42604</v>
      </c>
      <c r="R5" s="127">
        <v>0.25347222222222221</v>
      </c>
      <c r="S5" s="114">
        <v>100.748</v>
      </c>
      <c r="U5" t="s">
        <v>304</v>
      </c>
      <c r="V5" s="89">
        <v>1</v>
      </c>
      <c r="X5" s="89">
        <v>100</v>
      </c>
      <c r="Y5" s="95">
        <f t="shared" si="3"/>
        <v>0.41400000000000148</v>
      </c>
      <c r="Z5" s="210">
        <f t="shared" si="4"/>
        <v>41.400000000000148</v>
      </c>
      <c r="AA5" s="92">
        <v>2379</v>
      </c>
      <c r="AB5" s="92">
        <f t="shared" si="5"/>
        <v>2379</v>
      </c>
      <c r="AC5" s="92">
        <f t="shared" si="6"/>
        <v>0</v>
      </c>
      <c r="AD5" s="211">
        <f t="shared" si="7"/>
        <v>1004276</v>
      </c>
      <c r="AF5" s="92"/>
    </row>
    <row r="6" spans="1:32" ht="27">
      <c r="A6" s="219" t="s">
        <v>195</v>
      </c>
      <c r="F6" s="228"/>
      <c r="G6" s="128"/>
      <c r="H6" s="127"/>
      <c r="I6" s="114"/>
      <c r="J6" s="122"/>
      <c r="K6" s="246" t="str">
        <f t="shared" si="0"/>
        <v/>
      </c>
      <c r="L6" s="116"/>
      <c r="M6" s="208">
        <f t="shared" si="1"/>
        <v>20000</v>
      </c>
      <c r="N6" s="209" t="str">
        <f t="shared" si="2"/>
        <v/>
      </c>
      <c r="O6" s="114"/>
      <c r="P6" s="114"/>
      <c r="Q6" s="128"/>
      <c r="R6" s="127"/>
      <c r="S6" s="114"/>
      <c r="Y6" s="95">
        <f t="shared" si="3"/>
        <v>0</v>
      </c>
      <c r="Z6" s="210">
        <f t="shared" si="4"/>
        <v>0</v>
      </c>
      <c r="AB6" s="92">
        <f t="shared" si="5"/>
        <v>0</v>
      </c>
      <c r="AC6" s="92">
        <f t="shared" si="6"/>
        <v>0</v>
      </c>
      <c r="AD6" s="211">
        <f t="shared" si="7"/>
        <v>1004276</v>
      </c>
      <c r="AF6" s="92"/>
    </row>
    <row r="7" spans="1:32" ht="27">
      <c r="A7" s="219" t="s">
        <v>195</v>
      </c>
      <c r="C7" s="228"/>
      <c r="F7" s="228"/>
      <c r="G7" s="216"/>
      <c r="H7" s="127"/>
      <c r="I7" s="114"/>
      <c r="J7" s="122"/>
      <c r="K7" s="246" t="str">
        <f t="shared" si="0"/>
        <v/>
      </c>
      <c r="L7" s="116"/>
      <c r="M7" s="208">
        <f t="shared" si="1"/>
        <v>20000</v>
      </c>
      <c r="N7" s="209" t="str">
        <f t="shared" si="2"/>
        <v/>
      </c>
      <c r="O7" s="114"/>
      <c r="P7" s="114"/>
      <c r="Q7" s="128"/>
      <c r="R7" s="127"/>
      <c r="S7" s="114"/>
      <c r="Y7" s="95">
        <f t="shared" si="3"/>
        <v>0</v>
      </c>
      <c r="Z7" s="210">
        <f t="shared" si="4"/>
        <v>0</v>
      </c>
      <c r="AB7" s="92">
        <f t="shared" si="5"/>
        <v>0</v>
      </c>
      <c r="AC7" s="92">
        <f t="shared" si="6"/>
        <v>0</v>
      </c>
      <c r="AD7" s="211">
        <f t="shared" si="7"/>
        <v>1004276</v>
      </c>
      <c r="AF7" s="92"/>
    </row>
    <row r="8" spans="1:32" ht="27">
      <c r="A8" s="219" t="s">
        <v>195</v>
      </c>
      <c r="C8" s="228"/>
      <c r="F8" s="228"/>
      <c r="G8" s="128"/>
      <c r="H8" s="127"/>
      <c r="I8" s="114"/>
      <c r="J8" s="122"/>
      <c r="K8" s="246" t="str">
        <f t="shared" si="0"/>
        <v/>
      </c>
      <c r="L8" s="116"/>
      <c r="M8" s="208">
        <f t="shared" si="1"/>
        <v>20000</v>
      </c>
      <c r="N8" s="209" t="str">
        <f t="shared" si="2"/>
        <v/>
      </c>
      <c r="O8" s="114"/>
      <c r="P8" s="114"/>
      <c r="Q8" s="128"/>
      <c r="R8" s="127"/>
      <c r="S8" s="114"/>
      <c r="Y8" s="95">
        <f t="shared" si="3"/>
        <v>0</v>
      </c>
      <c r="Z8" s="210">
        <f t="shared" si="4"/>
        <v>0</v>
      </c>
      <c r="AB8" s="92">
        <f t="shared" si="5"/>
        <v>0</v>
      </c>
      <c r="AC8" s="92">
        <f t="shared" si="6"/>
        <v>0</v>
      </c>
      <c r="AD8" s="211">
        <f t="shared" si="7"/>
        <v>1004276</v>
      </c>
      <c r="AF8" s="92"/>
    </row>
    <row r="9" spans="1:32" ht="27">
      <c r="A9" s="219" t="s">
        <v>195</v>
      </c>
      <c r="B9" s="238"/>
      <c r="C9" s="230"/>
      <c r="F9" s="228"/>
      <c r="G9" s="128"/>
      <c r="H9" s="127"/>
      <c r="I9" s="114"/>
      <c r="J9" s="122"/>
      <c r="K9" s="246" t="str">
        <f t="shared" si="0"/>
        <v/>
      </c>
      <c r="L9" s="116"/>
      <c r="M9" s="208">
        <f t="shared" si="1"/>
        <v>20000</v>
      </c>
      <c r="N9" s="209" t="str">
        <f t="shared" si="2"/>
        <v/>
      </c>
      <c r="O9" s="114"/>
      <c r="P9" s="114"/>
      <c r="Q9" s="128"/>
      <c r="R9" s="127"/>
      <c r="S9" s="114"/>
      <c r="Y9" s="95">
        <f t="shared" si="3"/>
        <v>0</v>
      </c>
      <c r="Z9" s="210">
        <f t="shared" si="4"/>
        <v>0</v>
      </c>
      <c r="AB9" s="92">
        <f t="shared" si="5"/>
        <v>0</v>
      </c>
      <c r="AC9" s="92">
        <f t="shared" si="6"/>
        <v>0</v>
      </c>
      <c r="AD9" s="211">
        <f t="shared" si="7"/>
        <v>1004276</v>
      </c>
      <c r="AF9" s="92"/>
    </row>
    <row r="10" spans="1:32" ht="27">
      <c r="A10" s="219" t="s">
        <v>195</v>
      </c>
      <c r="C10" s="228"/>
      <c r="F10" s="228"/>
      <c r="G10" s="128"/>
      <c r="H10" s="127"/>
      <c r="I10" s="114"/>
      <c r="J10" s="122"/>
      <c r="K10" s="246" t="str">
        <f t="shared" si="0"/>
        <v/>
      </c>
      <c r="L10" s="116"/>
      <c r="M10" s="208">
        <f t="shared" si="1"/>
        <v>20000</v>
      </c>
      <c r="N10" s="209" t="str">
        <f t="shared" si="2"/>
        <v/>
      </c>
      <c r="O10" s="114"/>
      <c r="P10" s="114"/>
      <c r="Q10" s="128"/>
      <c r="R10" s="127"/>
      <c r="S10" s="114"/>
      <c r="Y10" s="95">
        <f t="shared" si="3"/>
        <v>0</v>
      </c>
      <c r="Z10" s="210">
        <f t="shared" si="4"/>
        <v>0</v>
      </c>
      <c r="AB10" s="92">
        <f t="shared" si="5"/>
        <v>0</v>
      </c>
      <c r="AC10" s="92">
        <f t="shared" si="6"/>
        <v>0</v>
      </c>
      <c r="AD10" s="211">
        <f t="shared" si="7"/>
        <v>1004276</v>
      </c>
    </row>
    <row r="11" spans="1:32" ht="27">
      <c r="A11" s="219" t="s">
        <v>195</v>
      </c>
      <c r="C11" s="228"/>
      <c r="F11" s="228"/>
      <c r="G11" s="128"/>
      <c r="H11" s="127"/>
      <c r="I11" s="114"/>
      <c r="J11" s="122"/>
      <c r="K11" s="246" t="str">
        <f t="shared" si="0"/>
        <v/>
      </c>
      <c r="L11" s="116"/>
      <c r="M11" s="208">
        <f t="shared" si="1"/>
        <v>20000</v>
      </c>
      <c r="N11" s="209" t="str">
        <f t="shared" si="2"/>
        <v/>
      </c>
      <c r="O11" s="250"/>
      <c r="P11" s="114"/>
      <c r="Q11" s="128"/>
      <c r="R11" s="127"/>
      <c r="S11" s="114"/>
      <c r="Y11" s="95">
        <f t="shared" si="3"/>
        <v>0</v>
      </c>
      <c r="Z11" s="210">
        <f t="shared" si="4"/>
        <v>0</v>
      </c>
      <c r="AB11" s="92">
        <f t="shared" si="5"/>
        <v>0</v>
      </c>
      <c r="AC11" s="92">
        <f t="shared" si="6"/>
        <v>0</v>
      </c>
      <c r="AD11" s="211">
        <f t="shared" si="7"/>
        <v>1004276</v>
      </c>
    </row>
    <row r="12" spans="1:32" ht="27.75" thickBot="1">
      <c r="A12" s="219" t="s">
        <v>195</v>
      </c>
      <c r="G12" s="128"/>
      <c r="H12" s="127"/>
      <c r="I12" s="114"/>
      <c r="J12" s="122"/>
      <c r="K12" s="246" t="str">
        <f t="shared" si="0"/>
        <v/>
      </c>
      <c r="L12" s="116"/>
      <c r="M12" s="208">
        <f t="shared" si="1"/>
        <v>20000</v>
      </c>
      <c r="N12" s="209" t="str">
        <f t="shared" si="2"/>
        <v/>
      </c>
      <c r="O12" s="114"/>
      <c r="P12" s="114"/>
      <c r="Q12" s="128"/>
      <c r="R12" s="127"/>
      <c r="S12" s="114"/>
      <c r="Y12" s="95">
        <f t="shared" si="3"/>
        <v>0</v>
      </c>
      <c r="Z12" s="210">
        <f t="shared" si="4"/>
        <v>0</v>
      </c>
      <c r="AB12" s="92">
        <f t="shared" si="5"/>
        <v>0</v>
      </c>
      <c r="AC12" s="92">
        <f t="shared" si="6"/>
        <v>0</v>
      </c>
      <c r="AD12" s="211">
        <f t="shared" si="7"/>
        <v>1004276</v>
      </c>
    </row>
    <row r="13" spans="1:32" ht="27.75" hidden="1" thickBot="1">
      <c r="A13" s="219" t="s">
        <v>195</v>
      </c>
      <c r="D13" s="89" t="s">
        <v>54</v>
      </c>
      <c r="G13" s="128"/>
      <c r="H13" s="127"/>
      <c r="I13" s="114"/>
      <c r="J13" s="122"/>
      <c r="K13" s="246" t="str">
        <f t="shared" si="0"/>
        <v/>
      </c>
      <c r="L13" s="116"/>
      <c r="M13" s="208">
        <f t="shared" si="1"/>
        <v>20000</v>
      </c>
      <c r="N13" s="209" t="str">
        <f t="shared" si="2"/>
        <v/>
      </c>
      <c r="O13" s="114"/>
      <c r="P13" s="114" t="s">
        <v>54</v>
      </c>
      <c r="Q13" s="128"/>
      <c r="R13" s="127"/>
      <c r="S13" s="114"/>
      <c r="X13" s="89">
        <v>100</v>
      </c>
      <c r="Y13" s="95">
        <f t="shared" si="3"/>
        <v>0</v>
      </c>
      <c r="Z13" s="210">
        <f t="shared" si="4"/>
        <v>0</v>
      </c>
      <c r="AB13" s="92">
        <f t="shared" si="5"/>
        <v>0</v>
      </c>
      <c r="AC13" s="92">
        <f t="shared" si="6"/>
        <v>0</v>
      </c>
      <c r="AD13" s="211">
        <f t="shared" si="7"/>
        <v>1004276</v>
      </c>
    </row>
    <row r="14" spans="1:32" ht="27.75" hidden="1" thickBot="1">
      <c r="A14" s="219" t="s">
        <v>195</v>
      </c>
      <c r="B14" s="89" t="s">
        <v>250</v>
      </c>
      <c r="D14" s="89" t="s">
        <v>54</v>
      </c>
      <c r="G14" s="128"/>
      <c r="H14" s="127"/>
      <c r="I14" s="114"/>
      <c r="J14" s="122"/>
      <c r="K14" s="246" t="str">
        <f t="shared" si="0"/>
        <v/>
      </c>
      <c r="L14" s="116"/>
      <c r="M14" s="208">
        <f t="shared" si="1"/>
        <v>20000</v>
      </c>
      <c r="N14" s="209" t="str">
        <f t="shared" si="2"/>
        <v/>
      </c>
      <c r="O14" s="114"/>
      <c r="P14" s="114" t="s">
        <v>54</v>
      </c>
      <c r="Q14" s="128"/>
      <c r="R14" s="127"/>
      <c r="S14" s="114"/>
      <c r="X14" s="89">
        <v>100</v>
      </c>
      <c r="Y14" s="95">
        <f t="shared" si="3"/>
        <v>0</v>
      </c>
      <c r="Z14" s="210">
        <f t="shared" si="4"/>
        <v>0</v>
      </c>
      <c r="AB14" s="92">
        <f t="shared" si="5"/>
        <v>0</v>
      </c>
      <c r="AC14" s="92">
        <f t="shared" si="6"/>
        <v>0</v>
      </c>
      <c r="AD14" s="211">
        <f t="shared" si="7"/>
        <v>1004276</v>
      </c>
    </row>
    <row r="15" spans="1:32" ht="27.75" hidden="1" thickBot="1">
      <c r="A15" s="219" t="s">
        <v>195</v>
      </c>
      <c r="B15" s="89" t="s">
        <v>249</v>
      </c>
      <c r="D15" s="89" t="s">
        <v>54</v>
      </c>
      <c r="G15" s="128"/>
      <c r="H15" s="127"/>
      <c r="I15" s="114"/>
      <c r="J15" s="122"/>
      <c r="K15" s="246" t="str">
        <f t="shared" si="0"/>
        <v/>
      </c>
      <c r="L15" s="116"/>
      <c r="M15" s="208">
        <f t="shared" si="1"/>
        <v>20000</v>
      </c>
      <c r="N15" s="209" t="str">
        <f t="shared" si="2"/>
        <v/>
      </c>
      <c r="O15" s="114"/>
      <c r="P15" s="114" t="s">
        <v>54</v>
      </c>
      <c r="Q15" s="128"/>
      <c r="R15" s="127"/>
      <c r="S15" s="114"/>
      <c r="X15" s="89">
        <v>100</v>
      </c>
      <c r="Y15" s="95">
        <f t="shared" si="3"/>
        <v>0</v>
      </c>
      <c r="Z15" s="210">
        <f t="shared" si="4"/>
        <v>0</v>
      </c>
      <c r="AB15" s="92">
        <f t="shared" si="5"/>
        <v>0</v>
      </c>
      <c r="AC15" s="92">
        <f t="shared" si="6"/>
        <v>0</v>
      </c>
      <c r="AD15" s="211">
        <f t="shared" si="7"/>
        <v>1004276</v>
      </c>
    </row>
    <row r="16" spans="1:32" ht="27.75" hidden="1" thickBot="1">
      <c r="A16" s="219" t="s">
        <v>195</v>
      </c>
      <c r="D16" s="89" t="s">
        <v>54</v>
      </c>
      <c r="G16" s="128"/>
      <c r="H16" s="127"/>
      <c r="I16" s="114"/>
      <c r="J16" s="122"/>
      <c r="K16" s="246" t="str">
        <f t="shared" si="0"/>
        <v/>
      </c>
      <c r="L16" s="116"/>
      <c r="M16" s="208">
        <f t="shared" si="1"/>
        <v>20000</v>
      </c>
      <c r="N16" s="209" t="str">
        <f t="shared" si="2"/>
        <v/>
      </c>
      <c r="O16" s="114"/>
      <c r="P16" s="114" t="s">
        <v>54</v>
      </c>
      <c r="Q16" s="128"/>
      <c r="R16" s="127"/>
      <c r="S16" s="114"/>
      <c r="X16" s="89">
        <v>100</v>
      </c>
      <c r="Y16" s="95">
        <f t="shared" si="3"/>
        <v>0</v>
      </c>
      <c r="Z16" s="210">
        <f t="shared" si="4"/>
        <v>0</v>
      </c>
      <c r="AB16" s="92">
        <f t="shared" si="5"/>
        <v>0</v>
      </c>
      <c r="AC16" s="92">
        <f t="shared" si="6"/>
        <v>0</v>
      </c>
      <c r="AD16" s="211">
        <f t="shared" si="7"/>
        <v>1004276</v>
      </c>
    </row>
    <row r="17" spans="1:32" ht="27.75" hidden="1" thickBot="1">
      <c r="A17" s="219" t="s">
        <v>195</v>
      </c>
      <c r="D17" s="89" t="s">
        <v>54</v>
      </c>
      <c r="G17" s="128"/>
      <c r="H17" s="127"/>
      <c r="I17" s="114"/>
      <c r="J17" s="122"/>
      <c r="K17" s="246" t="str">
        <f t="shared" si="0"/>
        <v/>
      </c>
      <c r="L17" s="116"/>
      <c r="M17" s="208">
        <f t="shared" si="1"/>
        <v>20000</v>
      </c>
      <c r="N17" s="209" t="str">
        <f t="shared" si="2"/>
        <v/>
      </c>
      <c r="O17" s="114"/>
      <c r="P17" s="114" t="s">
        <v>54</v>
      </c>
      <c r="Q17" s="128"/>
      <c r="R17" s="127"/>
      <c r="S17" s="114"/>
      <c r="X17" s="89">
        <v>100</v>
      </c>
      <c r="Y17" s="95">
        <f t="shared" si="3"/>
        <v>0</v>
      </c>
      <c r="Z17" s="210">
        <f t="shared" si="4"/>
        <v>0</v>
      </c>
      <c r="AB17" s="92">
        <f t="shared" si="5"/>
        <v>0</v>
      </c>
      <c r="AC17" s="92">
        <f t="shared" si="6"/>
        <v>0</v>
      </c>
      <c r="AD17" s="211">
        <f t="shared" si="7"/>
        <v>1004276</v>
      </c>
    </row>
    <row r="18" spans="1:32" ht="27.75" hidden="1" thickBot="1">
      <c r="A18" s="219" t="s">
        <v>195</v>
      </c>
      <c r="D18" s="89" t="s">
        <v>54</v>
      </c>
      <c r="G18" s="128"/>
      <c r="H18" s="127"/>
      <c r="I18" s="114"/>
      <c r="J18" s="122"/>
      <c r="K18" s="246" t="str">
        <f t="shared" si="0"/>
        <v/>
      </c>
      <c r="L18" s="116"/>
      <c r="M18" s="208">
        <f t="shared" si="1"/>
        <v>20000</v>
      </c>
      <c r="N18" s="209" t="str">
        <f t="shared" si="2"/>
        <v/>
      </c>
      <c r="O18" s="114"/>
      <c r="P18" s="114" t="s">
        <v>54</v>
      </c>
      <c r="Q18" s="128"/>
      <c r="R18" s="127"/>
      <c r="S18" s="114"/>
      <c r="X18" s="89">
        <v>100</v>
      </c>
      <c r="Y18" s="95">
        <f t="shared" si="3"/>
        <v>0</v>
      </c>
      <c r="Z18" s="210">
        <f t="shared" si="4"/>
        <v>0</v>
      </c>
      <c r="AB18" s="92">
        <f t="shared" si="5"/>
        <v>0</v>
      </c>
      <c r="AC18" s="92">
        <f t="shared" si="6"/>
        <v>0</v>
      </c>
      <c r="AD18" s="211">
        <f t="shared" si="7"/>
        <v>1004276</v>
      </c>
    </row>
    <row r="19" spans="1:32" ht="27.75" hidden="1" thickBot="1">
      <c r="A19" s="219" t="s">
        <v>195</v>
      </c>
      <c r="D19" s="89" t="s">
        <v>54</v>
      </c>
      <c r="G19" s="128"/>
      <c r="H19" s="127"/>
      <c r="I19" s="114"/>
      <c r="J19" s="122"/>
      <c r="K19" s="246" t="str">
        <f t="shared" si="0"/>
        <v/>
      </c>
      <c r="L19" s="116"/>
      <c r="M19" s="208">
        <f t="shared" si="1"/>
        <v>20000</v>
      </c>
      <c r="N19" s="209" t="str">
        <f t="shared" si="2"/>
        <v/>
      </c>
      <c r="O19" s="114"/>
      <c r="P19" s="114" t="s">
        <v>54</v>
      </c>
      <c r="Q19" s="128"/>
      <c r="R19" s="127"/>
      <c r="S19" s="114"/>
      <c r="X19" s="89">
        <v>100</v>
      </c>
      <c r="Y19" s="95">
        <f t="shared" si="3"/>
        <v>0</v>
      </c>
      <c r="Z19" s="210">
        <f t="shared" si="4"/>
        <v>0</v>
      </c>
      <c r="AB19" s="92">
        <f t="shared" si="5"/>
        <v>0</v>
      </c>
      <c r="AC19" s="92">
        <f t="shared" si="6"/>
        <v>0</v>
      </c>
      <c r="AD19" s="211">
        <f t="shared" si="7"/>
        <v>1004276</v>
      </c>
    </row>
    <row r="20" spans="1:32" ht="27.75" hidden="1" thickBot="1">
      <c r="A20" s="219" t="s">
        <v>195</v>
      </c>
      <c r="D20" s="89" t="s">
        <v>54</v>
      </c>
      <c r="G20" s="128"/>
      <c r="H20" s="127"/>
      <c r="I20" s="114"/>
      <c r="J20" s="122"/>
      <c r="K20" s="246" t="str">
        <f t="shared" si="0"/>
        <v/>
      </c>
      <c r="L20" s="116"/>
      <c r="M20" s="208">
        <f t="shared" si="1"/>
        <v>20000</v>
      </c>
      <c r="N20" s="209" t="str">
        <f t="shared" si="2"/>
        <v/>
      </c>
      <c r="O20" s="114"/>
      <c r="P20" s="114" t="s">
        <v>54</v>
      </c>
      <c r="Q20" s="128"/>
      <c r="R20" s="127"/>
      <c r="S20" s="114"/>
      <c r="X20" s="89">
        <v>100</v>
      </c>
      <c r="Y20" s="95">
        <f t="shared" si="3"/>
        <v>0</v>
      </c>
      <c r="Z20" s="210">
        <f t="shared" si="4"/>
        <v>0</v>
      </c>
      <c r="AB20" s="92">
        <f t="shared" si="5"/>
        <v>0</v>
      </c>
      <c r="AC20" s="92">
        <f t="shared" si="6"/>
        <v>0</v>
      </c>
      <c r="AD20" s="211">
        <f t="shared" si="7"/>
        <v>1004276</v>
      </c>
    </row>
    <row r="21" spans="1:32" ht="27.75" hidden="1" thickBot="1">
      <c r="A21" s="219" t="s">
        <v>195</v>
      </c>
      <c r="D21" s="89" t="s">
        <v>54</v>
      </c>
      <c r="G21" s="128"/>
      <c r="H21" s="127"/>
      <c r="I21" s="114"/>
      <c r="J21" s="122"/>
      <c r="K21" s="246" t="str">
        <f t="shared" si="0"/>
        <v/>
      </c>
      <c r="L21" s="116"/>
      <c r="M21" s="208">
        <f t="shared" si="1"/>
        <v>20000</v>
      </c>
      <c r="N21" s="209" t="str">
        <f t="shared" si="2"/>
        <v/>
      </c>
      <c r="O21" s="114"/>
      <c r="P21" s="114" t="s">
        <v>54</v>
      </c>
      <c r="Q21" s="128"/>
      <c r="R21" s="127"/>
      <c r="S21" s="114"/>
      <c r="X21" s="89">
        <v>100</v>
      </c>
      <c r="Y21" s="95">
        <f t="shared" si="3"/>
        <v>0</v>
      </c>
      <c r="Z21" s="210">
        <f t="shared" si="4"/>
        <v>0</v>
      </c>
      <c r="AB21" s="92">
        <f t="shared" si="5"/>
        <v>0</v>
      </c>
      <c r="AC21" s="92">
        <f t="shared" si="6"/>
        <v>0</v>
      </c>
      <c r="AD21" s="211">
        <f t="shared" si="7"/>
        <v>1004276</v>
      </c>
    </row>
    <row r="22" spans="1:32" ht="27.75" hidden="1" thickBot="1">
      <c r="A22" s="219" t="s">
        <v>195</v>
      </c>
      <c r="D22" s="89" t="s">
        <v>54</v>
      </c>
      <c r="G22" s="128"/>
      <c r="H22" s="127"/>
      <c r="I22" s="114"/>
      <c r="J22" s="122"/>
      <c r="K22" s="246" t="str">
        <f t="shared" si="0"/>
        <v/>
      </c>
      <c r="L22" s="116"/>
      <c r="M22" s="208">
        <f t="shared" si="1"/>
        <v>20000</v>
      </c>
      <c r="N22" s="209" t="str">
        <f t="shared" si="2"/>
        <v/>
      </c>
      <c r="O22" s="114"/>
      <c r="P22" s="114" t="s">
        <v>54</v>
      </c>
      <c r="Q22" s="128"/>
      <c r="R22" s="127"/>
      <c r="S22" s="114"/>
      <c r="X22" s="89">
        <v>100</v>
      </c>
      <c r="Y22" s="95">
        <f t="shared" si="3"/>
        <v>0</v>
      </c>
      <c r="Z22" s="210">
        <f t="shared" si="4"/>
        <v>0</v>
      </c>
      <c r="AB22" s="92">
        <f t="shared" si="5"/>
        <v>0</v>
      </c>
      <c r="AC22" s="92">
        <f t="shared" si="6"/>
        <v>0</v>
      </c>
      <c r="AD22" s="211">
        <f t="shared" si="7"/>
        <v>1004276</v>
      </c>
    </row>
    <row r="23" spans="1:32" ht="27.75" hidden="1" thickBot="1">
      <c r="A23" s="219" t="s">
        <v>195</v>
      </c>
      <c r="D23" s="89" t="s">
        <v>54</v>
      </c>
      <c r="G23" s="128"/>
      <c r="H23" s="127"/>
      <c r="I23" s="114"/>
      <c r="J23" s="122"/>
      <c r="K23" s="246" t="str">
        <f t="shared" si="0"/>
        <v/>
      </c>
      <c r="L23" s="116"/>
      <c r="M23" s="208">
        <f t="shared" si="1"/>
        <v>20000</v>
      </c>
      <c r="N23" s="209" t="str">
        <f t="shared" si="2"/>
        <v/>
      </c>
      <c r="O23" s="114"/>
      <c r="P23" s="114" t="s">
        <v>54</v>
      </c>
      <c r="Q23" s="128"/>
      <c r="R23" s="127"/>
      <c r="S23" s="114"/>
      <c r="X23" s="89">
        <v>100</v>
      </c>
      <c r="Y23" s="95">
        <f t="shared" si="3"/>
        <v>0</v>
      </c>
      <c r="Z23" s="210">
        <f t="shared" si="4"/>
        <v>0</v>
      </c>
      <c r="AB23" s="92">
        <f t="shared" si="5"/>
        <v>0</v>
      </c>
      <c r="AC23" s="92">
        <f t="shared" si="6"/>
        <v>0</v>
      </c>
      <c r="AD23" s="211">
        <f t="shared" si="7"/>
        <v>1004276</v>
      </c>
    </row>
    <row r="24" spans="1:32" ht="27.75" hidden="1" thickBot="1">
      <c r="A24" s="219" t="s">
        <v>195</v>
      </c>
      <c r="D24" s="89" t="s">
        <v>54</v>
      </c>
      <c r="G24" s="128"/>
      <c r="H24" s="127"/>
      <c r="I24" s="114"/>
      <c r="J24" s="122"/>
      <c r="K24" s="246" t="str">
        <f t="shared" si="0"/>
        <v/>
      </c>
      <c r="L24" s="116"/>
      <c r="M24" s="208">
        <f t="shared" si="1"/>
        <v>20000</v>
      </c>
      <c r="N24" s="209" t="str">
        <f t="shared" si="2"/>
        <v/>
      </c>
      <c r="O24" s="114"/>
      <c r="P24" s="114" t="s">
        <v>54</v>
      </c>
      <c r="Q24" s="128"/>
      <c r="R24" s="127"/>
      <c r="S24" s="114"/>
      <c r="X24" s="89">
        <v>100</v>
      </c>
      <c r="Y24" s="95">
        <f t="shared" si="3"/>
        <v>0</v>
      </c>
      <c r="Z24" s="210">
        <f t="shared" si="4"/>
        <v>0</v>
      </c>
      <c r="AB24" s="92">
        <f t="shared" si="5"/>
        <v>0</v>
      </c>
      <c r="AC24" s="92">
        <f t="shared" si="6"/>
        <v>0</v>
      </c>
      <c r="AD24" s="211">
        <f t="shared" si="7"/>
        <v>1004276</v>
      </c>
    </row>
    <row r="25" spans="1:32" ht="27.75" hidden="1" thickBot="1">
      <c r="A25" s="219" t="s">
        <v>195</v>
      </c>
      <c r="D25" s="89" t="s">
        <v>54</v>
      </c>
      <c r="G25" s="128"/>
      <c r="H25" s="127"/>
      <c r="I25" s="114"/>
      <c r="J25" s="122"/>
      <c r="K25" s="246" t="str">
        <f t="shared" si="0"/>
        <v/>
      </c>
      <c r="L25" s="116"/>
      <c r="M25" s="208">
        <f t="shared" si="1"/>
        <v>20000</v>
      </c>
      <c r="N25" s="209" t="str">
        <f t="shared" si="2"/>
        <v/>
      </c>
      <c r="O25" s="114"/>
      <c r="P25" s="114" t="s">
        <v>54</v>
      </c>
      <c r="Q25" s="128"/>
      <c r="R25" s="127"/>
      <c r="S25" s="114"/>
      <c r="X25" s="89">
        <v>100</v>
      </c>
      <c r="Y25" s="95">
        <f t="shared" si="3"/>
        <v>0</v>
      </c>
      <c r="Z25" s="210">
        <f t="shared" si="4"/>
        <v>0</v>
      </c>
      <c r="AB25" s="92">
        <f t="shared" si="5"/>
        <v>0</v>
      </c>
      <c r="AC25" s="92">
        <f t="shared" si="6"/>
        <v>0</v>
      </c>
      <c r="AD25" s="211">
        <f t="shared" si="7"/>
        <v>1004276</v>
      </c>
    </row>
    <row r="26" spans="1:32" ht="27.75" hidden="1" thickBot="1">
      <c r="A26" s="219" t="s">
        <v>195</v>
      </c>
      <c r="D26" s="89" t="s">
        <v>54</v>
      </c>
      <c r="G26" s="128"/>
      <c r="H26" s="127"/>
      <c r="I26" s="114"/>
      <c r="J26" s="122"/>
      <c r="K26" s="246" t="str">
        <f t="shared" si="0"/>
        <v/>
      </c>
      <c r="L26" s="116"/>
      <c r="M26" s="208">
        <f t="shared" si="1"/>
        <v>20000</v>
      </c>
      <c r="N26" s="209" t="str">
        <f t="shared" si="2"/>
        <v/>
      </c>
      <c r="O26" s="114"/>
      <c r="P26" s="114" t="s">
        <v>54</v>
      </c>
      <c r="Q26" s="128"/>
      <c r="R26" s="127"/>
      <c r="S26" s="114"/>
      <c r="X26" s="89">
        <v>100</v>
      </c>
      <c r="Y26" s="95">
        <f t="shared" si="3"/>
        <v>0</v>
      </c>
      <c r="Z26" s="210">
        <f t="shared" si="4"/>
        <v>0</v>
      </c>
      <c r="AB26" s="92">
        <f t="shared" si="5"/>
        <v>0</v>
      </c>
      <c r="AC26" s="92">
        <f t="shared" si="6"/>
        <v>0</v>
      </c>
      <c r="AD26" s="211">
        <f t="shared" si="7"/>
        <v>1004276</v>
      </c>
    </row>
    <row r="27" spans="1:32" ht="27.75" hidden="1" thickBot="1">
      <c r="A27" s="219" t="s">
        <v>195</v>
      </c>
      <c r="D27" s="89" t="s">
        <v>54</v>
      </c>
      <c r="G27" s="128"/>
      <c r="H27" s="127"/>
      <c r="I27" s="114"/>
      <c r="J27" s="122"/>
      <c r="K27" s="246" t="str">
        <f t="shared" si="0"/>
        <v/>
      </c>
      <c r="L27" s="116"/>
      <c r="M27" s="208">
        <f t="shared" si="1"/>
        <v>20000</v>
      </c>
      <c r="N27" s="209" t="str">
        <f t="shared" si="2"/>
        <v/>
      </c>
      <c r="O27" s="114"/>
      <c r="P27" s="114" t="s">
        <v>54</v>
      </c>
      <c r="Q27" s="128"/>
      <c r="R27" s="127"/>
      <c r="S27" s="114"/>
      <c r="X27" s="89">
        <v>100</v>
      </c>
      <c r="Y27" s="95">
        <f t="shared" si="3"/>
        <v>0</v>
      </c>
      <c r="Z27" s="210">
        <f t="shared" si="4"/>
        <v>0</v>
      </c>
      <c r="AB27" s="92">
        <f t="shared" si="5"/>
        <v>0</v>
      </c>
      <c r="AC27" s="92">
        <f t="shared" si="6"/>
        <v>0</v>
      </c>
      <c r="AD27" s="211">
        <f t="shared" si="7"/>
        <v>1004276</v>
      </c>
    </row>
    <row r="28" spans="1:32" ht="27.75" hidden="1" thickBot="1">
      <c r="A28" s="219" t="s">
        <v>195</v>
      </c>
      <c r="D28" s="89" t="s">
        <v>54</v>
      </c>
      <c r="G28" s="128"/>
      <c r="H28" s="127"/>
      <c r="I28" s="114"/>
      <c r="J28" s="122"/>
      <c r="K28" s="246" t="str">
        <f t="shared" si="0"/>
        <v/>
      </c>
      <c r="L28" s="116"/>
      <c r="M28" s="208">
        <f t="shared" si="1"/>
        <v>20000</v>
      </c>
      <c r="N28" s="209" t="str">
        <f t="shared" si="2"/>
        <v/>
      </c>
      <c r="O28" s="114"/>
      <c r="P28" s="114" t="s">
        <v>54</v>
      </c>
      <c r="Q28" s="128"/>
      <c r="R28" s="127"/>
      <c r="S28" s="114"/>
      <c r="X28" s="89">
        <v>100</v>
      </c>
      <c r="Y28" s="95">
        <f t="shared" si="3"/>
        <v>0</v>
      </c>
      <c r="Z28" s="210">
        <f t="shared" si="4"/>
        <v>0</v>
      </c>
      <c r="AB28" s="92">
        <f t="shared" si="5"/>
        <v>0</v>
      </c>
      <c r="AC28" s="92">
        <f t="shared" si="6"/>
        <v>0</v>
      </c>
      <c r="AD28" s="211">
        <f t="shared" si="7"/>
        <v>1004276</v>
      </c>
    </row>
    <row r="29" spans="1:32" ht="27.75" hidden="1" thickBot="1">
      <c r="A29" s="219" t="s">
        <v>195</v>
      </c>
      <c r="D29" s="89" t="s">
        <v>54</v>
      </c>
      <c r="G29" s="128"/>
      <c r="H29" s="127"/>
      <c r="I29" s="114"/>
      <c r="J29" s="122"/>
      <c r="K29" s="246" t="str">
        <f t="shared" si="0"/>
        <v/>
      </c>
      <c r="L29" s="116"/>
      <c r="M29" s="208">
        <f t="shared" si="1"/>
        <v>20000</v>
      </c>
      <c r="N29" s="209" t="str">
        <f t="shared" si="2"/>
        <v/>
      </c>
      <c r="O29" s="114"/>
      <c r="P29" s="114" t="s">
        <v>54</v>
      </c>
      <c r="Q29" s="128"/>
      <c r="R29" s="127"/>
      <c r="S29" s="114"/>
      <c r="X29" s="89">
        <v>100</v>
      </c>
      <c r="Y29" s="95">
        <f t="shared" si="3"/>
        <v>0</v>
      </c>
      <c r="Z29" s="210">
        <f t="shared" si="4"/>
        <v>0</v>
      </c>
      <c r="AB29" s="92">
        <f t="shared" si="5"/>
        <v>0</v>
      </c>
      <c r="AC29" s="92">
        <f t="shared" si="6"/>
        <v>0</v>
      </c>
      <c r="AD29" s="211">
        <f t="shared" si="7"/>
        <v>1004276</v>
      </c>
    </row>
    <row r="30" spans="1:32" ht="27.75" hidden="1" thickBot="1">
      <c r="A30" s="219" t="s">
        <v>195</v>
      </c>
      <c r="D30" s="89" t="s">
        <v>54</v>
      </c>
      <c r="G30" s="128"/>
      <c r="H30" s="127"/>
      <c r="I30" s="114"/>
      <c r="J30" s="122"/>
      <c r="K30" s="246" t="str">
        <f t="shared" si="0"/>
        <v/>
      </c>
      <c r="L30" s="116"/>
      <c r="M30" s="208">
        <f t="shared" si="1"/>
        <v>20000</v>
      </c>
      <c r="N30" s="209" t="str">
        <f t="shared" si="2"/>
        <v/>
      </c>
      <c r="O30" s="114"/>
      <c r="P30" s="114" t="s">
        <v>54</v>
      </c>
      <c r="Q30" s="128"/>
      <c r="R30" s="127"/>
      <c r="S30" s="114"/>
      <c r="X30" s="89">
        <v>100</v>
      </c>
      <c r="Y30" s="95">
        <f t="shared" si="3"/>
        <v>0</v>
      </c>
      <c r="Z30" s="210">
        <f t="shared" si="4"/>
        <v>0</v>
      </c>
      <c r="AB30" s="92">
        <f t="shared" si="5"/>
        <v>0</v>
      </c>
      <c r="AC30" s="92">
        <f t="shared" si="6"/>
        <v>0</v>
      </c>
      <c r="AD30" s="211">
        <f t="shared" si="7"/>
        <v>1004276</v>
      </c>
      <c r="AF30" s="92"/>
    </row>
    <row r="31" spans="1:32" ht="27.75" hidden="1" thickBot="1">
      <c r="A31" s="219" t="s">
        <v>195</v>
      </c>
      <c r="D31" s="89" t="s">
        <v>54</v>
      </c>
      <c r="G31" s="128"/>
      <c r="H31" s="127"/>
      <c r="I31" s="114"/>
      <c r="J31" s="122"/>
      <c r="K31" s="246" t="str">
        <f t="shared" si="0"/>
        <v/>
      </c>
      <c r="L31" s="116"/>
      <c r="M31" s="208">
        <f t="shared" si="1"/>
        <v>20000</v>
      </c>
      <c r="N31" s="209" t="str">
        <f t="shared" si="2"/>
        <v/>
      </c>
      <c r="O31" s="114"/>
      <c r="P31" s="114" t="s">
        <v>54</v>
      </c>
      <c r="Q31" s="128"/>
      <c r="R31" s="127"/>
      <c r="S31" s="114"/>
      <c r="X31" s="89">
        <v>100</v>
      </c>
      <c r="Y31" s="95">
        <f t="shared" si="3"/>
        <v>0</v>
      </c>
      <c r="Z31" s="210">
        <f t="shared" si="4"/>
        <v>0</v>
      </c>
      <c r="AB31" s="92">
        <f t="shared" si="5"/>
        <v>0</v>
      </c>
      <c r="AC31" s="92">
        <f t="shared" si="6"/>
        <v>0</v>
      </c>
      <c r="AD31" s="211">
        <f t="shared" si="7"/>
        <v>1004276</v>
      </c>
      <c r="AF31" s="92"/>
    </row>
    <row r="32" spans="1:32" ht="27.75" hidden="1" thickBot="1">
      <c r="A32" s="219" t="s">
        <v>195</v>
      </c>
      <c r="D32" s="89" t="s">
        <v>54</v>
      </c>
      <c r="G32" s="128"/>
      <c r="H32" s="127"/>
      <c r="I32" s="114"/>
      <c r="J32" s="122"/>
      <c r="K32" s="246" t="str">
        <f t="shared" si="0"/>
        <v/>
      </c>
      <c r="L32" s="116"/>
      <c r="M32" s="208">
        <f t="shared" si="1"/>
        <v>20000</v>
      </c>
      <c r="N32" s="209" t="str">
        <f t="shared" si="2"/>
        <v/>
      </c>
      <c r="O32" s="114"/>
      <c r="P32" s="114" t="s">
        <v>54</v>
      </c>
      <c r="Q32" s="128"/>
      <c r="R32" s="127"/>
      <c r="S32" s="114"/>
      <c r="X32" s="89">
        <v>100</v>
      </c>
      <c r="Y32" s="95">
        <f t="shared" si="3"/>
        <v>0</v>
      </c>
      <c r="Z32" s="210">
        <f t="shared" si="4"/>
        <v>0</v>
      </c>
      <c r="AB32" s="92">
        <f t="shared" si="5"/>
        <v>0</v>
      </c>
      <c r="AC32" s="92">
        <f t="shared" si="6"/>
        <v>0</v>
      </c>
      <c r="AD32" s="211">
        <f t="shared" si="7"/>
        <v>1004276</v>
      </c>
      <c r="AF32" s="92"/>
    </row>
    <row r="33" spans="1:32" ht="27.75" hidden="1" thickBot="1">
      <c r="A33" s="219" t="s">
        <v>195</v>
      </c>
      <c r="D33" s="89" t="s">
        <v>54</v>
      </c>
      <c r="G33" s="128"/>
      <c r="H33" s="127"/>
      <c r="I33" s="114"/>
      <c r="J33" s="122"/>
      <c r="K33" s="246" t="str">
        <f t="shared" si="0"/>
        <v/>
      </c>
      <c r="L33" s="116"/>
      <c r="M33" s="208">
        <f t="shared" si="1"/>
        <v>20000</v>
      </c>
      <c r="N33" s="209" t="str">
        <f t="shared" si="2"/>
        <v/>
      </c>
      <c r="O33" s="114"/>
      <c r="P33" s="114" t="s">
        <v>54</v>
      </c>
      <c r="Q33" s="128"/>
      <c r="R33" s="127"/>
      <c r="S33" s="114"/>
      <c r="X33" s="89">
        <v>100</v>
      </c>
      <c r="Y33" s="95">
        <f t="shared" si="3"/>
        <v>0</v>
      </c>
      <c r="Z33" s="210">
        <f t="shared" si="4"/>
        <v>0</v>
      </c>
      <c r="AB33" s="92">
        <f t="shared" si="5"/>
        <v>0</v>
      </c>
      <c r="AC33" s="92">
        <f t="shared" si="6"/>
        <v>0</v>
      </c>
      <c r="AD33" s="211">
        <f t="shared" si="7"/>
        <v>1004276</v>
      </c>
      <c r="AF33" s="92"/>
    </row>
    <row r="34" spans="1:32" ht="27.75" hidden="1" thickBot="1">
      <c r="A34" s="219" t="s">
        <v>195</v>
      </c>
      <c r="D34" s="89" t="s">
        <v>54</v>
      </c>
      <c r="G34" s="128"/>
      <c r="H34" s="127"/>
      <c r="I34" s="114"/>
      <c r="J34" s="122"/>
      <c r="K34" s="246" t="str">
        <f t="shared" si="0"/>
        <v/>
      </c>
      <c r="L34" s="116"/>
      <c r="M34" s="208">
        <f t="shared" si="1"/>
        <v>20000</v>
      </c>
      <c r="N34" s="209" t="str">
        <f t="shared" si="2"/>
        <v/>
      </c>
      <c r="O34" s="114"/>
      <c r="P34" s="114" t="s">
        <v>54</v>
      </c>
      <c r="Q34" s="128"/>
      <c r="R34" s="127"/>
      <c r="S34" s="114"/>
      <c r="X34" s="89">
        <v>100</v>
      </c>
      <c r="Y34" s="95">
        <f t="shared" si="3"/>
        <v>0</v>
      </c>
      <c r="Z34" s="210">
        <f t="shared" si="4"/>
        <v>0</v>
      </c>
      <c r="AB34" s="92">
        <f t="shared" si="5"/>
        <v>0</v>
      </c>
      <c r="AC34" s="92">
        <f t="shared" si="6"/>
        <v>0</v>
      </c>
      <c r="AD34" s="211">
        <f t="shared" si="7"/>
        <v>1004276</v>
      </c>
      <c r="AF34" s="92"/>
    </row>
    <row r="35" spans="1:32" ht="27.75" hidden="1" thickBot="1">
      <c r="A35" s="219" t="s">
        <v>195</v>
      </c>
      <c r="D35" s="89" t="s">
        <v>54</v>
      </c>
      <c r="G35" s="128"/>
      <c r="H35" s="127"/>
      <c r="I35" s="114"/>
      <c r="J35" s="122"/>
      <c r="K35" s="246" t="str">
        <f t="shared" ref="K35:K60" si="8">IF(I35="","",I35-J35)</f>
        <v/>
      </c>
      <c r="L35" s="116"/>
      <c r="M35" s="208">
        <f t="shared" ref="M35:M60" si="9">$C$1*$M$1</f>
        <v>20000</v>
      </c>
      <c r="N35" s="209" t="str">
        <f t="shared" ref="N35:N60" si="10">IF(L35="","",(M35/L35)/1000)</f>
        <v/>
      </c>
      <c r="O35" s="114"/>
      <c r="P35" s="114" t="s">
        <v>54</v>
      </c>
      <c r="Q35" s="128"/>
      <c r="R35" s="127"/>
      <c r="S35" s="114"/>
      <c r="X35" s="89">
        <v>100</v>
      </c>
      <c r="Y35" s="95">
        <f t="shared" ref="Y35:Y60" si="11">IF(E35="買い",(S35-I35),(I35-S35))</f>
        <v>0</v>
      </c>
      <c r="Z35" s="210">
        <f t="shared" ref="Z35:Z60" si="12">IF(E35="買い",(S35-I35)*X35,(I35-S35)*X35)</f>
        <v>0</v>
      </c>
      <c r="AB35" s="92">
        <f t="shared" ref="AB35:AB60" si="13">IF(AA35&gt;0,AA35,0)</f>
        <v>0</v>
      </c>
      <c r="AC35" s="92">
        <f t="shared" ref="AC35:AC60" si="14">IF(AA35&lt;0,AA35,0)</f>
        <v>0</v>
      </c>
      <c r="AD35" s="211">
        <f t="shared" si="7"/>
        <v>1004276</v>
      </c>
    </row>
    <row r="36" spans="1:32" ht="27.75" hidden="1" thickBot="1">
      <c r="A36" s="219" t="s">
        <v>195</v>
      </c>
      <c r="D36" s="89" t="s">
        <v>54</v>
      </c>
      <c r="G36" s="128"/>
      <c r="H36" s="127"/>
      <c r="I36" s="114"/>
      <c r="J36" s="122"/>
      <c r="K36" s="246" t="str">
        <f t="shared" si="8"/>
        <v/>
      </c>
      <c r="L36" s="116"/>
      <c r="M36" s="208">
        <f t="shared" si="9"/>
        <v>20000</v>
      </c>
      <c r="N36" s="209" t="str">
        <f t="shared" si="10"/>
        <v/>
      </c>
      <c r="O36" s="114"/>
      <c r="P36" s="114" t="s">
        <v>54</v>
      </c>
      <c r="Q36" s="128"/>
      <c r="R36" s="127"/>
      <c r="S36" s="114"/>
      <c r="X36" s="89">
        <v>100</v>
      </c>
      <c r="Y36" s="95">
        <f t="shared" si="11"/>
        <v>0</v>
      </c>
      <c r="Z36" s="210">
        <f t="shared" si="12"/>
        <v>0</v>
      </c>
      <c r="AB36" s="92">
        <f t="shared" si="13"/>
        <v>0</v>
      </c>
      <c r="AC36" s="92">
        <f t="shared" si="14"/>
        <v>0</v>
      </c>
      <c r="AD36" s="211">
        <f t="shared" ref="AD36:AD58" si="15">AD35+AA36</f>
        <v>1004276</v>
      </c>
    </row>
    <row r="37" spans="1:32" ht="27.75" hidden="1" thickBot="1">
      <c r="A37" s="219" t="s">
        <v>195</v>
      </c>
      <c r="D37" s="89" t="s">
        <v>54</v>
      </c>
      <c r="G37" s="128"/>
      <c r="H37" s="127"/>
      <c r="I37" s="114"/>
      <c r="J37" s="122"/>
      <c r="K37" s="246" t="str">
        <f t="shared" si="8"/>
        <v/>
      </c>
      <c r="L37" s="116"/>
      <c r="M37" s="208">
        <f t="shared" si="9"/>
        <v>20000</v>
      </c>
      <c r="N37" s="209" t="str">
        <f t="shared" si="10"/>
        <v/>
      </c>
      <c r="O37" s="114"/>
      <c r="P37" s="114" t="s">
        <v>54</v>
      </c>
      <c r="Q37" s="128"/>
      <c r="R37" s="127"/>
      <c r="S37" s="114"/>
      <c r="X37" s="89">
        <v>100</v>
      </c>
      <c r="Y37" s="95">
        <f t="shared" si="11"/>
        <v>0</v>
      </c>
      <c r="Z37" s="210">
        <f t="shared" si="12"/>
        <v>0</v>
      </c>
      <c r="AB37" s="92">
        <f t="shared" si="13"/>
        <v>0</v>
      </c>
      <c r="AC37" s="92">
        <f t="shared" si="14"/>
        <v>0</v>
      </c>
      <c r="AD37" s="211">
        <f t="shared" si="15"/>
        <v>1004276</v>
      </c>
    </row>
    <row r="38" spans="1:32" ht="27.75" hidden="1" thickBot="1">
      <c r="A38" s="219" t="s">
        <v>195</v>
      </c>
      <c r="D38" s="89" t="s">
        <v>54</v>
      </c>
      <c r="G38" s="128"/>
      <c r="H38" s="127"/>
      <c r="I38" s="114"/>
      <c r="J38" s="122"/>
      <c r="K38" s="246" t="str">
        <f t="shared" si="8"/>
        <v/>
      </c>
      <c r="L38" s="116"/>
      <c r="M38" s="208">
        <f t="shared" si="9"/>
        <v>20000</v>
      </c>
      <c r="N38" s="209" t="str">
        <f t="shared" si="10"/>
        <v/>
      </c>
      <c r="O38" s="114"/>
      <c r="P38" s="114" t="s">
        <v>54</v>
      </c>
      <c r="Q38" s="128"/>
      <c r="R38" s="127"/>
      <c r="S38" s="114"/>
      <c r="X38" s="89">
        <v>100</v>
      </c>
      <c r="Y38" s="95">
        <f t="shared" si="11"/>
        <v>0</v>
      </c>
      <c r="Z38" s="210">
        <f t="shared" si="12"/>
        <v>0</v>
      </c>
      <c r="AB38" s="92">
        <f t="shared" si="13"/>
        <v>0</v>
      </c>
      <c r="AC38" s="92">
        <f t="shared" si="14"/>
        <v>0</v>
      </c>
      <c r="AD38" s="211">
        <f t="shared" si="15"/>
        <v>1004276</v>
      </c>
    </row>
    <row r="39" spans="1:32" ht="27.75" hidden="1" thickBot="1">
      <c r="A39" s="219" t="s">
        <v>195</v>
      </c>
      <c r="D39" s="89" t="s">
        <v>54</v>
      </c>
      <c r="G39" s="128"/>
      <c r="H39" s="127"/>
      <c r="I39" s="114"/>
      <c r="J39" s="122"/>
      <c r="K39" s="246" t="str">
        <f t="shared" si="8"/>
        <v/>
      </c>
      <c r="L39" s="116"/>
      <c r="M39" s="208">
        <f t="shared" si="9"/>
        <v>20000</v>
      </c>
      <c r="N39" s="209" t="str">
        <f t="shared" si="10"/>
        <v/>
      </c>
      <c r="O39" s="114"/>
      <c r="P39" s="114" t="s">
        <v>54</v>
      </c>
      <c r="Q39" s="128"/>
      <c r="R39" s="127"/>
      <c r="S39" s="114"/>
      <c r="X39" s="89">
        <v>100</v>
      </c>
      <c r="Y39" s="95">
        <f t="shared" si="11"/>
        <v>0</v>
      </c>
      <c r="Z39" s="210">
        <f t="shared" si="12"/>
        <v>0</v>
      </c>
      <c r="AB39" s="92">
        <f t="shared" si="13"/>
        <v>0</v>
      </c>
      <c r="AC39" s="92">
        <f t="shared" si="14"/>
        <v>0</v>
      </c>
      <c r="AD39" s="211">
        <f t="shared" si="15"/>
        <v>1004276</v>
      </c>
    </row>
    <row r="40" spans="1:32" ht="27.75" hidden="1" thickBot="1">
      <c r="A40" s="219" t="s">
        <v>195</v>
      </c>
      <c r="D40" s="89" t="s">
        <v>54</v>
      </c>
      <c r="G40" s="128"/>
      <c r="H40" s="127"/>
      <c r="I40" s="114"/>
      <c r="J40" s="122"/>
      <c r="K40" s="246" t="str">
        <f t="shared" si="8"/>
        <v/>
      </c>
      <c r="L40" s="116"/>
      <c r="M40" s="208">
        <f t="shared" si="9"/>
        <v>20000</v>
      </c>
      <c r="N40" s="209" t="str">
        <f t="shared" si="10"/>
        <v/>
      </c>
      <c r="O40" s="114"/>
      <c r="P40" s="114" t="s">
        <v>54</v>
      </c>
      <c r="Q40" s="128"/>
      <c r="R40" s="127"/>
      <c r="S40" s="114"/>
      <c r="X40" s="89">
        <v>100</v>
      </c>
      <c r="Y40" s="95">
        <f t="shared" si="11"/>
        <v>0</v>
      </c>
      <c r="Z40" s="210">
        <f t="shared" si="12"/>
        <v>0</v>
      </c>
      <c r="AB40" s="92">
        <f t="shared" si="13"/>
        <v>0</v>
      </c>
      <c r="AC40" s="92">
        <f t="shared" si="14"/>
        <v>0</v>
      </c>
      <c r="AD40" s="211">
        <f t="shared" si="15"/>
        <v>1004276</v>
      </c>
    </row>
    <row r="41" spans="1:32" ht="14.25" hidden="1" thickBot="1">
      <c r="G41" s="128"/>
      <c r="H41" s="127"/>
      <c r="I41" s="114"/>
      <c r="J41" s="122"/>
      <c r="K41" s="246" t="str">
        <f t="shared" si="8"/>
        <v/>
      </c>
      <c r="L41" s="116"/>
      <c r="M41" s="208">
        <f t="shared" si="9"/>
        <v>20000</v>
      </c>
      <c r="N41" s="209" t="str">
        <f t="shared" si="10"/>
        <v/>
      </c>
      <c r="O41" s="114"/>
      <c r="P41" s="114"/>
      <c r="Q41" s="128"/>
      <c r="R41" s="127"/>
      <c r="S41" s="114"/>
      <c r="X41" s="89">
        <v>100</v>
      </c>
      <c r="Y41" s="95">
        <f t="shared" si="11"/>
        <v>0</v>
      </c>
      <c r="Z41" s="210">
        <f t="shared" si="12"/>
        <v>0</v>
      </c>
      <c r="AB41" s="92">
        <f t="shared" si="13"/>
        <v>0</v>
      </c>
      <c r="AC41" s="92">
        <f t="shared" si="14"/>
        <v>0</v>
      </c>
      <c r="AD41" s="211">
        <f t="shared" si="15"/>
        <v>1004276</v>
      </c>
    </row>
    <row r="42" spans="1:32" ht="14.25" hidden="1" thickBot="1">
      <c r="G42" s="128"/>
      <c r="H42" s="127"/>
      <c r="I42" s="114"/>
      <c r="J42" s="122"/>
      <c r="K42" s="246" t="str">
        <f t="shared" si="8"/>
        <v/>
      </c>
      <c r="L42" s="116"/>
      <c r="M42" s="208">
        <f t="shared" si="9"/>
        <v>20000</v>
      </c>
      <c r="N42" s="209" t="str">
        <f t="shared" si="10"/>
        <v/>
      </c>
      <c r="O42" s="114"/>
      <c r="P42" s="114"/>
      <c r="Q42" s="128"/>
      <c r="R42" s="127"/>
      <c r="S42" s="114"/>
      <c r="X42" s="89">
        <v>100</v>
      </c>
      <c r="Y42" s="95">
        <f t="shared" si="11"/>
        <v>0</v>
      </c>
      <c r="Z42" s="210">
        <f t="shared" si="12"/>
        <v>0</v>
      </c>
      <c r="AB42" s="92">
        <f t="shared" si="13"/>
        <v>0</v>
      </c>
      <c r="AC42" s="92">
        <f t="shared" si="14"/>
        <v>0</v>
      </c>
      <c r="AD42" s="211">
        <f t="shared" si="15"/>
        <v>1004276</v>
      </c>
    </row>
    <row r="43" spans="1:32" ht="14.25" hidden="1" thickBot="1">
      <c r="G43" s="128"/>
      <c r="H43" s="127"/>
      <c r="I43" s="114"/>
      <c r="J43" s="122"/>
      <c r="K43" s="246" t="str">
        <f t="shared" si="8"/>
        <v/>
      </c>
      <c r="L43" s="116"/>
      <c r="M43" s="208">
        <f t="shared" si="9"/>
        <v>20000</v>
      </c>
      <c r="N43" s="209" t="str">
        <f t="shared" si="10"/>
        <v/>
      </c>
      <c r="O43" s="114"/>
      <c r="P43" s="114"/>
      <c r="Q43" s="128"/>
      <c r="R43" s="127"/>
      <c r="S43" s="114"/>
      <c r="X43" s="89">
        <v>100</v>
      </c>
      <c r="Y43" s="95">
        <f t="shared" si="11"/>
        <v>0</v>
      </c>
      <c r="Z43" s="210">
        <f t="shared" si="12"/>
        <v>0</v>
      </c>
      <c r="AB43" s="92">
        <f t="shared" si="13"/>
        <v>0</v>
      </c>
      <c r="AC43" s="92">
        <f t="shared" si="14"/>
        <v>0</v>
      </c>
      <c r="AD43" s="211">
        <f t="shared" si="15"/>
        <v>1004276</v>
      </c>
    </row>
    <row r="44" spans="1:32" ht="14.25" hidden="1" thickBot="1">
      <c r="G44" s="128"/>
      <c r="H44" s="127"/>
      <c r="I44" s="114"/>
      <c r="J44" s="122"/>
      <c r="K44" s="246" t="str">
        <f t="shared" si="8"/>
        <v/>
      </c>
      <c r="L44" s="116"/>
      <c r="M44" s="208">
        <f t="shared" si="9"/>
        <v>20000</v>
      </c>
      <c r="N44" s="209" t="str">
        <f t="shared" si="10"/>
        <v/>
      </c>
      <c r="O44" s="114"/>
      <c r="P44" s="114"/>
      <c r="Q44" s="128"/>
      <c r="R44" s="127"/>
      <c r="S44" s="114"/>
      <c r="X44" s="89">
        <v>100</v>
      </c>
      <c r="Y44" s="95">
        <f t="shared" si="11"/>
        <v>0</v>
      </c>
      <c r="Z44" s="210">
        <f t="shared" si="12"/>
        <v>0</v>
      </c>
      <c r="AB44" s="92">
        <f t="shared" si="13"/>
        <v>0</v>
      </c>
      <c r="AC44" s="92">
        <f t="shared" si="14"/>
        <v>0</v>
      </c>
      <c r="AD44" s="211">
        <f t="shared" si="15"/>
        <v>1004276</v>
      </c>
    </row>
    <row r="45" spans="1:32" ht="14.25" hidden="1" thickBot="1">
      <c r="G45" s="128"/>
      <c r="H45" s="127"/>
      <c r="I45" s="114"/>
      <c r="J45" s="122"/>
      <c r="K45" s="246" t="str">
        <f t="shared" si="8"/>
        <v/>
      </c>
      <c r="L45" s="116"/>
      <c r="M45" s="208">
        <f t="shared" si="9"/>
        <v>20000</v>
      </c>
      <c r="N45" s="209" t="str">
        <f t="shared" si="10"/>
        <v/>
      </c>
      <c r="O45" s="114"/>
      <c r="P45" s="114"/>
      <c r="Q45" s="128"/>
      <c r="R45" s="127"/>
      <c r="S45" s="114"/>
      <c r="X45" s="89">
        <v>100</v>
      </c>
      <c r="Y45" s="95">
        <f t="shared" si="11"/>
        <v>0</v>
      </c>
      <c r="Z45" s="210">
        <f t="shared" si="12"/>
        <v>0</v>
      </c>
      <c r="AB45" s="92">
        <f t="shared" si="13"/>
        <v>0</v>
      </c>
      <c r="AC45" s="92">
        <f t="shared" si="14"/>
        <v>0</v>
      </c>
      <c r="AD45" s="211">
        <f t="shared" si="15"/>
        <v>1004276</v>
      </c>
    </row>
    <row r="46" spans="1:32" ht="14.25" hidden="1" thickBot="1">
      <c r="G46" s="128"/>
      <c r="H46" s="127"/>
      <c r="I46" s="114"/>
      <c r="J46" s="122"/>
      <c r="K46" s="246" t="str">
        <f t="shared" si="8"/>
        <v/>
      </c>
      <c r="L46" s="116"/>
      <c r="M46" s="208">
        <f t="shared" si="9"/>
        <v>20000</v>
      </c>
      <c r="N46" s="209" t="str">
        <f t="shared" si="10"/>
        <v/>
      </c>
      <c r="O46" s="114"/>
      <c r="P46" s="114"/>
      <c r="Q46" s="128"/>
      <c r="R46" s="127"/>
      <c r="S46" s="114"/>
      <c r="X46" s="89">
        <v>100</v>
      </c>
      <c r="Y46" s="95">
        <f t="shared" si="11"/>
        <v>0</v>
      </c>
      <c r="Z46" s="210">
        <f t="shared" si="12"/>
        <v>0</v>
      </c>
      <c r="AB46" s="92">
        <f t="shared" si="13"/>
        <v>0</v>
      </c>
      <c r="AC46" s="92">
        <f t="shared" si="14"/>
        <v>0</v>
      </c>
      <c r="AD46" s="211">
        <f t="shared" si="15"/>
        <v>1004276</v>
      </c>
    </row>
    <row r="47" spans="1:32" ht="14.25" hidden="1" thickBot="1">
      <c r="G47" s="128"/>
      <c r="H47" s="127"/>
      <c r="I47" s="114"/>
      <c r="J47" s="122"/>
      <c r="K47" s="246" t="str">
        <f t="shared" si="8"/>
        <v/>
      </c>
      <c r="L47" s="116"/>
      <c r="M47" s="208">
        <f t="shared" si="9"/>
        <v>20000</v>
      </c>
      <c r="N47" s="209" t="str">
        <f t="shared" si="10"/>
        <v/>
      </c>
      <c r="O47" s="114"/>
      <c r="P47" s="114"/>
      <c r="Q47" s="128"/>
      <c r="R47" s="127"/>
      <c r="S47" s="114"/>
      <c r="X47" s="89">
        <v>100</v>
      </c>
      <c r="Y47" s="95">
        <f t="shared" si="11"/>
        <v>0</v>
      </c>
      <c r="Z47" s="210">
        <f t="shared" si="12"/>
        <v>0</v>
      </c>
      <c r="AB47" s="92">
        <f t="shared" si="13"/>
        <v>0</v>
      </c>
      <c r="AC47" s="92">
        <f t="shared" si="14"/>
        <v>0</v>
      </c>
      <c r="AD47" s="211">
        <f t="shared" si="15"/>
        <v>1004276</v>
      </c>
    </row>
    <row r="48" spans="1:32" ht="14.25" hidden="1" thickBot="1">
      <c r="G48" s="128"/>
      <c r="H48" s="127"/>
      <c r="I48" s="114"/>
      <c r="J48" s="122"/>
      <c r="K48" s="246" t="str">
        <f t="shared" si="8"/>
        <v/>
      </c>
      <c r="L48" s="116"/>
      <c r="M48" s="208">
        <f t="shared" si="9"/>
        <v>20000</v>
      </c>
      <c r="N48" s="209" t="str">
        <f t="shared" si="10"/>
        <v/>
      </c>
      <c r="O48" s="114"/>
      <c r="P48" s="114"/>
      <c r="Q48" s="128"/>
      <c r="R48" s="127"/>
      <c r="S48" s="114"/>
      <c r="X48" s="89">
        <v>100</v>
      </c>
      <c r="Y48" s="95">
        <f t="shared" si="11"/>
        <v>0</v>
      </c>
      <c r="Z48" s="210">
        <f t="shared" si="12"/>
        <v>0</v>
      </c>
      <c r="AB48" s="92">
        <f t="shared" si="13"/>
        <v>0</v>
      </c>
      <c r="AC48" s="92">
        <f t="shared" si="14"/>
        <v>0</v>
      </c>
      <c r="AD48" s="211">
        <f t="shared" si="15"/>
        <v>1004276</v>
      </c>
    </row>
    <row r="49" spans="1:31" ht="14.25" hidden="1" thickBot="1">
      <c r="G49" s="128"/>
      <c r="H49" s="127"/>
      <c r="I49" s="114"/>
      <c r="J49" s="122"/>
      <c r="K49" s="246" t="str">
        <f t="shared" si="8"/>
        <v/>
      </c>
      <c r="L49" s="116"/>
      <c r="M49" s="208">
        <f t="shared" si="9"/>
        <v>20000</v>
      </c>
      <c r="N49" s="209" t="str">
        <f t="shared" si="10"/>
        <v/>
      </c>
      <c r="O49" s="114"/>
      <c r="P49" s="114"/>
      <c r="Q49" s="128"/>
      <c r="R49" s="127"/>
      <c r="S49" s="114"/>
      <c r="X49" s="89">
        <v>100</v>
      </c>
      <c r="Y49" s="95">
        <f t="shared" si="11"/>
        <v>0</v>
      </c>
      <c r="Z49" s="210">
        <f t="shared" si="12"/>
        <v>0</v>
      </c>
      <c r="AB49" s="92">
        <f t="shared" si="13"/>
        <v>0</v>
      </c>
      <c r="AC49" s="92">
        <f t="shared" si="14"/>
        <v>0</v>
      </c>
      <c r="AD49" s="211">
        <f t="shared" si="15"/>
        <v>1004276</v>
      </c>
    </row>
    <row r="50" spans="1:31" ht="14.25" hidden="1" thickBot="1">
      <c r="G50" s="128"/>
      <c r="H50" s="127"/>
      <c r="I50" s="114"/>
      <c r="J50" s="122"/>
      <c r="K50" s="246" t="str">
        <f t="shared" si="8"/>
        <v/>
      </c>
      <c r="L50" s="116"/>
      <c r="M50" s="208">
        <f t="shared" si="9"/>
        <v>20000</v>
      </c>
      <c r="N50" s="209" t="str">
        <f t="shared" si="10"/>
        <v/>
      </c>
      <c r="O50" s="114"/>
      <c r="P50" s="114"/>
      <c r="Q50" s="128"/>
      <c r="R50" s="127"/>
      <c r="S50" s="114"/>
      <c r="X50" s="89">
        <v>100</v>
      </c>
      <c r="Y50" s="95">
        <f t="shared" si="11"/>
        <v>0</v>
      </c>
      <c r="Z50" s="210">
        <f t="shared" si="12"/>
        <v>0</v>
      </c>
      <c r="AB50" s="92">
        <f t="shared" si="13"/>
        <v>0</v>
      </c>
      <c r="AC50" s="92">
        <f t="shared" si="14"/>
        <v>0</v>
      </c>
      <c r="AD50" s="211">
        <f t="shared" si="15"/>
        <v>1004276</v>
      </c>
    </row>
    <row r="51" spans="1:31" ht="14.25" hidden="1" thickBot="1">
      <c r="G51" s="128"/>
      <c r="H51" s="127"/>
      <c r="I51" s="114"/>
      <c r="J51" s="122"/>
      <c r="K51" s="246" t="str">
        <f t="shared" si="8"/>
        <v/>
      </c>
      <c r="L51" s="116"/>
      <c r="M51" s="208">
        <f t="shared" si="9"/>
        <v>20000</v>
      </c>
      <c r="N51" s="209" t="str">
        <f t="shared" si="10"/>
        <v/>
      </c>
      <c r="O51" s="114"/>
      <c r="P51" s="114"/>
      <c r="Q51" s="128"/>
      <c r="R51" s="127"/>
      <c r="S51" s="114"/>
      <c r="X51" s="89">
        <v>100</v>
      </c>
      <c r="Y51" s="95">
        <f t="shared" si="11"/>
        <v>0</v>
      </c>
      <c r="Z51" s="210">
        <f t="shared" si="12"/>
        <v>0</v>
      </c>
      <c r="AB51" s="92">
        <f t="shared" si="13"/>
        <v>0</v>
      </c>
      <c r="AC51" s="92">
        <f t="shared" si="14"/>
        <v>0</v>
      </c>
      <c r="AD51" s="211">
        <f t="shared" si="15"/>
        <v>1004276</v>
      </c>
    </row>
    <row r="52" spans="1:31" ht="14.25" hidden="1" thickBot="1">
      <c r="G52" s="128"/>
      <c r="H52" s="127"/>
      <c r="I52" s="114"/>
      <c r="J52" s="122"/>
      <c r="K52" s="246" t="str">
        <f t="shared" si="8"/>
        <v/>
      </c>
      <c r="L52" s="116"/>
      <c r="M52" s="208">
        <f t="shared" si="9"/>
        <v>20000</v>
      </c>
      <c r="N52" s="209" t="str">
        <f t="shared" si="10"/>
        <v/>
      </c>
      <c r="O52" s="114"/>
      <c r="P52" s="114"/>
      <c r="Q52" s="128"/>
      <c r="R52" s="127"/>
      <c r="S52" s="114"/>
      <c r="X52" s="89">
        <v>100</v>
      </c>
      <c r="Y52" s="95">
        <f t="shared" si="11"/>
        <v>0</v>
      </c>
      <c r="Z52" s="210">
        <f t="shared" si="12"/>
        <v>0</v>
      </c>
      <c r="AB52" s="92">
        <f t="shared" si="13"/>
        <v>0</v>
      </c>
      <c r="AC52" s="92">
        <f t="shared" si="14"/>
        <v>0</v>
      </c>
      <c r="AD52" s="211">
        <f t="shared" si="15"/>
        <v>1004276</v>
      </c>
    </row>
    <row r="53" spans="1:31" ht="14.25" hidden="1" thickBot="1">
      <c r="G53" s="128"/>
      <c r="H53" s="127"/>
      <c r="I53" s="114"/>
      <c r="J53" s="122"/>
      <c r="K53" s="246" t="str">
        <f t="shared" si="8"/>
        <v/>
      </c>
      <c r="L53" s="116"/>
      <c r="M53" s="208">
        <f t="shared" si="9"/>
        <v>20000</v>
      </c>
      <c r="N53" s="209" t="str">
        <f t="shared" si="10"/>
        <v/>
      </c>
      <c r="O53" s="114"/>
      <c r="P53" s="114"/>
      <c r="Q53" s="128"/>
      <c r="R53" s="127"/>
      <c r="S53" s="114"/>
      <c r="X53" s="89">
        <v>100</v>
      </c>
      <c r="Y53" s="95">
        <f t="shared" si="11"/>
        <v>0</v>
      </c>
      <c r="Z53" s="210">
        <f t="shared" si="12"/>
        <v>0</v>
      </c>
      <c r="AB53" s="92">
        <f t="shared" si="13"/>
        <v>0</v>
      </c>
      <c r="AC53" s="92">
        <f t="shared" si="14"/>
        <v>0</v>
      </c>
      <c r="AD53" s="211">
        <f t="shared" si="15"/>
        <v>1004276</v>
      </c>
    </row>
    <row r="54" spans="1:31" ht="14.25" hidden="1" thickBot="1">
      <c r="G54" s="128"/>
      <c r="H54" s="127"/>
      <c r="I54" s="114"/>
      <c r="J54" s="122"/>
      <c r="K54" s="246" t="str">
        <f t="shared" si="8"/>
        <v/>
      </c>
      <c r="L54" s="116"/>
      <c r="M54" s="208">
        <f t="shared" si="9"/>
        <v>20000</v>
      </c>
      <c r="N54" s="209" t="str">
        <f t="shared" si="10"/>
        <v/>
      </c>
      <c r="O54" s="114"/>
      <c r="P54" s="114"/>
      <c r="Q54" s="128"/>
      <c r="R54" s="127"/>
      <c r="S54" s="114"/>
      <c r="X54" s="89">
        <v>100</v>
      </c>
      <c r="Y54" s="95">
        <f t="shared" si="11"/>
        <v>0</v>
      </c>
      <c r="Z54" s="210">
        <f t="shared" si="12"/>
        <v>0</v>
      </c>
      <c r="AB54" s="92">
        <f t="shared" si="13"/>
        <v>0</v>
      </c>
      <c r="AC54" s="92">
        <f t="shared" si="14"/>
        <v>0</v>
      </c>
      <c r="AD54" s="211">
        <f t="shared" si="15"/>
        <v>1004276</v>
      </c>
    </row>
    <row r="55" spans="1:31" ht="14.25" hidden="1" thickBot="1">
      <c r="G55" s="128"/>
      <c r="H55" s="127"/>
      <c r="I55" s="114"/>
      <c r="J55" s="122"/>
      <c r="K55" s="246" t="str">
        <f t="shared" si="8"/>
        <v/>
      </c>
      <c r="L55" s="116"/>
      <c r="M55" s="208">
        <f t="shared" si="9"/>
        <v>20000</v>
      </c>
      <c r="N55" s="209" t="str">
        <f t="shared" si="10"/>
        <v/>
      </c>
      <c r="O55" s="114"/>
      <c r="P55" s="114"/>
      <c r="Q55" s="128"/>
      <c r="R55" s="127"/>
      <c r="S55" s="114"/>
      <c r="X55" s="89">
        <v>100</v>
      </c>
      <c r="Y55" s="95">
        <f t="shared" si="11"/>
        <v>0</v>
      </c>
      <c r="Z55" s="210">
        <f t="shared" si="12"/>
        <v>0</v>
      </c>
      <c r="AB55" s="92">
        <f t="shared" si="13"/>
        <v>0</v>
      </c>
      <c r="AC55" s="92">
        <f t="shared" si="14"/>
        <v>0</v>
      </c>
      <c r="AD55" s="211">
        <f t="shared" si="15"/>
        <v>1004276</v>
      </c>
    </row>
    <row r="56" spans="1:31" ht="14.25" hidden="1" thickBot="1">
      <c r="G56" s="128"/>
      <c r="H56" s="127"/>
      <c r="I56" s="114"/>
      <c r="J56" s="122"/>
      <c r="K56" s="246" t="str">
        <f t="shared" si="8"/>
        <v/>
      </c>
      <c r="L56" s="116"/>
      <c r="M56" s="208">
        <f t="shared" si="9"/>
        <v>20000</v>
      </c>
      <c r="N56" s="209" t="str">
        <f t="shared" si="10"/>
        <v/>
      </c>
      <c r="O56" s="114"/>
      <c r="P56" s="114"/>
      <c r="Q56" s="128"/>
      <c r="R56" s="127"/>
      <c r="S56" s="114"/>
      <c r="X56" s="89">
        <v>100</v>
      </c>
      <c r="Y56" s="95">
        <f t="shared" si="11"/>
        <v>0</v>
      </c>
      <c r="Z56" s="210">
        <f t="shared" si="12"/>
        <v>0</v>
      </c>
      <c r="AB56" s="92">
        <f t="shared" si="13"/>
        <v>0</v>
      </c>
      <c r="AC56" s="92">
        <f t="shared" si="14"/>
        <v>0</v>
      </c>
      <c r="AD56" s="211">
        <f t="shared" si="15"/>
        <v>1004276</v>
      </c>
    </row>
    <row r="57" spans="1:31" ht="14.25" hidden="1" thickBot="1">
      <c r="G57" s="128"/>
      <c r="H57" s="127"/>
      <c r="I57" s="114"/>
      <c r="J57" s="122"/>
      <c r="K57" s="246" t="str">
        <f t="shared" si="8"/>
        <v/>
      </c>
      <c r="L57" s="116"/>
      <c r="M57" s="208">
        <f t="shared" si="9"/>
        <v>20000</v>
      </c>
      <c r="N57" s="209" t="str">
        <f t="shared" si="10"/>
        <v/>
      </c>
      <c r="O57" s="114"/>
      <c r="P57" s="114"/>
      <c r="Q57" s="128"/>
      <c r="R57" s="127"/>
      <c r="S57" s="114"/>
      <c r="X57" s="89">
        <v>100</v>
      </c>
      <c r="Y57" s="95">
        <f t="shared" si="11"/>
        <v>0</v>
      </c>
      <c r="Z57" s="210">
        <f t="shared" si="12"/>
        <v>0</v>
      </c>
      <c r="AB57" s="92">
        <f t="shared" si="13"/>
        <v>0</v>
      </c>
      <c r="AC57" s="92">
        <f t="shared" si="14"/>
        <v>0</v>
      </c>
      <c r="AD57" s="211">
        <f t="shared" si="15"/>
        <v>1004276</v>
      </c>
    </row>
    <row r="58" spans="1:31" ht="14.25" hidden="1" thickBot="1">
      <c r="G58" s="128"/>
      <c r="H58" s="127"/>
      <c r="I58" s="114"/>
      <c r="J58" s="122"/>
      <c r="K58" s="246" t="str">
        <f t="shared" si="8"/>
        <v/>
      </c>
      <c r="L58" s="116"/>
      <c r="M58" s="208">
        <f t="shared" si="9"/>
        <v>20000</v>
      </c>
      <c r="N58" s="209" t="str">
        <f t="shared" si="10"/>
        <v/>
      </c>
      <c r="O58" s="114"/>
      <c r="P58" s="114"/>
      <c r="Q58" s="128"/>
      <c r="R58" s="127"/>
      <c r="S58" s="114"/>
      <c r="X58" s="89">
        <v>100</v>
      </c>
      <c r="Y58" s="95">
        <f t="shared" si="11"/>
        <v>0</v>
      </c>
      <c r="Z58" s="210">
        <f t="shared" si="12"/>
        <v>0</v>
      </c>
      <c r="AB58" s="92">
        <f t="shared" si="13"/>
        <v>0</v>
      </c>
      <c r="AC58" s="92">
        <f t="shared" si="14"/>
        <v>0</v>
      </c>
      <c r="AD58" s="211">
        <f t="shared" si="15"/>
        <v>1004276</v>
      </c>
    </row>
    <row r="59" spans="1:31" ht="14.25" hidden="1" thickBot="1">
      <c r="G59" s="128"/>
      <c r="H59" s="127"/>
      <c r="I59" s="114"/>
      <c r="J59" s="122"/>
      <c r="K59" s="246" t="str">
        <f t="shared" si="8"/>
        <v/>
      </c>
      <c r="L59" s="116"/>
      <c r="M59" s="208">
        <f t="shared" si="9"/>
        <v>20000</v>
      </c>
      <c r="N59" s="209" t="str">
        <f t="shared" si="10"/>
        <v/>
      </c>
      <c r="O59" s="114"/>
      <c r="P59" s="114"/>
      <c r="Q59" s="128"/>
      <c r="R59" s="127"/>
      <c r="S59" s="114"/>
      <c r="X59" s="89">
        <v>100</v>
      </c>
      <c r="Y59" s="95">
        <f t="shared" si="11"/>
        <v>0</v>
      </c>
      <c r="Z59" s="210">
        <f t="shared" si="12"/>
        <v>0</v>
      </c>
      <c r="AB59" s="92">
        <f t="shared" si="13"/>
        <v>0</v>
      </c>
      <c r="AC59" s="92">
        <f t="shared" si="14"/>
        <v>0</v>
      </c>
      <c r="AD59" s="211">
        <f>AD41+AA59</f>
        <v>1004276</v>
      </c>
    </row>
    <row r="60" spans="1:31" ht="14.25" hidden="1" thickBot="1">
      <c r="B60" s="90"/>
      <c r="C60" s="90"/>
      <c r="D60" s="90"/>
      <c r="E60" s="90"/>
      <c r="F60" s="90"/>
      <c r="G60" s="119"/>
      <c r="H60" s="125"/>
      <c r="I60" s="90"/>
      <c r="J60" s="123"/>
      <c r="K60" s="246" t="str">
        <f t="shared" si="8"/>
        <v/>
      </c>
      <c r="L60" s="201"/>
      <c r="M60" s="208">
        <f t="shared" si="9"/>
        <v>20000</v>
      </c>
      <c r="N60" s="209" t="str">
        <f t="shared" si="10"/>
        <v/>
      </c>
      <c r="O60" s="90"/>
      <c r="P60" s="90"/>
      <c r="Q60" s="119"/>
      <c r="R60" s="125"/>
      <c r="S60" s="90"/>
      <c r="T60" s="90"/>
      <c r="U60" s="10"/>
      <c r="V60" s="90"/>
      <c r="W60" s="90"/>
      <c r="X60" s="136">
        <v>100</v>
      </c>
      <c r="Y60" s="139">
        <f t="shared" si="11"/>
        <v>0</v>
      </c>
      <c r="Z60" s="212">
        <f t="shared" si="12"/>
        <v>0</v>
      </c>
      <c r="AA60" s="94"/>
      <c r="AB60" s="92">
        <f t="shared" si="13"/>
        <v>0</v>
      </c>
      <c r="AC60" s="92">
        <f t="shared" si="14"/>
        <v>0</v>
      </c>
      <c r="AD60" s="211">
        <f>AD59+AA60</f>
        <v>1004276</v>
      </c>
      <c r="AE60" s="234"/>
    </row>
    <row r="61" spans="1:31" ht="15" thickTop="1" thickBot="1">
      <c r="A61" s="166"/>
      <c r="B61" s="167"/>
      <c r="C61" s="167"/>
      <c r="D61" s="167"/>
      <c r="E61" s="167"/>
      <c r="F61" s="167"/>
      <c r="G61" s="169"/>
      <c r="H61" s="170"/>
      <c r="I61" s="167"/>
      <c r="J61" s="167"/>
      <c r="K61" s="172"/>
      <c r="L61" s="171"/>
      <c r="M61" s="167"/>
      <c r="N61" s="172"/>
      <c r="O61" s="167"/>
      <c r="P61" s="167"/>
      <c r="Q61" s="169"/>
      <c r="R61" s="170"/>
      <c r="S61" s="167"/>
      <c r="T61" s="167"/>
      <c r="U61" s="251" t="s">
        <v>33</v>
      </c>
      <c r="V61" s="252">
        <f>SUM(V3:V60)</f>
        <v>2</v>
      </c>
      <c r="W61" s="251">
        <f>SUM(W3:W60)</f>
        <v>0</v>
      </c>
      <c r="X61" s="173"/>
      <c r="Y61" s="174"/>
      <c r="Z61" s="175">
        <f>SUM(Z3:Z60)</f>
        <v>59.49999999999882</v>
      </c>
      <c r="AA61" s="176">
        <f>SUM(AA3:AA60)</f>
        <v>4276</v>
      </c>
      <c r="AB61" s="176">
        <f>SUM(AB3:AB60)</f>
        <v>4276</v>
      </c>
      <c r="AC61" s="176">
        <f>SUM(AC3:AC60)</f>
        <v>0</v>
      </c>
      <c r="AD61" s="176">
        <f>AD60</f>
        <v>1004276</v>
      </c>
      <c r="AE61" s="235"/>
    </row>
    <row r="62" spans="1:31" ht="14.25" thickTop="1">
      <c r="Z62" s="135"/>
    </row>
    <row r="63" spans="1:31" ht="13.5" customHeight="1" thickBot="1"/>
    <row r="64" spans="1:31" ht="27.75" thickBot="1">
      <c r="B64" s="294" t="s">
        <v>34</v>
      </c>
      <c r="C64" s="295"/>
      <c r="G64" s="160" t="s">
        <v>117</v>
      </c>
      <c r="H64" s="191" t="s">
        <v>56</v>
      </c>
      <c r="I64" s="120" t="s">
        <v>61</v>
      </c>
      <c r="J64" s="118"/>
      <c r="K64" s="247" t="s">
        <v>147</v>
      </c>
      <c r="L64" s="214"/>
      <c r="M64" s="214"/>
      <c r="N64" s="214"/>
      <c r="O64" s="214"/>
      <c r="P64" s="118"/>
      <c r="R64" s="89"/>
    </row>
    <row r="65" spans="2:18">
      <c r="B65" s="202" t="s">
        <v>35</v>
      </c>
      <c r="C65" s="203" t="s">
        <v>248</v>
      </c>
      <c r="G65" s="129" t="s">
        <v>122</v>
      </c>
      <c r="H65" s="189">
        <f t="shared" ref="H65:H94" si="16">COUNTIFS($B$3:$B$60,$G65,$E$3:$E$60,$H$64)</f>
        <v>0</v>
      </c>
      <c r="I65" s="181">
        <f t="shared" ref="I65:I94" si="17">COUNTIFS($B$3:$B$60,$G65,$E$3:$E$60,$I$64)</f>
        <v>0</v>
      </c>
      <c r="J65" s="118"/>
      <c r="K65" s="248" t="s">
        <v>247</v>
      </c>
      <c r="L65" s="215"/>
      <c r="M65" s="215" t="s">
        <v>246</v>
      </c>
      <c r="N65" s="215"/>
      <c r="O65" s="215" t="s">
        <v>245</v>
      </c>
      <c r="P65" s="118"/>
      <c r="R65" s="126"/>
    </row>
    <row r="66" spans="2:18">
      <c r="B66" s="202" t="s">
        <v>36</v>
      </c>
      <c r="C66" s="2">
        <f>COUNTIF(E3:E60,"買い")</f>
        <v>2</v>
      </c>
      <c r="G66" s="130" t="s">
        <v>121</v>
      </c>
      <c r="H66" s="184">
        <f t="shared" si="16"/>
        <v>0</v>
      </c>
      <c r="I66" s="158">
        <f t="shared" si="17"/>
        <v>0</v>
      </c>
      <c r="J66" s="118"/>
      <c r="K66" s="248" t="s">
        <v>244</v>
      </c>
      <c r="L66" s="215"/>
      <c r="M66" s="215" t="s">
        <v>243</v>
      </c>
      <c r="N66" s="215"/>
      <c r="O66" s="215" t="s">
        <v>242</v>
      </c>
      <c r="P66" s="118"/>
      <c r="R66" s="126"/>
    </row>
    <row r="67" spans="2:18">
      <c r="B67" s="202" t="s">
        <v>37</v>
      </c>
      <c r="C67" s="2">
        <f>COUNTIF(E3:E60,"売り")</f>
        <v>1</v>
      </c>
      <c r="G67" s="130" t="s">
        <v>97</v>
      </c>
      <c r="H67" s="184">
        <f t="shared" si="16"/>
        <v>0</v>
      </c>
      <c r="I67" s="158">
        <f t="shared" si="17"/>
        <v>0</v>
      </c>
      <c r="J67" s="118"/>
      <c r="K67" s="248" t="s">
        <v>241</v>
      </c>
      <c r="L67" s="215"/>
      <c r="M67" s="215" t="s">
        <v>240</v>
      </c>
      <c r="N67" s="215"/>
      <c r="O67" s="215" t="s">
        <v>239</v>
      </c>
      <c r="P67" s="118"/>
      <c r="R67" s="126"/>
    </row>
    <row r="68" spans="2:18">
      <c r="B68" s="202" t="s">
        <v>38</v>
      </c>
      <c r="C68" s="2">
        <f>C66+C67</f>
        <v>3</v>
      </c>
      <c r="G68" s="130" t="s">
        <v>119</v>
      </c>
      <c r="H68" s="184">
        <f t="shared" si="16"/>
        <v>0</v>
      </c>
      <c r="I68" s="158">
        <f t="shared" si="17"/>
        <v>0</v>
      </c>
      <c r="J68" s="118"/>
      <c r="K68" s="248" t="s">
        <v>238</v>
      </c>
      <c r="L68" s="215"/>
      <c r="M68" s="215" t="s">
        <v>237</v>
      </c>
      <c r="N68" s="215"/>
      <c r="O68" s="215" t="s">
        <v>236</v>
      </c>
      <c r="P68" s="118"/>
      <c r="R68" s="126"/>
    </row>
    <row r="69" spans="2:18">
      <c r="B69" s="202" t="s">
        <v>39</v>
      </c>
      <c r="C69" s="2">
        <f>V61</f>
        <v>2</v>
      </c>
      <c r="G69" s="130" t="s">
        <v>111</v>
      </c>
      <c r="H69" s="184">
        <f t="shared" si="16"/>
        <v>0</v>
      </c>
      <c r="I69" s="158">
        <f t="shared" si="17"/>
        <v>0</v>
      </c>
      <c r="J69" s="118"/>
      <c r="K69" s="249"/>
      <c r="L69" s="213"/>
      <c r="M69" s="213"/>
      <c r="N69" s="213"/>
      <c r="O69" s="213"/>
      <c r="P69" s="118"/>
      <c r="R69" s="126"/>
    </row>
    <row r="70" spans="2:18">
      <c r="B70" s="202" t="s">
        <v>40</v>
      </c>
      <c r="C70" s="204">
        <f>W61</f>
        <v>0</v>
      </c>
      <c r="G70" s="130" t="s">
        <v>123</v>
      </c>
      <c r="H70" s="184">
        <f t="shared" si="16"/>
        <v>0</v>
      </c>
      <c r="I70" s="158">
        <f t="shared" si="17"/>
        <v>0</v>
      </c>
      <c r="J70" s="118"/>
      <c r="K70" s="249"/>
      <c r="L70" s="213"/>
      <c r="M70" s="213"/>
      <c r="N70" s="213"/>
      <c r="O70" s="213"/>
      <c r="P70" s="118"/>
      <c r="R70" s="126"/>
    </row>
    <row r="71" spans="2:18">
      <c r="B71" s="202" t="s">
        <v>41</v>
      </c>
      <c r="C71" s="2">
        <f>C68-C69-C70</f>
        <v>1</v>
      </c>
      <c r="G71" s="130" t="s">
        <v>98</v>
      </c>
      <c r="H71" s="184">
        <f t="shared" si="16"/>
        <v>0</v>
      </c>
      <c r="I71" s="158">
        <f t="shared" si="17"/>
        <v>0</v>
      </c>
      <c r="J71" s="118"/>
      <c r="K71" s="249"/>
      <c r="L71" s="213"/>
      <c r="M71" s="213"/>
      <c r="N71" s="213"/>
      <c r="O71" s="213"/>
      <c r="P71" s="118"/>
      <c r="R71" s="126"/>
    </row>
    <row r="72" spans="2:18">
      <c r="B72" s="202" t="s">
        <v>42</v>
      </c>
      <c r="C72" s="203"/>
      <c r="G72" s="130" t="s">
        <v>105</v>
      </c>
      <c r="H72" s="184">
        <f t="shared" si="16"/>
        <v>0</v>
      </c>
      <c r="I72" s="158">
        <f t="shared" si="17"/>
        <v>0</v>
      </c>
      <c r="J72" s="118"/>
      <c r="K72" s="249"/>
      <c r="L72" s="213"/>
      <c r="M72" s="213"/>
      <c r="N72" s="213"/>
      <c r="O72" s="213"/>
      <c r="P72" s="118"/>
      <c r="R72" s="126"/>
    </row>
    <row r="73" spans="2:18">
      <c r="B73" s="202" t="s">
        <v>43</v>
      </c>
      <c r="C73" s="184">
        <f>AB61</f>
        <v>4276</v>
      </c>
      <c r="G73" s="130" t="s">
        <v>59</v>
      </c>
      <c r="H73" s="184">
        <f t="shared" si="16"/>
        <v>0</v>
      </c>
      <c r="I73" s="158">
        <f t="shared" si="17"/>
        <v>0</v>
      </c>
      <c r="J73" s="118"/>
      <c r="K73" s="249"/>
      <c r="L73" s="213"/>
      <c r="M73" s="213"/>
      <c r="N73" s="213"/>
      <c r="O73" s="213"/>
      <c r="P73" s="118"/>
      <c r="R73" s="126"/>
    </row>
    <row r="74" spans="2:18">
      <c r="B74" s="202" t="s">
        <v>44</v>
      </c>
      <c r="C74" s="205">
        <f>AC61</f>
        <v>0</v>
      </c>
      <c r="G74" s="130" t="s">
        <v>120</v>
      </c>
      <c r="H74" s="184">
        <f t="shared" si="16"/>
        <v>0</v>
      </c>
      <c r="I74" s="158">
        <f t="shared" si="17"/>
        <v>0</v>
      </c>
      <c r="J74" s="118"/>
      <c r="K74" s="249"/>
      <c r="L74" s="213"/>
      <c r="M74" s="213"/>
      <c r="N74" s="213"/>
      <c r="O74" s="213"/>
      <c r="P74" s="118"/>
      <c r="R74" s="126"/>
    </row>
    <row r="75" spans="2:18">
      <c r="B75" s="202" t="s">
        <v>45</v>
      </c>
      <c r="C75" s="184">
        <f>AA61</f>
        <v>4276</v>
      </c>
      <c r="G75" s="130" t="s">
        <v>118</v>
      </c>
      <c r="H75" s="184">
        <f t="shared" si="16"/>
        <v>0</v>
      </c>
      <c r="I75" s="158">
        <f t="shared" si="17"/>
        <v>0</v>
      </c>
      <c r="J75" s="118"/>
      <c r="K75" s="249"/>
      <c r="L75" s="213"/>
      <c r="M75" s="213"/>
      <c r="N75" s="213"/>
      <c r="O75" s="213"/>
      <c r="P75" s="118"/>
      <c r="R75" s="126"/>
    </row>
    <row r="76" spans="2:18">
      <c r="B76" s="202" t="s">
        <v>15</v>
      </c>
      <c r="C76" s="184">
        <f>C73/C69</f>
        <v>2138</v>
      </c>
      <c r="G76" s="130" t="s">
        <v>95</v>
      </c>
      <c r="H76" s="184">
        <f t="shared" si="16"/>
        <v>0</v>
      </c>
      <c r="I76" s="158">
        <f t="shared" si="17"/>
        <v>0</v>
      </c>
      <c r="J76" s="118"/>
      <c r="K76" s="249"/>
      <c r="L76" s="213"/>
      <c r="M76" s="213"/>
      <c r="N76" s="213"/>
      <c r="O76" s="213"/>
      <c r="P76" s="118"/>
      <c r="R76" s="126"/>
    </row>
    <row r="77" spans="2:18">
      <c r="B77" s="202" t="s">
        <v>16</v>
      </c>
      <c r="C77" s="184" t="e">
        <f>C74/C70</f>
        <v>#DIV/0!</v>
      </c>
      <c r="G77" s="130" t="s">
        <v>94</v>
      </c>
      <c r="H77" s="184">
        <f t="shared" si="16"/>
        <v>0</v>
      </c>
      <c r="I77" s="158">
        <f t="shared" si="17"/>
        <v>0</v>
      </c>
      <c r="J77" s="118"/>
      <c r="K77" s="249"/>
      <c r="L77" s="213"/>
      <c r="M77" s="213"/>
      <c r="N77" s="213"/>
      <c r="O77" s="213"/>
      <c r="P77" s="118"/>
      <c r="R77" s="126"/>
    </row>
    <row r="78" spans="2:18">
      <c r="B78" s="202" t="s">
        <v>46</v>
      </c>
      <c r="C78" s="203"/>
      <c r="G78" s="130" t="s">
        <v>235</v>
      </c>
      <c r="H78" s="184">
        <f t="shared" si="16"/>
        <v>0</v>
      </c>
      <c r="I78" s="158">
        <f t="shared" si="17"/>
        <v>0</v>
      </c>
      <c r="J78" s="118"/>
      <c r="K78" s="249"/>
      <c r="L78" s="213"/>
      <c r="M78" s="213"/>
      <c r="N78" s="213"/>
      <c r="O78" s="213"/>
      <c r="P78" s="118"/>
      <c r="R78" s="126"/>
    </row>
    <row r="79" spans="2:18">
      <c r="B79" s="202" t="s">
        <v>47</v>
      </c>
      <c r="C79" s="203"/>
      <c r="G79" s="304" t="s">
        <v>113</v>
      </c>
      <c r="H79" s="305">
        <f t="shared" si="16"/>
        <v>1</v>
      </c>
      <c r="I79" s="306">
        <f t="shared" si="17"/>
        <v>0</v>
      </c>
      <c r="J79" s="118"/>
      <c r="K79" s="249"/>
      <c r="L79" s="213"/>
      <c r="M79" s="213"/>
      <c r="N79" s="213"/>
      <c r="O79" s="213"/>
      <c r="P79" s="118"/>
      <c r="R79" s="126"/>
    </row>
    <row r="80" spans="2:18">
      <c r="B80" s="202" t="s">
        <v>48</v>
      </c>
      <c r="C80" s="206"/>
      <c r="G80" s="130" t="s">
        <v>99</v>
      </c>
      <c r="H80" s="184">
        <f t="shared" si="16"/>
        <v>0</v>
      </c>
      <c r="I80" s="158">
        <f t="shared" si="17"/>
        <v>0</v>
      </c>
      <c r="J80" s="118"/>
      <c r="K80" s="249"/>
      <c r="L80" s="213"/>
      <c r="M80" s="213"/>
      <c r="N80" s="213"/>
      <c r="O80" s="213"/>
      <c r="P80" s="118"/>
      <c r="R80" s="126"/>
    </row>
    <row r="81" spans="2:18">
      <c r="B81" s="202" t="s">
        <v>14</v>
      </c>
      <c r="C81" s="207">
        <f>(C69/C68)</f>
        <v>0.66666666666666663</v>
      </c>
      <c r="G81" s="130" t="s">
        <v>234</v>
      </c>
      <c r="H81" s="184">
        <f t="shared" si="16"/>
        <v>0</v>
      </c>
      <c r="I81" s="158">
        <f t="shared" si="17"/>
        <v>0</v>
      </c>
      <c r="J81" s="118"/>
      <c r="L81" s="118"/>
      <c r="M81" s="118"/>
      <c r="N81" s="118"/>
      <c r="O81" s="118"/>
      <c r="P81" s="118"/>
      <c r="R81" s="126"/>
    </row>
    <row r="82" spans="2:18">
      <c r="G82" s="130" t="s">
        <v>100</v>
      </c>
      <c r="H82" s="184">
        <f t="shared" si="16"/>
        <v>0</v>
      </c>
      <c r="I82" s="158">
        <f t="shared" si="17"/>
        <v>0</v>
      </c>
      <c r="J82" s="118"/>
      <c r="L82" s="118"/>
      <c r="M82" s="118"/>
      <c r="N82" s="118"/>
      <c r="O82" s="118"/>
      <c r="P82" s="118"/>
      <c r="R82" s="126"/>
    </row>
    <row r="83" spans="2:18">
      <c r="G83" s="130" t="s">
        <v>93</v>
      </c>
      <c r="H83" s="184">
        <f t="shared" si="16"/>
        <v>0</v>
      </c>
      <c r="I83" s="158">
        <f t="shared" si="17"/>
        <v>0</v>
      </c>
      <c r="J83" s="118"/>
      <c r="L83" s="118"/>
      <c r="M83" s="118"/>
      <c r="N83" s="118"/>
      <c r="O83" s="118"/>
      <c r="P83" s="118"/>
      <c r="R83" s="126"/>
    </row>
    <row r="84" spans="2:18">
      <c r="G84" s="130" t="s">
        <v>233</v>
      </c>
      <c r="H84" s="184">
        <f t="shared" si="16"/>
        <v>0</v>
      </c>
      <c r="I84" s="158">
        <f t="shared" si="17"/>
        <v>0</v>
      </c>
      <c r="J84" s="118"/>
      <c r="L84" s="118"/>
      <c r="M84" s="118"/>
      <c r="N84" s="118"/>
      <c r="O84" s="118"/>
      <c r="P84" s="118"/>
      <c r="R84" s="126"/>
    </row>
    <row r="85" spans="2:18">
      <c r="G85" s="304" t="s">
        <v>103</v>
      </c>
      <c r="H85" s="305">
        <f t="shared" si="16"/>
        <v>1</v>
      </c>
      <c r="I85" s="306">
        <f t="shared" si="17"/>
        <v>0</v>
      </c>
      <c r="J85" s="118"/>
      <c r="L85" s="118"/>
      <c r="M85" s="118"/>
      <c r="N85" s="118"/>
      <c r="O85" s="118"/>
      <c r="P85" s="118"/>
      <c r="R85" s="126"/>
    </row>
    <row r="86" spans="2:18">
      <c r="G86" s="130" t="s">
        <v>232</v>
      </c>
      <c r="H86" s="184">
        <f t="shared" si="16"/>
        <v>0</v>
      </c>
      <c r="I86" s="158">
        <f t="shared" si="17"/>
        <v>0</v>
      </c>
      <c r="J86" s="118"/>
      <c r="L86" s="118"/>
      <c r="M86" s="118"/>
      <c r="N86" s="118"/>
      <c r="O86" s="118"/>
      <c r="P86" s="118"/>
      <c r="R86" s="126"/>
    </row>
    <row r="87" spans="2:18">
      <c r="G87" s="130" t="s">
        <v>125</v>
      </c>
      <c r="H87" s="184">
        <f t="shared" si="16"/>
        <v>0</v>
      </c>
      <c r="I87" s="158">
        <f t="shared" si="17"/>
        <v>0</v>
      </c>
      <c r="J87" s="118"/>
      <c r="L87" s="118"/>
      <c r="M87" s="118"/>
      <c r="N87" s="118"/>
      <c r="O87" s="118"/>
      <c r="P87" s="118"/>
      <c r="R87" s="126"/>
    </row>
    <row r="88" spans="2:18">
      <c r="G88" s="130" t="s">
        <v>114</v>
      </c>
      <c r="H88" s="184">
        <f t="shared" si="16"/>
        <v>0</v>
      </c>
      <c r="I88" s="158">
        <f t="shared" si="17"/>
        <v>0</v>
      </c>
      <c r="J88" s="118"/>
      <c r="L88" s="118"/>
      <c r="M88" s="118"/>
      <c r="N88" s="118"/>
      <c r="O88" s="118"/>
      <c r="P88" s="118"/>
      <c r="R88" s="126"/>
    </row>
    <row r="89" spans="2:18">
      <c r="G89" s="130" t="s">
        <v>115</v>
      </c>
      <c r="H89" s="184">
        <f t="shared" si="16"/>
        <v>0</v>
      </c>
      <c r="I89" s="158">
        <f t="shared" si="17"/>
        <v>0</v>
      </c>
      <c r="J89" s="118"/>
      <c r="L89" s="118"/>
      <c r="M89" s="118"/>
      <c r="N89" s="118"/>
      <c r="O89" s="118"/>
      <c r="P89" s="118"/>
      <c r="R89" s="126"/>
    </row>
    <row r="90" spans="2:18">
      <c r="G90" s="130" t="s">
        <v>124</v>
      </c>
      <c r="H90" s="184">
        <f t="shared" si="16"/>
        <v>0</v>
      </c>
      <c r="I90" s="158">
        <f t="shared" si="17"/>
        <v>0</v>
      </c>
      <c r="J90" s="118"/>
      <c r="L90" s="118"/>
      <c r="M90" s="118"/>
      <c r="N90" s="118"/>
      <c r="O90" s="118"/>
      <c r="P90" s="118"/>
      <c r="R90" s="126"/>
    </row>
    <row r="91" spans="2:18">
      <c r="G91" s="304" t="s">
        <v>104</v>
      </c>
      <c r="H91" s="305">
        <f t="shared" si="16"/>
        <v>0</v>
      </c>
      <c r="I91" s="306">
        <f t="shared" si="17"/>
        <v>0</v>
      </c>
      <c r="J91" s="118"/>
      <c r="L91" s="118"/>
      <c r="M91" s="118"/>
      <c r="N91" s="118"/>
      <c r="O91" s="118"/>
      <c r="P91" s="118"/>
      <c r="R91" s="126"/>
    </row>
    <row r="92" spans="2:18">
      <c r="G92" s="304" t="s">
        <v>31</v>
      </c>
      <c r="H92" s="305">
        <f t="shared" si="16"/>
        <v>0</v>
      </c>
      <c r="I92" s="306">
        <f t="shared" si="17"/>
        <v>1</v>
      </c>
      <c r="J92" s="118"/>
      <c r="L92" s="118"/>
      <c r="M92" s="118"/>
      <c r="N92" s="118"/>
      <c r="O92" s="118"/>
      <c r="P92" s="118"/>
      <c r="R92" s="126"/>
    </row>
    <row r="93" spans="2:18">
      <c r="G93" s="130" t="s">
        <v>231</v>
      </c>
      <c r="H93" s="184">
        <f t="shared" si="16"/>
        <v>0</v>
      </c>
      <c r="I93" s="158">
        <f t="shared" si="17"/>
        <v>0</v>
      </c>
      <c r="J93" s="118"/>
      <c r="L93" s="118"/>
      <c r="M93" s="118"/>
      <c r="N93" s="118"/>
      <c r="O93" s="118"/>
      <c r="P93" s="118"/>
      <c r="R93" s="126"/>
    </row>
    <row r="94" spans="2:18" ht="14.25" thickBot="1">
      <c r="G94" s="131"/>
      <c r="H94" s="184">
        <f t="shared" si="16"/>
        <v>0</v>
      </c>
      <c r="I94" s="158">
        <f t="shared" si="17"/>
        <v>0</v>
      </c>
      <c r="J94" s="118"/>
      <c r="L94" s="118"/>
      <c r="M94" s="118"/>
      <c r="N94" s="118"/>
      <c r="O94" s="118"/>
      <c r="P94" s="118"/>
      <c r="R94" s="126"/>
    </row>
    <row r="95" spans="2:18" ht="14.25" thickBot="1">
      <c r="G95" s="153" t="s">
        <v>33</v>
      </c>
      <c r="H95" s="187">
        <f>SUM(H65:H94)</f>
        <v>2</v>
      </c>
      <c r="I95" s="188">
        <f>SUM(I65:I94)</f>
        <v>1</v>
      </c>
      <c r="J95" s="118"/>
      <c r="L95" s="118"/>
      <c r="M95" s="118"/>
      <c r="N95" s="118"/>
      <c r="O95" s="118"/>
      <c r="P95" s="118"/>
      <c r="R95" s="126"/>
    </row>
    <row r="96" spans="2:18" ht="13.5" customHeight="1">
      <c r="H96" s="133"/>
      <c r="I96" s="133"/>
      <c r="J96" s="118"/>
      <c r="L96" s="118"/>
      <c r="M96" s="118"/>
      <c r="N96" s="118"/>
      <c r="O96" s="118"/>
      <c r="P96" s="118"/>
    </row>
    <row r="97" spans="7:20" ht="13.5" customHeight="1" thickBot="1">
      <c r="H97" s="133"/>
      <c r="I97" s="133"/>
      <c r="J97" s="118"/>
      <c r="L97" s="118"/>
      <c r="M97" s="118"/>
      <c r="N97" s="118"/>
      <c r="O97" s="118"/>
      <c r="P97" s="118"/>
    </row>
    <row r="98" spans="7:20" ht="27.75" thickBot="1">
      <c r="G98" s="160" t="s">
        <v>126</v>
      </c>
      <c r="H98" s="182" t="s">
        <v>56</v>
      </c>
      <c r="I98" s="183" t="s">
        <v>61</v>
      </c>
      <c r="J98" s="118"/>
      <c r="L98" s="118"/>
      <c r="M98" s="118"/>
      <c r="N98" s="118"/>
      <c r="O98" s="118"/>
      <c r="P98" s="118"/>
      <c r="T98"/>
    </row>
    <row r="99" spans="7:20">
      <c r="G99" s="129" t="s">
        <v>230</v>
      </c>
      <c r="H99" s="184">
        <f>COUNTIFS($C$3:$C$60,$G99,$E$3:$E$60,$H$98)</f>
        <v>0</v>
      </c>
      <c r="I99" s="181">
        <f>COUNTIFS($C$3:$C$60,$G99,$E$3:$E$60,$I$98)</f>
        <v>0</v>
      </c>
      <c r="J99" s="118"/>
      <c r="L99" s="118"/>
      <c r="M99" s="118"/>
      <c r="N99" s="118"/>
      <c r="O99" s="118"/>
      <c r="P99" s="118"/>
      <c r="S99" s="20"/>
      <c r="T99"/>
    </row>
    <row r="100" spans="7:20">
      <c r="G100" s="130" t="s">
        <v>229</v>
      </c>
      <c r="H100" s="184">
        <f>COUNTIFS($C$3:$C$60,$G100,$E$3:$E$60,$H$98)</f>
        <v>0</v>
      </c>
      <c r="I100" s="181">
        <f>COUNTIFS($C$3:$C$60,$G100,$E$3:$E$60,$I$98)</f>
        <v>0</v>
      </c>
      <c r="J100" s="118"/>
      <c r="L100" s="118"/>
      <c r="M100" s="118"/>
      <c r="N100" s="118"/>
      <c r="O100" s="118"/>
      <c r="P100" s="118"/>
      <c r="S100" s="20"/>
      <c r="T100"/>
    </row>
    <row r="101" spans="7:20">
      <c r="G101" s="130" t="s">
        <v>133</v>
      </c>
      <c r="H101" s="184">
        <f>COUNTIFS($C$3:$C$60,$G101,$E$3:$E$60,$H$98)</f>
        <v>0</v>
      </c>
      <c r="I101" s="181">
        <f>COUNTIFS($C$3:$C$60,$G101,$E$3:$E$60,$I$98)</f>
        <v>0</v>
      </c>
      <c r="J101" s="118"/>
      <c r="L101" s="118"/>
      <c r="M101" s="118"/>
      <c r="N101" s="118"/>
      <c r="O101" s="118"/>
      <c r="P101" s="118"/>
      <c r="S101" s="20"/>
      <c r="T101"/>
    </row>
    <row r="102" spans="7:20">
      <c r="G102" s="229" t="s">
        <v>309</v>
      </c>
      <c r="H102" s="184">
        <f>COUNTIFS($C$3:$C$60,$G102,$E$3:$E$60,$H$98)</f>
        <v>1</v>
      </c>
      <c r="I102" s="181">
        <f>COUNTIFS($C$3:$C$60,$G102,$E$3:$E$60,$I$98)</f>
        <v>1</v>
      </c>
      <c r="J102" s="118"/>
      <c r="L102" s="118"/>
      <c r="M102" s="118"/>
      <c r="N102" s="118"/>
      <c r="O102" s="118"/>
      <c r="P102" s="118"/>
      <c r="S102" s="20"/>
      <c r="T102"/>
    </row>
    <row r="103" spans="7:20" ht="27">
      <c r="G103" s="229" t="s">
        <v>228</v>
      </c>
      <c r="H103" s="184">
        <f>COUNTIFS($C$3:$C$60,$G103,$E$3:$E$60,$H$98)</f>
        <v>0</v>
      </c>
      <c r="I103" s="181">
        <f>COUNTIFS($C$3:$C$60,$G103,$E$3:$E$60,$I$98)</f>
        <v>0</v>
      </c>
      <c r="J103" s="118"/>
      <c r="L103" s="118"/>
      <c r="M103" s="118"/>
      <c r="N103" s="118"/>
      <c r="O103" s="118"/>
      <c r="P103" s="118"/>
      <c r="S103" s="20"/>
      <c r="T103"/>
    </row>
    <row r="104" spans="7:20" ht="27.75" thickBot="1">
      <c r="G104" s="233" t="s">
        <v>284</v>
      </c>
      <c r="H104" s="184">
        <f>COUNTIFS($C$3:$C$60,$G104,$E$3:$E$60,$H$98)</f>
        <v>1</v>
      </c>
      <c r="I104" s="181">
        <f>COUNTIFS($C$3:$C$60,$G104,$E$3:$E$60,$I$98)</f>
        <v>0</v>
      </c>
      <c r="J104" s="118"/>
      <c r="L104" s="118"/>
      <c r="M104" s="118"/>
      <c r="N104" s="118"/>
      <c r="O104" s="118"/>
      <c r="P104" s="118"/>
      <c r="S104" s="20"/>
      <c r="T104"/>
    </row>
    <row r="105" spans="7:20" ht="14.25" thickBot="1">
      <c r="G105" s="153" t="s">
        <v>33</v>
      </c>
      <c r="H105" s="187">
        <f>SUM(H99:H104)</f>
        <v>2</v>
      </c>
      <c r="I105" s="188">
        <f>SUM(I99:I104)</f>
        <v>1</v>
      </c>
      <c r="J105" s="118"/>
      <c r="L105" s="118"/>
      <c r="M105" s="118"/>
      <c r="N105" s="118"/>
      <c r="O105" s="118"/>
      <c r="P105" s="118"/>
      <c r="S105" s="20"/>
      <c r="T105"/>
    </row>
    <row r="106" spans="7:20" ht="13.5" customHeight="1">
      <c r="J106" s="118"/>
      <c r="L106" s="118"/>
      <c r="M106" s="118"/>
      <c r="N106" s="118"/>
      <c r="O106" s="118"/>
      <c r="P106" s="118"/>
    </row>
  </sheetData>
  <autoFilter ref="A2:AE61">
    <filterColumn colId="16" showButton="0"/>
    <sortState ref="A3:AG50">
      <sortCondition ref="G2:G50"/>
    </sortState>
  </autoFilter>
  <mergeCells count="4">
    <mergeCell ref="V1:W1"/>
    <mergeCell ref="G2:H2"/>
    <mergeCell ref="Q2:R2"/>
    <mergeCell ref="B64:C64"/>
  </mergeCells>
  <phoneticPr fontId="12"/>
  <pageMargins left="0.69861111111111107" right="0.69861111111111107" top="0.75" bottom="0.75" header="0.3" footer="0.3"/>
  <pageSetup paperSize="9" scale="43" firstPageNumber="4294963191" orientation="landscape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tabSelected="1" zoomScaleSheetLayoutView="100" workbookViewId="0">
      <selection activeCell="L3" sqref="L3"/>
    </sheetView>
  </sheetViews>
  <sheetFormatPr defaultColWidth="8.875" defaultRowHeight="13.5"/>
  <cols>
    <col min="1" max="1" width="1.625" customWidth="1"/>
    <col min="2" max="2" width="4.625" customWidth="1"/>
    <col min="3" max="3" width="9.75" bestFit="1" customWidth="1"/>
    <col min="4" max="4" width="8.375" bestFit="1" customWidth="1"/>
    <col min="5" max="5" width="3.75" bestFit="1" customWidth="1"/>
    <col min="6" max="6" width="5.125" bestFit="1" customWidth="1"/>
    <col min="7" max="7" width="111.25" customWidth="1"/>
  </cols>
  <sheetData>
    <row r="1" spans="2:6" ht="9" customHeight="1"/>
    <row r="2" spans="2:6">
      <c r="B2" s="322" t="s">
        <v>311</v>
      </c>
    </row>
    <row r="3" spans="2:6" ht="409.5" customHeight="1">
      <c r="C3" t="s">
        <v>103</v>
      </c>
      <c r="D3" s="219" t="s">
        <v>313</v>
      </c>
      <c r="E3" t="s">
        <v>312</v>
      </c>
      <c r="F3" t="s">
        <v>56</v>
      </c>
    </row>
    <row r="4" spans="2:6" ht="384" customHeight="1">
      <c r="C4" t="s">
        <v>113</v>
      </c>
      <c r="D4" s="219" t="s">
        <v>317</v>
      </c>
      <c r="E4" t="s">
        <v>305</v>
      </c>
      <c r="F4" t="s">
        <v>56</v>
      </c>
    </row>
    <row r="5" spans="2:6" ht="387.75" customHeight="1">
      <c r="C5" t="s">
        <v>31</v>
      </c>
      <c r="D5" s="219" t="s">
        <v>317</v>
      </c>
      <c r="E5" t="s">
        <v>312</v>
      </c>
      <c r="F5" t="s">
        <v>61</v>
      </c>
    </row>
  </sheetData>
  <phoneticPr fontId="12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zoomScaleSheetLayoutView="100" workbookViewId="0">
      <selection activeCell="D22" sqref="D22"/>
    </sheetView>
  </sheetViews>
  <sheetFormatPr defaultColWidth="8.875" defaultRowHeight="13.5"/>
  <cols>
    <col min="1" max="1" width="69.375" style="326" customWidth="1"/>
  </cols>
  <sheetData>
    <row r="1" spans="1:9">
      <c r="A1" s="323" t="s">
        <v>50</v>
      </c>
      <c r="B1" s="84"/>
      <c r="C1" s="84"/>
      <c r="D1" s="84"/>
      <c r="E1" s="84"/>
      <c r="F1" s="84"/>
      <c r="G1" s="84"/>
      <c r="H1" s="84"/>
      <c r="I1" s="86"/>
    </row>
    <row r="2" spans="1:9">
      <c r="A2" s="324" t="s">
        <v>51</v>
      </c>
      <c r="B2" s="85"/>
      <c r="C2" s="85"/>
      <c r="D2" s="85"/>
      <c r="E2" s="85"/>
      <c r="F2" s="85"/>
      <c r="G2" s="85"/>
      <c r="H2" s="85"/>
      <c r="I2" s="86"/>
    </row>
    <row r="3" spans="1:9">
      <c r="A3" s="325"/>
      <c r="D3" s="83"/>
    </row>
    <row r="4" spans="1:9">
      <c r="A4" s="326" t="s">
        <v>318</v>
      </c>
    </row>
    <row r="5" spans="1:9">
      <c r="A5" s="327"/>
    </row>
    <row r="6" spans="1:9">
      <c r="A6" s="328" t="s">
        <v>52</v>
      </c>
    </row>
    <row r="7" spans="1:9" ht="121.5">
      <c r="A7" s="326" t="s">
        <v>319</v>
      </c>
    </row>
    <row r="9" spans="1:9" ht="27">
      <c r="A9" s="326" t="s">
        <v>321</v>
      </c>
    </row>
    <row r="11" spans="1:9" ht="40.5">
      <c r="A11" s="326" t="s">
        <v>320</v>
      </c>
    </row>
  </sheetData>
  <phoneticPr fontId="1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7"/>
  <sheetViews>
    <sheetView view="pageBreakPreview" zoomScaleNormal="85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E8" sqref="AE8"/>
    </sheetView>
  </sheetViews>
  <sheetFormatPr defaultRowHeight="13.5"/>
  <cols>
    <col min="1" max="1" width="1.5" customWidth="1"/>
    <col min="2" max="2" width="13.875" style="219" customWidth="1"/>
    <col min="3" max="3" width="29.125" style="219" bestFit="1" customWidth="1"/>
    <col min="4" max="4" width="17.75" style="255" bestFit="1" customWidth="1"/>
    <col min="5" max="5" width="30" style="219" bestFit="1" customWidth="1"/>
    <col min="6" max="6" width="20" style="219" bestFit="1" customWidth="1"/>
    <col min="7" max="7" width="29.125" style="219" hidden="1" customWidth="1"/>
    <col min="8" max="8" width="20.25" style="219" hidden="1" customWidth="1"/>
    <col min="9" max="9" width="29.125" style="219" hidden="1" customWidth="1"/>
    <col min="10" max="10" width="17.75" style="219" hidden="1" customWidth="1"/>
    <col min="11" max="11" width="29.125" style="219" hidden="1" customWidth="1"/>
    <col min="12" max="12" width="18.75" style="219" hidden="1" customWidth="1"/>
    <col min="13" max="13" width="29.125" style="219" hidden="1" customWidth="1"/>
    <col min="14" max="14" width="18.75" style="219" hidden="1" customWidth="1"/>
    <col min="15" max="26" width="8.75" style="219" hidden="1" customWidth="1"/>
  </cols>
  <sheetData>
    <row r="2" spans="2:26">
      <c r="B2" s="296" t="s">
        <v>143</v>
      </c>
      <c r="C2" s="296" t="s">
        <v>144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2:26">
      <c r="B3" s="296"/>
      <c r="C3" s="298">
        <v>42603</v>
      </c>
      <c r="D3" s="299"/>
      <c r="E3" s="299"/>
      <c r="F3" s="300"/>
      <c r="G3" s="298">
        <f>C3+1</f>
        <v>42604</v>
      </c>
      <c r="H3" s="299"/>
      <c r="I3" s="299"/>
      <c r="J3" s="300"/>
      <c r="K3" s="298">
        <f t="shared" ref="K3" si="0">G3+1</f>
        <v>42605</v>
      </c>
      <c r="L3" s="299"/>
      <c r="M3" s="299"/>
      <c r="N3" s="300"/>
      <c r="O3" s="298">
        <f>K3+1</f>
        <v>42606</v>
      </c>
      <c r="P3" s="299"/>
      <c r="Q3" s="299"/>
      <c r="R3" s="300"/>
      <c r="S3" s="298">
        <f>O3+1</f>
        <v>42607</v>
      </c>
      <c r="T3" s="299"/>
      <c r="U3" s="299"/>
      <c r="V3" s="300"/>
      <c r="W3" s="298">
        <f t="shared" ref="W3" si="1">S3+1</f>
        <v>42608</v>
      </c>
      <c r="X3" s="299"/>
      <c r="Y3" s="299"/>
      <c r="Z3" s="300"/>
    </row>
    <row r="4" spans="2:26">
      <c r="B4" s="297"/>
      <c r="C4" s="298" t="s">
        <v>256</v>
      </c>
      <c r="D4" s="300"/>
      <c r="E4" s="298" t="s">
        <v>257</v>
      </c>
      <c r="F4" s="300"/>
      <c r="G4" s="298" t="s">
        <v>256</v>
      </c>
      <c r="H4" s="300"/>
      <c r="I4" s="298" t="s">
        <v>257</v>
      </c>
      <c r="J4" s="300"/>
      <c r="K4" s="298" t="s">
        <v>256</v>
      </c>
      <c r="L4" s="300"/>
      <c r="M4" s="298" t="s">
        <v>257</v>
      </c>
      <c r="N4" s="300"/>
      <c r="O4" s="298" t="s">
        <v>256</v>
      </c>
      <c r="P4" s="300"/>
      <c r="Q4" s="298" t="s">
        <v>257</v>
      </c>
      <c r="R4" s="300"/>
      <c r="S4" s="298" t="s">
        <v>256</v>
      </c>
      <c r="T4" s="300"/>
      <c r="U4" s="298" t="s">
        <v>257</v>
      </c>
      <c r="V4" s="300"/>
      <c r="W4" s="298" t="s">
        <v>256</v>
      </c>
      <c r="X4" s="300"/>
      <c r="Y4" s="298" t="s">
        <v>257</v>
      </c>
      <c r="Z4" s="300"/>
    </row>
    <row r="5" spans="2:26" ht="81">
      <c r="B5" s="222" t="s">
        <v>31</v>
      </c>
      <c r="C5" s="273" t="s">
        <v>286</v>
      </c>
      <c r="D5" s="260" t="s">
        <v>296</v>
      </c>
      <c r="E5" s="268" t="s">
        <v>287</v>
      </c>
      <c r="F5" s="267" t="s">
        <v>295</v>
      </c>
      <c r="G5" s="273"/>
      <c r="H5" s="260"/>
      <c r="I5" s="273"/>
      <c r="J5" s="231"/>
      <c r="K5" s="273"/>
      <c r="L5" s="260"/>
      <c r="M5" s="273"/>
      <c r="N5" s="265"/>
      <c r="O5" s="231"/>
      <c r="P5" s="231"/>
      <c r="Q5" s="231"/>
      <c r="R5" s="231"/>
      <c r="S5" s="200"/>
      <c r="T5" s="200"/>
      <c r="U5" s="200"/>
      <c r="V5" s="200"/>
      <c r="W5" s="200"/>
      <c r="X5" s="200"/>
      <c r="Y5" s="200"/>
      <c r="Z5" s="200"/>
    </row>
    <row r="6" spans="2:26" ht="54">
      <c r="B6" s="222" t="s">
        <v>113</v>
      </c>
      <c r="C6" s="263" t="s">
        <v>302</v>
      </c>
      <c r="D6" s="267" t="s">
        <v>294</v>
      </c>
      <c r="E6" s="200" t="s">
        <v>297</v>
      </c>
      <c r="F6" s="200"/>
      <c r="G6" s="231"/>
      <c r="H6" s="231"/>
      <c r="I6" s="231"/>
      <c r="J6" s="231"/>
      <c r="K6" s="231"/>
      <c r="L6" s="265"/>
      <c r="M6" s="231"/>
      <c r="N6" s="231"/>
      <c r="O6" s="231"/>
      <c r="P6" s="231"/>
      <c r="Q6" s="231"/>
      <c r="R6" s="231"/>
      <c r="S6" s="200"/>
      <c r="T6" s="200"/>
      <c r="U6" s="200"/>
      <c r="V6" s="200"/>
      <c r="W6" s="200"/>
      <c r="X6" s="200"/>
      <c r="Y6" s="200"/>
      <c r="Z6" s="200"/>
    </row>
    <row r="7" spans="2:26" ht="27">
      <c r="B7" s="222" t="s">
        <v>104</v>
      </c>
      <c r="C7" s="200"/>
      <c r="D7" s="200"/>
      <c r="E7" s="200" t="s">
        <v>298</v>
      </c>
      <c r="F7" s="200"/>
      <c r="G7" s="231"/>
      <c r="H7" s="274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00"/>
      <c r="T7" s="200"/>
      <c r="U7" s="200"/>
      <c r="V7" s="200"/>
      <c r="W7" s="200"/>
      <c r="X7" s="200"/>
      <c r="Y7" s="200"/>
      <c r="Z7" s="200"/>
    </row>
    <row r="8" spans="2:26" ht="54">
      <c r="B8" s="222" t="s">
        <v>103</v>
      </c>
      <c r="C8" s="200" t="s">
        <v>283</v>
      </c>
      <c r="D8" s="266" t="s">
        <v>292</v>
      </c>
      <c r="E8" s="263" t="s">
        <v>283</v>
      </c>
      <c r="F8" s="264" t="s">
        <v>293</v>
      </c>
      <c r="G8" s="231"/>
      <c r="H8" s="266"/>
      <c r="I8" s="231"/>
      <c r="J8" s="275"/>
      <c r="K8" s="231"/>
      <c r="L8" s="266"/>
      <c r="M8" s="231"/>
      <c r="N8" s="275"/>
      <c r="O8" s="231"/>
      <c r="P8" s="231"/>
      <c r="Q8" s="231"/>
      <c r="R8" s="231"/>
      <c r="S8" s="200"/>
      <c r="T8" s="200"/>
      <c r="U8" s="200"/>
      <c r="V8" s="200"/>
      <c r="W8" s="200"/>
      <c r="X8" s="200"/>
      <c r="Y8" s="200"/>
      <c r="Z8" s="200"/>
    </row>
    <row r="10" spans="2:26">
      <c r="C10" s="132" t="s">
        <v>160</v>
      </c>
      <c r="D10" s="255" t="s">
        <v>263</v>
      </c>
    </row>
    <row r="12" spans="2:26">
      <c r="B12" s="259" t="s">
        <v>276</v>
      </c>
    </row>
    <row r="13" spans="2:26">
      <c r="B13" s="219" t="s">
        <v>271</v>
      </c>
    </row>
    <row r="14" spans="2:26">
      <c r="B14" s="219" t="s">
        <v>272</v>
      </c>
    </row>
    <row r="15" spans="2:26">
      <c r="B15" s="219" t="s">
        <v>273</v>
      </c>
    </row>
    <row r="16" spans="2:26">
      <c r="B16" s="219" t="s">
        <v>274</v>
      </c>
    </row>
    <row r="17" spans="2:2">
      <c r="B17" s="219" t="s">
        <v>275</v>
      </c>
    </row>
  </sheetData>
  <mergeCells count="20">
    <mergeCell ref="K4:L4"/>
    <mergeCell ref="M4:N4"/>
    <mergeCell ref="O4:P4"/>
    <mergeCell ref="Q4:R4"/>
    <mergeCell ref="B2:B4"/>
    <mergeCell ref="C2:Z2"/>
    <mergeCell ref="C3:F3"/>
    <mergeCell ref="G3:J3"/>
    <mergeCell ref="K3:N3"/>
    <mergeCell ref="O3:R3"/>
    <mergeCell ref="S3:V3"/>
    <mergeCell ref="W3:Z3"/>
    <mergeCell ref="C4:D4"/>
    <mergeCell ref="E4:F4"/>
    <mergeCell ref="S4:T4"/>
    <mergeCell ref="U4:V4"/>
    <mergeCell ref="W4:X4"/>
    <mergeCell ref="Y4:Z4"/>
    <mergeCell ref="G4:H4"/>
    <mergeCell ref="I4:J4"/>
  </mergeCells>
  <phoneticPr fontId="12"/>
  <pageMargins left="0.7" right="0.7" top="0.75" bottom="0.75" header="0.3" footer="0.3"/>
  <pageSetup paperSize="9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7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24" sqref="I24"/>
    </sheetView>
  </sheetViews>
  <sheetFormatPr defaultRowHeight="13.5"/>
  <cols>
    <col min="1" max="1" width="1.5" customWidth="1"/>
    <col min="2" max="2" width="13.875" style="219" customWidth="1"/>
    <col min="3" max="3" width="29.125" style="219" bestFit="1" customWidth="1"/>
    <col min="4" max="4" width="17.75" style="255" bestFit="1" customWidth="1"/>
    <col min="5" max="5" width="30" style="219" bestFit="1" customWidth="1"/>
    <col min="6" max="6" width="20" style="219" bestFit="1" customWidth="1"/>
    <col min="7" max="7" width="29.125" style="219" bestFit="1" customWidth="1"/>
    <col min="8" max="8" width="20.25" style="219" bestFit="1" customWidth="1"/>
    <col min="9" max="9" width="29.125" style="219" bestFit="1" customWidth="1"/>
    <col min="10" max="10" width="17.75" style="219" bestFit="1" customWidth="1"/>
    <col min="11" max="11" width="29.125" style="219" bestFit="1" customWidth="1"/>
    <col min="12" max="12" width="18.75" style="219" bestFit="1" customWidth="1"/>
    <col min="13" max="13" width="29.125" style="219" bestFit="1" customWidth="1"/>
    <col min="14" max="14" width="18.75" style="219" bestFit="1" customWidth="1"/>
    <col min="15" max="26" width="8.75" style="219" customWidth="1"/>
  </cols>
  <sheetData>
    <row r="2" spans="2:26">
      <c r="B2" s="296" t="s">
        <v>255</v>
      </c>
      <c r="C2" s="296" t="s">
        <v>144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2:26">
      <c r="B3" s="296"/>
      <c r="C3" s="298">
        <v>42596</v>
      </c>
      <c r="D3" s="299"/>
      <c r="E3" s="299"/>
      <c r="F3" s="300"/>
      <c r="G3" s="298">
        <v>42598</v>
      </c>
      <c r="H3" s="299"/>
      <c r="I3" s="299"/>
      <c r="J3" s="300"/>
      <c r="K3" s="298">
        <f t="shared" ref="K3" si="0">G3+1</f>
        <v>42599</v>
      </c>
      <c r="L3" s="299"/>
      <c r="M3" s="299"/>
      <c r="N3" s="300"/>
      <c r="O3" s="298">
        <f>K3+1</f>
        <v>42600</v>
      </c>
      <c r="P3" s="299"/>
      <c r="Q3" s="299"/>
      <c r="R3" s="300"/>
      <c r="S3" s="298">
        <f>O3+1</f>
        <v>42601</v>
      </c>
      <c r="T3" s="299"/>
      <c r="U3" s="299"/>
      <c r="V3" s="300"/>
      <c r="W3" s="298">
        <f t="shared" ref="W3" si="1">S3+1</f>
        <v>42602</v>
      </c>
      <c r="X3" s="299"/>
      <c r="Y3" s="299"/>
      <c r="Z3" s="300"/>
    </row>
    <row r="4" spans="2:26">
      <c r="B4" s="297"/>
      <c r="C4" s="298" t="s">
        <v>256</v>
      </c>
      <c r="D4" s="300"/>
      <c r="E4" s="298" t="s">
        <v>257</v>
      </c>
      <c r="F4" s="300"/>
      <c r="G4" s="298" t="s">
        <v>256</v>
      </c>
      <c r="H4" s="300"/>
      <c r="I4" s="298" t="s">
        <v>257</v>
      </c>
      <c r="J4" s="300"/>
      <c r="K4" s="298" t="s">
        <v>256</v>
      </c>
      <c r="L4" s="300"/>
      <c r="M4" s="298" t="s">
        <v>257</v>
      </c>
      <c r="N4" s="300"/>
      <c r="O4" s="298" t="s">
        <v>256</v>
      </c>
      <c r="P4" s="300"/>
      <c r="Q4" s="298" t="s">
        <v>257</v>
      </c>
      <c r="R4" s="300"/>
      <c r="S4" s="298" t="s">
        <v>256</v>
      </c>
      <c r="T4" s="300"/>
      <c r="U4" s="298" t="s">
        <v>257</v>
      </c>
      <c r="V4" s="300"/>
      <c r="W4" s="298" t="s">
        <v>256</v>
      </c>
      <c r="X4" s="300"/>
      <c r="Y4" s="298" t="s">
        <v>257</v>
      </c>
      <c r="Z4" s="300"/>
    </row>
    <row r="5" spans="2:26" ht="135">
      <c r="B5" s="222" t="s">
        <v>31</v>
      </c>
      <c r="C5" s="258" t="s">
        <v>277</v>
      </c>
      <c r="D5" s="257" t="s">
        <v>260</v>
      </c>
      <c r="E5" s="231" t="s">
        <v>278</v>
      </c>
      <c r="F5" s="200" t="s">
        <v>258</v>
      </c>
      <c r="G5" s="261" t="s">
        <v>286</v>
      </c>
      <c r="H5" s="260"/>
      <c r="I5" s="261" t="s">
        <v>287</v>
      </c>
      <c r="J5" s="200"/>
      <c r="K5" s="269" t="s">
        <v>286</v>
      </c>
      <c r="L5" s="270" t="s">
        <v>296</v>
      </c>
      <c r="M5" s="268" t="s">
        <v>287</v>
      </c>
      <c r="N5" s="267" t="s">
        <v>295</v>
      </c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2:26" ht="67.5">
      <c r="B6" s="222" t="s">
        <v>113</v>
      </c>
      <c r="C6" s="231" t="s">
        <v>279</v>
      </c>
      <c r="D6" s="256" t="s">
        <v>270</v>
      </c>
      <c r="E6" s="258" t="s">
        <v>262</v>
      </c>
      <c r="F6" s="200" t="s">
        <v>261</v>
      </c>
      <c r="G6" s="242" t="s">
        <v>280</v>
      </c>
      <c r="H6" s="200"/>
      <c r="I6" s="200" t="s">
        <v>281</v>
      </c>
      <c r="J6" s="200"/>
      <c r="K6" s="263" t="s">
        <v>280</v>
      </c>
      <c r="L6" s="267" t="s">
        <v>294</v>
      </c>
      <c r="M6" s="200" t="s">
        <v>297</v>
      </c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7" spans="2:26" ht="40.5">
      <c r="B7" s="222" t="s">
        <v>104</v>
      </c>
      <c r="C7" s="231" t="s">
        <v>269</v>
      </c>
      <c r="D7" s="256" t="s">
        <v>264</v>
      </c>
      <c r="E7" s="200" t="s">
        <v>265</v>
      </c>
      <c r="F7" s="200" t="s">
        <v>266</v>
      </c>
      <c r="G7" s="200" t="s">
        <v>282</v>
      </c>
      <c r="H7" s="262"/>
      <c r="I7" s="200" t="s">
        <v>282</v>
      </c>
      <c r="J7" s="200"/>
      <c r="K7" s="200"/>
      <c r="L7" s="200"/>
      <c r="M7" s="200" t="s">
        <v>298</v>
      </c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2:26" ht="54">
      <c r="B8" s="222" t="s">
        <v>103</v>
      </c>
      <c r="C8" s="217" t="s">
        <v>267</v>
      </c>
      <c r="D8" s="254" t="s">
        <v>266</v>
      </c>
      <c r="E8" s="231" t="s">
        <v>268</v>
      </c>
      <c r="F8" s="200" t="s">
        <v>259</v>
      </c>
      <c r="G8" s="200" t="s">
        <v>283</v>
      </c>
      <c r="H8" s="266" t="s">
        <v>292</v>
      </c>
      <c r="I8" s="263" t="s">
        <v>283</v>
      </c>
      <c r="J8" s="264" t="s">
        <v>291</v>
      </c>
      <c r="K8" s="200" t="s">
        <v>283</v>
      </c>
      <c r="L8" s="266" t="s">
        <v>292</v>
      </c>
      <c r="M8" s="271" t="s">
        <v>283</v>
      </c>
      <c r="N8" s="272" t="s">
        <v>293</v>
      </c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</row>
    <row r="10" spans="2:26">
      <c r="C10" s="132" t="s">
        <v>254</v>
      </c>
      <c r="D10" s="255" t="s">
        <v>263</v>
      </c>
    </row>
    <row r="12" spans="2:26">
      <c r="B12" s="259" t="s">
        <v>276</v>
      </c>
    </row>
    <row r="13" spans="2:26">
      <c r="B13" s="219" t="s">
        <v>271</v>
      </c>
    </row>
    <row r="14" spans="2:26">
      <c r="B14" s="219" t="s">
        <v>272</v>
      </c>
    </row>
    <row r="15" spans="2:26">
      <c r="B15" s="219" t="s">
        <v>273</v>
      </c>
    </row>
    <row r="16" spans="2:26">
      <c r="B16" s="219" t="s">
        <v>274</v>
      </c>
    </row>
    <row r="17" spans="2:2">
      <c r="B17" s="219" t="s">
        <v>275</v>
      </c>
    </row>
  </sheetData>
  <mergeCells count="20">
    <mergeCell ref="Y4:Z4"/>
    <mergeCell ref="O3:R3"/>
    <mergeCell ref="O4:P4"/>
    <mergeCell ref="Q4:R4"/>
    <mergeCell ref="B2:B4"/>
    <mergeCell ref="C2:Z2"/>
    <mergeCell ref="C3:F3"/>
    <mergeCell ref="C4:D4"/>
    <mergeCell ref="E4:F4"/>
    <mergeCell ref="G3:J3"/>
    <mergeCell ref="G4:H4"/>
    <mergeCell ref="I4:J4"/>
    <mergeCell ref="K3:N3"/>
    <mergeCell ref="K4:L4"/>
    <mergeCell ref="M4:N4"/>
    <mergeCell ref="S3:V3"/>
    <mergeCell ref="S4:T4"/>
    <mergeCell ref="U4:V4"/>
    <mergeCell ref="W3:Z3"/>
    <mergeCell ref="W4:X4"/>
  </mergeCells>
  <phoneticPr fontId="1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ルール＆合計</vt:lpstr>
      <vt:lpstr>2016年6月</vt:lpstr>
      <vt:lpstr>2016年7月</vt:lpstr>
      <vt:lpstr>2016年8月(0801-0814)</vt:lpstr>
      <vt:lpstr>2016年8月(0815-0822)</vt:lpstr>
      <vt:lpstr>画像(0815-0822)</vt:lpstr>
      <vt:lpstr>気づき(0815-0822)</vt:lpstr>
      <vt:lpstr>チェック状況(0822-0828)</vt:lpstr>
      <vt:lpstr>チェック状況(0815-0821)</vt:lpstr>
      <vt:lpstr>チェック状況(0801-0814)</vt:lpstr>
      <vt:lpstr>'2016年8月(0815-0822)'!Print_Area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本田正秀</cp:lastModifiedBy>
  <cp:revision/>
  <cp:lastPrinted>2016-08-21T15:19:38Z</cp:lastPrinted>
  <dcterms:created xsi:type="dcterms:W3CDTF">2013-10-09T23:04:08Z</dcterms:created>
  <dcterms:modified xsi:type="dcterms:W3CDTF">2016-08-22T14:54:49Z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