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charts/chart2.xml" ContentType="application/vnd.openxmlformats-officedocument.drawingml.chart+xml"/>
  <Override PartName="/xl/drawings/drawing28.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12.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tabRatio="842" firstSheet="1" activeTab="1"/>
  </bookViews>
  <sheets>
    <sheet name="ルール" sheetId="3" r:id="rId1"/>
    <sheet name="トレード履歴" sheetId="2" r:id="rId2"/>
    <sheet name="AUDCAD3画像" sheetId="104" r:id="rId3"/>
    <sheet name="GBPAUD画像" sheetId="105" r:id="rId4"/>
    <sheet name="NZDCHF画像" sheetId="107" r:id="rId5"/>
    <sheet name="EURGBP4画像" sheetId="108" r:id="rId6"/>
    <sheet name="EURAUD3画像" sheetId="112" r:id="rId7"/>
    <sheet name="USDCHF画像" sheetId="106" r:id="rId8"/>
    <sheet name="GBPCAD2画像" sheetId="110" r:id="rId9"/>
    <sheet name="AUDCHF2画像" sheetId="109" r:id="rId10"/>
    <sheet name="AUDCHF画像 " sheetId="111" r:id="rId11"/>
    <sheet name="GBPUSD画像" sheetId="103" r:id="rId12"/>
    <sheet name="EURAUD2画像" sheetId="102" r:id="rId13"/>
    <sheet name="EURGBP3画像" sheetId="95" r:id="rId14"/>
    <sheet name="GBPCHF画像" sheetId="96" r:id="rId15"/>
    <sheet name="EURGBP2画像" sheetId="97" r:id="rId16"/>
    <sheet name="AUDCAD2画像" sheetId="98" r:id="rId17"/>
    <sheet name="AUDJPY画像" sheetId="99" r:id="rId18"/>
    <sheet name="EURJPY画像" sheetId="100" r:id="rId19"/>
    <sheet name="気づき" sheetId="21" r:id="rId20"/>
    <sheet name="決まり事 2016.04～" sheetId="34" r:id="rId21"/>
    <sheet name="成績表" sheetId="9" r:id="rId22"/>
    <sheet name="CADJPY2画像" sheetId="87" r:id="rId23"/>
    <sheet name="GBPCAD画像" sheetId="88" r:id="rId24"/>
    <sheet name="AUDCHF画像" sheetId="90" r:id="rId25"/>
    <sheet name="EURGBP画像" sheetId="91" r:id="rId26"/>
    <sheet name="NZDJPY画像" sheetId="92" r:id="rId27"/>
    <sheet name="EURAUD画像" sheetId="94" r:id="rId28"/>
    <sheet name="GBPNZD2画像" sheetId="85" r:id="rId29"/>
    <sheet name="GBPJPY画像" sheetId="86" r:id="rId30"/>
    <sheet name="AUDNZD画像" sheetId="81" r:id="rId31"/>
    <sheet name="USDJPY画像" sheetId="82" r:id="rId32"/>
    <sheet name="CADJPY画像" sheetId="83" r:id="rId33"/>
    <sheet name="AUDCAD画像" sheetId="80" r:id="rId34"/>
    <sheet name="GBPNZD画像" sheetId="79" r:id="rId35"/>
    <sheet name="NZDUSD画像" sheetId="78" r:id="rId36"/>
    <sheet name="決まり事～2016.03" sheetId="7" r:id="rId37"/>
    <sheet name="気づき2015" sheetId="1" r:id="rId38"/>
  </sheets>
  <definedNames>
    <definedName name="_xlnm._FilterDatabase" localSheetId="1" hidden="1">トレード履歴!$A$1:$Q$161</definedName>
  </definedNames>
  <calcPr calcId="124519"/>
</workbook>
</file>

<file path=xl/calcChain.xml><?xml version="1.0" encoding="utf-8"?>
<calcChain xmlns="http://schemas.openxmlformats.org/spreadsheetml/2006/main">
  <c r="S89" i="2"/>
  <c r="S88"/>
  <c r="S87"/>
  <c r="S86"/>
  <c r="S85"/>
  <c r="S84"/>
  <c r="S83"/>
  <c r="S82"/>
  <c r="S81"/>
  <c r="S73"/>
  <c r="S72"/>
  <c r="S71"/>
  <c r="S68"/>
  <c r="S67"/>
  <c r="S66"/>
  <c r="S65"/>
  <c r="S64"/>
  <c r="S63"/>
  <c r="S62"/>
  <c r="S78"/>
  <c r="S77"/>
  <c r="S76"/>
  <c r="S75"/>
  <c r="S74"/>
  <c r="S61"/>
  <c r="Q50"/>
  <c r="Q51" s="1"/>
  <c r="Q52" s="1"/>
  <c r="Q53" s="1"/>
  <c r="Q54" s="1"/>
  <c r="Q55" s="1"/>
  <c r="Q56" s="1"/>
  <c r="Q57" s="1"/>
  <c r="Q58" s="1"/>
  <c r="Q61" s="1"/>
  <c r="Q62" s="1"/>
  <c r="Q63" s="1"/>
  <c r="Q64" s="1"/>
  <c r="Q65" s="1"/>
  <c r="Q66" s="1"/>
  <c r="Q67" s="1"/>
  <c r="Q68" s="1"/>
  <c r="Q71" s="1"/>
  <c r="Q72" s="1"/>
  <c r="Q73" s="1"/>
  <c r="Q74" s="1"/>
  <c r="Q75" s="1"/>
  <c r="Q76" s="1"/>
  <c r="Q77" s="1"/>
  <c r="Q78" s="1"/>
  <c r="Q81" s="1"/>
  <c r="Q82" s="1"/>
  <c r="Q83" s="1"/>
  <c r="Q84" s="1"/>
  <c r="Q85" s="1"/>
  <c r="Q86" s="1"/>
  <c r="Q87" s="1"/>
  <c r="Q88" s="1"/>
  <c r="Q89" s="1"/>
  <c r="S58"/>
  <c r="S57"/>
  <c r="S56"/>
  <c r="S55"/>
  <c r="S54"/>
  <c r="S53"/>
  <c r="S52"/>
  <c r="S51"/>
  <c r="S50"/>
  <c r="Q48"/>
  <c r="Q40"/>
  <c r="Q41" s="1"/>
  <c r="Q42" s="1"/>
  <c r="Q43" s="1"/>
  <c r="Q44" s="1"/>
  <c r="Q45" s="1"/>
  <c r="Q46" s="1"/>
  <c r="Q47" s="1"/>
  <c r="Q39"/>
  <c r="Q38"/>
  <c r="S48"/>
  <c r="S47"/>
  <c r="S46"/>
  <c r="S45"/>
  <c r="S44"/>
  <c r="S43"/>
  <c r="S42"/>
  <c r="S41"/>
  <c r="S40"/>
  <c r="S38"/>
  <c r="S39"/>
  <c r="S37"/>
  <c r="S36"/>
  <c r="S35"/>
  <c r="S34"/>
  <c r="S33"/>
  <c r="S32"/>
  <c r="S31"/>
  <c r="S30"/>
  <c r="S29"/>
  <c r="S19"/>
  <c r="S18"/>
  <c r="Q4" l="1"/>
  <c r="Q5" s="1"/>
  <c r="Q6" s="1"/>
  <c r="Q7" s="1"/>
  <c r="Q8" s="1"/>
  <c r="Q9" s="1"/>
  <c r="Q10" s="1"/>
  <c r="Q11" s="1"/>
  <c r="Q12" s="1"/>
  <c r="Q13" s="1"/>
  <c r="Q14" s="1"/>
  <c r="Q15" s="1"/>
  <c r="Q16" s="1"/>
  <c r="Q17" s="1"/>
  <c r="Q18" s="1"/>
  <c r="Q19" s="1"/>
  <c r="Q20" s="1"/>
  <c r="Q21" s="1"/>
  <c r="Q22" s="1"/>
  <c r="Q23" s="1"/>
  <c r="Q24" s="1"/>
  <c r="Q25" s="1"/>
  <c r="Q26" s="1"/>
  <c r="Q27" s="1"/>
  <c r="Q28" s="1"/>
  <c r="Q29" s="1"/>
  <c r="Q30" s="1"/>
  <c r="Q31" s="1"/>
  <c r="Q32" s="1"/>
  <c r="Q33" s="1"/>
  <c r="Q34" s="1"/>
  <c r="Q35" s="1"/>
  <c r="Q36" s="1"/>
  <c r="Q37" s="1"/>
  <c r="Q3"/>
  <c r="S2"/>
  <c r="S3"/>
  <c r="S4"/>
  <c r="S5"/>
  <c r="S6"/>
  <c r="S7"/>
  <c r="S8"/>
  <c r="S9"/>
  <c r="S10"/>
  <c r="S11"/>
  <c r="S12"/>
  <c r="S13"/>
  <c r="S14"/>
  <c r="S15"/>
  <c r="S16"/>
  <c r="S17"/>
  <c r="S20"/>
  <c r="S21"/>
  <c r="S22"/>
  <c r="S23"/>
  <c r="S24"/>
  <c r="S25"/>
  <c r="S26"/>
  <c r="S27"/>
  <c r="S28"/>
  <c r="G63" i="9"/>
  <c r="F63"/>
  <c r="C4"/>
  <c r="A46" l="1"/>
  <c r="A47" l="1"/>
  <c r="B46" l="1"/>
  <c r="E46"/>
  <c r="F46"/>
  <c r="G46"/>
  <c r="N46"/>
  <c r="H46"/>
  <c r="C46"/>
  <c r="A48"/>
  <c r="C47" l="1"/>
  <c r="B47"/>
  <c r="N47"/>
  <c r="H47"/>
  <c r="F47"/>
  <c r="G47"/>
  <c r="E47"/>
  <c r="J46"/>
  <c r="I46"/>
  <c r="K46"/>
  <c r="D46"/>
  <c r="O46" s="1"/>
  <c r="M46"/>
  <c r="A49"/>
  <c r="G48" l="1"/>
  <c r="E48"/>
  <c r="B48" s="1"/>
  <c r="H48"/>
  <c r="F48"/>
  <c r="L46"/>
  <c r="I47"/>
  <c r="K47"/>
  <c r="A50"/>
  <c r="J47"/>
  <c r="D47"/>
  <c r="O47" s="1"/>
  <c r="M47"/>
  <c r="N48" l="1"/>
  <c r="E49"/>
  <c r="B49" s="1"/>
  <c r="C48"/>
  <c r="H49"/>
  <c r="G49"/>
  <c r="F49"/>
  <c r="A51"/>
  <c r="E50" s="1"/>
  <c r="B50" s="1"/>
  <c r="I48"/>
  <c r="L47"/>
  <c r="G50" l="1"/>
  <c r="C49"/>
  <c r="N49"/>
  <c r="F50"/>
  <c r="H50"/>
  <c r="A52"/>
  <c r="G51" s="1"/>
  <c r="H51" l="1"/>
  <c r="F51"/>
  <c r="E51"/>
  <c r="N50"/>
  <c r="C50"/>
  <c r="A53"/>
  <c r="M48"/>
  <c r="J48"/>
  <c r="D48"/>
  <c r="O48" s="1"/>
  <c r="G52" l="1"/>
  <c r="H52"/>
  <c r="F52"/>
  <c r="E52"/>
  <c r="B52" s="1"/>
  <c r="B51"/>
  <c r="N51"/>
  <c r="C51"/>
  <c r="A54"/>
  <c r="E53" s="1"/>
  <c r="B53" s="1"/>
  <c r="G53" l="1"/>
  <c r="H53"/>
  <c r="F53"/>
  <c r="N52"/>
  <c r="C52"/>
  <c r="A55"/>
  <c r="E54" s="1"/>
  <c r="B54" s="1"/>
  <c r="K49"/>
  <c r="I49"/>
  <c r="G54" l="1"/>
  <c r="A56"/>
  <c r="H54"/>
  <c r="F54"/>
  <c r="N53"/>
  <c r="C53"/>
  <c r="J49"/>
  <c r="L49" s="1"/>
  <c r="D49"/>
  <c r="O49" s="1"/>
  <c r="M49"/>
  <c r="H55" l="1"/>
  <c r="G55"/>
  <c r="F55"/>
  <c r="A57"/>
  <c r="E55"/>
  <c r="B55" s="1"/>
  <c r="C54"/>
  <c r="N54"/>
  <c r="H56" l="1"/>
  <c r="E56"/>
  <c r="B56" s="1"/>
  <c r="A58"/>
  <c r="G56"/>
  <c r="F56"/>
  <c r="N55"/>
  <c r="C55"/>
  <c r="I51"/>
  <c r="K51"/>
  <c r="I50"/>
  <c r="K50"/>
  <c r="G57" l="1"/>
  <c r="H57"/>
  <c r="F57"/>
  <c r="E57"/>
  <c r="B57" s="1"/>
  <c r="A59"/>
  <c r="N56"/>
  <c r="C56"/>
  <c r="K52"/>
  <c r="I52"/>
  <c r="J51"/>
  <c r="L51" s="1"/>
  <c r="M51"/>
  <c r="D51"/>
  <c r="J52"/>
  <c r="J50"/>
  <c r="L50" s="1"/>
  <c r="M50"/>
  <c r="D50"/>
  <c r="O50" s="1"/>
  <c r="G58" l="1"/>
  <c r="F58"/>
  <c r="A60"/>
  <c r="G59" s="1"/>
  <c r="H58"/>
  <c r="E58"/>
  <c r="B58" s="1"/>
  <c r="N57"/>
  <c r="C57"/>
  <c r="O51"/>
  <c r="L52"/>
  <c r="D52"/>
  <c r="K53"/>
  <c r="I53"/>
  <c r="I54"/>
  <c r="K54"/>
  <c r="M52"/>
  <c r="H59" l="1"/>
  <c r="H60" s="1"/>
  <c r="A61"/>
  <c r="G60" s="1"/>
  <c r="E59"/>
  <c r="B59" s="1"/>
  <c r="F59"/>
  <c r="C58"/>
  <c r="O52"/>
  <c r="N58"/>
  <c r="J53"/>
  <c r="L53" s="1"/>
  <c r="D53"/>
  <c r="M53"/>
  <c r="I56"/>
  <c r="K56"/>
  <c r="I55"/>
  <c r="K55"/>
  <c r="J54"/>
  <c r="L54" s="1"/>
  <c r="M54"/>
  <c r="D54"/>
  <c r="A63" l="1"/>
  <c r="A62"/>
  <c r="H61" s="1"/>
  <c r="F60"/>
  <c r="E60"/>
  <c r="B60" s="1"/>
  <c r="N59"/>
  <c r="C59"/>
  <c r="O53"/>
  <c r="O54" s="1"/>
  <c r="J56"/>
  <c r="L56" s="1"/>
  <c r="D56"/>
  <c r="M56"/>
  <c r="D55"/>
  <c r="M55"/>
  <c r="J55"/>
  <c r="L55" s="1"/>
  <c r="I57"/>
  <c r="K57"/>
  <c r="H62" l="1"/>
  <c r="H63" s="1"/>
  <c r="G61"/>
  <c r="G62" s="1"/>
  <c r="F61"/>
  <c r="F62"/>
  <c r="E61"/>
  <c r="B61" s="1"/>
  <c r="C60"/>
  <c r="O55"/>
  <c r="O56" s="1"/>
  <c r="N60"/>
  <c r="K59"/>
  <c r="I59"/>
  <c r="J57"/>
  <c r="L57" s="1"/>
  <c r="M57"/>
  <c r="D57"/>
  <c r="I58"/>
  <c r="K58"/>
  <c r="E62" l="1"/>
  <c r="B62" s="1"/>
  <c r="C61"/>
  <c r="K61" s="1"/>
  <c r="O57"/>
  <c r="N61"/>
  <c r="I61"/>
  <c r="J58"/>
  <c r="L58" s="1"/>
  <c r="D58"/>
  <c r="M58"/>
  <c r="I60"/>
  <c r="K60"/>
  <c r="M59"/>
  <c r="D59"/>
  <c r="J59"/>
  <c r="L59" s="1"/>
  <c r="E63" l="1"/>
  <c r="B63" s="1"/>
  <c r="C62"/>
  <c r="K62" s="1"/>
  <c r="O58"/>
  <c r="O59" s="1"/>
  <c r="N62"/>
  <c r="M60"/>
  <c r="J60"/>
  <c r="L60" s="1"/>
  <c r="D60"/>
  <c r="I62"/>
  <c r="M61"/>
  <c r="J61"/>
  <c r="L61" s="1"/>
  <c r="D61"/>
  <c r="N63" l="1"/>
  <c r="C63"/>
  <c r="K63" s="1"/>
  <c r="O60"/>
  <c r="O61" s="1"/>
  <c r="I63"/>
  <c r="D62"/>
  <c r="J62"/>
  <c r="L62" s="1"/>
  <c r="M62"/>
  <c r="D63" l="1"/>
  <c r="M63"/>
  <c r="J63"/>
  <c r="L63" s="1"/>
  <c r="O62"/>
  <c r="I36"/>
  <c r="H36"/>
  <c r="G36"/>
  <c r="I35"/>
  <c r="H35"/>
  <c r="G35"/>
  <c r="J35" s="1"/>
  <c r="I34"/>
  <c r="H34"/>
  <c r="G34"/>
  <c r="I33"/>
  <c r="H33"/>
  <c r="G33"/>
  <c r="I32"/>
  <c r="H32"/>
  <c r="G32"/>
  <c r="I31"/>
  <c r="H31"/>
  <c r="G31"/>
  <c r="I30"/>
  <c r="H30"/>
  <c r="G30"/>
  <c r="I29"/>
  <c r="H29"/>
  <c r="G29"/>
  <c r="I28"/>
  <c r="H28"/>
  <c r="G28"/>
  <c r="I27"/>
  <c r="H27"/>
  <c r="G27"/>
  <c r="J27" s="1"/>
  <c r="I26"/>
  <c r="H26"/>
  <c r="G26"/>
  <c r="J26" s="1"/>
  <c r="I25"/>
  <c r="H25"/>
  <c r="G25"/>
  <c r="I24"/>
  <c r="H24"/>
  <c r="G24"/>
  <c r="J24" s="1"/>
  <c r="I23"/>
  <c r="H23"/>
  <c r="G23"/>
  <c r="I22"/>
  <c r="H22"/>
  <c r="G22"/>
  <c r="I21"/>
  <c r="H21"/>
  <c r="G21"/>
  <c r="I20"/>
  <c r="H20"/>
  <c r="G20"/>
  <c r="I19"/>
  <c r="H19"/>
  <c r="G19"/>
  <c r="I18"/>
  <c r="H18"/>
  <c r="G18"/>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0" l="1"/>
  <c r="J29"/>
  <c r="J18"/>
  <c r="J23"/>
  <c r="J34"/>
  <c r="J28"/>
  <c r="J10"/>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193" i="2" l="1"/>
  <c r="O184"/>
  <c r="N184"/>
  <c r="M184"/>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<sst xmlns="http://schemas.openxmlformats.org/spreadsheetml/2006/main" count="950" uniqueCount="538">
  <si>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</si>
  <si>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</si>
  <si>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</si>
  <si>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</si>
  <si>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</si>
  <si>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</si>
  <si>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</si>
  <si>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</si>
  <si>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</si>
  <si>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</si>
  <si>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</si>
  <si>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</si>
  <si>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</si>
  <si>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</si>
  <si>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</si>
  <si>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</si>
  <si>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</si>
  <si>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</si>
  <si>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</si>
  <si>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</si>
  <si>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</si>
  <si>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</si>
  <si>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</si>
  <si>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</si>
  <si>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</si>
  <si>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</si>
  <si>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</si>
  <si>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</si>
  <si>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</si>
  <si>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</si>
  <si>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</si>
  <si>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</si>
  <si>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</si>
  <si>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</si>
  <si>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</si>
  <si>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</si>
  <si>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</si>
  <si>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</si>
  <si>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</si>
  <si>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</si>
  <si>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</si>
  <si>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</si>
  <si>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</si>
  <si>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</si>
  <si>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</si>
  <si>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</si>
  <si>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</si>
  <si>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</si>
  <si>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</si>
  <si>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</si>
  <si>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</si>
  <si>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</si>
  <si>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</si>
  <si>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</si>
  <si>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</si>
  <si>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</si>
  <si>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</si>
  <si>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</si>
  <si>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</si>
  <si>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</si>
  <si>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</si>
  <si>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</si>
  <si>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</si>
  <si>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</si>
  <si>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</si>
  <si>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</si>
  <si>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</si>
  <si>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</si>
  <si>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</si>
  <si>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</si>
  <si>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</si>
  <si>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</si>
  <si>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</si>
  <si>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</si>
  <si>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</si>
  <si>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</si>
  <si>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</si>
  <si>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</si>
  <si>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</si>
  <si>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</si>
  <si>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</si>
  <si>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</si>
  <si>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</si>
  <si>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</si>
  <si>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</si>
  <si>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</si>
  <si>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</si>
  <si>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</si>
  <si>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</si>
  <si>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</si>
  <si>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</si>
  <si>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</si>
  <si>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</si>
  <si>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</si>
  <si>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</si>
  <si>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</si>
  <si>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</si>
  <si>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</si>
  <si>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</si>
  <si>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</si>
  <si>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</si>
  <si>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</si>
  <si>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</si>
  <si>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</si>
  <si>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</si>
  <si>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</si>
  <si>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</si>
  <si>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</si>
  <si>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</si>
  <si>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</si>
  <si>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</si>
  <si>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</si>
  <si>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</si>
  <si>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</si>
  <si>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</si>
  <si>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</si>
  <si>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</si>
  <si>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</si>
  <si>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</si>
  <si>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</si>
  <si>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</si>
  <si>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</si>
  <si>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</si>
  <si>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</si>
  <si>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</si>
  <si>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</si>
  <si>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</si>
  <si>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</si>
  <si>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</si>
  <si>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</si>
  <si>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</si>
  <si>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</si>
  <si>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</si>
  <si>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</si>
  <si>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</si>
  <si>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</si>
  <si>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</si>
  <si>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</si>
  <si>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</si>
  <si>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</si>
  <si>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</si>
  <si>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</si>
  <si>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</si>
  <si>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</si>
  <si>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</si>
  <si>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</si>
  <si>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</si>
  <si>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</si>
  <si>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</si>
  <si>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</si>
  <si>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</si>
  <si>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</si>
  <si>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</si>
  <si>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</si>
  <si>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</si>
  <si>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</si>
  <si>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</si>
  <si>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</si>
  <si>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</si>
  <si>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</si>
  <si>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</si>
  <si>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</si>
  <si>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</si>
  <si>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</si>
  <si>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</si>
  <si>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</si>
  <si>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</si>
  <si>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</si>
  <si>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</si>
  <si>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</si>
  <si>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</si>
  <si>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</si>
  <si>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</si>
  <si>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</si>
  <si>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</si>
  <si>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</si>
  <si>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</si>
  <si>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</si>
  <si>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</si>
  <si>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</si>
  <si>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</si>
  <si>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</si>
  <si>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</si>
  <si>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</si>
  <si>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</si>
  <si>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</si>
  <si>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</si>
  <si>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</si>
  <si>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</si>
  <si>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</si>
  <si>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</si>
  <si>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</si>
  <si>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</si>
  <si>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</si>
  <si>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</si>
  <si>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</si>
  <si>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</si>
  <si>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</si>
  <si>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</si>
  <si>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</si>
  <si>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</si>
  <si>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</si>
  <si>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</si>
  <si>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</si>
  <si>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</si>
  <si>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</si>
  <si>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</si>
  <si>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</si>
  <si>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</si>
  <si>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</si>
  <si>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</si>
  <si>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</si>
  <si>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</si>
  <si>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</si>
  <si>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</si>
  <si>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</si>
  <si>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</si>
  <si>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</si>
  <si>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</si>
  <si>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</si>
  <si>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</si>
  <si>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</si>
  <si>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</si>
  <si>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</si>
  <si>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</si>
  <si>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</si>
  <si>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</si>
  <si>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</si>
  <si>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</si>
  <si>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</si>
  <si>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</si>
  <si>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</si>
  <si>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</si>
  <si>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</si>
  <si>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</si>
  <si>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</si>
  <si>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</si>
  <si>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</si>
  <si>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</si>
  <si>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</si>
  <si>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</si>
  <si>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</si>
  <si>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</si>
  <si>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</si>
  <si>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</si>
  <si>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</si>
  <si>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</si>
  <si>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</si>
  <si>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</si>
  <si>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</si>
  <si>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</si>
  <si>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</si>
  <si>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</si>
  <si>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</si>
  <si>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</si>
  <si>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</si>
  <si>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</si>
  <si>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</si>
  <si>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</si>
  <si>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</si>
  <si>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</si>
  <si>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</si>
  <si>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</si>
  <si>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</si>
  <si>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</si>
  <si>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</si>
  <si>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</si>
  <si>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</si>
  <si>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</si>
  <si>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</si>
  <si>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</si>
  <si>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</si>
  <si>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</si>
  <si>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</si>
  <si>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</si>
  <si>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</si>
  <si>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</si>
  <si>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</si>
  <si>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</si>
  <si>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</si>
  <si>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</si>
  <si>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</si>
  <si>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</si>
  <si>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</si>
  <si>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</si>
  <si>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</si>
  <si>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</si>
  <si>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</si>
  <si>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</si>
  <si>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</si>
  <si>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</si>
  <si>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</si>
  <si>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</si>
  <si>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</si>
  <si>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</si>
  <si>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</si>
  <si>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</si>
  <si>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</si>
  <si>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</si>
  <si>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</si>
  <si>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</si>
  <si>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</si>
  <si>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</si>
  <si>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</si>
  <si>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</si>
  <si>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</si>
  <si>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</si>
  <si>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</si>
  <si>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</si>
  <si>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</si>
  <si>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buy</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</si>
  <si>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</si>
  <si>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</si>
  <si>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</si>
  <si>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</si>
  <si>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・IN判断を精査する時間が無い時はスルー！</t>
    <rPh sb="3" eb="5">
      <t>ハンダン</t>
    </rPh>
    <rPh sb="6" eb="8">
      <t>セイサ</t>
    </rPh>
    <rPh sb="10" eb="12">
      <t>ジカン</t>
    </rPh>
    <rPh sb="13" eb="14">
      <t>ナ</t>
    </rPh>
    <rPh sb="15" eb="16">
      <t>トキ</t>
    </rPh>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</si>
  <si>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</si>
  <si>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</si>
  <si>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</si>
  <si>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</si>
  <si>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</si>
  <si>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</si>
  <si>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</si>
  <si>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</si>
  <si>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</si>
  <si>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</si>
  <si>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</si>
  <si>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</si>
  <si>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</si>
  <si>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</si>
  <si>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</si>
  <si>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</si>
  <si>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</si>
  <si>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</si>
  <si>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</si>
  <si>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</si>
  <si>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</si>
  <si>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</si>
  <si>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USDJPY</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</si>
  <si>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</si>
  <si>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</si>
  <si>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</si>
  <si>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</si>
  <si>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</si>
  <si>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</si>
  <si>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</si>
  <si>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</si>
  <si>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</si>
  <si>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</si>
  <si>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</si>
  <si>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</si>
  <si>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2.22～</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</si>
  <si>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</si>
  <si>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</si>
  <si>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</si>
  <si>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</si>
  <si>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</si>
  <si>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</si>
  <si>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</si>
  <si>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</si>
  <si>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</si>
  <si>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</si>
  <si>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</si>
  <si>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</si>
  <si>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</si>
  <si>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</si>
  <si>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</si>
  <si>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</si>
  <si>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</si>
  <si>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</si>
  <si>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</si>
  <si>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</si>
  <si>
    <t>win</t>
    <phoneticPr fontId="2"/>
  </si>
  <si>
    <t>4.1～</t>
    <phoneticPr fontId="2"/>
  </si>
  <si>
    <t>SW（笹田さんｗトップ/ボトム）恐るべし！！自分のルールより確実に勝てる。
「確実に稼ぎたい」＝この手法に絞るべき。</t>
    <rPh sb="3" eb="5">
      <t>ササダ</t>
    </rPh>
    <rPh sb="16" eb="17">
      <t>オソ</t>
    </rPh>
    <rPh sb="22" eb="24">
      <t>ジブン</t>
    </rPh>
    <rPh sb="30" eb="32">
      <t>カクジツ</t>
    </rPh>
    <rPh sb="33" eb="34">
      <t>カ</t>
    </rPh>
    <rPh sb="39" eb="41">
      <t>カクジツ</t>
    </rPh>
    <rPh sb="42" eb="43">
      <t>カセ</t>
    </rPh>
    <rPh sb="50" eb="52">
      <t>シュホウ</t>
    </rPh>
    <rPh sb="53" eb="54">
      <t>シボ</t>
    </rPh>
    <phoneticPr fontId="2"/>
  </si>
  <si>
    <t>ただ、完璧なSWを求めると出現回数が多くないので、このデモトレでは少しルールを緩めてINして
それでも負けない方法を身につけたい。</t>
    <rPh sb="3" eb="5">
      <t>カンペキ</t>
    </rPh>
    <rPh sb="9" eb="10">
      <t>モト</t>
    </rPh>
    <rPh sb="13" eb="15">
      <t>シュツゲン</t>
    </rPh>
    <rPh sb="15" eb="17">
      <t>カイスウ</t>
    </rPh>
    <rPh sb="18" eb="19">
      <t>オオ</t>
    </rPh>
    <rPh sb="33" eb="34">
      <t>スコ</t>
    </rPh>
    <rPh sb="39" eb="40">
      <t>ユル</t>
    </rPh>
    <rPh sb="51" eb="52">
      <t>マ</t>
    </rPh>
    <rPh sb="55" eb="57">
      <t>ホウホウ</t>
    </rPh>
    <rPh sb="58" eb="59">
      <t>ミ</t>
    </rPh>
    <phoneticPr fontId="2"/>
  </si>
  <si>
    <t>上記方法＝SWの亜種も含めればトレードチャンスはかなり多そう。←しっかり絞ることも考えていく。</t>
    <rPh sb="0" eb="2">
      <t>ジョウキ</t>
    </rPh>
    <rPh sb="2" eb="4">
      <t>ホウホウ</t>
    </rPh>
    <rPh sb="8" eb="10">
      <t>アシュ</t>
    </rPh>
    <rPh sb="11" eb="12">
      <t>フク</t>
    </rPh>
    <rPh sb="27" eb="28">
      <t>オオ</t>
    </rPh>
    <rPh sb="36" eb="37">
      <t>シボ</t>
    </rPh>
    <rPh sb="41" eb="42">
      <t>カンガ</t>
    </rPh>
    <phoneticPr fontId="2"/>
  </si>
  <si>
    <t>SW亜種の場合はリスクを落とす＆完璧なSWの場合ならしっかりリスクをかけていく！</t>
    <rPh sb="2" eb="4">
      <t>アシュ</t>
    </rPh>
    <rPh sb="5" eb="7">
      <t>バアイ</t>
    </rPh>
    <rPh sb="12" eb="13">
      <t>オ</t>
    </rPh>
    <rPh sb="16" eb="18">
      <t>カンペキ</t>
    </rPh>
    <rPh sb="22" eb="24">
      <t>バアイ</t>
    </rPh>
    <phoneticPr fontId="2"/>
  </si>
  <si>
    <t>継続していくならターゲットFIB-61.8設定は最重要！レンジ後更に伸びたとしても、揉み合いのストレスは歓迎できない。</t>
    <rPh sb="0" eb="2">
      <t>ケイゾク</t>
    </rPh>
    <rPh sb="21" eb="23">
      <t>セッテイ</t>
    </rPh>
    <rPh sb="24" eb="27">
      <t>サイジュウヨウ</t>
    </rPh>
    <rPh sb="31" eb="32">
      <t>ゴ</t>
    </rPh>
    <rPh sb="32" eb="33">
      <t>サラ</t>
    </rPh>
    <rPh sb="34" eb="35">
      <t>ノ</t>
    </rPh>
    <rPh sb="42" eb="43">
      <t>モ</t>
    </rPh>
    <rPh sb="44" eb="45">
      <t>ア</t>
    </rPh>
    <rPh sb="52" eb="54">
      <t>カンゲイ</t>
    </rPh>
    <phoneticPr fontId="2"/>
  </si>
  <si>
    <t>ターゲット設定時はFIB-61,8位置からスプレッド分をしっかり引く。更に、SWの確度が低ければそれに見合った分手前に設定。</t>
    <rPh sb="5" eb="7">
      <t>セッテイ</t>
    </rPh>
    <rPh sb="7" eb="8">
      <t>ジ</t>
    </rPh>
    <rPh sb="17" eb="19">
      <t>イチ</t>
    </rPh>
    <rPh sb="26" eb="27">
      <t>フン</t>
    </rPh>
    <rPh sb="32" eb="33">
      <t>ヒ</t>
    </rPh>
    <rPh sb="35" eb="36">
      <t>サラ</t>
    </rPh>
    <rPh sb="41" eb="43">
      <t>カクド</t>
    </rPh>
    <rPh sb="44" eb="45">
      <t>ヒク</t>
    </rPh>
    <rPh sb="51" eb="53">
      <t>ミア</t>
    </rPh>
    <rPh sb="55" eb="56">
      <t>フン</t>
    </rPh>
    <rPh sb="56" eb="58">
      <t>テマエ</t>
    </rPh>
    <rPh sb="59" eb="61">
      <t>セッテイ</t>
    </rPh>
    <phoneticPr fontId="2"/>
  </si>
  <si>
    <t>SWの確度によってリスクを制御する</t>
    <rPh sb="3" eb="5">
      <t>カクド</t>
    </rPh>
    <rPh sb="13" eb="15">
      <t>セイギョ</t>
    </rPh>
    <phoneticPr fontId="2"/>
  </si>
  <si>
    <t>SWの確度によってターゲット位置を制御する</t>
    <rPh sb="14" eb="16">
      <t>イチ</t>
    </rPh>
    <phoneticPr fontId="2"/>
  </si>
  <si>
    <t>笹田ｗ</t>
    <rPh sb="0" eb="2">
      <t>ササダ</t>
    </rPh>
    <phoneticPr fontId="2"/>
  </si>
  <si>
    <t>FIB-61.8</t>
    <phoneticPr fontId="2"/>
  </si>
  <si>
    <t>4.18～</t>
    <phoneticPr fontId="2"/>
  </si>
  <si>
    <t>今さら的な話だが、ショート側はスプレッド関係ないのでは？？</t>
    <rPh sb="0" eb="1">
      <t>イマ</t>
    </rPh>
    <rPh sb="3" eb="4">
      <t>テキ</t>
    </rPh>
    <rPh sb="5" eb="6">
      <t>ハナシ</t>
    </rPh>
    <rPh sb="13" eb="14">
      <t>ガワ</t>
    </rPh>
    <rPh sb="20" eb="22">
      <t>カンケイ</t>
    </rPh>
    <phoneticPr fontId="2"/>
  </si>
  <si>
    <t>指値に刺さる直近で指値変更の必要性に気づいた時は、まずその指値をキャンセルした後に入り直す！</t>
    <rPh sb="0" eb="2">
      <t>サシネ</t>
    </rPh>
    <rPh sb="3" eb="4">
      <t>サ</t>
    </rPh>
    <rPh sb="6" eb="8">
      <t>チョッキン</t>
    </rPh>
    <rPh sb="9" eb="11">
      <t>サシネ</t>
    </rPh>
    <rPh sb="11" eb="13">
      <t>ヘンコウ</t>
    </rPh>
    <rPh sb="14" eb="16">
      <t>ヒツヨウ</t>
    </rPh>
    <rPh sb="16" eb="17">
      <t>セイ</t>
    </rPh>
    <rPh sb="18" eb="19">
      <t>キ</t>
    </rPh>
    <rPh sb="22" eb="23">
      <t>トキ</t>
    </rPh>
    <rPh sb="29" eb="31">
      <t>サシネ</t>
    </rPh>
    <rPh sb="39" eb="40">
      <t>アト</t>
    </rPh>
    <rPh sb="41" eb="42">
      <t>ハイ</t>
    </rPh>
    <rPh sb="43" eb="44">
      <t>ナオ</t>
    </rPh>
    <phoneticPr fontId="2"/>
  </si>
  <si>
    <r>
      <t xml:space="preserve">検証上短期なら-61.8決済は高確率で有効。現状は伸ばそうとしても自信がなく戻りに耐えられないので
</t>
    </r>
    <r>
      <rPr>
        <b/>
        <sz val="11"/>
        <color indexed="8"/>
        <rFont val="ＭＳ Ｐゴシック"/>
        <family val="3"/>
        <charset val="128"/>
      </rPr>
      <t>今は-61.8決済厳守！！</t>
    </r>
    <rPh sb="0" eb="2">
      <t>ケンショウ</t>
    </rPh>
    <rPh sb="2" eb="3">
      <t>ジョウ</t>
    </rPh>
    <rPh sb="3" eb="5">
      <t>タンキ</t>
    </rPh>
    <rPh sb="12" eb="14">
      <t>ケッサイ</t>
    </rPh>
    <rPh sb="15" eb="18">
      <t>コウカクリツ</t>
    </rPh>
    <rPh sb="19" eb="21">
      <t>ユウコウ</t>
    </rPh>
    <rPh sb="22" eb="24">
      <t>ゲンジョウ</t>
    </rPh>
    <rPh sb="25" eb="26">
      <t>ノ</t>
    </rPh>
    <rPh sb="33" eb="35">
      <t>ジシン</t>
    </rPh>
    <rPh sb="38" eb="39">
      <t>モド</t>
    </rPh>
    <rPh sb="41" eb="42">
      <t>タ</t>
    </rPh>
    <rPh sb="50" eb="51">
      <t>イマ</t>
    </rPh>
    <rPh sb="57" eb="59">
      <t>ケッサイ</t>
    </rPh>
    <rPh sb="59" eb="61">
      <t>ゲンシュ</t>
    </rPh>
    <phoneticPr fontId="2"/>
  </si>
  <si>
    <t>今は-61.8決済厳守！！</t>
    <rPh sb="0" eb="1">
      <t>イマ</t>
    </rPh>
    <rPh sb="7" eb="9">
      <t>ケッサイ</t>
    </rPh>
    <rPh sb="9" eb="11">
      <t>ゲンシュ</t>
    </rPh>
    <phoneticPr fontId="2"/>
  </si>
  <si>
    <t>長期間エントリーが無い時ほどルールを守る！！</t>
    <rPh sb="0" eb="3">
      <t>チョウキカン</t>
    </rPh>
    <rPh sb="9" eb="10">
      <t>ナ</t>
    </rPh>
    <rPh sb="11" eb="12">
      <t>トキ</t>
    </rPh>
    <rPh sb="18" eb="19">
      <t>マモ</t>
    </rPh>
    <phoneticPr fontId="2"/>
  </si>
  <si>
    <t>EURAUD</t>
    <phoneticPr fontId="2"/>
  </si>
  <si>
    <t>sell</t>
    <phoneticPr fontId="2"/>
  </si>
  <si>
    <t>大型指標前</t>
    <rPh sb="0" eb="2">
      <t>オオガタ</t>
    </rPh>
    <rPh sb="2" eb="4">
      <t>シヒョウ</t>
    </rPh>
    <rPh sb="4" eb="5">
      <t>マエ</t>
    </rPh>
    <phoneticPr fontId="2"/>
  </si>
  <si>
    <t>２８通貨ペア</t>
    <rPh sb="2" eb="4">
      <t>ツウカ</t>
    </rPh>
    <phoneticPr fontId="2"/>
  </si>
  <si>
    <t xml:space="preserve">2016/5/2～
</t>
    <phoneticPr fontId="2"/>
  </si>
  <si>
    <t>4h</t>
    <phoneticPr fontId="2"/>
  </si>
  <si>
    <t>15min</t>
    <phoneticPr fontId="2"/>
  </si>
  <si>
    <t>CADJPY</t>
    <phoneticPr fontId="2"/>
  </si>
  <si>
    <t>NZDUSD</t>
    <phoneticPr fontId="2"/>
  </si>
  <si>
    <t>EURJPN</t>
    <phoneticPr fontId="2"/>
  </si>
  <si>
    <t>1h</t>
    <phoneticPr fontId="2"/>
  </si>
  <si>
    <t>30m</t>
    <phoneticPr fontId="2"/>
  </si>
  <si>
    <t>4h</t>
    <phoneticPr fontId="2"/>
  </si>
  <si>
    <t>建値</t>
    <rPh sb="0" eb="2">
      <t>タテネ</t>
    </rPh>
    <phoneticPr fontId="2"/>
  </si>
  <si>
    <t>drw</t>
    <phoneticPr fontId="2"/>
  </si>
  <si>
    <t>AUDCHF</t>
    <phoneticPr fontId="2"/>
  </si>
  <si>
    <t>4h</t>
    <phoneticPr fontId="2"/>
  </si>
  <si>
    <t>EURUSD</t>
    <phoneticPr fontId="2"/>
  </si>
  <si>
    <t>GBPJPY</t>
    <phoneticPr fontId="2"/>
  </si>
  <si>
    <t>GBPCHF</t>
    <phoneticPr fontId="2"/>
  </si>
  <si>
    <t>EURNZD</t>
    <phoneticPr fontId="2"/>
  </si>
  <si>
    <t>NZDCAD</t>
    <phoneticPr fontId="2"/>
  </si>
  <si>
    <t>loss</t>
    <phoneticPr fontId="2"/>
  </si>
  <si>
    <t>1h</t>
    <phoneticPr fontId="2"/>
  </si>
  <si>
    <t>AUDUSD</t>
    <phoneticPr fontId="2"/>
  </si>
  <si>
    <t>GBPCAD</t>
    <phoneticPr fontId="2"/>
  </si>
  <si>
    <t>4h</t>
    <phoneticPr fontId="2"/>
  </si>
  <si>
    <t>1h</t>
    <phoneticPr fontId="2"/>
  </si>
  <si>
    <t>FIB61.8</t>
    <phoneticPr fontId="2"/>
  </si>
  <si>
    <r>
      <t>　　　　　　　　　　　　　　　　　　　　　　　　　　　　　　　　　　　</t>
    </r>
    <r>
      <rPr>
        <b/>
        <sz val="11"/>
        <color indexed="8"/>
        <rFont val="ＭＳ Ｐゴシック"/>
        <family val="3"/>
        <charset val="128"/>
      </rPr>
      <t>SW（笹田さんWトップ/ボトム）</t>
    </r>
    <r>
      <rPr>
        <sz val="11"/>
        <color indexed="8"/>
        <rFont val="ＭＳ Ｐゴシック"/>
        <family val="3"/>
        <charset val="128"/>
      </rPr>
      <t xml:space="preserve">
</t>
    </r>
    <r>
      <rPr>
        <b/>
        <sz val="11"/>
        <color indexed="8"/>
        <rFont val="ＭＳ Ｐゴシック"/>
        <family val="3"/>
        <charset val="128"/>
      </rPr>
      <t>・原則ローソク足の右側が行き過ぎ+D/Jが出ているWトップ/ボトムを狙う。←これは絶対条件</t>
    </r>
    <r>
      <rPr>
        <sz val="11"/>
        <color indexed="8"/>
        <rFont val="ＭＳ Ｐゴシック"/>
        <family val="3"/>
        <charset val="128"/>
      </rPr>
      <t xml:space="preserve">
・SWができている手前のトレンドが長く継続していること＆SWの中腹がトレンド長さに対しFIB23.6付近で止まっていること。
　（FIB23.6と38.2の中間を過ぎてしまっていればスルー）
・SW部分のカタチがガタガタしていないこと。
・FIB-61.8で必ず決済する。←安定して勝つなら必須！
・似た動きをする通貨ペアを有効に使う。
・手前のトレンド継続が短い時、SW部分のカタチが悪い時等は、FIB61.8の手前で反転する可能性が高いと考える。
　→-61.8より若干手前にターゲット設定する。
・SW形成後、高値/安値を更新すれば基本は条件解除。
・完璧なSWルールに合致していない場合はリスクを落として入る。</t>
    </r>
    <r>
      <rPr>
        <strike/>
        <sz val="11"/>
        <color indexed="8"/>
        <rFont val="ＭＳ Ｐゴシック"/>
        <family val="3"/>
        <charset val="128"/>
      </rPr>
      <t xml:space="preserve">
</t>
    </r>
    <r>
      <rPr>
        <sz val="11"/>
        <color indexed="8"/>
        <rFont val="ＭＳ Ｐゴシック"/>
        <family val="3"/>
        <charset val="128"/>
      </rPr>
      <t>・SWができたところで強いS/Rに当たっていればリスクをかける。</t>
    </r>
    <rPh sb="53" eb="55">
      <t>ゲンソク</t>
    </rPh>
    <rPh sb="59" eb="60">
      <t>アシ</t>
    </rPh>
    <rPh sb="61" eb="63">
      <t>ミギガワ</t>
    </rPh>
    <rPh sb="64" eb="65">
      <t>イ</t>
    </rPh>
    <rPh sb="66" eb="67">
      <t>ス</t>
    </rPh>
    <rPh sb="73" eb="74">
      <t>デ</t>
    </rPh>
    <rPh sb="86" eb="87">
      <t>ネラ</t>
    </rPh>
    <rPh sb="93" eb="95">
      <t>ゼッタイ</t>
    </rPh>
    <rPh sb="95" eb="97">
      <t>ジョウケン</t>
    </rPh>
    <rPh sb="107" eb="109">
      <t>テマエ</t>
    </rPh>
    <rPh sb="115" eb="116">
      <t>ナガ</t>
    </rPh>
    <rPh sb="117" eb="119">
      <t>ケイゾク</t>
    </rPh>
    <rPh sb="129" eb="131">
      <t>チュウフク</t>
    </rPh>
    <rPh sb="136" eb="137">
      <t>ナガ</t>
    </rPh>
    <rPh sb="139" eb="140">
      <t>タイ</t>
    </rPh>
    <rPh sb="148" eb="150">
      <t>フキン</t>
    </rPh>
    <rPh sb="151" eb="152">
      <t>ト</t>
    </rPh>
    <rPh sb="176" eb="178">
      <t>チュウカン</t>
    </rPh>
    <rPh sb="179" eb="180">
      <t>ス</t>
    </rPh>
    <rPh sb="197" eb="199">
      <t>ブブン</t>
    </rPh>
    <rPh sb="227" eb="228">
      <t>カナラ</t>
    </rPh>
    <rPh sb="229" eb="231">
      <t>ケッサイ</t>
    </rPh>
    <rPh sb="235" eb="237">
      <t>アンテイ</t>
    </rPh>
    <rPh sb="239" eb="240">
      <t>カ</t>
    </rPh>
    <rPh sb="243" eb="245">
      <t>ヒッス</t>
    </rPh>
    <rPh sb="249" eb="250">
      <t>ニ</t>
    </rPh>
    <rPh sb="251" eb="252">
      <t>ウゴ</t>
    </rPh>
    <rPh sb="256" eb="258">
      <t>ツウカ</t>
    </rPh>
    <rPh sb="261" eb="263">
      <t>ユウコウ</t>
    </rPh>
    <rPh sb="264" eb="265">
      <t>ツカ</t>
    </rPh>
    <rPh sb="270" eb="272">
      <t>テマエ</t>
    </rPh>
    <rPh sb="277" eb="279">
      <t>ケイゾク</t>
    </rPh>
    <rPh sb="280" eb="281">
      <t>ミジカ</t>
    </rPh>
    <rPh sb="282" eb="283">
      <t>トキ</t>
    </rPh>
    <rPh sb="286" eb="288">
      <t>ブブン</t>
    </rPh>
    <rPh sb="293" eb="294">
      <t>ワル</t>
    </rPh>
    <rPh sb="295" eb="296">
      <t>トキ</t>
    </rPh>
    <rPh sb="296" eb="297">
      <t>ナド</t>
    </rPh>
    <rPh sb="307" eb="309">
      <t>テマエ</t>
    </rPh>
    <rPh sb="310" eb="312">
      <t>ハンテン</t>
    </rPh>
    <rPh sb="314" eb="317">
      <t>カノウセイ</t>
    </rPh>
    <rPh sb="318" eb="319">
      <t>タカ</t>
    </rPh>
    <rPh sb="321" eb="322">
      <t>カンガ</t>
    </rPh>
    <rPh sb="335" eb="337">
      <t>ジャッカン</t>
    </rPh>
    <rPh sb="337" eb="339">
      <t>テマエ</t>
    </rPh>
    <rPh sb="345" eb="347">
      <t>セッテイ</t>
    </rPh>
    <rPh sb="354" eb="356">
      <t>ケイセイ</t>
    </rPh>
    <rPh sb="356" eb="357">
      <t>ゴ</t>
    </rPh>
    <rPh sb="358" eb="360">
      <t>タカネ</t>
    </rPh>
    <rPh sb="361" eb="363">
      <t>ヤスネ</t>
    </rPh>
    <rPh sb="364" eb="366">
      <t>コウシン</t>
    </rPh>
    <rPh sb="369" eb="371">
      <t>キホン</t>
    </rPh>
    <rPh sb="372" eb="374">
      <t>ジョウケン</t>
    </rPh>
    <rPh sb="374" eb="376">
      <t>カイジョ</t>
    </rPh>
    <rPh sb="379" eb="381">
      <t>カンペキ</t>
    </rPh>
    <rPh sb="388" eb="390">
      <t>ガッチ</t>
    </rPh>
    <rPh sb="395" eb="397">
      <t>バアイ</t>
    </rPh>
    <rPh sb="402" eb="403">
      <t>オ</t>
    </rPh>
    <rPh sb="406" eb="407">
      <t>ハイ</t>
    </rPh>
    <phoneticPr fontId="2"/>
  </si>
  <si>
    <t>2016/6～</t>
    <phoneticPr fontId="2"/>
  </si>
  <si>
    <t>　　　　　　　　　　　　　　　　　　　　　　　　　　　　　　　　　買い増しルール追加
笹田Ｗ完成後、ＦＩＢ50.0付近のS/Rに逆指値にて買い増し。
S/Lは笹田W同等の位置に置いて高リワードを狙う＝ボーナス狙い</t>
    <rPh sb="33" eb="34">
      <t>カ</t>
    </rPh>
    <rPh sb="35" eb="36">
      <t>マ</t>
    </rPh>
    <rPh sb="40" eb="42">
      <t>ツイカ</t>
    </rPh>
    <rPh sb="43" eb="45">
      <t>ササダ</t>
    </rPh>
    <rPh sb="46" eb="48">
      <t>カンセイ</t>
    </rPh>
    <rPh sb="48" eb="49">
      <t>ゴ</t>
    </rPh>
    <rPh sb="57" eb="59">
      <t>フキン</t>
    </rPh>
    <rPh sb="64" eb="65">
      <t>ギャク</t>
    </rPh>
    <rPh sb="65" eb="67">
      <t>サシネ</t>
    </rPh>
    <rPh sb="69" eb="70">
      <t>カ</t>
    </rPh>
    <rPh sb="71" eb="72">
      <t>マ</t>
    </rPh>
    <rPh sb="79" eb="81">
      <t>ササダ</t>
    </rPh>
    <rPh sb="82" eb="84">
      <t>ドウトウ</t>
    </rPh>
    <rPh sb="85" eb="87">
      <t>イチ</t>
    </rPh>
    <rPh sb="88" eb="89">
      <t>オ</t>
    </rPh>
    <rPh sb="91" eb="92">
      <t>コウ</t>
    </rPh>
    <rPh sb="97" eb="98">
      <t>ネラ</t>
    </rPh>
    <rPh sb="104" eb="105">
      <t>ネラ</t>
    </rPh>
    <phoneticPr fontId="2"/>
  </si>
  <si>
    <t>GBPCHF</t>
    <phoneticPr fontId="2"/>
  </si>
  <si>
    <t>NZDJPY</t>
    <phoneticPr fontId="2"/>
  </si>
  <si>
    <t>GBPCHF</t>
    <phoneticPr fontId="2"/>
  </si>
  <si>
    <t>EURCHF</t>
    <phoneticPr fontId="2"/>
  </si>
  <si>
    <t>AUDCAD</t>
    <phoneticPr fontId="2"/>
  </si>
  <si>
    <t>sell</t>
    <phoneticPr fontId="2"/>
  </si>
  <si>
    <t>buy</t>
    <phoneticPr fontId="2"/>
  </si>
  <si>
    <t>30m</t>
    <phoneticPr fontId="2"/>
  </si>
  <si>
    <t>FIB-61.8</t>
    <phoneticPr fontId="2"/>
  </si>
  <si>
    <t>win</t>
    <phoneticPr fontId="2"/>
  </si>
  <si>
    <r>
      <t>勝率が低い通貨ペアでもしっかりルールに当てはまっていれば</t>
    </r>
    <r>
      <rPr>
        <sz val="11"/>
        <color rgb="FF000000"/>
        <rFont val="Calibri"/>
        <family val="2"/>
      </rPr>
      <t>IN</t>
    </r>
    <r>
      <rPr>
        <sz val="11"/>
        <color rgb="FF000000"/>
        <rFont val="ＭＳ Ｐゴシック"/>
        <family val="3"/>
        <charset val="128"/>
      </rPr>
      <t>して</t>
    </r>
    <r>
      <rPr>
        <sz val="11"/>
        <color rgb="FF000000"/>
        <rFont val="Calibri"/>
        <family val="2"/>
      </rPr>
      <t>OK</t>
    </r>
    <r>
      <rPr>
        <sz val="11"/>
        <color rgb="FF000000"/>
        <rFont val="ＭＳ Ｐゴシック"/>
        <family val="3"/>
        <charset val="128"/>
      </rPr>
      <t>！</t>
    </r>
  </si>
  <si>
    <t>6/17～</t>
    <phoneticPr fontId="2"/>
  </si>
  <si>
    <t>1h</t>
    <phoneticPr fontId="2"/>
  </si>
  <si>
    <t>1h</t>
    <phoneticPr fontId="2"/>
  </si>
  <si>
    <t>EURGBP</t>
    <phoneticPr fontId="2"/>
  </si>
  <si>
    <t>GBPNZD</t>
    <phoneticPr fontId="2"/>
  </si>
  <si>
    <t>GBPCHF</t>
    <phoneticPr fontId="2"/>
  </si>
  <si>
    <t>sell</t>
    <phoneticPr fontId="2"/>
  </si>
  <si>
    <t>1h</t>
    <phoneticPr fontId="2"/>
  </si>
  <si>
    <t>FIB61.8</t>
    <phoneticPr fontId="2"/>
  </si>
  <si>
    <t>AUDJPY</t>
    <phoneticPr fontId="2"/>
  </si>
  <si>
    <t>FIB61.8</t>
    <phoneticPr fontId="2"/>
  </si>
  <si>
    <t>win</t>
    <phoneticPr fontId="2"/>
  </si>
  <si>
    <t>USDCHF</t>
    <phoneticPr fontId="2"/>
  </si>
  <si>
    <t>1h →5m</t>
    <phoneticPr fontId="2"/>
  </si>
  <si>
    <t>30m</t>
    <phoneticPr fontId="2"/>
  </si>
  <si>
    <t>1h</t>
    <phoneticPr fontId="2"/>
  </si>
  <si>
    <t>6/末～7/8</t>
    <rPh sb="2" eb="3">
      <t>マツ</t>
    </rPh>
    <phoneticPr fontId="2"/>
  </si>
  <si>
    <t>イギリスEU離脱があってからポンドを中心にトレンド継続の流れが強い＝Wが合わずに苦戦。</t>
    <rPh sb="6" eb="8">
      <t>リダツ</t>
    </rPh>
    <rPh sb="18" eb="20">
      <t>チュウシン</t>
    </rPh>
    <rPh sb="25" eb="27">
      <t>ケイゾク</t>
    </rPh>
    <rPh sb="28" eb="29">
      <t>ナガ</t>
    </rPh>
    <rPh sb="31" eb="32">
      <t>ツヨ</t>
    </rPh>
    <rPh sb="36" eb="37">
      <t>ア</t>
    </rPh>
    <rPh sb="40" eb="42">
      <t>クセン</t>
    </rPh>
    <phoneticPr fontId="2"/>
  </si>
  <si>
    <t>こういう時はいつもと違う時間レンジを狙うのが良いｂｙ笹田さん。</t>
    <rPh sb="4" eb="5">
      <t>トキ</t>
    </rPh>
    <rPh sb="10" eb="11">
      <t>チガ</t>
    </rPh>
    <rPh sb="12" eb="14">
      <t>ジカン</t>
    </rPh>
    <rPh sb="18" eb="19">
      <t>ネラ</t>
    </rPh>
    <rPh sb="22" eb="23">
      <t>ヨ</t>
    </rPh>
    <rPh sb="26" eb="28">
      <t>ササダ</t>
    </rPh>
    <phoneticPr fontId="2"/>
  </si>
  <si>
    <t>確かに５～１５分足ではｗがよく機能している。しかしスプレッドの影響大…</t>
    <rPh sb="0" eb="1">
      <t>タシ</t>
    </rPh>
    <rPh sb="7" eb="8">
      <t>フン</t>
    </rPh>
    <rPh sb="8" eb="9">
      <t>アシ</t>
    </rPh>
    <rPh sb="15" eb="17">
      <t>キノウ</t>
    </rPh>
    <rPh sb="31" eb="33">
      <t>エイキョウ</t>
    </rPh>
    <rPh sb="33" eb="34">
      <t>ダイ</t>
    </rPh>
    <phoneticPr fontId="2"/>
  </si>
  <si>
    <t>長期間エントリーできないとルールを緩めすぎる×御法度！！</t>
    <rPh sb="0" eb="3">
      <t>チョウキカン</t>
    </rPh>
    <rPh sb="17" eb="18">
      <t>ユル</t>
    </rPh>
    <rPh sb="23" eb="26">
      <t>ゴハット</t>
    </rPh>
    <phoneticPr fontId="2"/>
  </si>
  <si>
    <t>EURNZD</t>
    <phoneticPr fontId="2"/>
  </si>
  <si>
    <t>AUDUSD</t>
    <phoneticPr fontId="2"/>
  </si>
  <si>
    <t>GBPUSD</t>
    <phoneticPr fontId="2"/>
  </si>
  <si>
    <t>AUDCAD</t>
    <phoneticPr fontId="2"/>
  </si>
  <si>
    <t>NZDCHF</t>
    <phoneticPr fontId="2"/>
  </si>
  <si>
    <t>EURGBP</t>
    <phoneticPr fontId="2"/>
  </si>
  <si>
    <t>FIB61.8</t>
    <phoneticPr fontId="2"/>
  </si>
  <si>
    <t>30m</t>
    <phoneticPr fontId="2"/>
  </si>
  <si>
    <t>4h</t>
    <phoneticPr fontId="2"/>
  </si>
  <si>
    <t>1h</t>
    <phoneticPr fontId="2"/>
  </si>
  <si>
    <t>30m</t>
    <phoneticPr fontId="2"/>
  </si>
  <si>
    <t>NZDCHF</t>
    <phoneticPr fontId="2"/>
  </si>
  <si>
    <t>GBPNZD</t>
    <phoneticPr fontId="2"/>
  </si>
  <si>
    <t>EURUSD</t>
    <phoneticPr fontId="2"/>
  </si>
  <si>
    <t>RURJPY</t>
    <phoneticPr fontId="2"/>
  </si>
  <si>
    <t>1h</t>
    <phoneticPr fontId="2"/>
  </si>
  <si>
    <t>EURUSD</t>
    <phoneticPr fontId="2"/>
  </si>
  <si>
    <t>EURJPY</t>
    <phoneticPr fontId="2"/>
  </si>
  <si>
    <t>GBPCHF</t>
    <phoneticPr fontId="2"/>
  </si>
  <si>
    <t>30m</t>
    <phoneticPr fontId="2"/>
  </si>
  <si>
    <t>S/R,トレンドの伸びを都合よく見ている度合が強くなってきている気がする。</t>
    <rPh sb="9" eb="10">
      <t>ノ</t>
    </rPh>
    <rPh sb="12" eb="14">
      <t>ツゴウ</t>
    </rPh>
    <rPh sb="16" eb="17">
      <t>ミ</t>
    </rPh>
    <rPh sb="20" eb="22">
      <t>ドアイ</t>
    </rPh>
    <rPh sb="23" eb="24">
      <t>ツヨ</t>
    </rPh>
    <rPh sb="32" eb="33">
      <t>キ</t>
    </rPh>
    <phoneticPr fontId="2"/>
  </si>
  <si>
    <t>しかし、厳しく見てしまうと今週は１度もトレードできていないと思われる。（但し今週のGBPCHFはゼッタイ×）</t>
    <rPh sb="4" eb="5">
      <t>キビ</t>
    </rPh>
    <rPh sb="7" eb="8">
      <t>ミ</t>
    </rPh>
    <rPh sb="13" eb="15">
      <t>コンシュウ</t>
    </rPh>
    <rPh sb="17" eb="18">
      <t>ド</t>
    </rPh>
    <rPh sb="30" eb="31">
      <t>オモ</t>
    </rPh>
    <rPh sb="36" eb="37">
      <t>タダ</t>
    </rPh>
    <rPh sb="38" eb="40">
      <t>コンシュウ</t>
    </rPh>
    <phoneticPr fontId="2"/>
  </si>
  <si>
    <t>検証履歴上の勝率を狙えるくらいのバランスを維持したい。</t>
    <rPh sb="0" eb="2">
      <t>ケンショウ</t>
    </rPh>
    <rPh sb="2" eb="4">
      <t>リレキ</t>
    </rPh>
    <rPh sb="4" eb="5">
      <t>ジョウ</t>
    </rPh>
    <rPh sb="6" eb="8">
      <t>ショウリツ</t>
    </rPh>
    <rPh sb="9" eb="10">
      <t>ネラ</t>
    </rPh>
    <rPh sb="21" eb="23">
      <t>イジ</t>
    </rPh>
    <phoneticPr fontId="2"/>
  </si>
  <si>
    <t>NZDUSD</t>
    <phoneticPr fontId="2"/>
  </si>
  <si>
    <t>GBPNZD</t>
    <phoneticPr fontId="2"/>
  </si>
  <si>
    <t>AUDCAD</t>
    <phoneticPr fontId="2"/>
  </si>
  <si>
    <t>USDJPY</t>
    <phoneticPr fontId="2"/>
  </si>
  <si>
    <t>AUDNZD</t>
    <phoneticPr fontId="2"/>
  </si>
  <si>
    <t>GBPJPY</t>
    <phoneticPr fontId="2"/>
  </si>
  <si>
    <t>笹田Ｆ</t>
    <rPh sb="0" eb="2">
      <t>ササダ</t>
    </rPh>
    <phoneticPr fontId="2"/>
  </si>
  <si>
    <t>今週は手痛くやられた。</t>
    <rPh sb="0" eb="2">
      <t>コンシュウ</t>
    </rPh>
    <rPh sb="3" eb="5">
      <t>テイタ</t>
    </rPh>
    <phoneticPr fontId="2"/>
  </si>
  <si>
    <t>相場分析中もヒゲでネックラインをブレイクしてから逆行するのをよく見かけてた←こんな時は要注意！！！</t>
    <rPh sb="0" eb="2">
      <t>ソウバ</t>
    </rPh>
    <rPh sb="2" eb="4">
      <t>ブンセキ</t>
    </rPh>
    <rPh sb="4" eb="5">
      <t>チュウ</t>
    </rPh>
    <rPh sb="24" eb="26">
      <t>ギャッコウ</t>
    </rPh>
    <rPh sb="32" eb="33">
      <t>ミ</t>
    </rPh>
    <rPh sb="41" eb="42">
      <t>トキ</t>
    </rPh>
    <rPh sb="43" eb="46">
      <t>ヨウチュウイ</t>
    </rPh>
    <phoneticPr fontId="2"/>
  </si>
  <si>
    <t>最近トレードチャンスが多すぎた。今週Wが６回→ルールが緩くなっている。３回程度に抑えるべき</t>
    <rPh sb="0" eb="2">
      <t>サイキン</t>
    </rPh>
    <rPh sb="11" eb="12">
      <t>オオ</t>
    </rPh>
    <rPh sb="16" eb="18">
      <t>コンシュウ</t>
    </rPh>
    <rPh sb="21" eb="22">
      <t>カイ</t>
    </rPh>
    <rPh sb="27" eb="28">
      <t>ユル</t>
    </rPh>
    <rPh sb="36" eb="37">
      <t>カイ</t>
    </rPh>
    <rPh sb="37" eb="39">
      <t>テイド</t>
    </rPh>
    <rPh sb="40" eb="41">
      <t>オサ</t>
    </rPh>
    <phoneticPr fontId="2"/>
  </si>
  <si>
    <t>手前のトレンドの伸びを厳しく見る</t>
    <rPh sb="0" eb="2">
      <t>テマエ</t>
    </rPh>
    <rPh sb="8" eb="9">
      <t>ノ</t>
    </rPh>
    <rPh sb="11" eb="12">
      <t>キビ</t>
    </rPh>
    <rPh sb="14" eb="15">
      <t>ミ</t>
    </rPh>
    <phoneticPr fontId="2"/>
  </si>
  <si>
    <t>FIB２３．６からのはみ出しは３８．２までの1/3以下が基準。1/2までいけば完全スルー。</t>
    <rPh sb="12" eb="13">
      <t>ダ</t>
    </rPh>
    <rPh sb="25" eb="27">
      <t>イカ</t>
    </rPh>
    <rPh sb="28" eb="30">
      <t>キジュン</t>
    </rPh>
    <rPh sb="39" eb="41">
      <t>カンゼン</t>
    </rPh>
    <phoneticPr fontId="2"/>
  </si>
  <si>
    <t>☆☆☆指標発表時に狙う時は、初動後に指値する。</t>
    <rPh sb="3" eb="5">
      <t>シヒョウ</t>
    </rPh>
    <rPh sb="5" eb="7">
      <t>ハッピョウ</t>
    </rPh>
    <rPh sb="7" eb="8">
      <t>ジ</t>
    </rPh>
    <rPh sb="9" eb="10">
      <t>ネラ</t>
    </rPh>
    <rPh sb="11" eb="12">
      <t>トキ</t>
    </rPh>
    <rPh sb="14" eb="16">
      <t>ショドウ</t>
    </rPh>
    <rPh sb="16" eb="17">
      <t>ゴ</t>
    </rPh>
    <rPh sb="18" eb="20">
      <t>サシネ</t>
    </rPh>
    <phoneticPr fontId="2"/>
  </si>
  <si>
    <t>手前のトレンドの伸び量を厳守！！</t>
    <rPh sb="0" eb="2">
      <t>テマエ</t>
    </rPh>
    <rPh sb="8" eb="9">
      <t>ノ</t>
    </rPh>
    <rPh sb="10" eb="11">
      <t>リョウ</t>
    </rPh>
    <rPh sb="12" eb="14">
      <t>ゲンシュ</t>
    </rPh>
    <phoneticPr fontId="2"/>
  </si>
  <si>
    <t>Wはトレーリングしない！</t>
    <phoneticPr fontId="2"/>
  </si>
  <si>
    <t>1h</t>
    <phoneticPr fontId="2"/>
  </si>
  <si>
    <t>30m</t>
    <phoneticPr fontId="2"/>
  </si>
  <si>
    <t>15m</t>
    <phoneticPr fontId="2"/>
  </si>
  <si>
    <t>FIB61.8</t>
    <phoneticPr fontId="2"/>
  </si>
  <si>
    <t>FIB61.8</t>
    <phoneticPr fontId="2"/>
  </si>
  <si>
    <t>今週は相場が合っていない事をようやく認識→笹田さんに指摘してもらうまで分からなかった。</t>
    <rPh sb="0" eb="2">
      <t>コンシュウ</t>
    </rPh>
    <rPh sb="3" eb="5">
      <t>ソウバ</t>
    </rPh>
    <rPh sb="6" eb="7">
      <t>ア</t>
    </rPh>
    <rPh sb="12" eb="13">
      <t>コト</t>
    </rPh>
    <rPh sb="18" eb="20">
      <t>ニンシキ</t>
    </rPh>
    <rPh sb="21" eb="23">
      <t>ササダ</t>
    </rPh>
    <rPh sb="26" eb="28">
      <t>シテキ</t>
    </rPh>
    <rPh sb="35" eb="36">
      <t>ワ</t>
    </rPh>
    <phoneticPr fontId="2"/>
  </si>
  <si>
    <r>
      <t>⇒</t>
    </r>
    <r>
      <rPr>
        <sz val="11"/>
        <color indexed="8"/>
        <rFont val="ＭＳ Ｐゴシック"/>
        <family val="3"/>
        <charset val="128"/>
      </rPr>
      <t>相場認識が甘いうちは</t>
    </r>
    <r>
      <rPr>
        <b/>
        <sz val="11"/>
        <color indexed="8"/>
        <rFont val="ＭＳ Ｐゴシック"/>
        <family val="3"/>
        <charset val="128"/>
      </rPr>
      <t>２連敗したら最小ロットへ移行を徹底する！</t>
    </r>
    <rPh sb="1" eb="3">
      <t>ソウバ</t>
    </rPh>
    <rPh sb="3" eb="5">
      <t>ニンシキ</t>
    </rPh>
    <rPh sb="6" eb="7">
      <t>アマ</t>
    </rPh>
    <rPh sb="12" eb="14">
      <t>レンパイ</t>
    </rPh>
    <rPh sb="17" eb="19">
      <t>サイショウ</t>
    </rPh>
    <rPh sb="23" eb="25">
      <t>イコウ</t>
    </rPh>
    <rPh sb="26" eb="28">
      <t>テッテイ</t>
    </rPh>
    <phoneticPr fontId="2"/>
  </si>
  <si>
    <t>ちょっと小さいWに反応し過ぎの傾向アリ！注意！</t>
    <rPh sb="4" eb="5">
      <t>チイ</t>
    </rPh>
    <rPh sb="9" eb="11">
      <t>ハンノウ</t>
    </rPh>
    <rPh sb="12" eb="13">
      <t>ス</t>
    </rPh>
    <rPh sb="15" eb="17">
      <t>ケイコウ</t>
    </rPh>
    <rPh sb="20" eb="22">
      <t>チュウイ</t>
    </rPh>
    <phoneticPr fontId="2"/>
  </si>
  <si>
    <t>笹田Ｗで２連敗したら３連勝するまで最小ロットに固定</t>
    <rPh sb="0" eb="2">
      <t>ササダ</t>
    </rPh>
    <rPh sb="5" eb="7">
      <t>レンパイ</t>
    </rPh>
    <rPh sb="11" eb="13">
      <t>レンショウ</t>
    </rPh>
    <rPh sb="17" eb="19">
      <t>サイショウ</t>
    </rPh>
    <rPh sb="23" eb="25">
      <t>コテイ</t>
    </rPh>
    <phoneticPr fontId="2"/>
  </si>
  <si>
    <t>30m</t>
    <phoneticPr fontId="2"/>
  </si>
  <si>
    <t>1h</t>
    <phoneticPr fontId="2"/>
  </si>
  <si>
    <t>FIB78.6</t>
    <phoneticPr fontId="2"/>
  </si>
  <si>
    <t>EURJPY</t>
    <phoneticPr fontId="2"/>
  </si>
  <si>
    <t>AUDJPY</t>
    <phoneticPr fontId="2"/>
  </si>
  <si>
    <t>AUDCAD</t>
    <phoneticPr fontId="2"/>
  </si>
  <si>
    <t>5m</t>
    <phoneticPr fontId="2"/>
  </si>
  <si>
    <t>AUDCHF</t>
    <phoneticPr fontId="2"/>
  </si>
  <si>
    <t>GBPCAD</t>
    <phoneticPr fontId="2"/>
  </si>
  <si>
    <t>USDCHF</t>
    <phoneticPr fontId="2"/>
  </si>
  <si>
    <t>EURAUD</t>
    <phoneticPr fontId="2"/>
  </si>
  <si>
    <t>EURGBP</t>
    <phoneticPr fontId="2"/>
  </si>
  <si>
    <t>NZDCHF</t>
    <phoneticPr fontId="2"/>
  </si>
  <si>
    <t>GBPAUD</t>
    <phoneticPr fontId="2"/>
  </si>
  <si>
    <t>AUDCAD</t>
    <phoneticPr fontId="2"/>
  </si>
  <si>
    <t>drw</t>
    <phoneticPr fontId="2"/>
  </si>
  <si>
    <t>FIB61.8</t>
    <phoneticPr fontId="2"/>
  </si>
  <si>
    <t>建値</t>
    <rPh sb="0" eb="2">
      <t>タテネ</t>
    </rPh>
    <phoneticPr fontId="2"/>
  </si>
  <si>
    <t>1h</t>
    <phoneticPr fontId="2"/>
  </si>
  <si>
    <t>30m</t>
    <phoneticPr fontId="2"/>
  </si>
  <si>
    <t>15m</t>
    <phoneticPr fontId="2"/>
  </si>
  <si>
    <t>笹田ｗ：２勝１敗１分</t>
    <rPh sb="0" eb="2">
      <t>ササダ</t>
    </rPh>
    <rPh sb="5" eb="6">
      <t>ショウ</t>
    </rPh>
    <rPh sb="7" eb="8">
      <t>ハイ</t>
    </rPh>
    <rPh sb="9" eb="10">
      <t>ワ</t>
    </rPh>
    <phoneticPr fontId="2"/>
  </si>
  <si>
    <t>笹田F：０勝３敗２分</t>
    <rPh sb="0" eb="2">
      <t>ササダ</t>
    </rPh>
    <rPh sb="5" eb="6">
      <t>ショウ</t>
    </rPh>
    <rPh sb="7" eb="8">
      <t>ハイ</t>
    </rPh>
    <rPh sb="9" eb="10">
      <t>ワケ</t>
    </rPh>
    <phoneticPr fontId="2"/>
  </si>
  <si>
    <t>笹田ｗ：２勝１敗０分</t>
    <rPh sb="0" eb="2">
      <t>ササダ</t>
    </rPh>
    <rPh sb="5" eb="6">
      <t>ショウ</t>
    </rPh>
    <rPh sb="7" eb="8">
      <t>ハイ</t>
    </rPh>
    <rPh sb="9" eb="10">
      <t>ワ</t>
    </rPh>
    <phoneticPr fontId="2"/>
  </si>
  <si>
    <t>笹田F：３勝２敗０分</t>
    <rPh sb="0" eb="2">
      <t>ササダ</t>
    </rPh>
    <rPh sb="5" eb="6">
      <t>ショウ</t>
    </rPh>
    <rPh sb="7" eb="8">
      <t>ハイ</t>
    </rPh>
    <rPh sb="9" eb="10">
      <t>ワケ</t>
    </rPh>
    <phoneticPr fontId="2"/>
  </si>
  <si>
    <t>笹田ｗ：２勝２敗３分</t>
    <rPh sb="0" eb="2">
      <t>ササダ</t>
    </rPh>
    <rPh sb="5" eb="6">
      <t>ショウ</t>
    </rPh>
    <rPh sb="7" eb="8">
      <t>ハイ</t>
    </rPh>
    <rPh sb="9" eb="10">
      <t>ワ</t>
    </rPh>
    <phoneticPr fontId="2"/>
  </si>
  <si>
    <t>笹田F：１勝１敗０分</t>
    <rPh sb="0" eb="2">
      <t>ササダ</t>
    </rPh>
    <rPh sb="5" eb="6">
      <t>ショウ</t>
    </rPh>
    <rPh sb="7" eb="8">
      <t>ハイ</t>
    </rPh>
    <rPh sb="9" eb="10">
      <t>ワケ</t>
    </rPh>
    <phoneticPr fontId="2"/>
  </si>
  <si>
    <t>笹田F：０勝０敗０分</t>
    <rPh sb="0" eb="2">
      <t>ササダ</t>
    </rPh>
    <rPh sb="5" eb="6">
      <t>ショウ</t>
    </rPh>
    <rPh sb="7" eb="8">
      <t>ハイ</t>
    </rPh>
    <rPh sb="9" eb="10">
      <t>ワケ</t>
    </rPh>
    <phoneticPr fontId="2"/>
  </si>
  <si>
    <t>笹田ｗ：２勝６敗０分</t>
    <rPh sb="0" eb="2">
      <t>ササダ</t>
    </rPh>
    <rPh sb="5" eb="6">
      <t>ショウ</t>
    </rPh>
    <rPh sb="7" eb="8">
      <t>ハイ</t>
    </rPh>
    <rPh sb="9" eb="10">
      <t>ワ</t>
    </rPh>
    <phoneticPr fontId="2"/>
  </si>
  <si>
    <t>フラッグは反転手前がS/Rに接触しているヤツだけ入る</t>
    <rPh sb="5" eb="7">
      <t>ハンテン</t>
    </rPh>
    <rPh sb="7" eb="9">
      <t>テマエ</t>
    </rPh>
    <rPh sb="14" eb="16">
      <t>セッショク</t>
    </rPh>
    <rPh sb="24" eb="25">
      <t>ハイ</t>
    </rPh>
    <phoneticPr fontId="2"/>
  </si>
  <si>
    <t>ボラティリティーが低い時は３０min足以上のフラッグはスルー</t>
    <rPh sb="9" eb="10">
      <t>ヒク</t>
    </rPh>
    <rPh sb="11" eb="12">
      <t>トキ</t>
    </rPh>
    <rPh sb="18" eb="19">
      <t>アシ</t>
    </rPh>
    <rPh sb="19" eb="21">
      <t>イジョウ</t>
    </rPh>
    <phoneticPr fontId="2"/>
  </si>
  <si>
    <t>ｗは手前のトレンドの見方を厳しく！を再認識</t>
    <rPh sb="2" eb="4">
      <t>テマエ</t>
    </rPh>
    <rPh sb="10" eb="12">
      <t>ミカタ</t>
    </rPh>
    <rPh sb="13" eb="14">
      <t>キビ</t>
    </rPh>
    <rPh sb="18" eb="21">
      <t>サイニンシキ</t>
    </rPh>
    <phoneticPr fontId="2"/>
  </si>
  <si>
    <t>フラッグの建値移動タイミングをもっと見極める　とりあえず「-61.8付近までいったら」とする。</t>
    <rPh sb="5" eb="7">
      <t>タテネ</t>
    </rPh>
    <rPh sb="7" eb="9">
      <t>イドウ</t>
    </rPh>
    <rPh sb="18" eb="20">
      <t>ミキワ</t>
    </rPh>
    <rPh sb="34" eb="36">
      <t>フキン</t>
    </rPh>
    <phoneticPr fontId="2"/>
  </si>
  <si>
    <t>フラッグは-61.8付近まで伸びたらストップを建値に移動する</t>
    <rPh sb="10" eb="12">
      <t>フキン</t>
    </rPh>
    <rPh sb="14" eb="15">
      <t>ノ</t>
    </rPh>
    <rPh sb="23" eb="25">
      <t>タテネ</t>
    </rPh>
    <rPh sb="26" eb="28">
      <t>イドウ</t>
    </rPh>
    <phoneticPr fontId="2"/>
  </si>
  <si>
    <t>2016/8～</t>
    <phoneticPr fontId="2"/>
  </si>
  <si>
    <t>２８通貨ペア</t>
    <phoneticPr fontId="2"/>
  </si>
  <si>
    <t>　　　　　　　　　　　　　　　　　　　　　　　　　　　　　　　　　SF（笹田さんフラッグ）
基本はトレンド転換部のS/Rに接触して反転していくフラッグを狙う
wosが確認できれば-61.8以上伸ばしてみる
-61.8付近まで伸びた時点で建値にストップ移動する</t>
    <rPh sb="46" eb="48">
      <t>キホン</t>
    </rPh>
    <rPh sb="53" eb="55">
      <t>テンカン</t>
    </rPh>
    <rPh sb="55" eb="56">
      <t>ブ</t>
    </rPh>
    <rPh sb="61" eb="63">
      <t>セッショク</t>
    </rPh>
    <rPh sb="65" eb="67">
      <t>ハンテン</t>
    </rPh>
    <rPh sb="76" eb="77">
      <t>ネラ</t>
    </rPh>
    <rPh sb="83" eb="85">
      <t>カクニン</t>
    </rPh>
    <rPh sb="94" eb="96">
      <t>イジョウ</t>
    </rPh>
    <rPh sb="96" eb="97">
      <t>ノ</t>
    </rPh>
    <rPh sb="108" eb="110">
      <t>フキン</t>
    </rPh>
    <rPh sb="112" eb="113">
      <t>ノ</t>
    </rPh>
    <rPh sb="115" eb="117">
      <t>ジテン</t>
    </rPh>
    <rPh sb="118" eb="120">
      <t>タテネ</t>
    </rPh>
    <rPh sb="125" eb="127">
      <t>イドウ</t>
    </rPh>
    <phoneticPr fontId="2"/>
  </si>
</sst>
</file>

<file path=xl/styles.xml><?xml version="1.0" encoding="utf-8"?>
<styleSheet xmlns="http://schemas.openxmlformats.org/spreadsheetml/2006/main">
  <numFmts count="11">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 numFmtId="184" formatCode="0.00000_);[Red]\(0.00000\)"/>
    <numFmt numFmtId="185" formatCode="yyyy/m/d\ h:mm;@"/>
  </numFmts>
  <fonts count="27">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8"/>
      <color indexed="8"/>
      <name val="ＭＳ Ｐゴシック"/>
      <family val="3"/>
      <charset val="128"/>
    </font>
    <font>
      <b/>
      <sz val="14"/>
      <color rgb="FFFF0000"/>
      <name val="ＭＳ Ｐゴシック"/>
      <family val="3"/>
      <charset val="128"/>
    </font>
    <font>
      <b/>
      <sz val="11"/>
      <color rgb="FFFFC000"/>
      <name val="ＭＳ Ｐゴシック"/>
      <family val="3"/>
      <charset val="128"/>
    </font>
    <font>
      <strike/>
      <sz val="11"/>
      <color indexed="8"/>
      <name val="ＭＳ Ｐゴシック"/>
      <family val="3"/>
      <charset val="128"/>
    </font>
    <font>
      <b/>
      <sz val="18"/>
      <color rgb="FFFF0000"/>
      <name val="ＭＳ Ｐゴシック"/>
      <family val="3"/>
      <charset val="128"/>
    </font>
  </fonts>
  <fills count="10">
    <fill>
      <patternFill patternType="none"/>
    </fill>
    <fill>
      <patternFill patternType="gray125"/>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
      <patternFill patternType="solid">
        <fgColor theme="3" tint="0.39997558519241921"/>
        <bgColor indexed="64"/>
      </patternFill>
    </fill>
  </fills>
  <borders count="5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03">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center" vertical="center"/>
    </xf>
    <xf numFmtId="0" fontId="8" fillId="2" borderId="8" xfId="0" applyNumberFormat="1" applyFont="1" applyFill="1" applyBorder="1" applyAlignment="1" applyProtection="1">
      <alignment horizontal="center" vertical="center"/>
    </xf>
    <xf numFmtId="176" fontId="0" fillId="2" borderId="8" xfId="0" applyNumberFormat="1" applyFont="1" applyFill="1" applyBorder="1" applyAlignment="1" applyProtection="1">
      <alignment horizontal="center" vertical="center"/>
    </xf>
    <xf numFmtId="177" fontId="0" fillId="2" borderId="8" xfId="0" applyNumberFormat="1" applyFont="1" applyFill="1" applyBorder="1" applyAlignment="1" applyProtection="1">
      <alignment horizontal="center" vertical="center"/>
    </xf>
    <xf numFmtId="177" fontId="0" fillId="2" borderId="9" xfId="0" applyNumberFormat="1" applyFont="1" applyFill="1" applyBorder="1" applyAlignment="1" applyProtection="1">
      <alignment horizontal="center" vertical="center"/>
    </xf>
    <xf numFmtId="0" fontId="0" fillId="2" borderId="10" xfId="0" applyNumberFormat="1" applyFon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9" fillId="0" borderId="0" xfId="0" applyNumberFormat="1" applyFont="1" applyFill="1" applyBorder="1" applyAlignment="1" applyProtection="1">
      <alignment horizontal="center" vertical="center"/>
    </xf>
    <xf numFmtId="177" fontId="9" fillId="3" borderId="8" xfId="0" applyNumberFormat="1" applyFont="1" applyFill="1" applyBorder="1" applyAlignment="1" applyProtection="1">
      <alignment horizontal="center" vertical="center"/>
    </xf>
    <xf numFmtId="177" fontId="9" fillId="3"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3" borderId="8" xfId="0" applyNumberFormat="1" applyFont="1" applyFill="1" applyBorder="1" applyAlignment="1" applyProtection="1">
      <alignment horizontal="center" vertical="center"/>
    </xf>
    <xf numFmtId="0" fontId="9" fillId="3" borderId="10" xfId="0" applyNumberFormat="1" applyFont="1" applyFill="1" applyBorder="1" applyAlignment="1" applyProtection="1">
      <alignment horizontal="center" vertical="center"/>
    </xf>
    <xf numFmtId="0" fontId="0" fillId="0" borderId="16" xfId="0" applyNumberFormat="1" applyFont="1" applyFill="1" applyBorder="1" applyAlignment="1" applyProtection="1">
      <alignment horizontal="center" vertical="center"/>
    </xf>
    <xf numFmtId="0" fontId="0" fillId="0" borderId="35" xfId="0" applyNumberFormat="1" applyFont="1" applyFill="1" applyBorder="1" applyAlignment="1" applyProtection="1">
      <alignment horizontal="center" vertical="center"/>
    </xf>
    <xf numFmtId="0" fontId="0" fillId="0" borderId="36"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39" xfId="0" applyNumberFormat="1" applyFont="1" applyFill="1" applyBorder="1" applyAlignment="1" applyProtection="1">
      <alignment horizontal="center"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0" xfId="0" applyAlignment="1">
      <alignment vertical="center"/>
    </xf>
    <xf numFmtId="0" fontId="0" fillId="0" borderId="0" xfId="0" applyAlignment="1">
      <alignment horizontal="right" vertical="center"/>
    </xf>
    <xf numFmtId="14" fontId="0" fillId="0" borderId="0" xfId="0" applyNumberFormat="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4" borderId="42" xfId="0" applyFont="1" applyFill="1" applyBorder="1">
      <alignment vertical="center"/>
    </xf>
    <xf numFmtId="0" fontId="14" fillId="4" borderId="3" xfId="0" applyFont="1" applyFill="1" applyBorder="1">
      <alignment vertical="center"/>
    </xf>
    <xf numFmtId="0" fontId="14" fillId="4" borderId="3" xfId="0" applyFont="1" applyFill="1" applyBorder="1" applyAlignment="1">
      <alignment vertical="center" wrapText="1"/>
    </xf>
    <xf numFmtId="0" fontId="14" fillId="4"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4" borderId="22" xfId="0" applyFont="1" applyFill="1" applyBorder="1">
      <alignment vertical="center"/>
    </xf>
    <xf numFmtId="181" fontId="14" fillId="5" borderId="22" xfId="0" applyNumberFormat="1" applyFont="1" applyFill="1" applyBorder="1">
      <alignment vertical="center"/>
    </xf>
    <xf numFmtId="0" fontId="14" fillId="5"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5" borderId="22" xfId="0" applyNumberFormat="1" applyFont="1" applyFill="1" applyBorder="1">
      <alignment vertical="center"/>
    </xf>
    <xf numFmtId="0" fontId="14" fillId="4"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5" borderId="22" xfId="0" applyNumberFormat="1" applyFont="1" applyFill="1" applyBorder="1">
      <alignment vertical="center"/>
    </xf>
    <xf numFmtId="0" fontId="17" fillId="0" borderId="0" xfId="0" applyFont="1">
      <alignment vertical="center"/>
    </xf>
    <xf numFmtId="0" fontId="18" fillId="6" borderId="0" xfId="0" applyFont="1" applyFill="1">
      <alignment vertical="center"/>
    </xf>
    <xf numFmtId="0" fontId="18" fillId="6"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8" borderId="0" xfId="0" applyFill="1">
      <alignmen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22" fillId="0" borderId="0" xfId="0" applyFont="1" applyAlignment="1">
      <alignment horizontal="left" vertical="center"/>
    </xf>
    <xf numFmtId="0" fontId="20" fillId="0" borderId="3" xfId="0" applyFont="1" applyBorder="1" applyAlignment="1">
      <alignment vertical="center" wrapText="1"/>
    </xf>
    <xf numFmtId="178" fontId="0" fillId="0" borderId="0" xfId="0" applyNumberFormat="1" applyFill="1">
      <alignment vertical="center"/>
    </xf>
    <xf numFmtId="0" fontId="0" fillId="2" borderId="8" xfId="0" applyNumberFormat="1" applyFont="1" applyFill="1" applyBorder="1" applyAlignment="1" applyProtection="1">
      <alignment horizontal="right" vertical="center"/>
    </xf>
    <xf numFmtId="0" fontId="0" fillId="0" borderId="0" xfId="0" applyFill="1" applyBorder="1" applyAlignment="1">
      <alignment horizontal="center" vertical="center"/>
    </xf>
    <xf numFmtId="0" fontId="5" fillId="0" borderId="22" xfId="0" applyFont="1" applyBorder="1" applyAlignment="1">
      <alignment vertical="center" wrapText="1"/>
    </xf>
    <xf numFmtId="0" fontId="23" fillId="0" borderId="22" xfId="0" applyFont="1" applyBorder="1" applyAlignment="1">
      <alignment vertical="center" wrapText="1"/>
    </xf>
    <xf numFmtId="0" fontId="24" fillId="0" borderId="22" xfId="0" applyFont="1" applyBorder="1" applyAlignment="1">
      <alignmen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184" fontId="0" fillId="0" borderId="0" xfId="0" applyNumberFormat="1">
      <alignment vertical="center"/>
    </xf>
    <xf numFmtId="0" fontId="5" fillId="0" borderId="22" xfId="0" applyFont="1" applyBorder="1" applyAlignment="1">
      <alignment vertical="center" wrapText="1"/>
    </xf>
    <xf numFmtId="185" fontId="0" fillId="0" borderId="0" xfId="0" applyNumberFormat="1">
      <alignment vertical="center"/>
    </xf>
    <xf numFmtId="0" fontId="0" fillId="0" borderId="22" xfId="0" applyBorder="1" applyAlignment="1">
      <alignment vertical="center" wrapText="1"/>
    </xf>
    <xf numFmtId="0" fontId="0" fillId="0" borderId="0" xfId="0" applyFill="1" applyBorder="1" applyAlignment="1">
      <alignment horizontal="left" vertical="center"/>
    </xf>
    <xf numFmtId="185" fontId="0" fillId="2" borderId="8" xfId="0" applyNumberFormat="1" applyFont="1" applyFill="1" applyBorder="1" applyAlignment="1" applyProtection="1">
      <alignment horizontal="center" vertical="center"/>
    </xf>
    <xf numFmtId="185" fontId="0" fillId="0" borderId="0" xfId="0" applyNumberFormat="1" applyFont="1" applyFill="1" applyBorder="1" applyAlignment="1" applyProtection="1">
      <alignment vertical="center"/>
    </xf>
    <xf numFmtId="185" fontId="0" fillId="0" borderId="15" xfId="0" applyNumberFormat="1" applyFont="1" applyFill="1" applyBorder="1" applyAlignment="1" applyProtection="1">
      <alignment vertical="center"/>
    </xf>
    <xf numFmtId="185" fontId="0" fillId="0" borderId="20" xfId="0" applyNumberFormat="1" applyFont="1" applyFill="1" applyBorder="1" applyAlignment="1" applyProtection="1">
      <alignment vertical="center"/>
    </xf>
    <xf numFmtId="185" fontId="0" fillId="0" borderId="37" xfId="0" applyNumberFormat="1" applyFont="1" applyFill="1" applyBorder="1" applyAlignment="1" applyProtection="1">
      <alignment vertical="center"/>
    </xf>
    <xf numFmtId="185" fontId="0" fillId="0" borderId="22" xfId="0" applyNumberFormat="1" applyFont="1" applyFill="1" applyBorder="1" applyAlignment="1" applyProtection="1">
      <alignment vertical="center"/>
    </xf>
    <xf numFmtId="22" fontId="0" fillId="0" borderId="0" xfId="0" applyNumberFormat="1" applyAlignment="1">
      <alignment horizontal="right" vertical="center"/>
    </xf>
    <xf numFmtId="183" fontId="0" fillId="0" borderId="0" xfId="0" applyNumberFormat="1" applyAlignment="1">
      <alignment horizontal="right" vertical="center"/>
    </xf>
    <xf numFmtId="176" fontId="0" fillId="0" borderId="0" xfId="0" applyNumberFormat="1" applyAlignment="1">
      <alignment horizontal="right" vertical="center"/>
    </xf>
    <xf numFmtId="176" fontId="9" fillId="0" borderId="0" xfId="0" applyNumberFormat="1" applyFont="1" applyFill="1" applyBorder="1" applyAlignment="1" applyProtection="1">
      <alignment horizontal="right" vertical="center"/>
    </xf>
    <xf numFmtId="176" fontId="0" fillId="0" borderId="0" xfId="0" applyNumberFormat="1" applyFont="1" applyFill="1" applyBorder="1" applyAlignment="1" applyProtection="1">
      <alignment horizontal="right" vertical="center"/>
    </xf>
    <xf numFmtId="0" fontId="0" fillId="0" borderId="0" xfId="0" applyBorder="1" applyAlignment="1">
      <alignment horizontal="right" vertical="center"/>
    </xf>
    <xf numFmtId="176" fontId="9" fillId="3" borderId="33" xfId="0" applyNumberFormat="1" applyFont="1" applyFill="1" applyBorder="1" applyAlignment="1" applyProtection="1">
      <alignment horizontal="right" vertical="center"/>
    </xf>
    <xf numFmtId="176" fontId="0" fillId="0" borderId="34" xfId="0" applyNumberFormat="1" applyFont="1" applyFill="1" applyBorder="1" applyAlignment="1" applyProtection="1">
      <alignment horizontal="right" vertical="center"/>
    </xf>
    <xf numFmtId="176" fontId="0" fillId="0" borderId="21" xfId="0" applyNumberFormat="1" applyFont="1" applyFill="1" applyBorder="1" applyAlignment="1" applyProtection="1">
      <alignment horizontal="right" vertical="center"/>
    </xf>
    <xf numFmtId="176" fontId="0" fillId="0" borderId="38" xfId="0" applyNumberFormat="1" applyFont="1" applyFill="1" applyBorder="1" applyAlignment="1" applyProtection="1">
      <alignment horizontal="right" vertical="center"/>
    </xf>
    <xf numFmtId="0" fontId="0" fillId="0" borderId="22" xfId="0" applyBorder="1">
      <alignment vertical="center"/>
    </xf>
    <xf numFmtId="0" fontId="6" fillId="0" borderId="0" xfId="0" applyFont="1">
      <alignment vertical="center"/>
    </xf>
    <xf numFmtId="0" fontId="26" fillId="0" borderId="22" xfId="0" applyFont="1" applyBorder="1" applyAlignment="1">
      <alignment vertical="center" wrapText="1"/>
    </xf>
    <xf numFmtId="0" fontId="0" fillId="0" borderId="22" xfId="0" applyBorder="1" applyAlignment="1">
      <alignment horizontal="left" vertical="center"/>
    </xf>
    <xf numFmtId="0" fontId="0" fillId="9" borderId="0" xfId="0" applyFill="1" applyBorder="1" applyAlignment="1">
      <alignment horizontal="center" vertical="center"/>
    </xf>
    <xf numFmtId="0" fontId="5" fillId="0" borderId="21" xfId="0" applyFont="1" applyBorder="1" applyAlignment="1">
      <alignment horizontal="left" vertical="center" wrapText="1"/>
    </xf>
    <xf numFmtId="0" fontId="5" fillId="0" borderId="54" xfId="0" applyFont="1" applyBorder="1" applyAlignment="1">
      <alignment horizontal="left" vertical="center" wrapText="1"/>
    </xf>
    <xf numFmtId="0" fontId="5" fillId="0" borderId="55" xfId="0" applyFont="1" applyBorder="1" applyAlignment="1">
      <alignment horizontal="left" vertical="center" wrapText="1"/>
    </xf>
    <xf numFmtId="0" fontId="0" fillId="0" borderId="22" xfId="0" applyBorder="1" applyAlignment="1">
      <alignment horizontal="left" vertical="center" wrapText="1"/>
    </xf>
    <xf numFmtId="0" fontId="0" fillId="0" borderId="22" xfId="0" applyBorder="1" applyAlignment="1">
      <alignment horizontal="left" vertical="center"/>
    </xf>
    <xf numFmtId="0" fontId="0" fillId="0" borderId="22" xfId="0" applyBorder="1" applyAlignment="1">
      <alignment horizontal="center" vertical="center"/>
    </xf>
    <xf numFmtId="0" fontId="0" fillId="9" borderId="22" xfId="0" applyFill="1" applyBorder="1" applyAlignment="1">
      <alignment horizontal="center" vertical="center"/>
    </xf>
    <xf numFmtId="9" fontId="0" fillId="0" borderId="29" xfId="0" applyNumberFormat="1" applyBorder="1" applyAlignment="1">
      <alignment vertical="center"/>
    </xf>
    <xf numFmtId="0" fontId="0" fillId="0" borderId="30" xfId="0" applyBorder="1" applyAlignment="1">
      <alignment vertical="center"/>
    </xf>
    <xf numFmtId="0" fontId="9" fillId="3" borderId="7" xfId="0" applyNumberFormat="1" applyFont="1" applyFill="1" applyBorder="1" applyAlignment="1" applyProtection="1">
      <alignment horizontal="center" vertical="center"/>
    </xf>
    <xf numFmtId="0" fontId="9" fillId="3" borderId="8" xfId="0" applyNumberFormat="1" applyFont="1" applyFill="1" applyBorder="1" applyAlignment="1" applyProtection="1">
      <alignment horizontal="center" vertical="center"/>
    </xf>
    <xf numFmtId="0" fontId="0" fillId="0" borderId="17" xfId="0" applyBorder="1" applyAlignment="1">
      <alignment vertical="center"/>
    </xf>
    <xf numFmtId="0" fontId="0" fillId="0" borderId="18" xfId="0" applyBorder="1" applyAlignment="1">
      <alignment vertical="center"/>
    </xf>
    <xf numFmtId="0" fontId="9" fillId="3" borderId="11" xfId="0"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0" fillId="0" borderId="17" xfId="0" applyBorder="1" applyAlignment="1">
      <alignment horizontal="right" vertical="center"/>
    </xf>
    <xf numFmtId="0" fontId="0" fillId="0" borderId="18" xfId="0" applyBorder="1" applyAlignment="1">
      <alignment horizontal="righ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4" borderId="21"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55" xfId="0" applyFont="1" applyFill="1" applyBorder="1" applyAlignment="1">
      <alignment horizontal="center" vertical="center"/>
    </xf>
    <xf numFmtId="0" fontId="14" fillId="4" borderId="22" xfId="0" applyFont="1" applyFill="1" applyBorder="1" applyAlignment="1">
      <alignment horizontal="center" vertical="center" wrapText="1"/>
    </xf>
    <xf numFmtId="0" fontId="14" fillId="4" borderId="22" xfId="0" applyFont="1" applyFill="1" applyBorder="1" applyAlignment="1">
      <alignment horizontal="center" vertical="center"/>
    </xf>
    <xf numFmtId="0" fontId="19" fillId="7"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5"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layout/>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266</c:v>
                </c:pt>
                <c:pt idx="1">
                  <c:v>141755</c:v>
                </c:pt>
                <c:pt idx="2">
                  <c:v>37717</c:v>
                </c:pt>
                <c:pt idx="3">
                  <c:v>1306</c:v>
                </c:pt>
                <c:pt idx="4">
                  <c:v>1397</c:v>
                </c:pt>
                <c:pt idx="5">
                  <c:v>0</c:v>
                </c:pt>
                <c:pt idx="6">
                  <c:v>39817</c:v>
                </c:pt>
                <c:pt idx="7">
                  <c:v>344</c:v>
                </c:pt>
                <c:pt idx="8">
                  <c:v>0</c:v>
                </c:pt>
                <c:pt idx="9">
                  <c:v>5449</c:v>
                </c:pt>
                <c:pt idx="10">
                  <c:v>83824</c:v>
                </c:pt>
                <c:pt idx="11">
                  <c:v>261152</c:v>
                </c:pt>
                <c:pt idx="12">
                  <c:v>0</c:v>
                </c:pt>
                <c:pt idx="13">
                  <c:v>533</c:v>
                </c:pt>
                <c:pt idx="14">
                  <c:v>189947</c:v>
                </c:pt>
                <c:pt idx="15">
                  <c:v>0</c:v>
                </c:pt>
                <c:pt idx="16">
                  <c:v>0</c:v>
                </c:pt>
                <c:pt idx="17">
                  <c:v>0</c:v>
                </c:pt>
                <c:pt idx="18">
                  <c:v>0</c:v>
                </c:pt>
                <c:pt idx="19">
                  <c:v>4220</c:v>
                </c:pt>
                <c:pt idx="20">
                  <c:v>138925</c:v>
                </c:pt>
                <c:pt idx="21">
                  <c:v>1065</c:v>
                </c:pt>
                <c:pt idx="22">
                  <c:v>46588</c:v>
                </c:pt>
                <c:pt idx="23">
                  <c:v>15674</c:v>
                </c:pt>
                <c:pt idx="24">
                  <c:v>3851</c:v>
                </c:pt>
                <c:pt idx="25">
                  <c:v>270</c:v>
                </c:pt>
                <c:pt idx="26">
                  <c:v>0</c:v>
                </c:pt>
                <c:pt idx="27">
                  <c:v>33594</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19798</c:v>
                </c:pt>
                <c:pt idx="1">
                  <c:v>0</c:v>
                </c:pt>
                <c:pt idx="2">
                  <c:v>0</c:v>
                </c:pt>
                <c:pt idx="3">
                  <c:v>0</c:v>
                </c:pt>
                <c:pt idx="4">
                  <c:v>0</c:v>
                </c:pt>
                <c:pt idx="5">
                  <c:v>0</c:v>
                </c:pt>
                <c:pt idx="6">
                  <c:v>0</c:v>
                </c:pt>
                <c:pt idx="7">
                  <c:v>807</c:v>
                </c:pt>
                <c:pt idx="8">
                  <c:v>258</c:v>
                </c:pt>
                <c:pt idx="9">
                  <c:v>0</c:v>
                </c:pt>
                <c:pt idx="10">
                  <c:v>76839</c:v>
                </c:pt>
                <c:pt idx="11">
                  <c:v>291</c:v>
                </c:pt>
                <c:pt idx="12">
                  <c:v>0</c:v>
                </c:pt>
                <c:pt idx="13">
                  <c:v>1151</c:v>
                </c:pt>
                <c:pt idx="14">
                  <c:v>60869</c:v>
                </c:pt>
                <c:pt idx="15">
                  <c:v>0</c:v>
                </c:pt>
                <c:pt idx="16">
                  <c:v>172034</c:v>
                </c:pt>
                <c:pt idx="17">
                  <c:v>0</c:v>
                </c:pt>
                <c:pt idx="18">
                  <c:v>251</c:v>
                </c:pt>
                <c:pt idx="19">
                  <c:v>54315</c:v>
                </c:pt>
                <c:pt idx="20">
                  <c:v>310013</c:v>
                </c:pt>
                <c:pt idx="21">
                  <c:v>0</c:v>
                </c:pt>
                <c:pt idx="22">
                  <c:v>0</c:v>
                </c:pt>
                <c:pt idx="23">
                  <c:v>0</c:v>
                </c:pt>
                <c:pt idx="24">
                  <c:v>241</c:v>
                </c:pt>
                <c:pt idx="25">
                  <c:v>46125</c:v>
                </c:pt>
                <c:pt idx="26">
                  <c:v>271</c:v>
                </c:pt>
                <c:pt idx="27">
                  <c:v>656</c:v>
                </c:pt>
              </c:numCache>
            </c:numRef>
          </c:val>
        </c:ser>
        <c:axId val="91162112"/>
        <c:axId val="91163648"/>
      </c:barChart>
      <c:catAx>
        <c:axId val="91162112"/>
        <c:scaling>
          <c:orientation val="minMax"/>
        </c:scaling>
        <c:axPos val="b"/>
        <c:majorTickMark val="none"/>
        <c:tickLblPos val="nextTo"/>
        <c:crossAx val="91163648"/>
        <c:crosses val="autoZero"/>
        <c:auto val="1"/>
        <c:lblAlgn val="ctr"/>
        <c:lblOffset val="100"/>
      </c:catAx>
      <c:valAx>
        <c:axId val="91163648"/>
        <c:scaling>
          <c:orientation val="minMax"/>
        </c:scaling>
        <c:axPos val="l"/>
        <c:majorGridlines/>
        <c:numFmt formatCode="&quot;¥&quot;#,##0;[Red]\-&quot;¥&quot;#,##0" sourceLinked="1"/>
        <c:majorTickMark val="none"/>
        <c:tickLblPos val="nextTo"/>
        <c:crossAx val="91162112"/>
        <c:crosses val="autoZero"/>
        <c:crossBetween val="between"/>
      </c:valAx>
    </c:plotArea>
    <c:legend>
      <c:legendPos val="r"/>
      <c:layout/>
    </c:legend>
    <c:plotVisOnly val="1"/>
    <c:dispBlanksAs val="gap"/>
  </c:chart>
  <c:printSettings>
    <c:headerFooter/>
    <c:pageMargins b="0.75000000000001232" l="0.70000000000000062" r="0.70000000000000062" t="0.7500000000000123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layout/>
    </c:title>
    <c:plotArea>
      <c:layout>
        <c:manualLayout>
          <c:layoutTarget val="inner"/>
          <c:xMode val="edge"/>
          <c:yMode val="edge"/>
          <c:x val="0.17518665083826504"/>
          <c:y val="0.13433611724119821"/>
          <c:w val="0.6612682954802227"/>
          <c:h val="0.67824880297151757"/>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92514176"/>
        <c:axId val="92515712"/>
      </c:lineChart>
      <c:dateAx>
        <c:axId val="92514176"/>
        <c:scaling>
          <c:orientation val="minMax"/>
        </c:scaling>
        <c:axPos val="b"/>
        <c:numFmt formatCode="yyyy&quot;年&quot;mm&quot;月&quot;" sourceLinked="1"/>
        <c:majorTickMark val="none"/>
        <c:tickLblPos val="nextTo"/>
        <c:crossAx val="92515712"/>
        <c:crosses val="autoZero"/>
        <c:auto val="1"/>
        <c:lblOffset val="100"/>
        <c:baseTimeUnit val="months"/>
      </c:dateAx>
      <c:valAx>
        <c:axId val="92515712"/>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4017"/>
            </c:manualLayout>
          </c:layout>
        </c:title>
        <c:numFmt formatCode="&quot;¥&quot;#,##0;\-&quot;¥&quot;#,##0" sourceLinked="1"/>
        <c:majorTickMark val="none"/>
        <c:tickLblPos val="nextTo"/>
        <c:crossAx val="92514176"/>
        <c:crosses val="autoZero"/>
        <c:crossBetween val="between"/>
      </c:valAx>
    </c:plotArea>
    <c:legend>
      <c:legendPos val="r"/>
      <c:layout/>
    </c:legend>
    <c:plotVisOnly val="1"/>
    <c:dispBlanksAs val="gap"/>
  </c:chart>
  <c:printSettings>
    <c:headerFooter/>
    <c:pageMargins b="0.75000000000001232" l="0.70000000000000062" r="0.70000000000000062" t="0.75000000000001232" header="0.30000000000000032" footer="0.30000000000000032"/>
    <c:pageSetup/>
  </c:printSettings>
</c:chartSpace>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6</xdr:col>
      <xdr:colOff>771525</xdr:colOff>
      <xdr:row>1</xdr:row>
      <xdr:rowOff>2152650</xdr:rowOff>
    </xdr:from>
    <xdr:to>
      <xdr:col>10</xdr:col>
      <xdr:colOff>1076325</xdr:colOff>
      <xdr:row>1</xdr:row>
      <xdr:rowOff>2390775</xdr:rowOff>
    </xdr:to>
    <xdr:sp macro="" textlink="">
      <xdr:nvSpPr>
        <xdr:cNvPr id="4" name="テキスト ボックス 3"/>
        <xdr:cNvSpPr txBox="1"/>
      </xdr:nvSpPr>
      <xdr:spPr>
        <a:xfrm>
          <a:off x="7277100" y="2362200"/>
          <a:ext cx="38766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まずは最少ロット＝</a:t>
          </a:r>
          <a:r>
            <a:rPr kumimoji="1" lang="en-US" altLang="ja-JP" sz="1100" b="1"/>
            <a:t>0.01</a:t>
          </a:r>
          <a:r>
            <a:rPr kumimoji="1" lang="ja-JP" altLang="en-US" sz="1100" b="1"/>
            <a:t>で開始⇒</a:t>
          </a:r>
          <a:r>
            <a:rPr kumimoji="1" lang="en-US" altLang="ja-JP" sz="1100" b="1"/>
            <a:t>6</a:t>
          </a:r>
          <a:r>
            <a:rPr kumimoji="1" lang="ja-JP" altLang="en-US" sz="1100" b="1"/>
            <a:t>月よりリスク１％スタート</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85725</xdr:rowOff>
    </xdr:to>
    <xdr:pic>
      <xdr:nvPicPr>
        <xdr:cNvPr id="12289" name="Picture 1"/>
        <xdr:cNvPicPr>
          <a:picLocks noChangeAspect="1" noChangeArrowheads="1"/>
        </xdr:cNvPicPr>
      </xdr:nvPicPr>
      <xdr:blipFill>
        <a:blip xmlns:r="http://schemas.openxmlformats.org/officeDocument/2006/relationships" r:embed="rId1"/>
        <a:srcRect l="4685" t="13151" b="13021"/>
        <a:stretch>
          <a:fillRect/>
        </a:stretch>
      </xdr:blipFill>
      <xdr:spPr bwMode="auto">
        <a:xfrm>
          <a:off x="0" y="0"/>
          <a:ext cx="12401550" cy="54006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No.73:AUDCHF</a:t>
          </a:r>
        </a:p>
        <a:p>
          <a:r>
            <a:rPr kumimoji="1" lang="ja-JP" altLang="en-US" sz="1100"/>
            <a:t>相場認識</a:t>
          </a:r>
        </a:p>
      </xdr:txBody>
    </xdr:sp>
    <xdr:clientData/>
  </xdr:twoCellAnchor>
  <xdr:twoCellAnchor>
    <xdr:from>
      <xdr:col>0</xdr:col>
      <xdr:colOff>76200</xdr:colOff>
      <xdr:row>12</xdr:row>
      <xdr:rowOff>38099</xdr:rowOff>
    </xdr:from>
    <xdr:to>
      <xdr:col>2</xdr:col>
      <xdr:colOff>152399</xdr:colOff>
      <xdr:row>16</xdr:row>
      <xdr:rowOff>57150</xdr:rowOff>
    </xdr:to>
    <xdr:sp macro="" textlink="">
      <xdr:nvSpPr>
        <xdr:cNvPr id="4" name="テキスト ボックス 3"/>
        <xdr:cNvSpPr txBox="1"/>
      </xdr:nvSpPr>
      <xdr:spPr>
        <a:xfrm>
          <a:off x="76200" y="2095499"/>
          <a:ext cx="1447799" cy="704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日足レベルでそれなりの</a:t>
          </a:r>
          <a:r>
            <a:rPr kumimoji="1" lang="en-US" altLang="ja-JP" sz="1100"/>
            <a:t>S/R</a:t>
          </a:r>
          <a:r>
            <a:rPr kumimoji="1" lang="ja-JP" altLang="en-US" sz="1100"/>
            <a:t>に当たっている</a:t>
          </a:r>
          <a:endParaRPr kumimoji="1" lang="en-US" altLang="ja-JP" sz="1100"/>
        </a:p>
      </xdr:txBody>
    </xdr:sp>
    <xdr:clientData/>
  </xdr:twoCellAnchor>
  <xdr:twoCellAnchor>
    <xdr:from>
      <xdr:col>8</xdr:col>
      <xdr:colOff>676273</xdr:colOff>
      <xdr:row>1</xdr:row>
      <xdr:rowOff>161925</xdr:rowOff>
    </xdr:from>
    <xdr:to>
      <xdr:col>8</xdr:col>
      <xdr:colOff>676276</xdr:colOff>
      <xdr:row>6</xdr:row>
      <xdr:rowOff>9528</xdr:rowOff>
    </xdr:to>
    <xdr:cxnSp macro="">
      <xdr:nvCxnSpPr>
        <xdr:cNvPr id="10" name="直線矢印コネクタ 9"/>
        <xdr:cNvCxnSpPr/>
      </xdr:nvCxnSpPr>
      <xdr:spPr>
        <a:xfrm rot="16200000" flipH="1">
          <a:off x="5810248" y="685800"/>
          <a:ext cx="704853" cy="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419101</xdr:colOff>
      <xdr:row>6</xdr:row>
      <xdr:rowOff>57153</xdr:rowOff>
    </xdr:from>
    <xdr:to>
      <xdr:col>10</xdr:col>
      <xdr:colOff>419105</xdr:colOff>
      <xdr:row>10</xdr:row>
      <xdr:rowOff>2</xdr:rowOff>
    </xdr:to>
    <xdr:cxnSp macro="">
      <xdr:nvCxnSpPr>
        <xdr:cNvPr id="11" name="直線矢印コネクタ 10"/>
        <xdr:cNvCxnSpPr/>
      </xdr:nvCxnSpPr>
      <xdr:spPr>
        <a:xfrm rot="5400000" flipH="1" flipV="1">
          <a:off x="6962778" y="1400176"/>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295275</xdr:colOff>
      <xdr:row>3</xdr:row>
      <xdr:rowOff>152399</xdr:rowOff>
    </xdr:from>
    <xdr:to>
      <xdr:col>0</xdr:col>
      <xdr:colOff>295276</xdr:colOff>
      <xdr:row>6</xdr:row>
      <xdr:rowOff>2</xdr:rowOff>
    </xdr:to>
    <xdr:cxnSp macro="">
      <xdr:nvCxnSpPr>
        <xdr:cNvPr id="12" name="直線矢印コネクタ 11"/>
        <xdr:cNvCxnSpPr/>
      </xdr:nvCxnSpPr>
      <xdr:spPr>
        <a:xfrm rot="16200000" flipH="1">
          <a:off x="114299" y="847725"/>
          <a:ext cx="361953" cy="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32</xdr:row>
      <xdr:rowOff>66675</xdr:rowOff>
    </xdr:from>
    <xdr:to>
      <xdr:col>18</xdr:col>
      <xdr:colOff>57150</xdr:colOff>
      <xdr:row>64</xdr:row>
      <xdr:rowOff>38100</xdr:rowOff>
    </xdr:to>
    <xdr:pic>
      <xdr:nvPicPr>
        <xdr:cNvPr id="12290" name="Picture 2"/>
        <xdr:cNvPicPr>
          <a:picLocks noChangeAspect="1" noChangeArrowheads="1"/>
        </xdr:cNvPicPr>
      </xdr:nvPicPr>
      <xdr:blipFill>
        <a:blip xmlns:r="http://schemas.openxmlformats.org/officeDocument/2006/relationships" r:embed="rId2"/>
        <a:srcRect l="4685" t="12630" b="12760"/>
        <a:stretch>
          <a:fillRect/>
        </a:stretch>
      </xdr:blipFill>
      <xdr:spPr bwMode="auto">
        <a:xfrm>
          <a:off x="0" y="5553075"/>
          <a:ext cx="12401550" cy="5457825"/>
        </a:xfrm>
        <a:prstGeom prst="rect">
          <a:avLst/>
        </a:prstGeom>
        <a:noFill/>
        <a:ln w="1">
          <a:noFill/>
          <a:miter lim="800000"/>
          <a:headEnd/>
          <a:tailEnd type="none" w="med" len="med"/>
        </a:ln>
        <a:effectLst/>
      </xdr:spPr>
    </xdr:pic>
    <xdr:clientData/>
  </xdr:twoCellAnchor>
  <xdr:twoCellAnchor>
    <xdr:from>
      <xdr:col>6</xdr:col>
      <xdr:colOff>466725</xdr:colOff>
      <xdr:row>51</xdr:row>
      <xdr:rowOff>38099</xdr:rowOff>
    </xdr:from>
    <xdr:to>
      <xdr:col>7</xdr:col>
      <xdr:colOff>257175</xdr:colOff>
      <xdr:row>51</xdr:row>
      <xdr:rowOff>161924</xdr:rowOff>
    </xdr:to>
    <xdr:cxnSp macro="">
      <xdr:nvCxnSpPr>
        <xdr:cNvPr id="16" name="直線矢印コネクタ 15"/>
        <xdr:cNvCxnSpPr/>
      </xdr:nvCxnSpPr>
      <xdr:spPr>
        <a:xfrm>
          <a:off x="4581525" y="8782049"/>
          <a:ext cx="476250" cy="1238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142875</xdr:rowOff>
    </xdr:from>
    <xdr:to>
      <xdr:col>2</xdr:col>
      <xdr:colOff>66674</xdr:colOff>
      <xdr:row>36</xdr:row>
      <xdr:rowOff>104775</xdr:rowOff>
    </xdr:to>
    <xdr:sp macro="" textlink="">
      <xdr:nvSpPr>
        <xdr:cNvPr id="17" name="テキスト ボックス 16"/>
        <xdr:cNvSpPr txBox="1"/>
      </xdr:nvSpPr>
      <xdr:spPr>
        <a:xfrm>
          <a:off x="85725" y="5800725"/>
          <a:ext cx="135254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30(15)min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6</xdr:col>
      <xdr:colOff>581025</xdr:colOff>
      <xdr:row>60</xdr:row>
      <xdr:rowOff>95250</xdr:rowOff>
    </xdr:from>
    <xdr:to>
      <xdr:col>7</xdr:col>
      <xdr:colOff>342900</xdr:colOff>
      <xdr:row>61</xdr:row>
      <xdr:rowOff>57150</xdr:rowOff>
    </xdr:to>
    <xdr:cxnSp macro="">
      <xdr:nvCxnSpPr>
        <xdr:cNvPr id="18" name="直線矢印コネクタ 17"/>
        <xdr:cNvCxnSpPr/>
      </xdr:nvCxnSpPr>
      <xdr:spPr>
        <a:xfrm flipV="1">
          <a:off x="4695825" y="10382250"/>
          <a:ext cx="447675" cy="1333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438150</xdr:colOff>
      <xdr:row>42</xdr:row>
      <xdr:rowOff>123824</xdr:rowOff>
    </xdr:from>
    <xdr:to>
      <xdr:col>7</xdr:col>
      <xdr:colOff>485775</xdr:colOff>
      <xdr:row>44</xdr:row>
      <xdr:rowOff>161924</xdr:rowOff>
    </xdr:to>
    <xdr:sp macro="" textlink="">
      <xdr:nvSpPr>
        <xdr:cNvPr id="19" name="角丸四角形吹き出し 18"/>
        <xdr:cNvSpPr/>
      </xdr:nvSpPr>
      <xdr:spPr>
        <a:xfrm>
          <a:off x="4552950" y="7324724"/>
          <a:ext cx="733425" cy="381000"/>
        </a:xfrm>
        <a:prstGeom prst="wedgeRoundRectCallout">
          <a:avLst>
            <a:gd name="adj1" fmla="val 75966"/>
            <a:gd name="adj2" fmla="val 13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8</xdr:col>
      <xdr:colOff>504825</xdr:colOff>
      <xdr:row>40</xdr:row>
      <xdr:rowOff>104774</xdr:rowOff>
    </xdr:from>
    <xdr:to>
      <xdr:col>9</xdr:col>
      <xdr:colOff>476250</xdr:colOff>
      <xdr:row>42</xdr:row>
      <xdr:rowOff>142874</xdr:rowOff>
    </xdr:to>
    <xdr:sp macro="" textlink="">
      <xdr:nvSpPr>
        <xdr:cNvPr id="20" name="角丸四角形吹き出し 19"/>
        <xdr:cNvSpPr/>
      </xdr:nvSpPr>
      <xdr:spPr>
        <a:xfrm>
          <a:off x="5991225" y="6962774"/>
          <a:ext cx="657225" cy="381000"/>
        </a:xfrm>
        <a:prstGeom prst="wedgeRoundRectCallout">
          <a:avLst>
            <a:gd name="adj1" fmla="val 63884"/>
            <a:gd name="adj2" fmla="val 11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95248</xdr:colOff>
      <xdr:row>37</xdr:row>
      <xdr:rowOff>47623</xdr:rowOff>
    </xdr:from>
    <xdr:to>
      <xdr:col>2</xdr:col>
      <xdr:colOff>219075</xdr:colOff>
      <xdr:row>42</xdr:row>
      <xdr:rowOff>161924</xdr:rowOff>
    </xdr:to>
    <xdr:sp macro="" textlink="">
      <xdr:nvSpPr>
        <xdr:cNvPr id="21" name="角丸四角形吹き出し 20"/>
        <xdr:cNvSpPr/>
      </xdr:nvSpPr>
      <xdr:spPr>
        <a:xfrm>
          <a:off x="95248" y="6391273"/>
          <a:ext cx="1495427" cy="97155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先週からの持ち越し。</a:t>
          </a:r>
          <a:endParaRPr kumimoji="1" lang="en-US" altLang="ja-JP" sz="1100"/>
        </a:p>
        <a:p>
          <a:pPr algn="ctr"/>
          <a:r>
            <a:rPr kumimoji="1" lang="en-US" altLang="ja-JP" sz="1100"/>
            <a:t>GBP</a:t>
          </a:r>
          <a:r>
            <a:rPr kumimoji="1" lang="ja-JP" altLang="en-US" sz="1100"/>
            <a:t>系以外は勝てそうだったのでロットを１％に上げてみた</a:t>
          </a:r>
          <a:endParaRPr kumimoji="1" lang="en-US" altLang="ja-JP" sz="1100"/>
        </a:p>
      </xdr:txBody>
    </xdr:sp>
    <xdr:clientData/>
  </xdr:twoCellAnchor>
  <xdr:twoCellAnchor>
    <xdr:from>
      <xdr:col>17</xdr:col>
      <xdr:colOff>38102</xdr:colOff>
      <xdr:row>6</xdr:row>
      <xdr:rowOff>95252</xdr:rowOff>
    </xdr:from>
    <xdr:to>
      <xdr:col>17</xdr:col>
      <xdr:colOff>38106</xdr:colOff>
      <xdr:row>10</xdr:row>
      <xdr:rowOff>38101</xdr:rowOff>
    </xdr:to>
    <xdr:cxnSp macro="">
      <xdr:nvCxnSpPr>
        <xdr:cNvPr id="23" name="直線矢印コネクタ 22"/>
        <xdr:cNvCxnSpPr/>
      </xdr:nvCxnSpPr>
      <xdr:spPr>
        <a:xfrm rot="5400000" flipH="1" flipV="1">
          <a:off x="11382379" y="1438275"/>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38100</xdr:colOff>
      <xdr:row>31</xdr:row>
      <xdr:rowOff>123825</xdr:rowOff>
    </xdr:to>
    <xdr:pic>
      <xdr:nvPicPr>
        <xdr:cNvPr id="19457" name="Picture 1"/>
        <xdr:cNvPicPr>
          <a:picLocks noChangeAspect="1" noChangeArrowheads="1"/>
        </xdr:cNvPicPr>
      </xdr:nvPicPr>
      <xdr:blipFill>
        <a:blip xmlns:r="http://schemas.openxmlformats.org/officeDocument/2006/relationships" r:embed="rId1"/>
        <a:srcRect l="4832" t="12630" b="13021"/>
        <a:stretch>
          <a:fillRect/>
        </a:stretch>
      </xdr:blipFill>
      <xdr:spPr bwMode="auto">
        <a:xfrm>
          <a:off x="0" y="0"/>
          <a:ext cx="12382500"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57150</xdr:rowOff>
    </xdr:from>
    <xdr:to>
      <xdr:col>1</xdr:col>
      <xdr:colOff>666750</xdr:colOff>
      <xdr:row>3</xdr:row>
      <xdr:rowOff>152400</xdr:rowOff>
    </xdr:to>
    <xdr:sp macro="" textlink="">
      <xdr:nvSpPr>
        <xdr:cNvPr id="3" name="テキスト ボックス 2"/>
        <xdr:cNvSpPr txBox="1"/>
      </xdr:nvSpPr>
      <xdr:spPr>
        <a:xfrm>
          <a:off x="104773" y="228600"/>
          <a:ext cx="1247777"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No.72:GBPUSD</a:t>
          </a:r>
        </a:p>
        <a:p>
          <a:r>
            <a:rPr kumimoji="1" lang="ja-JP" altLang="en-US" sz="1100"/>
            <a:t>フラッグ</a:t>
          </a:r>
        </a:p>
      </xdr:txBody>
    </xdr:sp>
    <xdr:clientData/>
  </xdr:twoCellAnchor>
  <xdr:twoCellAnchor>
    <xdr:from>
      <xdr:col>0</xdr:col>
      <xdr:colOff>104775</xdr:colOff>
      <xdr:row>4</xdr:row>
      <xdr:rowOff>57150</xdr:rowOff>
    </xdr:from>
    <xdr:to>
      <xdr:col>2</xdr:col>
      <xdr:colOff>514350</xdr:colOff>
      <xdr:row>9</xdr:row>
      <xdr:rowOff>28575</xdr:rowOff>
    </xdr:to>
    <xdr:sp macro="" textlink="">
      <xdr:nvSpPr>
        <xdr:cNvPr id="4" name="テキスト ボックス 3"/>
        <xdr:cNvSpPr txBox="1"/>
      </xdr:nvSpPr>
      <xdr:spPr>
        <a:xfrm>
          <a:off x="104775" y="742950"/>
          <a:ext cx="1781175"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ｗによる反転後のフラッグで</a:t>
          </a:r>
          <a:r>
            <a:rPr kumimoji="1" lang="en-US" altLang="ja-JP" sz="1100"/>
            <a:t>H/S</a:t>
          </a:r>
          <a:r>
            <a:rPr kumimoji="1" lang="ja-JP" altLang="en-US" sz="1100"/>
            <a:t>にも見える</a:t>
          </a:r>
          <a:endParaRPr kumimoji="1" lang="en-US" altLang="ja-JP" sz="1100"/>
        </a:p>
        <a:p>
          <a:r>
            <a:rPr kumimoji="1" lang="ja-JP" altLang="en-US" sz="1100"/>
            <a:t>⇒ある程度大きく下落する可能性ありと見た</a:t>
          </a:r>
          <a:endParaRPr kumimoji="1" lang="en-US" altLang="ja-JP" sz="1100"/>
        </a:p>
      </xdr:txBody>
    </xdr:sp>
    <xdr:clientData/>
  </xdr:twoCellAnchor>
  <xdr:twoCellAnchor>
    <xdr:from>
      <xdr:col>9</xdr:col>
      <xdr:colOff>371475</xdr:colOff>
      <xdr:row>6</xdr:row>
      <xdr:rowOff>142875</xdr:rowOff>
    </xdr:from>
    <xdr:to>
      <xdr:col>10</xdr:col>
      <xdr:colOff>419100</xdr:colOff>
      <xdr:row>9</xdr:row>
      <xdr:rowOff>9525</xdr:rowOff>
    </xdr:to>
    <xdr:sp macro="" textlink="">
      <xdr:nvSpPr>
        <xdr:cNvPr id="5" name="角丸四角形吹き出し 4"/>
        <xdr:cNvSpPr/>
      </xdr:nvSpPr>
      <xdr:spPr>
        <a:xfrm>
          <a:off x="6543675" y="1171575"/>
          <a:ext cx="733425" cy="381000"/>
        </a:xfrm>
        <a:prstGeom prst="wedgeRoundRectCallout">
          <a:avLst>
            <a:gd name="adj1" fmla="val 61681"/>
            <a:gd name="adj2" fmla="val -11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12</xdr:col>
      <xdr:colOff>266700</xdr:colOff>
      <xdr:row>8</xdr:row>
      <xdr:rowOff>19050</xdr:rowOff>
    </xdr:from>
    <xdr:to>
      <xdr:col>13</xdr:col>
      <xdr:colOff>314325</xdr:colOff>
      <xdr:row>10</xdr:row>
      <xdr:rowOff>57150</xdr:rowOff>
    </xdr:to>
    <xdr:sp macro="" textlink="">
      <xdr:nvSpPr>
        <xdr:cNvPr id="6" name="角丸四角形吹き出し 5"/>
        <xdr:cNvSpPr/>
      </xdr:nvSpPr>
      <xdr:spPr>
        <a:xfrm>
          <a:off x="8496300" y="1390650"/>
          <a:ext cx="733425" cy="381000"/>
        </a:xfrm>
        <a:prstGeom prst="wedgeRoundRectCallout">
          <a:avLst>
            <a:gd name="adj1" fmla="val -88638"/>
            <a:gd name="adj2" fmla="val -4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123825</xdr:colOff>
      <xdr:row>9</xdr:row>
      <xdr:rowOff>104775</xdr:rowOff>
    </xdr:from>
    <xdr:to>
      <xdr:col>2</xdr:col>
      <xdr:colOff>533400</xdr:colOff>
      <xdr:row>12</xdr:row>
      <xdr:rowOff>38100</xdr:rowOff>
    </xdr:to>
    <xdr:sp macro="" textlink="">
      <xdr:nvSpPr>
        <xdr:cNvPr id="12" name="テキスト ボックス 11"/>
        <xdr:cNvSpPr txBox="1"/>
      </xdr:nvSpPr>
      <xdr:spPr>
        <a:xfrm>
          <a:off x="123825" y="1647825"/>
          <a:ext cx="178117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ターゲットを倍の</a:t>
          </a:r>
          <a:r>
            <a:rPr kumimoji="1" lang="en-US" altLang="ja-JP" sz="1100"/>
            <a:t>127</a:t>
          </a:r>
          <a:r>
            <a:rPr kumimoji="1" lang="ja-JP" altLang="en-US" sz="1100"/>
            <a:t>に設定</a:t>
          </a:r>
          <a:endParaRPr kumimoji="1" lang="en-US" altLang="ja-JP" sz="1100"/>
        </a:p>
        <a:p>
          <a:r>
            <a:rPr kumimoji="1" lang="ja-JP" altLang="en-US" sz="1100"/>
            <a:t>⇒無事利確</a:t>
          </a:r>
          <a:endParaRPr kumimoji="1" lang="en-US" altLang="ja-JP" sz="1100"/>
        </a:p>
      </xdr:txBody>
    </xdr:sp>
    <xdr:clientData/>
  </xdr:twoCellAnchor>
  <xdr:twoCellAnchor>
    <xdr:from>
      <xdr:col>1</xdr:col>
      <xdr:colOff>104774</xdr:colOff>
      <xdr:row>13</xdr:row>
      <xdr:rowOff>161924</xdr:rowOff>
    </xdr:from>
    <xdr:to>
      <xdr:col>4</xdr:col>
      <xdr:colOff>9525</xdr:colOff>
      <xdr:row>18</xdr:row>
      <xdr:rowOff>133350</xdr:rowOff>
    </xdr:to>
    <xdr:sp macro="" textlink="">
      <xdr:nvSpPr>
        <xdr:cNvPr id="8" name="角丸四角形吹き出し 7"/>
        <xdr:cNvSpPr/>
      </xdr:nvSpPr>
      <xdr:spPr>
        <a:xfrm>
          <a:off x="790574" y="2390774"/>
          <a:ext cx="1962151" cy="828676"/>
        </a:xfrm>
        <a:prstGeom prst="wedgeRoundRectCallout">
          <a:avLst>
            <a:gd name="adj1" fmla="val -34737"/>
            <a:gd name="adj2" fmla="val -9717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最小ロットだから可能。</a:t>
          </a:r>
          <a:endParaRPr kumimoji="1" lang="en-US" altLang="ja-JP" sz="1100" b="1"/>
        </a:p>
        <a:p>
          <a:pPr algn="ctr"/>
          <a:r>
            <a:rPr kumimoji="1" lang="ja-JP" altLang="en-US" sz="1100" b="1"/>
            <a:t>ロット上げるには検証で何か気付きを得て自信をつける必要あり</a:t>
          </a:r>
        </a:p>
      </xdr:txBody>
    </xdr:sp>
    <xdr:clientData/>
  </xdr:twoCellAnchor>
  <xdr:twoCellAnchor>
    <xdr:from>
      <xdr:col>11</xdr:col>
      <xdr:colOff>171450</xdr:colOff>
      <xdr:row>1</xdr:row>
      <xdr:rowOff>0</xdr:rowOff>
    </xdr:from>
    <xdr:to>
      <xdr:col>12</xdr:col>
      <xdr:colOff>619125</xdr:colOff>
      <xdr:row>3</xdr:row>
      <xdr:rowOff>38100</xdr:rowOff>
    </xdr:to>
    <xdr:sp macro="" textlink="">
      <xdr:nvSpPr>
        <xdr:cNvPr id="13" name="角丸四角形吹き出し 12"/>
        <xdr:cNvSpPr/>
      </xdr:nvSpPr>
      <xdr:spPr>
        <a:xfrm>
          <a:off x="7715250" y="171450"/>
          <a:ext cx="1133475" cy="381000"/>
        </a:xfrm>
        <a:prstGeom prst="wedgeRoundRectCallout">
          <a:avLst>
            <a:gd name="adj1" fmla="val -77280"/>
            <a:gd name="adj2" fmla="val 5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ヒゲで</a:t>
          </a:r>
          <a:r>
            <a:rPr kumimoji="1" lang="en-US" altLang="ja-JP" sz="1100"/>
            <a:t>S/R</a:t>
          </a:r>
          <a:r>
            <a:rPr kumimoji="1" lang="ja-JP" altLang="en-US" sz="1100"/>
            <a:t>を跨いで戻った</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47625</xdr:rowOff>
    </xdr:to>
    <xdr:pic>
      <xdr:nvPicPr>
        <xdr:cNvPr id="18433" name="Picture 1"/>
        <xdr:cNvPicPr>
          <a:picLocks noChangeAspect="1" noChangeArrowheads="1"/>
        </xdr:cNvPicPr>
      </xdr:nvPicPr>
      <xdr:blipFill>
        <a:blip xmlns:r="http://schemas.openxmlformats.org/officeDocument/2006/relationships" r:embed="rId1"/>
        <a:srcRect l="4758" t="13542" b="13151"/>
        <a:stretch>
          <a:fillRect/>
        </a:stretch>
      </xdr:blipFill>
      <xdr:spPr bwMode="auto">
        <a:xfrm>
          <a:off x="0" y="0"/>
          <a:ext cx="12392025" cy="53625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No.71:EURAUD</a:t>
          </a:r>
        </a:p>
        <a:p>
          <a:r>
            <a:rPr kumimoji="1" lang="ja-JP" altLang="en-US" sz="1100"/>
            <a:t>フラッグ</a:t>
          </a:r>
        </a:p>
      </xdr:txBody>
    </xdr:sp>
    <xdr:clientData/>
  </xdr:twoCellAnchor>
  <xdr:twoCellAnchor>
    <xdr:from>
      <xdr:col>0</xdr:col>
      <xdr:colOff>104775</xdr:colOff>
      <xdr:row>4</xdr:row>
      <xdr:rowOff>28575</xdr:rowOff>
    </xdr:from>
    <xdr:to>
      <xdr:col>2</xdr:col>
      <xdr:colOff>514350</xdr:colOff>
      <xdr:row>9</xdr:row>
      <xdr:rowOff>0</xdr:rowOff>
    </xdr:to>
    <xdr:sp macro="" textlink="">
      <xdr:nvSpPr>
        <xdr:cNvPr id="5" name="テキスト ボックス 4"/>
        <xdr:cNvSpPr txBox="1"/>
      </xdr:nvSpPr>
      <xdr:spPr>
        <a:xfrm>
          <a:off x="104775" y="714375"/>
          <a:ext cx="1781175"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小さなフラッグで狙うか迷ったが、</a:t>
          </a:r>
          <a:r>
            <a:rPr kumimoji="1" lang="en-US" altLang="ja-JP" sz="1100"/>
            <a:t>FIB200</a:t>
          </a:r>
          <a:r>
            <a:rPr kumimoji="1" lang="ja-JP" altLang="en-US" sz="1100"/>
            <a:t>以内に強い</a:t>
          </a:r>
          <a:r>
            <a:rPr kumimoji="1" lang="en-US" altLang="ja-JP" sz="1100"/>
            <a:t>S/R</a:t>
          </a:r>
          <a:r>
            <a:rPr kumimoji="1" lang="ja-JP" altLang="en-US" sz="1100"/>
            <a:t>が見当たらなかった為、伸ばしてみようと思った。</a:t>
          </a:r>
          <a:endParaRPr kumimoji="1" lang="en-US" altLang="ja-JP" sz="1100"/>
        </a:p>
      </xdr:txBody>
    </xdr:sp>
    <xdr:clientData/>
  </xdr:twoCellAnchor>
  <xdr:twoCellAnchor>
    <xdr:from>
      <xdr:col>8</xdr:col>
      <xdr:colOff>390525</xdr:colOff>
      <xdr:row>18</xdr:row>
      <xdr:rowOff>47625</xdr:rowOff>
    </xdr:from>
    <xdr:to>
      <xdr:col>9</xdr:col>
      <xdr:colOff>438150</xdr:colOff>
      <xdr:row>20</xdr:row>
      <xdr:rowOff>85725</xdr:rowOff>
    </xdr:to>
    <xdr:sp macro="" textlink="">
      <xdr:nvSpPr>
        <xdr:cNvPr id="6" name="角丸四角形吹き出し 5"/>
        <xdr:cNvSpPr/>
      </xdr:nvSpPr>
      <xdr:spPr>
        <a:xfrm>
          <a:off x="5876925" y="3133725"/>
          <a:ext cx="733425" cy="381000"/>
        </a:xfrm>
        <a:prstGeom prst="wedgeRoundRectCallout">
          <a:avLst>
            <a:gd name="adj1" fmla="val 61681"/>
            <a:gd name="adj2" fmla="val -11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11</xdr:col>
      <xdr:colOff>371475</xdr:colOff>
      <xdr:row>14</xdr:row>
      <xdr:rowOff>142875</xdr:rowOff>
    </xdr:from>
    <xdr:to>
      <xdr:col>13</xdr:col>
      <xdr:colOff>161925</xdr:colOff>
      <xdr:row>17</xdr:row>
      <xdr:rowOff>9525</xdr:rowOff>
    </xdr:to>
    <xdr:sp macro="" textlink="">
      <xdr:nvSpPr>
        <xdr:cNvPr id="7" name="角丸四角形吹き出し 6"/>
        <xdr:cNvSpPr/>
      </xdr:nvSpPr>
      <xdr:spPr>
        <a:xfrm>
          <a:off x="7915275" y="2543175"/>
          <a:ext cx="1162050" cy="381000"/>
        </a:xfrm>
        <a:prstGeom prst="wedgeRoundRectCallout">
          <a:avLst>
            <a:gd name="adj1" fmla="val -74352"/>
            <a:gd name="adj2" fmla="val -4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8</xdr:col>
      <xdr:colOff>66679</xdr:colOff>
      <xdr:row>10</xdr:row>
      <xdr:rowOff>2</xdr:rowOff>
    </xdr:from>
    <xdr:to>
      <xdr:col>8</xdr:col>
      <xdr:colOff>76200</xdr:colOff>
      <xdr:row>13</xdr:row>
      <xdr:rowOff>38099</xdr:rowOff>
    </xdr:to>
    <xdr:cxnSp macro="">
      <xdr:nvCxnSpPr>
        <xdr:cNvPr id="8" name="直線矢印コネクタ 7"/>
        <xdr:cNvCxnSpPr/>
      </xdr:nvCxnSpPr>
      <xdr:spPr>
        <a:xfrm rot="16200000" flipH="1">
          <a:off x="5281616" y="19859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285749</xdr:colOff>
      <xdr:row>10</xdr:row>
      <xdr:rowOff>123824</xdr:rowOff>
    </xdr:from>
    <xdr:to>
      <xdr:col>3</xdr:col>
      <xdr:colOff>190500</xdr:colOff>
      <xdr:row>14</xdr:row>
      <xdr:rowOff>114299</xdr:rowOff>
    </xdr:to>
    <xdr:sp macro="" textlink="">
      <xdr:nvSpPr>
        <xdr:cNvPr id="9" name="角丸四角形吹き出し 8"/>
        <xdr:cNvSpPr/>
      </xdr:nvSpPr>
      <xdr:spPr>
        <a:xfrm>
          <a:off x="285749" y="1838324"/>
          <a:ext cx="1962151" cy="676275"/>
        </a:xfrm>
        <a:prstGeom prst="wedgeRoundRectCallout">
          <a:avLst>
            <a:gd name="adj1" fmla="val -34737"/>
            <a:gd name="adj2" fmla="val -9717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結果は</a:t>
          </a:r>
          <a:r>
            <a:rPr kumimoji="1" lang="en-US" altLang="ja-JP" sz="1100"/>
            <a:t>-0.618</a:t>
          </a:r>
          <a:r>
            <a:rPr kumimoji="1" lang="ja-JP" altLang="en-US" sz="1100"/>
            <a:t>で見事反転</a:t>
          </a:r>
          <a:endParaRPr kumimoji="1" lang="en-US" altLang="ja-JP" sz="1100"/>
        </a:p>
        <a:p>
          <a:pPr algn="ctr"/>
          <a:r>
            <a:rPr kumimoji="1" lang="ja-JP" altLang="en-US" sz="1100"/>
            <a:t>→ロスカット</a:t>
          </a:r>
          <a:r>
            <a:rPr kumimoji="1" lang="en-US" altLang="ja-JP" sz="1100"/>
            <a:t>×</a:t>
          </a:r>
        </a:p>
        <a:p>
          <a:pPr algn="ctr"/>
          <a:r>
            <a:rPr kumimoji="1" lang="ja-JP" altLang="en-US" sz="1100" b="1"/>
            <a:t>建値にストップ移動必須！！</a:t>
          </a:r>
        </a:p>
      </xdr:txBody>
    </xdr:sp>
    <xdr:clientData/>
  </xdr:twoCellAnchor>
  <xdr:twoCellAnchor>
    <xdr:from>
      <xdr:col>6</xdr:col>
      <xdr:colOff>666750</xdr:colOff>
      <xdr:row>22</xdr:row>
      <xdr:rowOff>0</xdr:rowOff>
    </xdr:from>
    <xdr:to>
      <xdr:col>11</xdr:col>
      <xdr:colOff>85725</xdr:colOff>
      <xdr:row>29</xdr:row>
      <xdr:rowOff>0</xdr:rowOff>
    </xdr:to>
    <xdr:sp macro="" textlink="">
      <xdr:nvSpPr>
        <xdr:cNvPr id="13" name="角丸四角形 12"/>
        <xdr:cNvSpPr/>
      </xdr:nvSpPr>
      <xdr:spPr>
        <a:xfrm>
          <a:off x="4781550" y="3771900"/>
          <a:ext cx="2847975" cy="1200150"/>
        </a:xfrm>
        <a:prstGeom prst="roundRect">
          <a:avLst/>
        </a:prstGeom>
        <a:noFill/>
      </xdr:spPr>
      <xdr:style>
        <a:lnRef idx="2">
          <a:schemeClr val="accent6"/>
        </a:lnRef>
        <a:fillRef idx="1">
          <a:schemeClr val="lt1"/>
        </a:fillRef>
        <a:effectRef idx="0">
          <a:schemeClr val="accent6"/>
        </a:effectRef>
        <a:fontRef idx="minor">
          <a:schemeClr val="dk1"/>
        </a:fontRef>
      </xdr:style>
      <xdr:txBody>
        <a:bodyPr rtlCol="0" anchor="ctr"/>
        <a:lstStyle/>
        <a:p>
          <a:pPr algn="ctr"/>
          <a:endParaRPr kumimoji="1" lang="ja-JP" altLang="en-US" sz="1100"/>
        </a:p>
      </xdr:txBody>
    </xdr:sp>
    <xdr:clientData/>
  </xdr:twoCellAnchor>
  <xdr:twoCellAnchor>
    <xdr:from>
      <xdr:col>11</xdr:col>
      <xdr:colOff>438150</xdr:colOff>
      <xdr:row>25</xdr:row>
      <xdr:rowOff>28575</xdr:rowOff>
    </xdr:from>
    <xdr:to>
      <xdr:col>14</xdr:col>
      <xdr:colOff>266700</xdr:colOff>
      <xdr:row>28</xdr:row>
      <xdr:rowOff>104775</xdr:rowOff>
    </xdr:to>
    <xdr:sp macro="" textlink="">
      <xdr:nvSpPr>
        <xdr:cNvPr id="14" name="角丸四角形吹き出し 13"/>
        <xdr:cNvSpPr/>
      </xdr:nvSpPr>
      <xdr:spPr>
        <a:xfrm>
          <a:off x="7981950" y="4314825"/>
          <a:ext cx="1885950" cy="590550"/>
        </a:xfrm>
        <a:prstGeom prst="wedgeRoundRectCallout">
          <a:avLst>
            <a:gd name="adj1" fmla="val -69632"/>
            <a:gd name="adj2" fmla="val -3322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キレイなｗボトムになってる</a:t>
          </a:r>
          <a:endParaRPr kumimoji="1" lang="en-US" altLang="ja-JP" sz="1100"/>
        </a:p>
        <a:p>
          <a:pPr algn="ctr"/>
          <a:r>
            <a:rPr kumimoji="1" lang="ja-JP" altLang="en-US" sz="1100"/>
            <a:t>そら上げますわ</a:t>
          </a:r>
          <a:r>
            <a:rPr kumimoji="1" lang="en-US" altLang="ja-JP" sz="1100"/>
            <a:t>×</a:t>
          </a:r>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85725</xdr:rowOff>
    </xdr:to>
    <xdr:pic>
      <xdr:nvPicPr>
        <xdr:cNvPr id="17410" name="Picture 2"/>
        <xdr:cNvPicPr>
          <a:picLocks noChangeAspect="1" noChangeArrowheads="1"/>
        </xdr:cNvPicPr>
      </xdr:nvPicPr>
      <xdr:blipFill>
        <a:blip xmlns:r="http://schemas.openxmlformats.org/officeDocument/2006/relationships" r:embed="rId1"/>
        <a:srcRect l="4612" t="13672" b="12500"/>
        <a:stretch>
          <a:fillRect/>
        </a:stretch>
      </xdr:blipFill>
      <xdr:spPr bwMode="auto">
        <a:xfrm>
          <a:off x="0" y="0"/>
          <a:ext cx="12411075" cy="54006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No.70:EURGBP</a:t>
          </a:r>
        </a:p>
        <a:p>
          <a:r>
            <a:rPr kumimoji="1" lang="ja-JP" altLang="en-US" sz="1100"/>
            <a:t>フラッグ</a:t>
          </a:r>
        </a:p>
      </xdr:txBody>
    </xdr:sp>
    <xdr:clientData/>
  </xdr:twoCellAnchor>
  <xdr:twoCellAnchor>
    <xdr:from>
      <xdr:col>0</xdr:col>
      <xdr:colOff>123825</xdr:colOff>
      <xdr:row>8</xdr:row>
      <xdr:rowOff>57151</xdr:rowOff>
    </xdr:from>
    <xdr:to>
      <xdr:col>2</xdr:col>
      <xdr:colOff>200024</xdr:colOff>
      <xdr:row>15</xdr:row>
      <xdr:rowOff>28575</xdr:rowOff>
    </xdr:to>
    <xdr:sp macro="" textlink="">
      <xdr:nvSpPr>
        <xdr:cNvPr id="5" name="テキスト ボックス 4"/>
        <xdr:cNvSpPr txBox="1"/>
      </xdr:nvSpPr>
      <xdr:spPr>
        <a:xfrm>
          <a:off x="123825" y="1428751"/>
          <a:ext cx="1447799" cy="1171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ｗトップで反転後のフラッグという事で、もう一段下げる可能性が高いと見た</a:t>
          </a:r>
          <a:r>
            <a:rPr kumimoji="1" lang="en-US" altLang="ja-JP" sz="1100"/>
            <a:t>+ </a:t>
          </a:r>
          <a:r>
            <a:rPr kumimoji="1" lang="ja-JP" altLang="en-US" sz="1100"/>
            <a:t>ｗのネックラインが</a:t>
          </a:r>
          <a:r>
            <a:rPr kumimoji="1" lang="en-US" altLang="ja-JP" sz="1100"/>
            <a:t>S/R</a:t>
          </a:r>
          <a:r>
            <a:rPr kumimoji="1" lang="ja-JP" altLang="en-US" sz="1100"/>
            <a:t>にもなっていた</a:t>
          </a:r>
          <a:endParaRPr kumimoji="1" lang="en-US" altLang="ja-JP" sz="1100"/>
        </a:p>
      </xdr:txBody>
    </xdr:sp>
    <xdr:clientData/>
  </xdr:twoCellAnchor>
  <xdr:twoCellAnchor>
    <xdr:from>
      <xdr:col>11</xdr:col>
      <xdr:colOff>95250</xdr:colOff>
      <xdr:row>8</xdr:row>
      <xdr:rowOff>85725</xdr:rowOff>
    </xdr:from>
    <xdr:to>
      <xdr:col>12</xdr:col>
      <xdr:colOff>142875</xdr:colOff>
      <xdr:row>10</xdr:row>
      <xdr:rowOff>123825</xdr:rowOff>
    </xdr:to>
    <xdr:sp macro="" textlink="">
      <xdr:nvSpPr>
        <xdr:cNvPr id="9" name="角丸四角形吹き出し 8"/>
        <xdr:cNvSpPr/>
      </xdr:nvSpPr>
      <xdr:spPr>
        <a:xfrm>
          <a:off x="7639050" y="1457325"/>
          <a:ext cx="733425" cy="381000"/>
        </a:xfrm>
        <a:prstGeom prst="wedgeRoundRectCallout">
          <a:avLst>
            <a:gd name="adj1" fmla="val -62994"/>
            <a:gd name="adj2" fmla="val 7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9</xdr:col>
      <xdr:colOff>523874</xdr:colOff>
      <xdr:row>14</xdr:row>
      <xdr:rowOff>133350</xdr:rowOff>
    </xdr:from>
    <xdr:to>
      <xdr:col>10</xdr:col>
      <xdr:colOff>419099</xdr:colOff>
      <xdr:row>17</xdr:row>
      <xdr:rowOff>0</xdr:rowOff>
    </xdr:to>
    <xdr:sp macro="" textlink="">
      <xdr:nvSpPr>
        <xdr:cNvPr id="10" name="角丸四角形吹き出し 9"/>
        <xdr:cNvSpPr/>
      </xdr:nvSpPr>
      <xdr:spPr>
        <a:xfrm>
          <a:off x="6696074" y="2533650"/>
          <a:ext cx="581025" cy="381000"/>
        </a:xfrm>
        <a:prstGeom prst="wedgeRoundRectCallout">
          <a:avLst>
            <a:gd name="adj1" fmla="val 75880"/>
            <a:gd name="adj2" fmla="val -10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5</xdr:col>
      <xdr:colOff>19053</xdr:colOff>
      <xdr:row>7</xdr:row>
      <xdr:rowOff>162728</xdr:rowOff>
    </xdr:from>
    <xdr:to>
      <xdr:col>5</xdr:col>
      <xdr:colOff>19852</xdr:colOff>
      <xdr:row>11</xdr:row>
      <xdr:rowOff>57151</xdr:rowOff>
    </xdr:to>
    <xdr:cxnSp macro="">
      <xdr:nvCxnSpPr>
        <xdr:cNvPr id="16" name="直線矢印コネクタ 15"/>
        <xdr:cNvCxnSpPr/>
      </xdr:nvCxnSpPr>
      <xdr:spPr>
        <a:xfrm rot="5400000" flipH="1" flipV="1">
          <a:off x="3158341" y="16525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485779</xdr:colOff>
      <xdr:row>4</xdr:row>
      <xdr:rowOff>47627</xdr:rowOff>
    </xdr:from>
    <xdr:to>
      <xdr:col>10</xdr:col>
      <xdr:colOff>495300</xdr:colOff>
      <xdr:row>7</xdr:row>
      <xdr:rowOff>85724</xdr:rowOff>
    </xdr:to>
    <xdr:cxnSp macro="">
      <xdr:nvCxnSpPr>
        <xdr:cNvPr id="17" name="直線矢印コネクタ 16"/>
        <xdr:cNvCxnSpPr/>
      </xdr:nvCxnSpPr>
      <xdr:spPr>
        <a:xfrm rot="16200000" flipH="1">
          <a:off x="7072316" y="10048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114298</xdr:colOff>
      <xdr:row>4</xdr:row>
      <xdr:rowOff>38099</xdr:rowOff>
    </xdr:from>
    <xdr:to>
      <xdr:col>2</xdr:col>
      <xdr:colOff>190500</xdr:colOff>
      <xdr:row>8</xdr:row>
      <xdr:rowOff>9524</xdr:rowOff>
    </xdr:to>
    <xdr:sp macro="" textlink="">
      <xdr:nvSpPr>
        <xdr:cNvPr id="21" name="テキスト ボックス 20"/>
        <xdr:cNvSpPr txBox="1"/>
      </xdr:nvSpPr>
      <xdr:spPr>
        <a:xfrm>
          <a:off x="114298" y="723899"/>
          <a:ext cx="1447802"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カタチは悪いが４ｈ足で見るとそれなりのフラッグに見えた</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32</xdr:row>
      <xdr:rowOff>95250</xdr:rowOff>
    </xdr:from>
    <xdr:to>
      <xdr:col>18</xdr:col>
      <xdr:colOff>28575</xdr:colOff>
      <xdr:row>69</xdr:row>
      <xdr:rowOff>133350</xdr:rowOff>
    </xdr:to>
    <xdr:pic>
      <xdr:nvPicPr>
        <xdr:cNvPr id="16386" name="Picture 2"/>
        <xdr:cNvPicPr>
          <a:picLocks noChangeAspect="1" noChangeArrowheads="1"/>
        </xdr:cNvPicPr>
      </xdr:nvPicPr>
      <xdr:blipFill>
        <a:blip xmlns:r="http://schemas.openxmlformats.org/officeDocument/2006/relationships" r:embed="rId1"/>
        <a:srcRect l="4905" t="12760"/>
        <a:stretch>
          <a:fillRect/>
        </a:stretch>
      </xdr:blipFill>
      <xdr:spPr bwMode="auto">
        <a:xfrm>
          <a:off x="0" y="5581650"/>
          <a:ext cx="12372975" cy="63817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123825</xdr:rowOff>
    </xdr:to>
    <xdr:pic>
      <xdr:nvPicPr>
        <xdr:cNvPr id="16385" name="Picture 1"/>
        <xdr:cNvPicPr>
          <a:picLocks noChangeAspect="1" noChangeArrowheads="1"/>
        </xdr:cNvPicPr>
      </xdr:nvPicPr>
      <xdr:blipFill>
        <a:blip xmlns:r="http://schemas.openxmlformats.org/officeDocument/2006/relationships" r:embed="rId2"/>
        <a:srcRect l="4685" t="13021" b="12630"/>
        <a:stretch>
          <a:fillRect/>
        </a:stretch>
      </xdr:blipFill>
      <xdr:spPr bwMode="auto">
        <a:xfrm>
          <a:off x="0" y="0"/>
          <a:ext cx="12401550"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No.69:GBPCHF</a:t>
          </a:r>
        </a:p>
        <a:p>
          <a:r>
            <a:rPr kumimoji="1" lang="ja-JP" altLang="en-US" sz="1100"/>
            <a:t>相場認識</a:t>
          </a:r>
        </a:p>
      </xdr:txBody>
    </xdr:sp>
    <xdr:clientData/>
  </xdr:twoCellAnchor>
  <xdr:twoCellAnchor>
    <xdr:from>
      <xdr:col>0</xdr:col>
      <xdr:colOff>104775</xdr:colOff>
      <xdr:row>4</xdr:row>
      <xdr:rowOff>28576</xdr:rowOff>
    </xdr:from>
    <xdr:to>
      <xdr:col>2</xdr:col>
      <xdr:colOff>514350</xdr:colOff>
      <xdr:row>6</xdr:row>
      <xdr:rowOff>161925</xdr:rowOff>
    </xdr:to>
    <xdr:sp macro="" textlink="">
      <xdr:nvSpPr>
        <xdr:cNvPr id="5" name="テキスト ボックス 4"/>
        <xdr:cNvSpPr txBox="1"/>
      </xdr:nvSpPr>
      <xdr:spPr>
        <a:xfrm>
          <a:off x="104775" y="714376"/>
          <a:ext cx="1781175" cy="476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FIB23.6</a:t>
          </a:r>
          <a:r>
            <a:rPr kumimoji="1" lang="ja-JP" altLang="en-US" sz="1100"/>
            <a:t>が近い</a:t>
          </a:r>
          <a:r>
            <a:rPr kumimoji="1" lang="en-US" altLang="ja-JP" sz="1100"/>
            <a:t>+</a:t>
          </a:r>
          <a:r>
            <a:rPr kumimoji="1" lang="ja-JP" altLang="en-US" sz="1100"/>
            <a:t>日足レベルでｗボトム</a:t>
          </a:r>
          <a:endParaRPr kumimoji="1" lang="en-US" altLang="ja-JP" sz="1100"/>
        </a:p>
      </xdr:txBody>
    </xdr:sp>
    <xdr:clientData/>
  </xdr:twoCellAnchor>
  <xdr:twoCellAnchor>
    <xdr:from>
      <xdr:col>8</xdr:col>
      <xdr:colOff>304800</xdr:colOff>
      <xdr:row>43</xdr:row>
      <xdr:rowOff>47625</xdr:rowOff>
    </xdr:from>
    <xdr:to>
      <xdr:col>9</xdr:col>
      <xdr:colOff>352425</xdr:colOff>
      <xdr:row>45</xdr:row>
      <xdr:rowOff>85725</xdr:rowOff>
    </xdr:to>
    <xdr:sp macro="" textlink="">
      <xdr:nvSpPr>
        <xdr:cNvPr id="6" name="角丸四角形吹き出し 5"/>
        <xdr:cNvSpPr/>
      </xdr:nvSpPr>
      <xdr:spPr>
        <a:xfrm>
          <a:off x="5791200" y="7419975"/>
          <a:ext cx="733425" cy="381000"/>
        </a:xfrm>
        <a:prstGeom prst="wedgeRoundRectCallout">
          <a:avLst>
            <a:gd name="adj1" fmla="val 52590"/>
            <a:gd name="adj2" fmla="val 11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10</xdr:col>
      <xdr:colOff>552450</xdr:colOff>
      <xdr:row>40</xdr:row>
      <xdr:rowOff>104775</xdr:rowOff>
    </xdr:from>
    <xdr:to>
      <xdr:col>11</xdr:col>
      <xdr:colOff>457201</xdr:colOff>
      <xdr:row>42</xdr:row>
      <xdr:rowOff>142875</xdr:rowOff>
    </xdr:to>
    <xdr:sp macro="" textlink="">
      <xdr:nvSpPr>
        <xdr:cNvPr id="7" name="角丸四角形吹き出し 6"/>
        <xdr:cNvSpPr/>
      </xdr:nvSpPr>
      <xdr:spPr>
        <a:xfrm>
          <a:off x="7410450" y="6962775"/>
          <a:ext cx="590551" cy="381000"/>
        </a:xfrm>
        <a:prstGeom prst="wedgeRoundRectCallout">
          <a:avLst>
            <a:gd name="adj1" fmla="val 61581"/>
            <a:gd name="adj2" fmla="val 10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xdr:col>
      <xdr:colOff>180184</xdr:colOff>
      <xdr:row>14</xdr:row>
      <xdr:rowOff>67470</xdr:rowOff>
    </xdr:from>
    <xdr:to>
      <xdr:col>1</xdr:col>
      <xdr:colOff>181772</xdr:colOff>
      <xdr:row>18</xdr:row>
      <xdr:rowOff>29371</xdr:rowOff>
    </xdr:to>
    <xdr:cxnSp macro="">
      <xdr:nvCxnSpPr>
        <xdr:cNvPr id="8" name="直線矢印コネクタ 7"/>
        <xdr:cNvCxnSpPr/>
      </xdr:nvCxnSpPr>
      <xdr:spPr>
        <a:xfrm rot="5400000" flipH="1" flipV="1">
          <a:off x="542927" y="2790827"/>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33</xdr:row>
      <xdr:rowOff>114300</xdr:rowOff>
    </xdr:from>
    <xdr:to>
      <xdr:col>2</xdr:col>
      <xdr:colOff>95249</xdr:colOff>
      <xdr:row>36</xdr:row>
      <xdr:rowOff>57150</xdr:rowOff>
    </xdr:to>
    <xdr:sp macro="" textlink="">
      <xdr:nvSpPr>
        <xdr:cNvPr id="11" name="テキスト ボックス 10"/>
        <xdr:cNvSpPr txBox="1"/>
      </xdr:nvSpPr>
      <xdr:spPr>
        <a:xfrm>
          <a:off x="114300" y="57721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笹田ｗボトムと認識</a:t>
          </a:r>
        </a:p>
      </xdr:txBody>
    </xdr:sp>
    <xdr:clientData/>
  </xdr:twoCellAnchor>
  <xdr:twoCellAnchor>
    <xdr:from>
      <xdr:col>15</xdr:col>
      <xdr:colOff>218285</xdr:colOff>
      <xdr:row>14</xdr:row>
      <xdr:rowOff>86521</xdr:rowOff>
    </xdr:from>
    <xdr:to>
      <xdr:col>15</xdr:col>
      <xdr:colOff>219873</xdr:colOff>
      <xdr:row>18</xdr:row>
      <xdr:rowOff>48422</xdr:rowOff>
    </xdr:to>
    <xdr:cxnSp macro="">
      <xdr:nvCxnSpPr>
        <xdr:cNvPr id="14" name="直線矢印コネクタ 13"/>
        <xdr:cNvCxnSpPr/>
      </xdr:nvCxnSpPr>
      <xdr:spPr>
        <a:xfrm rot="5400000" flipH="1" flipV="1">
          <a:off x="10182228" y="2809878"/>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446886</xdr:colOff>
      <xdr:row>14</xdr:row>
      <xdr:rowOff>115096</xdr:rowOff>
    </xdr:from>
    <xdr:to>
      <xdr:col>15</xdr:col>
      <xdr:colOff>448474</xdr:colOff>
      <xdr:row>18</xdr:row>
      <xdr:rowOff>76997</xdr:rowOff>
    </xdr:to>
    <xdr:cxnSp macro="">
      <xdr:nvCxnSpPr>
        <xdr:cNvPr id="15" name="直線矢印コネクタ 14"/>
        <xdr:cNvCxnSpPr/>
      </xdr:nvCxnSpPr>
      <xdr:spPr>
        <a:xfrm rot="5400000" flipH="1" flipV="1">
          <a:off x="10410829" y="2838453"/>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37</xdr:row>
      <xdr:rowOff>47625</xdr:rowOff>
    </xdr:from>
    <xdr:to>
      <xdr:col>2</xdr:col>
      <xdr:colOff>133350</xdr:colOff>
      <xdr:row>39</xdr:row>
      <xdr:rowOff>161925</xdr:rowOff>
    </xdr:to>
    <xdr:sp macro="" textlink="">
      <xdr:nvSpPr>
        <xdr:cNvPr id="17" name="テキスト ボックス 16"/>
        <xdr:cNvSpPr txBox="1"/>
      </xdr:nvSpPr>
      <xdr:spPr>
        <a:xfrm>
          <a:off x="123825" y="6391275"/>
          <a:ext cx="13811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レンジ期間が長かったが無事利確♪</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18</xdr:col>
      <xdr:colOff>76200</xdr:colOff>
      <xdr:row>64</xdr:row>
      <xdr:rowOff>9525</xdr:rowOff>
    </xdr:to>
    <xdr:pic>
      <xdr:nvPicPr>
        <xdr:cNvPr id="15362" name="Picture 2"/>
        <xdr:cNvPicPr>
          <a:picLocks noChangeAspect="1" noChangeArrowheads="1"/>
        </xdr:cNvPicPr>
      </xdr:nvPicPr>
      <xdr:blipFill>
        <a:blip xmlns:r="http://schemas.openxmlformats.org/officeDocument/2006/relationships" r:embed="rId1"/>
        <a:srcRect l="4539" t="12760" b="12630"/>
        <a:stretch>
          <a:fillRect/>
        </a:stretch>
      </xdr:blipFill>
      <xdr:spPr bwMode="auto">
        <a:xfrm>
          <a:off x="0" y="5610225"/>
          <a:ext cx="12420600" cy="54578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114300</xdr:rowOff>
    </xdr:to>
    <xdr:pic>
      <xdr:nvPicPr>
        <xdr:cNvPr id="15361" name="Picture 1"/>
        <xdr:cNvPicPr>
          <a:picLocks noChangeAspect="1" noChangeArrowheads="1"/>
        </xdr:cNvPicPr>
      </xdr:nvPicPr>
      <xdr:blipFill>
        <a:blip xmlns:r="http://schemas.openxmlformats.org/officeDocument/2006/relationships" r:embed="rId2"/>
        <a:srcRect l="4612" t="13021" b="12760"/>
        <a:stretch>
          <a:fillRect/>
        </a:stretch>
      </xdr:blipFill>
      <xdr:spPr bwMode="auto">
        <a:xfrm>
          <a:off x="0" y="0"/>
          <a:ext cx="12411075"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No.68:EURGBP</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8</xdr:row>
      <xdr:rowOff>104774</xdr:rowOff>
    </xdr:to>
    <xdr:sp macro="" textlink="">
      <xdr:nvSpPr>
        <xdr:cNvPr id="5" name="テキスト ボックス 4"/>
        <xdr:cNvSpPr txBox="1"/>
      </xdr:nvSpPr>
      <xdr:spPr>
        <a:xfrm>
          <a:off x="104775" y="714375"/>
          <a:ext cx="1447799" cy="761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月足で引いた</a:t>
          </a:r>
          <a:r>
            <a:rPr kumimoji="1" lang="en-US" altLang="ja-JP" sz="1100"/>
            <a:t>FIB61.8</a:t>
          </a:r>
          <a:r>
            <a:rPr kumimoji="1" lang="ja-JP" altLang="en-US" sz="1100"/>
            <a:t>にほぼ重なる</a:t>
          </a:r>
          <a:r>
            <a:rPr kumimoji="1" lang="en-US" altLang="ja-JP" sz="1100"/>
            <a:t>+</a:t>
          </a:r>
          <a:r>
            <a:rPr kumimoji="1" lang="ja-JP" altLang="en-US" sz="1100"/>
            <a:t>強い</a:t>
          </a:r>
          <a:r>
            <a:rPr kumimoji="1" lang="en-US" altLang="ja-JP" sz="1100"/>
            <a:t>S/R</a:t>
          </a:r>
          <a:r>
            <a:rPr kumimoji="1" lang="ja-JP" altLang="en-US" sz="1100"/>
            <a:t>付近</a:t>
          </a:r>
          <a:endParaRPr kumimoji="1" lang="en-US" altLang="ja-JP" sz="1100"/>
        </a:p>
        <a:p>
          <a:r>
            <a:rPr kumimoji="1" lang="ja-JP" altLang="en-US" sz="1100"/>
            <a:t>一度反転すると予想</a:t>
          </a:r>
          <a:endParaRPr kumimoji="1" lang="en-US" altLang="ja-JP" sz="1100"/>
        </a:p>
      </xdr:txBody>
    </xdr:sp>
    <xdr:clientData/>
  </xdr:twoCellAnchor>
  <xdr:twoCellAnchor>
    <xdr:from>
      <xdr:col>8</xdr:col>
      <xdr:colOff>219074</xdr:colOff>
      <xdr:row>38</xdr:row>
      <xdr:rowOff>95250</xdr:rowOff>
    </xdr:from>
    <xdr:to>
      <xdr:col>9</xdr:col>
      <xdr:colOff>152399</xdr:colOff>
      <xdr:row>40</xdr:row>
      <xdr:rowOff>133350</xdr:rowOff>
    </xdr:to>
    <xdr:sp macro="" textlink="">
      <xdr:nvSpPr>
        <xdr:cNvPr id="6" name="角丸四角形吹き出し 5"/>
        <xdr:cNvSpPr/>
      </xdr:nvSpPr>
      <xdr:spPr>
        <a:xfrm>
          <a:off x="5705474" y="6696075"/>
          <a:ext cx="619125" cy="381000"/>
        </a:xfrm>
        <a:prstGeom prst="wedgeRoundRectCallout">
          <a:avLst>
            <a:gd name="adj1" fmla="val 46456"/>
            <a:gd name="adj2" fmla="val -12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9</xdr:col>
      <xdr:colOff>581025</xdr:colOff>
      <xdr:row>33</xdr:row>
      <xdr:rowOff>19050</xdr:rowOff>
    </xdr:from>
    <xdr:to>
      <xdr:col>11</xdr:col>
      <xdr:colOff>200025</xdr:colOff>
      <xdr:row>35</xdr:row>
      <xdr:rowOff>57150</xdr:rowOff>
    </xdr:to>
    <xdr:sp macro="" textlink="">
      <xdr:nvSpPr>
        <xdr:cNvPr id="7" name="角丸四角形吹き出し 6"/>
        <xdr:cNvSpPr/>
      </xdr:nvSpPr>
      <xdr:spPr>
        <a:xfrm>
          <a:off x="6753225" y="5762625"/>
          <a:ext cx="990600" cy="381000"/>
        </a:xfrm>
        <a:prstGeom prst="wedgeRoundRectCallout">
          <a:avLst>
            <a:gd name="adj1" fmla="val -77430"/>
            <a:gd name="adj2" fmla="val 1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123823</xdr:colOff>
      <xdr:row>37</xdr:row>
      <xdr:rowOff>9523</xdr:rowOff>
    </xdr:from>
    <xdr:to>
      <xdr:col>2</xdr:col>
      <xdr:colOff>371474</xdr:colOff>
      <xdr:row>41</xdr:row>
      <xdr:rowOff>161924</xdr:rowOff>
    </xdr:to>
    <xdr:sp macro="" textlink="">
      <xdr:nvSpPr>
        <xdr:cNvPr id="8" name="角丸四角形吹き出し 7"/>
        <xdr:cNvSpPr/>
      </xdr:nvSpPr>
      <xdr:spPr>
        <a:xfrm>
          <a:off x="123823" y="6438898"/>
          <a:ext cx="1619251" cy="83820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今回かなり自信があったが、まだ３連勝していない</a:t>
          </a:r>
          <a:r>
            <a:rPr kumimoji="1" lang="en-US" altLang="ja-JP" sz="1100"/>
            <a:t>+GBP</a:t>
          </a:r>
          <a:r>
            <a:rPr kumimoji="1" lang="ja-JP" altLang="en-US" sz="1100"/>
            <a:t>ということで最小ロット継続</a:t>
          </a:r>
          <a:endParaRPr kumimoji="1" lang="en-US" altLang="ja-JP" sz="1100"/>
        </a:p>
      </xdr:txBody>
    </xdr:sp>
    <xdr:clientData/>
  </xdr:twoCellAnchor>
  <xdr:twoCellAnchor>
    <xdr:from>
      <xdr:col>13</xdr:col>
      <xdr:colOff>590550</xdr:colOff>
      <xdr:row>2</xdr:row>
      <xdr:rowOff>57150</xdr:rowOff>
    </xdr:from>
    <xdr:to>
      <xdr:col>13</xdr:col>
      <xdr:colOff>600071</xdr:colOff>
      <xdr:row>5</xdr:row>
      <xdr:rowOff>95247</xdr:rowOff>
    </xdr:to>
    <xdr:cxnSp macro="">
      <xdr:nvCxnSpPr>
        <xdr:cNvPr id="10" name="直線矢印コネクタ 9"/>
        <xdr:cNvCxnSpPr/>
      </xdr:nvCxnSpPr>
      <xdr:spPr>
        <a:xfrm rot="16200000" flipH="1">
          <a:off x="9234487" y="671513"/>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600075</xdr:colOff>
      <xdr:row>2</xdr:row>
      <xdr:rowOff>19050</xdr:rowOff>
    </xdr:from>
    <xdr:to>
      <xdr:col>11</xdr:col>
      <xdr:colOff>609596</xdr:colOff>
      <xdr:row>5</xdr:row>
      <xdr:rowOff>57147</xdr:rowOff>
    </xdr:to>
    <xdr:cxnSp macro="">
      <xdr:nvCxnSpPr>
        <xdr:cNvPr id="11" name="直線矢印コネクタ 10"/>
        <xdr:cNvCxnSpPr/>
      </xdr:nvCxnSpPr>
      <xdr:spPr>
        <a:xfrm rot="16200000" flipH="1">
          <a:off x="7872412" y="633413"/>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33</xdr:row>
      <xdr:rowOff>114300</xdr:rowOff>
    </xdr:from>
    <xdr:to>
      <xdr:col>2</xdr:col>
      <xdr:colOff>123824</xdr:colOff>
      <xdr:row>36</xdr:row>
      <xdr:rowOff>57150</xdr:rowOff>
    </xdr:to>
    <xdr:sp macro="" textlink="">
      <xdr:nvSpPr>
        <xdr:cNvPr id="13" name="テキスト ボックス 12"/>
        <xdr:cNvSpPr txBox="1"/>
      </xdr:nvSpPr>
      <xdr:spPr>
        <a:xfrm>
          <a:off x="142875" y="5857875"/>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0</xdr:col>
      <xdr:colOff>123823</xdr:colOff>
      <xdr:row>42</xdr:row>
      <xdr:rowOff>123824</xdr:rowOff>
    </xdr:from>
    <xdr:to>
      <xdr:col>2</xdr:col>
      <xdr:colOff>485774</xdr:colOff>
      <xdr:row>45</xdr:row>
      <xdr:rowOff>114300</xdr:rowOff>
    </xdr:to>
    <xdr:sp macro="" textlink="">
      <xdr:nvSpPr>
        <xdr:cNvPr id="15" name="角丸四角形吹き出し 14"/>
        <xdr:cNvSpPr/>
      </xdr:nvSpPr>
      <xdr:spPr>
        <a:xfrm>
          <a:off x="123823" y="7410449"/>
          <a:ext cx="1733551" cy="5048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結果は</a:t>
          </a:r>
          <a:r>
            <a:rPr kumimoji="1" lang="en-US" altLang="ja-JP" sz="1100"/>
            <a:t>78.6</a:t>
          </a:r>
          <a:r>
            <a:rPr kumimoji="1" lang="ja-JP" altLang="en-US" sz="1100"/>
            <a:t>まで戻って切られた後ターゲットへ</a:t>
          </a:r>
          <a:r>
            <a:rPr kumimoji="1" lang="en-US" altLang="ja-JP" sz="1100"/>
            <a:t>…</a:t>
          </a:r>
        </a:p>
      </xdr:txBody>
    </xdr:sp>
    <xdr:clientData/>
  </xdr:twoCellAnchor>
  <xdr:twoCellAnchor>
    <xdr:from>
      <xdr:col>0</xdr:col>
      <xdr:colOff>123823</xdr:colOff>
      <xdr:row>46</xdr:row>
      <xdr:rowOff>66674</xdr:rowOff>
    </xdr:from>
    <xdr:to>
      <xdr:col>2</xdr:col>
      <xdr:colOff>581024</xdr:colOff>
      <xdr:row>49</xdr:row>
      <xdr:rowOff>152400</xdr:rowOff>
    </xdr:to>
    <xdr:sp macro="" textlink="">
      <xdr:nvSpPr>
        <xdr:cNvPr id="19" name="角丸四角形吹き出し 18"/>
        <xdr:cNvSpPr/>
      </xdr:nvSpPr>
      <xdr:spPr>
        <a:xfrm>
          <a:off x="123823" y="8039099"/>
          <a:ext cx="1828801" cy="6000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負けはしたが、ポンド系に少し復調の兆しを感じた</a:t>
          </a:r>
          <a:endParaRPr kumimoji="1" lang="en-US" altLang="ja-JP"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123825</xdr:rowOff>
    </xdr:to>
    <xdr:pic>
      <xdr:nvPicPr>
        <xdr:cNvPr id="14338" name="Picture 2"/>
        <xdr:cNvPicPr>
          <a:picLocks noChangeAspect="1" noChangeArrowheads="1"/>
        </xdr:cNvPicPr>
      </xdr:nvPicPr>
      <xdr:blipFill>
        <a:blip xmlns:r="http://schemas.openxmlformats.org/officeDocument/2006/relationships" r:embed="rId1"/>
        <a:srcRect l="4758" t="13021" b="12630"/>
        <a:stretch>
          <a:fillRect/>
        </a:stretch>
      </xdr:blipFill>
      <xdr:spPr bwMode="auto">
        <a:xfrm>
          <a:off x="0" y="0"/>
          <a:ext cx="12392025"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No.67:AUDCAD</a:t>
          </a:r>
        </a:p>
        <a:p>
          <a:r>
            <a:rPr kumimoji="1" lang="ja-JP" altLang="en-US" sz="1100"/>
            <a:t>フラッグ</a:t>
          </a:r>
        </a:p>
      </xdr:txBody>
    </xdr:sp>
    <xdr:clientData/>
  </xdr:twoCellAnchor>
  <xdr:twoCellAnchor>
    <xdr:from>
      <xdr:col>0</xdr:col>
      <xdr:colOff>104775</xdr:colOff>
      <xdr:row>4</xdr:row>
      <xdr:rowOff>28577</xdr:rowOff>
    </xdr:from>
    <xdr:to>
      <xdr:col>2</xdr:col>
      <xdr:colOff>180974</xdr:colOff>
      <xdr:row>7</xdr:row>
      <xdr:rowOff>152401</xdr:rowOff>
    </xdr:to>
    <xdr:sp macro="" textlink="">
      <xdr:nvSpPr>
        <xdr:cNvPr id="5" name="テキスト ボックス 4"/>
        <xdr:cNvSpPr txBox="1"/>
      </xdr:nvSpPr>
      <xdr:spPr>
        <a:xfrm>
          <a:off x="104775" y="714377"/>
          <a:ext cx="1447799" cy="638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フラッグの頂点がきれいに</a:t>
          </a:r>
          <a:r>
            <a:rPr kumimoji="1" lang="en-US" altLang="ja-JP" sz="1100"/>
            <a:t>S/R</a:t>
          </a:r>
          <a:r>
            <a:rPr kumimoji="1" lang="ja-JP" altLang="en-US" sz="1100"/>
            <a:t>に当たっていた＝</a:t>
          </a:r>
          <a:r>
            <a:rPr kumimoji="1" lang="en-US" altLang="ja-JP" sz="1100"/>
            <a:t>FS</a:t>
          </a:r>
          <a:r>
            <a:rPr kumimoji="1" lang="ja-JP" altLang="en-US" sz="1100"/>
            <a:t>と認識</a:t>
          </a:r>
          <a:endParaRPr kumimoji="1" lang="en-US" altLang="ja-JP" sz="1100"/>
        </a:p>
      </xdr:txBody>
    </xdr:sp>
    <xdr:clientData/>
  </xdr:twoCellAnchor>
  <xdr:twoCellAnchor>
    <xdr:from>
      <xdr:col>10</xdr:col>
      <xdr:colOff>457200</xdr:colOff>
      <xdr:row>14</xdr:row>
      <xdr:rowOff>95250</xdr:rowOff>
    </xdr:from>
    <xdr:to>
      <xdr:col>11</xdr:col>
      <xdr:colOff>504825</xdr:colOff>
      <xdr:row>16</xdr:row>
      <xdr:rowOff>133350</xdr:rowOff>
    </xdr:to>
    <xdr:sp macro="" textlink="">
      <xdr:nvSpPr>
        <xdr:cNvPr id="9" name="角丸四角形吹き出し 8"/>
        <xdr:cNvSpPr/>
      </xdr:nvSpPr>
      <xdr:spPr>
        <a:xfrm>
          <a:off x="7315200" y="2495550"/>
          <a:ext cx="733425" cy="381000"/>
        </a:xfrm>
        <a:prstGeom prst="wedgeRoundRectCallout">
          <a:avLst>
            <a:gd name="adj1" fmla="val 57785"/>
            <a:gd name="adj2" fmla="val -8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12</xdr:col>
      <xdr:colOff>381000</xdr:colOff>
      <xdr:row>16</xdr:row>
      <xdr:rowOff>57150</xdr:rowOff>
    </xdr:from>
    <xdr:to>
      <xdr:col>13</xdr:col>
      <xdr:colOff>381000</xdr:colOff>
      <xdr:row>18</xdr:row>
      <xdr:rowOff>95250</xdr:rowOff>
    </xdr:to>
    <xdr:sp macro="" textlink="">
      <xdr:nvSpPr>
        <xdr:cNvPr id="11" name="角丸四角形吹き出し 10"/>
        <xdr:cNvSpPr/>
      </xdr:nvSpPr>
      <xdr:spPr>
        <a:xfrm>
          <a:off x="8610600" y="2800350"/>
          <a:ext cx="685800" cy="381000"/>
        </a:xfrm>
        <a:prstGeom prst="wedgeRoundRectCallout">
          <a:avLst>
            <a:gd name="adj1" fmla="val -98568"/>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11</xdr:col>
      <xdr:colOff>133354</xdr:colOff>
      <xdr:row>7</xdr:row>
      <xdr:rowOff>28577</xdr:rowOff>
    </xdr:from>
    <xdr:to>
      <xdr:col>11</xdr:col>
      <xdr:colOff>142875</xdr:colOff>
      <xdr:row>10</xdr:row>
      <xdr:rowOff>66674</xdr:rowOff>
    </xdr:to>
    <xdr:cxnSp macro="">
      <xdr:nvCxnSpPr>
        <xdr:cNvPr id="12" name="直線矢印コネクタ 11"/>
        <xdr:cNvCxnSpPr/>
      </xdr:nvCxnSpPr>
      <xdr:spPr>
        <a:xfrm rot="16200000" flipH="1">
          <a:off x="7405691" y="15001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390525</xdr:colOff>
      <xdr:row>10</xdr:row>
      <xdr:rowOff>133349</xdr:rowOff>
    </xdr:from>
    <xdr:to>
      <xdr:col>6</xdr:col>
      <xdr:colOff>400050</xdr:colOff>
      <xdr:row>13</xdr:row>
      <xdr:rowOff>161925</xdr:rowOff>
    </xdr:to>
    <xdr:cxnSp macro="">
      <xdr:nvCxnSpPr>
        <xdr:cNvPr id="14" name="直線矢印コネクタ 13"/>
        <xdr:cNvCxnSpPr/>
      </xdr:nvCxnSpPr>
      <xdr:spPr>
        <a:xfrm rot="16200000" flipV="1">
          <a:off x="4238625" y="2114549"/>
          <a:ext cx="542926"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76200</xdr:colOff>
      <xdr:row>64</xdr:row>
      <xdr:rowOff>9525</xdr:rowOff>
    </xdr:to>
    <xdr:pic>
      <xdr:nvPicPr>
        <xdr:cNvPr id="13315" name="Picture 3"/>
        <xdr:cNvPicPr>
          <a:picLocks noChangeAspect="1" noChangeArrowheads="1"/>
        </xdr:cNvPicPr>
      </xdr:nvPicPr>
      <xdr:blipFill>
        <a:blip xmlns:r="http://schemas.openxmlformats.org/officeDocument/2006/relationships" r:embed="rId1"/>
        <a:srcRect l="4539" t="12630" b="12630"/>
        <a:stretch>
          <a:fillRect/>
        </a:stretch>
      </xdr:blipFill>
      <xdr:spPr bwMode="auto">
        <a:xfrm>
          <a:off x="0" y="5638800"/>
          <a:ext cx="12420600" cy="54673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142875</xdr:rowOff>
    </xdr:to>
    <xdr:pic>
      <xdr:nvPicPr>
        <xdr:cNvPr id="13313" name="Picture 1"/>
        <xdr:cNvPicPr>
          <a:picLocks noChangeAspect="1" noChangeArrowheads="1"/>
        </xdr:cNvPicPr>
      </xdr:nvPicPr>
      <xdr:blipFill>
        <a:blip xmlns:r="http://schemas.openxmlformats.org/officeDocument/2006/relationships" r:embed="rId2"/>
        <a:srcRect l="4612" t="12760" b="12630"/>
        <a:stretch>
          <a:fillRect/>
        </a:stretch>
      </xdr:blipFill>
      <xdr:spPr bwMode="auto">
        <a:xfrm>
          <a:off x="0" y="0"/>
          <a:ext cx="12411075" cy="54578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No.66:AUDJPY</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7</xdr:row>
      <xdr:rowOff>133350</xdr:rowOff>
    </xdr:to>
    <xdr:sp macro="" textlink="">
      <xdr:nvSpPr>
        <xdr:cNvPr id="5" name="テキスト ボックス 4"/>
        <xdr:cNvSpPr txBox="1"/>
      </xdr:nvSpPr>
      <xdr:spPr>
        <a:xfrm>
          <a:off x="104775" y="714375"/>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日足レベルでそれなりの</a:t>
          </a:r>
          <a:r>
            <a:rPr kumimoji="1" lang="en-US" altLang="ja-JP" sz="1100"/>
            <a:t>S/R</a:t>
          </a:r>
          <a:r>
            <a:rPr kumimoji="1" lang="ja-JP" altLang="en-US" sz="1100"/>
            <a:t>に当たっている</a:t>
          </a:r>
          <a:endParaRPr kumimoji="1" lang="en-US" altLang="ja-JP" sz="1100"/>
        </a:p>
      </xdr:txBody>
    </xdr:sp>
    <xdr:clientData/>
  </xdr:twoCellAnchor>
  <xdr:twoCellAnchor>
    <xdr:from>
      <xdr:col>11</xdr:col>
      <xdr:colOff>104775</xdr:colOff>
      <xdr:row>48</xdr:row>
      <xdr:rowOff>9525</xdr:rowOff>
    </xdr:from>
    <xdr:to>
      <xdr:col>11</xdr:col>
      <xdr:colOff>581025</xdr:colOff>
      <xdr:row>48</xdr:row>
      <xdr:rowOff>133350</xdr:rowOff>
    </xdr:to>
    <xdr:cxnSp macro="">
      <xdr:nvCxnSpPr>
        <xdr:cNvPr id="6" name="直線矢印コネクタ 5"/>
        <xdr:cNvCxnSpPr/>
      </xdr:nvCxnSpPr>
      <xdr:spPr>
        <a:xfrm>
          <a:off x="7648575" y="8362950"/>
          <a:ext cx="476250" cy="1238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161925</xdr:colOff>
      <xdr:row>33</xdr:row>
      <xdr:rowOff>114301</xdr:rowOff>
    </xdr:from>
    <xdr:to>
      <xdr:col>2</xdr:col>
      <xdr:colOff>142874</xdr:colOff>
      <xdr:row>36</xdr:row>
      <xdr:rowOff>57151</xdr:rowOff>
    </xdr:to>
    <xdr:sp macro="" textlink="">
      <xdr:nvSpPr>
        <xdr:cNvPr id="7" name="テキスト ボックス 6"/>
        <xdr:cNvSpPr txBox="1"/>
      </xdr:nvSpPr>
      <xdr:spPr>
        <a:xfrm>
          <a:off x="161925" y="5876926"/>
          <a:ext cx="135254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30(15)min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11</xdr:col>
      <xdr:colOff>276225</xdr:colOff>
      <xdr:row>60</xdr:row>
      <xdr:rowOff>19050</xdr:rowOff>
    </xdr:from>
    <xdr:to>
      <xdr:col>12</xdr:col>
      <xdr:colOff>28575</xdr:colOff>
      <xdr:row>61</xdr:row>
      <xdr:rowOff>47626</xdr:rowOff>
    </xdr:to>
    <xdr:cxnSp macro="">
      <xdr:nvCxnSpPr>
        <xdr:cNvPr id="8" name="直線矢印コネクタ 7"/>
        <xdr:cNvCxnSpPr/>
      </xdr:nvCxnSpPr>
      <xdr:spPr>
        <a:xfrm flipV="1">
          <a:off x="7820025" y="10429875"/>
          <a:ext cx="438150" cy="20002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228600</xdr:colOff>
      <xdr:row>41</xdr:row>
      <xdr:rowOff>76200</xdr:rowOff>
    </xdr:from>
    <xdr:to>
      <xdr:col>12</xdr:col>
      <xdr:colOff>276225</xdr:colOff>
      <xdr:row>43</xdr:row>
      <xdr:rowOff>114300</xdr:rowOff>
    </xdr:to>
    <xdr:sp macro="" textlink="">
      <xdr:nvSpPr>
        <xdr:cNvPr id="9" name="角丸四角形吹き出し 8"/>
        <xdr:cNvSpPr/>
      </xdr:nvSpPr>
      <xdr:spPr>
        <a:xfrm>
          <a:off x="7772400" y="7229475"/>
          <a:ext cx="733425" cy="381000"/>
        </a:xfrm>
        <a:prstGeom prst="wedgeRoundRectCallout">
          <a:avLst>
            <a:gd name="adj1" fmla="val 75966"/>
            <a:gd name="adj2" fmla="val 13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13</xdr:col>
      <xdr:colOff>19050</xdr:colOff>
      <xdr:row>40</xdr:row>
      <xdr:rowOff>123825</xdr:rowOff>
    </xdr:from>
    <xdr:to>
      <xdr:col>13</xdr:col>
      <xdr:colOff>676275</xdr:colOff>
      <xdr:row>42</xdr:row>
      <xdr:rowOff>161925</xdr:rowOff>
    </xdr:to>
    <xdr:sp macro="" textlink="">
      <xdr:nvSpPr>
        <xdr:cNvPr id="10" name="角丸四角形吹き出し 9"/>
        <xdr:cNvSpPr/>
      </xdr:nvSpPr>
      <xdr:spPr>
        <a:xfrm>
          <a:off x="8934450" y="7105650"/>
          <a:ext cx="657225" cy="381000"/>
        </a:xfrm>
        <a:prstGeom prst="wedgeRoundRectCallout">
          <a:avLst>
            <a:gd name="adj1" fmla="val -59304"/>
            <a:gd name="adj2" fmla="val 10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15</xdr:col>
      <xdr:colOff>342903</xdr:colOff>
      <xdr:row>11</xdr:row>
      <xdr:rowOff>9524</xdr:rowOff>
    </xdr:from>
    <xdr:to>
      <xdr:col>15</xdr:col>
      <xdr:colOff>342906</xdr:colOff>
      <xdr:row>15</xdr:row>
      <xdr:rowOff>28577</xdr:rowOff>
    </xdr:to>
    <xdr:cxnSp macro="">
      <xdr:nvCxnSpPr>
        <xdr:cNvPr id="11" name="直線矢印コネクタ 10"/>
        <xdr:cNvCxnSpPr/>
      </xdr:nvCxnSpPr>
      <xdr:spPr>
        <a:xfrm rot="16200000" flipH="1">
          <a:off x="10277478" y="2247899"/>
          <a:ext cx="704853" cy="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171448</xdr:colOff>
      <xdr:row>36</xdr:row>
      <xdr:rowOff>171449</xdr:rowOff>
    </xdr:from>
    <xdr:to>
      <xdr:col>2</xdr:col>
      <xdr:colOff>295275</xdr:colOff>
      <xdr:row>42</xdr:row>
      <xdr:rowOff>114300</xdr:rowOff>
    </xdr:to>
    <xdr:sp macro="" textlink="">
      <xdr:nvSpPr>
        <xdr:cNvPr id="12" name="角丸四角形吹き出し 11"/>
        <xdr:cNvSpPr/>
      </xdr:nvSpPr>
      <xdr:spPr>
        <a:xfrm>
          <a:off x="171448" y="6467474"/>
          <a:ext cx="1495427" cy="97155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最初の上昇を見逃したが、</a:t>
          </a:r>
          <a:r>
            <a:rPr kumimoji="1" lang="en-US" altLang="ja-JP" sz="1100"/>
            <a:t>MACD</a:t>
          </a:r>
          <a:r>
            <a:rPr kumimoji="1" lang="ja-JP" altLang="en-US" sz="1100"/>
            <a:t>が反転してないしもう一回上昇すると見て</a:t>
          </a:r>
          <a:endParaRPr kumimoji="1" lang="en-US" altLang="ja-JP" sz="1100"/>
        </a:p>
        <a:p>
          <a:pPr algn="ctr"/>
          <a:r>
            <a:rPr kumimoji="1" lang="ja-JP" altLang="en-US" sz="1100"/>
            <a:t>再上昇で</a:t>
          </a:r>
          <a:r>
            <a:rPr kumimoji="1" lang="en-US" altLang="ja-JP" sz="1100"/>
            <a:t>IN</a:t>
          </a:r>
        </a:p>
      </xdr:txBody>
    </xdr:sp>
    <xdr:clientData/>
  </xdr:twoCellAnchor>
  <xdr:twoCellAnchor>
    <xdr:from>
      <xdr:col>9</xdr:col>
      <xdr:colOff>571505</xdr:colOff>
      <xdr:row>15</xdr:row>
      <xdr:rowOff>57153</xdr:rowOff>
    </xdr:from>
    <xdr:to>
      <xdr:col>9</xdr:col>
      <xdr:colOff>571509</xdr:colOff>
      <xdr:row>19</xdr:row>
      <xdr:rowOff>2</xdr:rowOff>
    </xdr:to>
    <xdr:cxnSp macro="">
      <xdr:nvCxnSpPr>
        <xdr:cNvPr id="13" name="直線矢印コネクタ 12"/>
        <xdr:cNvCxnSpPr/>
      </xdr:nvCxnSpPr>
      <xdr:spPr>
        <a:xfrm rot="5400000" flipH="1" flipV="1">
          <a:off x="6429382" y="2943226"/>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123830</xdr:colOff>
      <xdr:row>15</xdr:row>
      <xdr:rowOff>85727</xdr:rowOff>
    </xdr:from>
    <xdr:to>
      <xdr:col>17</xdr:col>
      <xdr:colOff>123834</xdr:colOff>
      <xdr:row>19</xdr:row>
      <xdr:rowOff>28576</xdr:rowOff>
    </xdr:to>
    <xdr:cxnSp macro="">
      <xdr:nvCxnSpPr>
        <xdr:cNvPr id="14" name="直線矢印コネクタ 13"/>
        <xdr:cNvCxnSpPr/>
      </xdr:nvCxnSpPr>
      <xdr:spPr>
        <a:xfrm rot="5400000" flipH="1" flipV="1">
          <a:off x="11468107" y="2971800"/>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171448</xdr:colOff>
      <xdr:row>43</xdr:row>
      <xdr:rowOff>161924</xdr:rowOff>
    </xdr:from>
    <xdr:to>
      <xdr:col>2</xdr:col>
      <xdr:colOff>295275</xdr:colOff>
      <xdr:row>47</xdr:row>
      <xdr:rowOff>76199</xdr:rowOff>
    </xdr:to>
    <xdr:sp macro="" textlink="">
      <xdr:nvSpPr>
        <xdr:cNvPr id="15" name="角丸四角形吹き出し 14"/>
        <xdr:cNvSpPr/>
      </xdr:nvSpPr>
      <xdr:spPr>
        <a:xfrm>
          <a:off x="171448" y="7658099"/>
          <a:ext cx="14954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今回でｗ２連勝♪</a:t>
          </a:r>
          <a:endParaRPr kumimoji="1" lang="en-US" altLang="ja-JP"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38100</xdr:colOff>
      <xdr:row>31</xdr:row>
      <xdr:rowOff>123825</xdr:rowOff>
    </xdr:to>
    <xdr:pic>
      <xdr:nvPicPr>
        <xdr:cNvPr id="12289" name="Picture 1"/>
        <xdr:cNvPicPr>
          <a:picLocks noChangeAspect="1" noChangeArrowheads="1"/>
        </xdr:cNvPicPr>
      </xdr:nvPicPr>
      <xdr:blipFill>
        <a:blip xmlns:r="http://schemas.openxmlformats.org/officeDocument/2006/relationships" r:embed="rId1"/>
        <a:srcRect l="4832" t="12891" b="12760"/>
        <a:stretch>
          <a:fillRect/>
        </a:stretch>
      </xdr:blipFill>
      <xdr:spPr bwMode="auto">
        <a:xfrm>
          <a:off x="0" y="0"/>
          <a:ext cx="12382500"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No.65:EURJPY</a:t>
          </a:r>
        </a:p>
        <a:p>
          <a:r>
            <a:rPr kumimoji="1" lang="ja-JP" altLang="en-US" sz="1100"/>
            <a:t>フラッグ</a:t>
          </a:r>
        </a:p>
      </xdr:txBody>
    </xdr:sp>
    <xdr:clientData/>
  </xdr:twoCellAnchor>
  <xdr:twoCellAnchor>
    <xdr:from>
      <xdr:col>0</xdr:col>
      <xdr:colOff>104775</xdr:colOff>
      <xdr:row>4</xdr:row>
      <xdr:rowOff>28576</xdr:rowOff>
    </xdr:from>
    <xdr:to>
      <xdr:col>2</xdr:col>
      <xdr:colOff>180974</xdr:colOff>
      <xdr:row>9</xdr:row>
      <xdr:rowOff>47626</xdr:rowOff>
    </xdr:to>
    <xdr:sp macro="" textlink="">
      <xdr:nvSpPr>
        <xdr:cNvPr id="5" name="テキスト ボックス 4"/>
        <xdr:cNvSpPr txBox="1"/>
      </xdr:nvSpPr>
      <xdr:spPr>
        <a:xfrm>
          <a:off x="104775" y="714376"/>
          <a:ext cx="1447799"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指値後の確認が疎かになり指値を移動できてなかったのが敗因。</a:t>
          </a:r>
          <a:endParaRPr kumimoji="1" lang="en-US" altLang="ja-JP" sz="1100"/>
        </a:p>
      </xdr:txBody>
    </xdr:sp>
    <xdr:clientData/>
  </xdr:twoCellAnchor>
  <xdr:twoCellAnchor>
    <xdr:from>
      <xdr:col>7</xdr:col>
      <xdr:colOff>257174</xdr:colOff>
      <xdr:row>15</xdr:row>
      <xdr:rowOff>95250</xdr:rowOff>
    </xdr:from>
    <xdr:to>
      <xdr:col>9</xdr:col>
      <xdr:colOff>514349</xdr:colOff>
      <xdr:row>18</xdr:row>
      <xdr:rowOff>95250</xdr:rowOff>
    </xdr:to>
    <xdr:sp macro="" textlink="">
      <xdr:nvSpPr>
        <xdr:cNvPr id="19" name="角丸四角形吹き出し 18"/>
        <xdr:cNvSpPr/>
      </xdr:nvSpPr>
      <xdr:spPr>
        <a:xfrm>
          <a:off x="5057774" y="2667000"/>
          <a:ext cx="1628775" cy="514350"/>
        </a:xfrm>
        <a:prstGeom prst="wedgeRoundRectCallout">
          <a:avLst>
            <a:gd name="adj1" fmla="val 76537"/>
            <a:gd name="adj2" fmla="val -13379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ここに指値を移動</a:t>
          </a:r>
          <a:endParaRPr kumimoji="1" lang="en-US" altLang="ja-JP" sz="1100"/>
        </a:p>
        <a:p>
          <a:pPr algn="ctr"/>
          <a:r>
            <a:rPr kumimoji="1" lang="ja-JP" altLang="en-US" sz="1100"/>
            <a:t>できてたら勝ててた</a:t>
          </a:r>
          <a:r>
            <a:rPr kumimoji="1" lang="en-US" altLang="ja-JP" sz="1100"/>
            <a:t>×</a:t>
          </a:r>
          <a:endParaRPr kumimoji="1" lang="ja-JP" altLang="en-US" sz="1100"/>
        </a:p>
      </xdr:txBody>
    </xdr:sp>
    <xdr:clientData/>
  </xdr:twoCellAnchor>
  <xdr:twoCellAnchor>
    <xdr:from>
      <xdr:col>9</xdr:col>
      <xdr:colOff>619125</xdr:colOff>
      <xdr:row>16</xdr:row>
      <xdr:rowOff>9525</xdr:rowOff>
    </xdr:from>
    <xdr:to>
      <xdr:col>10</xdr:col>
      <xdr:colOff>666750</xdr:colOff>
      <xdr:row>18</xdr:row>
      <xdr:rowOff>47625</xdr:rowOff>
    </xdr:to>
    <xdr:sp macro="" textlink="">
      <xdr:nvSpPr>
        <xdr:cNvPr id="20" name="角丸四角形吹き出し 19"/>
        <xdr:cNvSpPr/>
      </xdr:nvSpPr>
      <xdr:spPr>
        <a:xfrm>
          <a:off x="6791325" y="2752725"/>
          <a:ext cx="733425" cy="381000"/>
        </a:xfrm>
        <a:prstGeom prst="wedgeRoundRectCallout">
          <a:avLst>
            <a:gd name="adj1" fmla="val 72070"/>
            <a:gd name="adj2" fmla="val -10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12</xdr:col>
      <xdr:colOff>219075</xdr:colOff>
      <xdr:row>7</xdr:row>
      <xdr:rowOff>19050</xdr:rowOff>
    </xdr:from>
    <xdr:to>
      <xdr:col>13</xdr:col>
      <xdr:colOff>457200</xdr:colOff>
      <xdr:row>8</xdr:row>
      <xdr:rowOff>152399</xdr:rowOff>
    </xdr:to>
    <xdr:sp macro="" textlink="">
      <xdr:nvSpPr>
        <xdr:cNvPr id="21" name="角丸四角形吹き出し 20"/>
        <xdr:cNvSpPr/>
      </xdr:nvSpPr>
      <xdr:spPr>
        <a:xfrm>
          <a:off x="8448675" y="1219200"/>
          <a:ext cx="923925" cy="304799"/>
        </a:xfrm>
        <a:prstGeom prst="wedgeRoundRectCallout">
          <a:avLst>
            <a:gd name="adj1" fmla="val -47321"/>
            <a:gd name="adj2" fmla="val 1940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7</xdr:col>
      <xdr:colOff>466725</xdr:colOff>
      <xdr:row>5</xdr:row>
      <xdr:rowOff>133350</xdr:rowOff>
    </xdr:from>
    <xdr:to>
      <xdr:col>9</xdr:col>
      <xdr:colOff>542925</xdr:colOff>
      <xdr:row>8</xdr:row>
      <xdr:rowOff>76200</xdr:rowOff>
    </xdr:to>
    <xdr:sp macro="" textlink="">
      <xdr:nvSpPr>
        <xdr:cNvPr id="22" name="角丸四角形吹き出し 21"/>
        <xdr:cNvSpPr/>
      </xdr:nvSpPr>
      <xdr:spPr>
        <a:xfrm>
          <a:off x="5267325" y="990600"/>
          <a:ext cx="1447800" cy="457200"/>
        </a:xfrm>
        <a:prstGeom prst="wedgeRoundRectCallout">
          <a:avLst>
            <a:gd name="adj1" fmla="val -42058"/>
            <a:gd name="adj2" fmla="val 11275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あまり強くない</a:t>
          </a:r>
          <a:r>
            <a:rPr kumimoji="1" lang="en-US" altLang="ja-JP" sz="1100"/>
            <a:t>S/R</a:t>
          </a:r>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114300</xdr:rowOff>
    </xdr:to>
    <xdr:pic>
      <xdr:nvPicPr>
        <xdr:cNvPr id="20481" name="Picture 1"/>
        <xdr:cNvPicPr>
          <a:picLocks noChangeAspect="1" noChangeArrowheads="1"/>
        </xdr:cNvPicPr>
      </xdr:nvPicPr>
      <xdr:blipFill>
        <a:blip xmlns:r="http://schemas.openxmlformats.org/officeDocument/2006/relationships" r:embed="rId1"/>
        <a:srcRect l="4612" t="13021" b="12760"/>
        <a:stretch>
          <a:fillRect/>
        </a:stretch>
      </xdr:blipFill>
      <xdr:spPr bwMode="auto">
        <a:xfrm>
          <a:off x="0" y="0"/>
          <a:ext cx="12411075"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57150</xdr:rowOff>
    </xdr:from>
    <xdr:to>
      <xdr:col>1</xdr:col>
      <xdr:colOff>666750</xdr:colOff>
      <xdr:row>3</xdr:row>
      <xdr:rowOff>152400</xdr:rowOff>
    </xdr:to>
    <xdr:sp macro="" textlink="">
      <xdr:nvSpPr>
        <xdr:cNvPr id="3" name="テキスト ボックス 2"/>
        <xdr:cNvSpPr txBox="1"/>
      </xdr:nvSpPr>
      <xdr:spPr>
        <a:xfrm>
          <a:off x="104773" y="228600"/>
          <a:ext cx="1247777"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No.81:AUDCAD</a:t>
          </a:r>
        </a:p>
        <a:p>
          <a:r>
            <a:rPr kumimoji="1" lang="ja-JP" altLang="en-US" sz="1100"/>
            <a:t>フラッグ</a:t>
          </a:r>
        </a:p>
      </xdr:txBody>
    </xdr:sp>
    <xdr:clientData/>
  </xdr:twoCellAnchor>
  <xdr:twoCellAnchor>
    <xdr:from>
      <xdr:col>0</xdr:col>
      <xdr:colOff>104775</xdr:colOff>
      <xdr:row>4</xdr:row>
      <xdr:rowOff>57150</xdr:rowOff>
    </xdr:from>
    <xdr:to>
      <xdr:col>2</xdr:col>
      <xdr:colOff>514350</xdr:colOff>
      <xdr:row>7</xdr:row>
      <xdr:rowOff>9525</xdr:rowOff>
    </xdr:to>
    <xdr:sp macro="" textlink="">
      <xdr:nvSpPr>
        <xdr:cNvPr id="4" name="テキスト ボックス 3"/>
        <xdr:cNvSpPr txBox="1"/>
      </xdr:nvSpPr>
      <xdr:spPr>
        <a:xfrm>
          <a:off x="104775" y="742950"/>
          <a:ext cx="178117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に当たっての反転で強いと見た</a:t>
          </a:r>
          <a:endParaRPr kumimoji="1" lang="en-US" altLang="ja-JP" sz="1100"/>
        </a:p>
      </xdr:txBody>
    </xdr:sp>
    <xdr:clientData/>
  </xdr:twoCellAnchor>
  <xdr:twoCellAnchor>
    <xdr:from>
      <xdr:col>12</xdr:col>
      <xdr:colOff>85725</xdr:colOff>
      <xdr:row>7</xdr:row>
      <xdr:rowOff>161925</xdr:rowOff>
    </xdr:from>
    <xdr:to>
      <xdr:col>13</xdr:col>
      <xdr:colOff>133350</xdr:colOff>
      <xdr:row>10</xdr:row>
      <xdr:rowOff>28575</xdr:rowOff>
    </xdr:to>
    <xdr:sp macro="" textlink="">
      <xdr:nvSpPr>
        <xdr:cNvPr id="5" name="角丸四角形吹き出し 4"/>
        <xdr:cNvSpPr/>
      </xdr:nvSpPr>
      <xdr:spPr>
        <a:xfrm>
          <a:off x="8315325" y="1362075"/>
          <a:ext cx="733425" cy="381000"/>
        </a:xfrm>
        <a:prstGeom prst="wedgeRoundRectCallout">
          <a:avLst>
            <a:gd name="adj1" fmla="val 69473"/>
            <a:gd name="adj2" fmla="val 7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0</xdr:col>
      <xdr:colOff>114300</xdr:colOff>
      <xdr:row>7</xdr:row>
      <xdr:rowOff>114300</xdr:rowOff>
    </xdr:from>
    <xdr:to>
      <xdr:col>2</xdr:col>
      <xdr:colOff>523875</xdr:colOff>
      <xdr:row>10</xdr:row>
      <xdr:rowOff>66675</xdr:rowOff>
    </xdr:to>
    <xdr:sp macro="" textlink="">
      <xdr:nvSpPr>
        <xdr:cNvPr id="7" name="テキスト ボックス 6"/>
        <xdr:cNvSpPr txBox="1"/>
      </xdr:nvSpPr>
      <xdr:spPr>
        <a:xfrm>
          <a:off x="114300" y="1314450"/>
          <a:ext cx="178117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どうも１ｈ足以上のフラッグは伸びない･･･</a:t>
          </a:r>
          <a:endParaRPr kumimoji="1" lang="en-US" altLang="ja-JP" sz="1100"/>
        </a:p>
      </xdr:txBody>
    </xdr:sp>
    <xdr:clientData/>
  </xdr:twoCellAnchor>
  <xdr:twoCellAnchor>
    <xdr:from>
      <xdr:col>14</xdr:col>
      <xdr:colOff>161926</xdr:colOff>
      <xdr:row>10</xdr:row>
      <xdr:rowOff>123824</xdr:rowOff>
    </xdr:from>
    <xdr:to>
      <xdr:col>15</xdr:col>
      <xdr:colOff>542926</xdr:colOff>
      <xdr:row>12</xdr:row>
      <xdr:rowOff>133349</xdr:rowOff>
    </xdr:to>
    <xdr:sp macro="" textlink="">
      <xdr:nvSpPr>
        <xdr:cNvPr id="9" name="角丸四角形吹き出し 8"/>
        <xdr:cNvSpPr/>
      </xdr:nvSpPr>
      <xdr:spPr>
        <a:xfrm>
          <a:off x="9763126" y="1838324"/>
          <a:ext cx="1066800" cy="352425"/>
        </a:xfrm>
        <a:prstGeom prst="wedgeRoundRectCallout">
          <a:avLst>
            <a:gd name="adj1" fmla="val -77280"/>
            <a:gd name="adj2" fmla="val 5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10</xdr:col>
      <xdr:colOff>304801</xdr:colOff>
      <xdr:row>14</xdr:row>
      <xdr:rowOff>76992</xdr:rowOff>
    </xdr:from>
    <xdr:to>
      <xdr:col>10</xdr:col>
      <xdr:colOff>306389</xdr:colOff>
      <xdr:row>17</xdr:row>
      <xdr:rowOff>153193</xdr:rowOff>
    </xdr:to>
    <xdr:cxnSp macro="">
      <xdr:nvCxnSpPr>
        <xdr:cNvPr id="11" name="直線矢印コネクタ 10"/>
        <xdr:cNvCxnSpPr/>
      </xdr:nvCxnSpPr>
      <xdr:spPr>
        <a:xfrm rot="5400000" flipH="1" flipV="1">
          <a:off x="6868319" y="2771774"/>
          <a:ext cx="59055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581820</xdr:colOff>
      <xdr:row>10</xdr:row>
      <xdr:rowOff>114300</xdr:rowOff>
    </xdr:from>
    <xdr:to>
      <xdr:col>5</xdr:col>
      <xdr:colOff>591341</xdr:colOff>
      <xdr:row>13</xdr:row>
      <xdr:rowOff>152397</xdr:rowOff>
    </xdr:to>
    <xdr:cxnSp macro="">
      <xdr:nvCxnSpPr>
        <xdr:cNvPr id="12" name="直線矢印コネクタ 11"/>
        <xdr:cNvCxnSpPr/>
      </xdr:nvCxnSpPr>
      <xdr:spPr>
        <a:xfrm rot="16200000" flipH="1">
          <a:off x="3739357" y="2100263"/>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257970</xdr:colOff>
      <xdr:row>10</xdr:row>
      <xdr:rowOff>133350</xdr:rowOff>
    </xdr:from>
    <xdr:to>
      <xdr:col>7</xdr:col>
      <xdr:colOff>267491</xdr:colOff>
      <xdr:row>13</xdr:row>
      <xdr:rowOff>171447</xdr:rowOff>
    </xdr:to>
    <xdr:cxnSp macro="">
      <xdr:nvCxnSpPr>
        <xdr:cNvPr id="13" name="直線矢印コネクタ 12"/>
        <xdr:cNvCxnSpPr/>
      </xdr:nvCxnSpPr>
      <xdr:spPr>
        <a:xfrm rot="16200000" flipH="1">
          <a:off x="4787107" y="2119313"/>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364242</xdr:colOff>
      <xdr:row>19</xdr:row>
      <xdr:rowOff>76200</xdr:rowOff>
    </xdr:from>
    <xdr:to>
      <xdr:col>16</xdr:col>
      <xdr:colOff>352425</xdr:colOff>
      <xdr:row>38</xdr:row>
      <xdr:rowOff>114300</xdr:rowOff>
    </xdr:to>
    <xdr:pic>
      <xdr:nvPicPr>
        <xdr:cNvPr id="20482" name="Picture 2"/>
        <xdr:cNvPicPr>
          <a:picLocks noChangeAspect="1" noChangeArrowheads="1"/>
        </xdr:cNvPicPr>
      </xdr:nvPicPr>
      <xdr:blipFill>
        <a:blip xmlns:r="http://schemas.openxmlformats.org/officeDocument/2006/relationships" r:embed="rId2"/>
        <a:srcRect l="4612" t="12891" b="12873"/>
        <a:stretch>
          <a:fillRect/>
        </a:stretch>
      </xdr:blipFill>
      <xdr:spPr bwMode="auto">
        <a:xfrm>
          <a:off x="3793242" y="3333750"/>
          <a:ext cx="7531983" cy="3295650"/>
        </a:xfrm>
        <a:prstGeom prst="rect">
          <a:avLst/>
        </a:prstGeom>
        <a:noFill/>
        <a:ln w="1">
          <a:noFill/>
          <a:miter lim="800000"/>
          <a:headEnd/>
          <a:tailEnd type="none" w="med" len="med"/>
        </a:ln>
        <a:effectLst/>
      </xdr:spPr>
    </xdr:pic>
    <xdr:clientData/>
  </xdr:twoCellAnchor>
  <xdr:twoCellAnchor>
    <xdr:from>
      <xdr:col>5</xdr:col>
      <xdr:colOff>514349</xdr:colOff>
      <xdr:row>20</xdr:row>
      <xdr:rowOff>85725</xdr:rowOff>
    </xdr:from>
    <xdr:to>
      <xdr:col>6</xdr:col>
      <xdr:colOff>342901</xdr:colOff>
      <xdr:row>22</xdr:row>
      <xdr:rowOff>19050</xdr:rowOff>
    </xdr:to>
    <xdr:sp macro="" textlink="">
      <xdr:nvSpPr>
        <xdr:cNvPr id="16" name="テキスト ボックス 15"/>
        <xdr:cNvSpPr txBox="1"/>
      </xdr:nvSpPr>
      <xdr:spPr>
        <a:xfrm>
          <a:off x="3943349" y="3514725"/>
          <a:ext cx="514352"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a:t>
          </a:r>
        </a:p>
      </xdr:txBody>
    </xdr:sp>
    <xdr:clientData/>
  </xdr:twoCellAnchor>
  <xdr:twoCellAnchor>
    <xdr:from>
      <xdr:col>13</xdr:col>
      <xdr:colOff>304800</xdr:colOff>
      <xdr:row>26</xdr:row>
      <xdr:rowOff>142875</xdr:rowOff>
    </xdr:from>
    <xdr:to>
      <xdr:col>15</xdr:col>
      <xdr:colOff>514350</xdr:colOff>
      <xdr:row>31</xdr:row>
      <xdr:rowOff>104775</xdr:rowOff>
    </xdr:to>
    <xdr:sp macro="" textlink="">
      <xdr:nvSpPr>
        <xdr:cNvPr id="17" name="角丸四角形吹き出し 16"/>
        <xdr:cNvSpPr/>
      </xdr:nvSpPr>
      <xdr:spPr>
        <a:xfrm>
          <a:off x="9220200" y="4600575"/>
          <a:ext cx="1581150" cy="819150"/>
        </a:xfrm>
        <a:prstGeom prst="wedgeRoundRectCallout">
          <a:avLst>
            <a:gd name="adj1" fmla="val -33002"/>
            <a:gd name="adj2" fmla="val -856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日足で</a:t>
          </a:r>
          <a:r>
            <a:rPr kumimoji="1" lang="en-US" altLang="ja-JP" sz="1100"/>
            <a:t>H/S</a:t>
          </a:r>
          <a:r>
            <a:rPr kumimoji="1" lang="ja-JP" altLang="en-US" sz="1100"/>
            <a:t>が意識されているから上がり難い</a:t>
          </a:r>
          <a:endParaRPr kumimoji="1" lang="en-US" altLang="ja-JP" sz="1100"/>
        </a:p>
        <a:p>
          <a:pPr algn="ctr"/>
          <a:r>
            <a:rPr kumimoji="1" lang="ja-JP" altLang="en-US" sz="1100"/>
            <a:t>という可能性もあり</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32</xdr:row>
      <xdr:rowOff>161925</xdr:rowOff>
    </xdr:from>
    <xdr:to>
      <xdr:col>18</xdr:col>
      <xdr:colOff>95250</xdr:colOff>
      <xdr:row>69</xdr:row>
      <xdr:rowOff>133350</xdr:rowOff>
    </xdr:to>
    <xdr:pic>
      <xdr:nvPicPr>
        <xdr:cNvPr id="15362" name="Picture 2"/>
        <xdr:cNvPicPr>
          <a:picLocks noChangeAspect="1" noChangeArrowheads="1"/>
        </xdr:cNvPicPr>
      </xdr:nvPicPr>
      <xdr:blipFill>
        <a:blip xmlns:r="http://schemas.openxmlformats.org/officeDocument/2006/relationships" r:embed="rId1"/>
        <a:srcRect l="4392" t="12500"/>
        <a:stretch>
          <a:fillRect/>
        </a:stretch>
      </xdr:blipFill>
      <xdr:spPr bwMode="auto">
        <a:xfrm>
          <a:off x="0" y="5648325"/>
          <a:ext cx="12439650" cy="64008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104775</xdr:rowOff>
    </xdr:to>
    <xdr:pic>
      <xdr:nvPicPr>
        <xdr:cNvPr id="15361" name="Picture 1"/>
        <xdr:cNvPicPr>
          <a:picLocks noChangeAspect="1" noChangeArrowheads="1"/>
        </xdr:cNvPicPr>
      </xdr:nvPicPr>
      <xdr:blipFill>
        <a:blip xmlns:r="http://schemas.openxmlformats.org/officeDocument/2006/relationships" r:embed="rId2"/>
        <a:srcRect l="4758" t="12891" b="13021"/>
        <a:stretch>
          <a:fillRect/>
        </a:stretch>
      </xdr:blipFill>
      <xdr:spPr bwMode="auto">
        <a:xfrm>
          <a:off x="0" y="0"/>
          <a:ext cx="12392025" cy="54197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No.64:CADJPY</a:t>
          </a:r>
        </a:p>
        <a:p>
          <a:r>
            <a:rPr kumimoji="1" lang="ja-JP" altLang="en-US" sz="1100"/>
            <a:t>相場認識</a:t>
          </a:r>
        </a:p>
      </xdr:txBody>
    </xdr:sp>
    <xdr:clientData/>
  </xdr:twoCellAnchor>
  <xdr:twoCellAnchor>
    <xdr:from>
      <xdr:col>0</xdr:col>
      <xdr:colOff>104775</xdr:colOff>
      <xdr:row>4</xdr:row>
      <xdr:rowOff>28576</xdr:rowOff>
    </xdr:from>
    <xdr:to>
      <xdr:col>2</xdr:col>
      <xdr:colOff>180974</xdr:colOff>
      <xdr:row>7</xdr:row>
      <xdr:rowOff>9526</xdr:rowOff>
    </xdr:to>
    <xdr:sp macro="" textlink="">
      <xdr:nvSpPr>
        <xdr:cNvPr id="5" name="テキスト ボックス 4"/>
        <xdr:cNvSpPr txBox="1"/>
      </xdr:nvSpPr>
      <xdr:spPr>
        <a:xfrm>
          <a:off x="104775" y="714376"/>
          <a:ext cx="1447799"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12</xdr:col>
      <xdr:colOff>409575</xdr:colOff>
      <xdr:row>51</xdr:row>
      <xdr:rowOff>123825</xdr:rowOff>
    </xdr:from>
    <xdr:to>
      <xdr:col>13</xdr:col>
      <xdr:colOff>390525</xdr:colOff>
      <xdr:row>52</xdr:row>
      <xdr:rowOff>66675</xdr:rowOff>
    </xdr:to>
    <xdr:cxnSp macro="">
      <xdr:nvCxnSpPr>
        <xdr:cNvPr id="6" name="直線矢印コネクタ 5"/>
        <xdr:cNvCxnSpPr/>
      </xdr:nvCxnSpPr>
      <xdr:spPr>
        <a:xfrm>
          <a:off x="8639175" y="8953500"/>
          <a:ext cx="666750" cy="1143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114300</xdr:rowOff>
    </xdr:to>
    <xdr:sp macro="" textlink="">
      <xdr:nvSpPr>
        <xdr:cNvPr id="7" name="テキスト ボックス 6"/>
        <xdr:cNvSpPr txBox="1"/>
      </xdr:nvSpPr>
      <xdr:spPr>
        <a:xfrm>
          <a:off x="85725" y="5895976"/>
          <a:ext cx="1352549" cy="476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１ｈ、３０ｍ足で</a:t>
          </a:r>
          <a:endParaRPr kumimoji="1" lang="en-US" altLang="ja-JP" sz="1100"/>
        </a:p>
        <a:p>
          <a:r>
            <a:rPr kumimoji="1" lang="ja-JP" altLang="en-US" sz="1100"/>
            <a:t>笹田ｗトップと認識</a:t>
          </a:r>
          <a:endParaRPr kumimoji="1" lang="en-US" altLang="ja-JP" sz="1100"/>
        </a:p>
      </xdr:txBody>
    </xdr:sp>
    <xdr:clientData/>
  </xdr:twoCellAnchor>
  <xdr:twoCellAnchor>
    <xdr:from>
      <xdr:col>12</xdr:col>
      <xdr:colOff>352425</xdr:colOff>
      <xdr:row>33</xdr:row>
      <xdr:rowOff>57150</xdr:rowOff>
    </xdr:from>
    <xdr:to>
      <xdr:col>13</xdr:col>
      <xdr:colOff>333375</xdr:colOff>
      <xdr:row>33</xdr:row>
      <xdr:rowOff>152401</xdr:rowOff>
    </xdr:to>
    <xdr:cxnSp macro="">
      <xdr:nvCxnSpPr>
        <xdr:cNvPr id="8" name="直線矢印コネクタ 7"/>
        <xdr:cNvCxnSpPr/>
      </xdr:nvCxnSpPr>
      <xdr:spPr>
        <a:xfrm flipV="1">
          <a:off x="8582025" y="5800725"/>
          <a:ext cx="666750" cy="952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514350</xdr:colOff>
      <xdr:row>34</xdr:row>
      <xdr:rowOff>114300</xdr:rowOff>
    </xdr:from>
    <xdr:to>
      <xdr:col>14</xdr:col>
      <xdr:colOff>561975</xdr:colOff>
      <xdr:row>36</xdr:row>
      <xdr:rowOff>152400</xdr:rowOff>
    </xdr:to>
    <xdr:sp macro="" textlink="">
      <xdr:nvSpPr>
        <xdr:cNvPr id="9" name="角丸四角形吹き出し 8"/>
        <xdr:cNvSpPr/>
      </xdr:nvSpPr>
      <xdr:spPr>
        <a:xfrm>
          <a:off x="9429750" y="6029325"/>
          <a:ext cx="733425" cy="381000"/>
        </a:xfrm>
        <a:prstGeom prst="wedgeRoundRectCallout">
          <a:avLst>
            <a:gd name="adj1" fmla="val -62994"/>
            <a:gd name="adj2" fmla="val 7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12</xdr:col>
      <xdr:colOff>466724</xdr:colOff>
      <xdr:row>41</xdr:row>
      <xdr:rowOff>133350</xdr:rowOff>
    </xdr:from>
    <xdr:to>
      <xdr:col>13</xdr:col>
      <xdr:colOff>361949</xdr:colOff>
      <xdr:row>44</xdr:row>
      <xdr:rowOff>0</xdr:rowOff>
    </xdr:to>
    <xdr:sp macro="" textlink="">
      <xdr:nvSpPr>
        <xdr:cNvPr id="10" name="角丸四角形吹き出し 9"/>
        <xdr:cNvSpPr/>
      </xdr:nvSpPr>
      <xdr:spPr>
        <a:xfrm>
          <a:off x="8696324" y="7248525"/>
          <a:ext cx="581025" cy="381000"/>
        </a:xfrm>
        <a:prstGeom prst="wedgeRoundRectCallout">
          <a:avLst>
            <a:gd name="adj1" fmla="val 44733"/>
            <a:gd name="adj2" fmla="val -13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15</xdr:col>
      <xdr:colOff>409578</xdr:colOff>
      <xdr:row>15</xdr:row>
      <xdr:rowOff>96053</xdr:rowOff>
    </xdr:from>
    <xdr:to>
      <xdr:col>15</xdr:col>
      <xdr:colOff>410377</xdr:colOff>
      <xdr:row>18</xdr:row>
      <xdr:rowOff>161926</xdr:rowOff>
    </xdr:to>
    <xdr:cxnSp macro="">
      <xdr:nvCxnSpPr>
        <xdr:cNvPr id="11" name="直線矢印コネクタ 10"/>
        <xdr:cNvCxnSpPr/>
      </xdr:nvCxnSpPr>
      <xdr:spPr>
        <a:xfrm rot="5400000" flipH="1" flipV="1">
          <a:off x="10406866" y="29575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76198</xdr:colOff>
      <xdr:row>37</xdr:row>
      <xdr:rowOff>47624</xdr:rowOff>
    </xdr:from>
    <xdr:to>
      <xdr:col>2</xdr:col>
      <xdr:colOff>504825</xdr:colOff>
      <xdr:row>40</xdr:row>
      <xdr:rowOff>38100</xdr:rowOff>
    </xdr:to>
    <xdr:sp macro="" textlink="">
      <xdr:nvSpPr>
        <xdr:cNvPr id="12" name="角丸四角形吹き出し 11"/>
        <xdr:cNvSpPr/>
      </xdr:nvSpPr>
      <xdr:spPr>
        <a:xfrm>
          <a:off x="76198" y="6476999"/>
          <a:ext cx="1800227" cy="5048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指標発表での大きな下落でやっと１勝</a:t>
          </a:r>
          <a:endParaRPr kumimoji="1" lang="en-US" altLang="ja-JP" sz="1100"/>
        </a:p>
      </xdr:txBody>
    </xdr:sp>
    <xdr:clientData/>
  </xdr:twoCellAnchor>
  <xdr:twoCellAnchor>
    <xdr:from>
      <xdr:col>5</xdr:col>
      <xdr:colOff>171454</xdr:colOff>
      <xdr:row>11</xdr:row>
      <xdr:rowOff>161927</xdr:rowOff>
    </xdr:from>
    <xdr:to>
      <xdr:col>5</xdr:col>
      <xdr:colOff>180975</xdr:colOff>
      <xdr:row>15</xdr:row>
      <xdr:rowOff>28574</xdr:rowOff>
    </xdr:to>
    <xdr:cxnSp macro="">
      <xdr:nvCxnSpPr>
        <xdr:cNvPr id="13" name="直線矢印コネクタ 12"/>
        <xdr:cNvCxnSpPr/>
      </xdr:nvCxnSpPr>
      <xdr:spPr>
        <a:xfrm rot="16200000" flipH="1">
          <a:off x="3328991" y="23193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285753</xdr:colOff>
      <xdr:row>15</xdr:row>
      <xdr:rowOff>96053</xdr:rowOff>
    </xdr:from>
    <xdr:to>
      <xdr:col>0</xdr:col>
      <xdr:colOff>286552</xdr:colOff>
      <xdr:row>18</xdr:row>
      <xdr:rowOff>161926</xdr:rowOff>
    </xdr:to>
    <xdr:cxnSp macro="">
      <xdr:nvCxnSpPr>
        <xdr:cNvPr id="20" name="直線矢印コネクタ 19"/>
        <xdr:cNvCxnSpPr/>
      </xdr:nvCxnSpPr>
      <xdr:spPr>
        <a:xfrm rot="5400000" flipH="1" flipV="1">
          <a:off x="-3959" y="29575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657229</xdr:colOff>
      <xdr:row>11</xdr:row>
      <xdr:rowOff>161927</xdr:rowOff>
    </xdr:from>
    <xdr:to>
      <xdr:col>2</xdr:col>
      <xdr:colOff>666750</xdr:colOff>
      <xdr:row>15</xdr:row>
      <xdr:rowOff>28574</xdr:rowOff>
    </xdr:to>
    <xdr:cxnSp macro="">
      <xdr:nvCxnSpPr>
        <xdr:cNvPr id="21" name="直線矢印コネクタ 20"/>
        <xdr:cNvCxnSpPr/>
      </xdr:nvCxnSpPr>
      <xdr:spPr>
        <a:xfrm rot="16200000" flipH="1">
          <a:off x="1757366" y="23193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219078</xdr:colOff>
      <xdr:row>15</xdr:row>
      <xdr:rowOff>86528</xdr:rowOff>
    </xdr:from>
    <xdr:to>
      <xdr:col>6</xdr:col>
      <xdr:colOff>219877</xdr:colOff>
      <xdr:row>18</xdr:row>
      <xdr:rowOff>152401</xdr:rowOff>
    </xdr:to>
    <xdr:cxnSp macro="">
      <xdr:nvCxnSpPr>
        <xdr:cNvPr id="22" name="直線矢印コネクタ 21"/>
        <xdr:cNvCxnSpPr/>
      </xdr:nvCxnSpPr>
      <xdr:spPr>
        <a:xfrm rot="5400000" flipH="1" flipV="1">
          <a:off x="4044166" y="29479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123829</xdr:colOff>
      <xdr:row>11</xdr:row>
      <xdr:rowOff>142877</xdr:rowOff>
    </xdr:from>
    <xdr:to>
      <xdr:col>17</xdr:col>
      <xdr:colOff>133350</xdr:colOff>
      <xdr:row>15</xdr:row>
      <xdr:rowOff>9524</xdr:rowOff>
    </xdr:to>
    <xdr:cxnSp macro="">
      <xdr:nvCxnSpPr>
        <xdr:cNvPr id="23" name="直線矢印コネクタ 22"/>
        <xdr:cNvCxnSpPr/>
      </xdr:nvCxnSpPr>
      <xdr:spPr>
        <a:xfrm rot="16200000" flipH="1">
          <a:off x="11510966" y="23002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533399</xdr:colOff>
      <xdr:row>48</xdr:row>
      <xdr:rowOff>114300</xdr:rowOff>
    </xdr:from>
    <xdr:to>
      <xdr:col>15</xdr:col>
      <xdr:colOff>228600</xdr:colOff>
      <xdr:row>50</xdr:row>
      <xdr:rowOff>152400</xdr:rowOff>
    </xdr:to>
    <xdr:sp macro="" textlink="">
      <xdr:nvSpPr>
        <xdr:cNvPr id="27" name="角丸四角形吹き出し 26"/>
        <xdr:cNvSpPr/>
      </xdr:nvSpPr>
      <xdr:spPr>
        <a:xfrm>
          <a:off x="9448799" y="8429625"/>
          <a:ext cx="1066801" cy="381000"/>
        </a:xfrm>
        <a:prstGeom prst="wedgeRoundRectCallout">
          <a:avLst>
            <a:gd name="adj1" fmla="val -89268"/>
            <a:gd name="adj2" fmla="val 8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１ｈでは</a:t>
          </a:r>
          <a:r>
            <a:rPr kumimoji="1" lang="en-US" altLang="ja-JP" sz="1100"/>
            <a:t>D/J</a:t>
          </a:r>
          <a:r>
            <a:rPr kumimoji="1" lang="ja-JP" altLang="en-US" sz="1100"/>
            <a:t>がビミョー</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18</xdr:col>
      <xdr:colOff>66675</xdr:colOff>
      <xdr:row>63</xdr:row>
      <xdr:rowOff>142875</xdr:rowOff>
    </xdr:to>
    <xdr:pic>
      <xdr:nvPicPr>
        <xdr:cNvPr id="14338" name="Picture 2"/>
        <xdr:cNvPicPr>
          <a:picLocks noChangeAspect="1" noChangeArrowheads="1"/>
        </xdr:cNvPicPr>
      </xdr:nvPicPr>
      <xdr:blipFill>
        <a:blip xmlns:r="http://schemas.openxmlformats.org/officeDocument/2006/relationships" r:embed="rId1"/>
        <a:srcRect l="4612" t="13411" b="13151"/>
        <a:stretch>
          <a:fillRect/>
        </a:stretch>
      </xdr:blipFill>
      <xdr:spPr bwMode="auto">
        <a:xfrm>
          <a:off x="0" y="5572125"/>
          <a:ext cx="12411075" cy="53721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85725</xdr:rowOff>
    </xdr:to>
    <xdr:pic>
      <xdr:nvPicPr>
        <xdr:cNvPr id="14337" name="Picture 1"/>
        <xdr:cNvPicPr>
          <a:picLocks noChangeAspect="1" noChangeArrowheads="1"/>
        </xdr:cNvPicPr>
      </xdr:nvPicPr>
      <xdr:blipFill>
        <a:blip xmlns:r="http://schemas.openxmlformats.org/officeDocument/2006/relationships" r:embed="rId2"/>
        <a:srcRect l="4686" t="13021" b="13151"/>
        <a:stretch>
          <a:fillRect/>
        </a:stretch>
      </xdr:blipFill>
      <xdr:spPr bwMode="auto">
        <a:xfrm>
          <a:off x="0" y="0"/>
          <a:ext cx="12401550" cy="54006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No.63:GBPCAD</a:t>
          </a:r>
        </a:p>
        <a:p>
          <a:r>
            <a:rPr kumimoji="1" lang="ja-JP" altLang="en-US" sz="1100"/>
            <a:t>相場認識</a:t>
          </a:r>
        </a:p>
      </xdr:txBody>
    </xdr:sp>
    <xdr:clientData/>
  </xdr:twoCellAnchor>
  <xdr:twoCellAnchor>
    <xdr:from>
      <xdr:col>0</xdr:col>
      <xdr:colOff>104775</xdr:colOff>
      <xdr:row>4</xdr:row>
      <xdr:rowOff>28576</xdr:rowOff>
    </xdr:from>
    <xdr:to>
      <xdr:col>2</xdr:col>
      <xdr:colOff>514350</xdr:colOff>
      <xdr:row>8</xdr:row>
      <xdr:rowOff>28576</xdr:rowOff>
    </xdr:to>
    <xdr:sp macro="" textlink="">
      <xdr:nvSpPr>
        <xdr:cNvPr id="5" name="テキスト ボックス 4"/>
        <xdr:cNvSpPr txBox="1"/>
      </xdr:nvSpPr>
      <xdr:spPr>
        <a:xfrm>
          <a:off x="104775" y="714376"/>
          <a:ext cx="17811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週足レベルで１か所当たっている部分あり</a:t>
          </a:r>
          <a:endParaRPr kumimoji="1" lang="en-US" altLang="ja-JP" sz="1100"/>
        </a:p>
        <a:p>
          <a:r>
            <a:rPr kumimoji="1" lang="ja-JP" altLang="en-US" sz="1100"/>
            <a:t>⇒弱いので本来ならスルー</a:t>
          </a:r>
          <a:endParaRPr kumimoji="1" lang="en-US" altLang="ja-JP" sz="1100"/>
        </a:p>
      </xdr:txBody>
    </xdr:sp>
    <xdr:clientData/>
  </xdr:twoCellAnchor>
  <xdr:twoCellAnchor>
    <xdr:from>
      <xdr:col>10</xdr:col>
      <xdr:colOff>381000</xdr:colOff>
      <xdr:row>40</xdr:row>
      <xdr:rowOff>76200</xdr:rowOff>
    </xdr:from>
    <xdr:to>
      <xdr:col>11</xdr:col>
      <xdr:colOff>428625</xdr:colOff>
      <xdr:row>42</xdr:row>
      <xdr:rowOff>114300</xdr:rowOff>
    </xdr:to>
    <xdr:sp macro="" textlink="">
      <xdr:nvSpPr>
        <xdr:cNvPr id="6" name="角丸四角形吹き出し 5"/>
        <xdr:cNvSpPr/>
      </xdr:nvSpPr>
      <xdr:spPr>
        <a:xfrm>
          <a:off x="7239000" y="6934200"/>
          <a:ext cx="733425" cy="381000"/>
        </a:xfrm>
        <a:prstGeom prst="wedgeRoundRectCallout">
          <a:avLst>
            <a:gd name="adj1" fmla="val 52590"/>
            <a:gd name="adj2" fmla="val 13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12</xdr:col>
      <xdr:colOff>219075</xdr:colOff>
      <xdr:row>45</xdr:row>
      <xdr:rowOff>85725</xdr:rowOff>
    </xdr:from>
    <xdr:to>
      <xdr:col>14</xdr:col>
      <xdr:colOff>9525</xdr:colOff>
      <xdr:row>47</xdr:row>
      <xdr:rowOff>123825</xdr:rowOff>
    </xdr:to>
    <xdr:sp macro="" textlink="">
      <xdr:nvSpPr>
        <xdr:cNvPr id="8" name="角丸四角形吹き出し 7"/>
        <xdr:cNvSpPr/>
      </xdr:nvSpPr>
      <xdr:spPr>
        <a:xfrm>
          <a:off x="8448675" y="7800975"/>
          <a:ext cx="1162050" cy="381000"/>
        </a:xfrm>
        <a:prstGeom prst="wedgeRoundRectCallout">
          <a:avLst>
            <a:gd name="adj1" fmla="val -74352"/>
            <a:gd name="adj2" fmla="val -4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8</xdr:col>
      <xdr:colOff>66679</xdr:colOff>
      <xdr:row>10</xdr:row>
      <xdr:rowOff>2</xdr:rowOff>
    </xdr:from>
    <xdr:to>
      <xdr:col>8</xdr:col>
      <xdr:colOff>76200</xdr:colOff>
      <xdr:row>13</xdr:row>
      <xdr:rowOff>38099</xdr:rowOff>
    </xdr:to>
    <xdr:cxnSp macro="">
      <xdr:nvCxnSpPr>
        <xdr:cNvPr id="10" name="直線矢印コネクタ 9"/>
        <xdr:cNvCxnSpPr/>
      </xdr:nvCxnSpPr>
      <xdr:spPr>
        <a:xfrm rot="16200000" flipH="1">
          <a:off x="5281616" y="19859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238125</xdr:colOff>
      <xdr:row>10</xdr:row>
      <xdr:rowOff>0</xdr:rowOff>
    </xdr:from>
    <xdr:to>
      <xdr:col>2</xdr:col>
      <xdr:colOff>323850</xdr:colOff>
      <xdr:row>12</xdr:row>
      <xdr:rowOff>85725</xdr:rowOff>
    </xdr:to>
    <xdr:sp macro="" textlink="">
      <xdr:nvSpPr>
        <xdr:cNvPr id="13" name="角丸四角形吹き出し 12"/>
        <xdr:cNvSpPr/>
      </xdr:nvSpPr>
      <xdr:spPr>
        <a:xfrm>
          <a:off x="238125" y="1714500"/>
          <a:ext cx="1457325" cy="428625"/>
        </a:xfrm>
        <a:prstGeom prst="wedgeRoundRectCallout">
          <a:avLst>
            <a:gd name="adj1" fmla="val -18248"/>
            <a:gd name="adj2" fmla="val -1295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お試しなので</a:t>
          </a:r>
          <a:r>
            <a:rPr kumimoji="1" lang="en-US" altLang="ja-JP" sz="1100"/>
            <a:t>IN</a:t>
          </a:r>
          <a:r>
            <a:rPr kumimoji="1" lang="ja-JP" altLang="en-US" sz="1100"/>
            <a:t>しようと思った</a:t>
          </a:r>
        </a:p>
      </xdr:txBody>
    </xdr:sp>
    <xdr:clientData/>
  </xdr:twoCellAnchor>
  <xdr:twoCellAnchor>
    <xdr:from>
      <xdr:col>0</xdr:col>
      <xdr:colOff>200024</xdr:colOff>
      <xdr:row>37</xdr:row>
      <xdr:rowOff>38099</xdr:rowOff>
    </xdr:from>
    <xdr:to>
      <xdr:col>2</xdr:col>
      <xdr:colOff>238126</xdr:colOff>
      <xdr:row>40</xdr:row>
      <xdr:rowOff>161925</xdr:rowOff>
    </xdr:to>
    <xdr:sp macro="" textlink="">
      <xdr:nvSpPr>
        <xdr:cNvPr id="14" name="角丸四角形吹き出し 13"/>
        <xdr:cNvSpPr/>
      </xdr:nvSpPr>
      <xdr:spPr>
        <a:xfrm>
          <a:off x="200024" y="6381749"/>
          <a:ext cx="1409702" cy="638176"/>
        </a:xfrm>
        <a:prstGeom prst="wedgeRoundRectCallout">
          <a:avLst>
            <a:gd name="adj1" fmla="val -49899"/>
            <a:gd name="adj2" fmla="val -1773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！注意！</a:t>
          </a:r>
          <a:endParaRPr kumimoji="1" lang="en-US" altLang="ja-JP" sz="1100" b="1"/>
        </a:p>
        <a:p>
          <a:pPr algn="ctr"/>
          <a:r>
            <a:rPr kumimoji="1" lang="en-US" altLang="ja-JP" sz="1100" b="1"/>
            <a:t>W</a:t>
          </a:r>
          <a:r>
            <a:rPr kumimoji="1" lang="ja-JP" altLang="en-US" sz="1100" b="1"/>
            <a:t>が小さいところに反応し過ぎ</a:t>
          </a:r>
          <a:endParaRPr kumimoji="1" lang="en-US" altLang="ja-JP" sz="1100" b="1"/>
        </a:p>
      </xdr:txBody>
    </xdr:sp>
    <xdr:clientData/>
  </xdr:twoCellAnchor>
  <xdr:twoCellAnchor>
    <xdr:from>
      <xdr:col>0</xdr:col>
      <xdr:colOff>114300</xdr:colOff>
      <xdr:row>33</xdr:row>
      <xdr:rowOff>114300</xdr:rowOff>
    </xdr:from>
    <xdr:to>
      <xdr:col>2</xdr:col>
      <xdr:colOff>95249</xdr:colOff>
      <xdr:row>36</xdr:row>
      <xdr:rowOff>57150</xdr:rowOff>
    </xdr:to>
    <xdr:sp macro="" textlink="">
      <xdr:nvSpPr>
        <xdr:cNvPr id="18" name="テキスト ボックス 17"/>
        <xdr:cNvSpPr txBox="1"/>
      </xdr:nvSpPr>
      <xdr:spPr>
        <a:xfrm>
          <a:off x="114300" y="57721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１ｈ、３０ｍ足で</a:t>
          </a:r>
          <a:endParaRPr kumimoji="1" lang="en-US" altLang="ja-JP" sz="1100"/>
        </a:p>
        <a:p>
          <a:r>
            <a:rPr kumimoji="1" lang="ja-JP" altLang="en-US" sz="1100"/>
            <a:t>笹田ｗボトムと認識</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66675</xdr:colOff>
      <xdr:row>69</xdr:row>
      <xdr:rowOff>76200</xdr:rowOff>
    </xdr:to>
    <xdr:pic>
      <xdr:nvPicPr>
        <xdr:cNvPr id="13314" name="Picture 2"/>
        <xdr:cNvPicPr>
          <a:picLocks noChangeAspect="1" noChangeArrowheads="1"/>
        </xdr:cNvPicPr>
      </xdr:nvPicPr>
      <xdr:blipFill>
        <a:blip xmlns:r="http://schemas.openxmlformats.org/officeDocument/2006/relationships" r:embed="rId1"/>
        <a:srcRect l="4612" t="13020"/>
        <a:stretch>
          <a:fillRect/>
        </a:stretch>
      </xdr:blipFill>
      <xdr:spPr bwMode="auto">
        <a:xfrm>
          <a:off x="0" y="5629275"/>
          <a:ext cx="12411075" cy="63627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85725</xdr:colOff>
      <xdr:row>31</xdr:row>
      <xdr:rowOff>85725</xdr:rowOff>
    </xdr:to>
    <xdr:pic>
      <xdr:nvPicPr>
        <xdr:cNvPr id="13313" name="Picture 1"/>
        <xdr:cNvPicPr>
          <a:picLocks noChangeAspect="1" noChangeArrowheads="1"/>
        </xdr:cNvPicPr>
      </xdr:nvPicPr>
      <xdr:blipFill>
        <a:blip xmlns:r="http://schemas.openxmlformats.org/officeDocument/2006/relationships" r:embed="rId2"/>
        <a:srcRect l="4466" t="12891" b="13281"/>
        <a:stretch>
          <a:fillRect/>
        </a:stretch>
      </xdr:blipFill>
      <xdr:spPr bwMode="auto">
        <a:xfrm>
          <a:off x="0" y="0"/>
          <a:ext cx="12430125" cy="54006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No.61,62:AUDCHF</a:t>
          </a:r>
        </a:p>
        <a:p>
          <a:r>
            <a:rPr kumimoji="1" lang="ja-JP" altLang="en-US" sz="1100"/>
            <a:t>相場認識</a:t>
          </a:r>
        </a:p>
      </xdr:txBody>
    </xdr:sp>
    <xdr:clientData/>
  </xdr:twoCellAnchor>
  <xdr:twoCellAnchor>
    <xdr:from>
      <xdr:col>0</xdr:col>
      <xdr:colOff>104775</xdr:colOff>
      <xdr:row>4</xdr:row>
      <xdr:rowOff>28576</xdr:rowOff>
    </xdr:from>
    <xdr:to>
      <xdr:col>2</xdr:col>
      <xdr:colOff>180974</xdr:colOff>
      <xdr:row>6</xdr:row>
      <xdr:rowOff>142876</xdr:rowOff>
    </xdr:to>
    <xdr:sp macro="" textlink="">
      <xdr:nvSpPr>
        <xdr:cNvPr id="5" name="テキスト ボックス 4"/>
        <xdr:cNvSpPr txBox="1"/>
      </xdr:nvSpPr>
      <xdr:spPr>
        <a:xfrm>
          <a:off x="104775" y="714376"/>
          <a:ext cx="144779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8</xdr:col>
      <xdr:colOff>600075</xdr:colOff>
      <xdr:row>39</xdr:row>
      <xdr:rowOff>161925</xdr:rowOff>
    </xdr:from>
    <xdr:to>
      <xdr:col>10</xdr:col>
      <xdr:colOff>219075</xdr:colOff>
      <xdr:row>42</xdr:row>
      <xdr:rowOff>28575</xdr:rowOff>
    </xdr:to>
    <xdr:sp macro="" textlink="">
      <xdr:nvSpPr>
        <xdr:cNvPr id="6" name="角丸四角形吹き出し 5"/>
        <xdr:cNvSpPr/>
      </xdr:nvSpPr>
      <xdr:spPr>
        <a:xfrm>
          <a:off x="6086475" y="6934200"/>
          <a:ext cx="990600" cy="381000"/>
        </a:xfrm>
        <a:prstGeom prst="wedgeRoundRectCallout">
          <a:avLst>
            <a:gd name="adj1" fmla="val -15083"/>
            <a:gd name="adj2" fmla="val -9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お試しで</a:t>
          </a:r>
          <a:r>
            <a:rPr kumimoji="1" lang="en-US" altLang="ja-JP" sz="1100"/>
            <a:t>No.61</a:t>
          </a:r>
          <a:r>
            <a:rPr kumimoji="1" lang="ja-JP" altLang="en-US" sz="1100"/>
            <a:t>売り</a:t>
          </a:r>
          <a:r>
            <a:rPr kumimoji="1" lang="en-US" altLang="ja-JP" sz="1100"/>
            <a:t>IN</a:t>
          </a:r>
          <a:endParaRPr kumimoji="1" lang="ja-JP" altLang="en-US" sz="1100"/>
        </a:p>
      </xdr:txBody>
    </xdr:sp>
    <xdr:clientData/>
  </xdr:twoCellAnchor>
  <xdr:twoCellAnchor>
    <xdr:from>
      <xdr:col>8</xdr:col>
      <xdr:colOff>323850</xdr:colOff>
      <xdr:row>32</xdr:row>
      <xdr:rowOff>190500</xdr:rowOff>
    </xdr:from>
    <xdr:to>
      <xdr:col>9</xdr:col>
      <xdr:colOff>628650</xdr:colOff>
      <xdr:row>34</xdr:row>
      <xdr:rowOff>142875</xdr:rowOff>
    </xdr:to>
    <xdr:sp macro="" textlink="">
      <xdr:nvSpPr>
        <xdr:cNvPr id="8" name="角丸四角形吹き出し 7"/>
        <xdr:cNvSpPr/>
      </xdr:nvSpPr>
      <xdr:spPr>
        <a:xfrm>
          <a:off x="5810250" y="5676900"/>
          <a:ext cx="990600" cy="381000"/>
        </a:xfrm>
        <a:prstGeom prst="wedgeRoundRectCallout">
          <a:avLst>
            <a:gd name="adj1" fmla="val 35070"/>
            <a:gd name="adj2" fmla="val 13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123824</xdr:colOff>
      <xdr:row>37</xdr:row>
      <xdr:rowOff>9524</xdr:rowOff>
    </xdr:from>
    <xdr:to>
      <xdr:col>2</xdr:col>
      <xdr:colOff>257176</xdr:colOff>
      <xdr:row>40</xdr:row>
      <xdr:rowOff>133350</xdr:rowOff>
    </xdr:to>
    <xdr:sp macro="" textlink="">
      <xdr:nvSpPr>
        <xdr:cNvPr id="9" name="角丸四角形吹き出し 8"/>
        <xdr:cNvSpPr/>
      </xdr:nvSpPr>
      <xdr:spPr>
        <a:xfrm>
          <a:off x="123824" y="6438899"/>
          <a:ext cx="1504952"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３連勝するまで最小ロット継続に決定</a:t>
          </a:r>
          <a:endParaRPr kumimoji="1" lang="en-US" altLang="ja-JP" sz="1100"/>
        </a:p>
      </xdr:txBody>
    </xdr:sp>
    <xdr:clientData/>
  </xdr:twoCellAnchor>
  <xdr:twoCellAnchor>
    <xdr:from>
      <xdr:col>16</xdr:col>
      <xdr:colOff>85725</xdr:colOff>
      <xdr:row>10</xdr:row>
      <xdr:rowOff>95250</xdr:rowOff>
    </xdr:from>
    <xdr:to>
      <xdr:col>16</xdr:col>
      <xdr:colOff>95246</xdr:colOff>
      <xdr:row>13</xdr:row>
      <xdr:rowOff>133347</xdr:rowOff>
    </xdr:to>
    <xdr:cxnSp macro="">
      <xdr:nvCxnSpPr>
        <xdr:cNvPr id="11" name="直線矢印コネクタ 10"/>
        <xdr:cNvCxnSpPr/>
      </xdr:nvCxnSpPr>
      <xdr:spPr>
        <a:xfrm rot="16200000" flipH="1">
          <a:off x="10787062" y="2081213"/>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xdr:colOff>
      <xdr:row>10</xdr:row>
      <xdr:rowOff>123825</xdr:rowOff>
    </xdr:from>
    <xdr:to>
      <xdr:col>15</xdr:col>
      <xdr:colOff>247646</xdr:colOff>
      <xdr:row>13</xdr:row>
      <xdr:rowOff>161922</xdr:rowOff>
    </xdr:to>
    <xdr:cxnSp macro="">
      <xdr:nvCxnSpPr>
        <xdr:cNvPr id="12" name="直線矢印コネクタ 11"/>
        <xdr:cNvCxnSpPr/>
      </xdr:nvCxnSpPr>
      <xdr:spPr>
        <a:xfrm rot="16200000" flipH="1">
          <a:off x="10253662" y="2109788"/>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342900</xdr:colOff>
      <xdr:row>10</xdr:row>
      <xdr:rowOff>114300</xdr:rowOff>
    </xdr:from>
    <xdr:to>
      <xdr:col>13</xdr:col>
      <xdr:colOff>352421</xdr:colOff>
      <xdr:row>13</xdr:row>
      <xdr:rowOff>152397</xdr:rowOff>
    </xdr:to>
    <xdr:cxnSp macro="">
      <xdr:nvCxnSpPr>
        <xdr:cNvPr id="13" name="直線矢印コネクタ 12"/>
        <xdr:cNvCxnSpPr/>
      </xdr:nvCxnSpPr>
      <xdr:spPr>
        <a:xfrm rot="16200000" flipH="1">
          <a:off x="8986837" y="2100263"/>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238125</xdr:colOff>
      <xdr:row>10</xdr:row>
      <xdr:rowOff>85725</xdr:rowOff>
    </xdr:from>
    <xdr:to>
      <xdr:col>17</xdr:col>
      <xdr:colOff>247646</xdr:colOff>
      <xdr:row>13</xdr:row>
      <xdr:rowOff>123822</xdr:rowOff>
    </xdr:to>
    <xdr:cxnSp macro="">
      <xdr:nvCxnSpPr>
        <xdr:cNvPr id="14" name="直線矢印コネクタ 13"/>
        <xdr:cNvCxnSpPr/>
      </xdr:nvCxnSpPr>
      <xdr:spPr>
        <a:xfrm rot="16200000" flipH="1">
          <a:off x="11625262" y="2071688"/>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33</xdr:row>
      <xdr:rowOff>114300</xdr:rowOff>
    </xdr:from>
    <xdr:to>
      <xdr:col>2</xdr:col>
      <xdr:colOff>123824</xdr:colOff>
      <xdr:row>36</xdr:row>
      <xdr:rowOff>57150</xdr:rowOff>
    </xdr:to>
    <xdr:sp macro="" textlink="">
      <xdr:nvSpPr>
        <xdr:cNvPr id="16" name="テキスト ボックス 15"/>
        <xdr:cNvSpPr txBox="1"/>
      </xdr:nvSpPr>
      <xdr:spPr>
        <a:xfrm>
          <a:off x="142875" y="5857875"/>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0</xdr:col>
      <xdr:colOff>142874</xdr:colOff>
      <xdr:row>41</xdr:row>
      <xdr:rowOff>85724</xdr:rowOff>
    </xdr:from>
    <xdr:to>
      <xdr:col>2</xdr:col>
      <xdr:colOff>419100</xdr:colOff>
      <xdr:row>44</xdr:row>
      <xdr:rowOff>104776</xdr:rowOff>
    </xdr:to>
    <xdr:sp macro="" textlink="">
      <xdr:nvSpPr>
        <xdr:cNvPr id="17" name="角丸四角形吹き出し 16"/>
        <xdr:cNvSpPr/>
      </xdr:nvSpPr>
      <xdr:spPr>
        <a:xfrm>
          <a:off x="142874" y="7200899"/>
          <a:ext cx="1647826" cy="533402"/>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最小ロットなので試してみたくなった</a:t>
          </a:r>
          <a:endParaRPr kumimoji="1" lang="en-US" altLang="ja-JP" sz="1100"/>
        </a:p>
      </xdr:txBody>
    </xdr:sp>
    <xdr:clientData/>
  </xdr:twoCellAnchor>
  <xdr:twoCellAnchor>
    <xdr:from>
      <xdr:col>0</xdr:col>
      <xdr:colOff>142874</xdr:colOff>
      <xdr:row>45</xdr:row>
      <xdr:rowOff>19049</xdr:rowOff>
    </xdr:from>
    <xdr:to>
      <xdr:col>2</xdr:col>
      <xdr:colOff>419100</xdr:colOff>
      <xdr:row>48</xdr:row>
      <xdr:rowOff>104775</xdr:rowOff>
    </xdr:to>
    <xdr:sp macro="" textlink="">
      <xdr:nvSpPr>
        <xdr:cNvPr id="18" name="角丸四角形吹き出し 17"/>
        <xdr:cNvSpPr/>
      </xdr:nvSpPr>
      <xdr:spPr>
        <a:xfrm>
          <a:off x="142874" y="7820024"/>
          <a:ext cx="1647826" cy="6000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ｗの中にできた小さなｗトップのネックラインブレイクで試し玉</a:t>
          </a:r>
          <a:r>
            <a:rPr kumimoji="1" lang="en-US" altLang="ja-JP" sz="1100"/>
            <a:t>IN</a:t>
          </a:r>
          <a:r>
            <a:rPr kumimoji="1" lang="ja-JP" altLang="en-US" sz="1100"/>
            <a:t>→損切り</a:t>
          </a:r>
          <a:endParaRPr kumimoji="1" lang="en-US" altLang="ja-JP" sz="1100"/>
        </a:p>
      </xdr:txBody>
    </xdr:sp>
    <xdr:clientData/>
  </xdr:twoCellAnchor>
  <xdr:twoCellAnchor>
    <xdr:from>
      <xdr:col>10</xdr:col>
      <xdr:colOff>323850</xdr:colOff>
      <xdr:row>40</xdr:row>
      <xdr:rowOff>66675</xdr:rowOff>
    </xdr:from>
    <xdr:to>
      <xdr:col>11</xdr:col>
      <xdr:colOff>628650</xdr:colOff>
      <xdr:row>42</xdr:row>
      <xdr:rowOff>104775</xdr:rowOff>
    </xdr:to>
    <xdr:sp macro="" textlink="">
      <xdr:nvSpPr>
        <xdr:cNvPr id="19" name="角丸四角形吹き出し 18"/>
        <xdr:cNvSpPr/>
      </xdr:nvSpPr>
      <xdr:spPr>
        <a:xfrm>
          <a:off x="7181850" y="7010400"/>
          <a:ext cx="990600" cy="381000"/>
        </a:xfrm>
        <a:prstGeom prst="wedgeRoundRectCallout">
          <a:avLst>
            <a:gd name="adj1" fmla="val 39725"/>
            <a:gd name="adj2" fmla="val -11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更新したｗで</a:t>
          </a:r>
          <a:r>
            <a:rPr kumimoji="1" lang="en-US" altLang="ja-JP" sz="1100"/>
            <a:t>No.62</a:t>
          </a:r>
          <a:r>
            <a:rPr kumimoji="1" lang="ja-JP" altLang="en-US" sz="1100"/>
            <a:t>売り</a:t>
          </a:r>
          <a:r>
            <a:rPr kumimoji="1" lang="en-US" altLang="ja-JP" sz="1100"/>
            <a:t>IN</a:t>
          </a:r>
          <a:endParaRPr kumimoji="1" lang="ja-JP" altLang="en-US" sz="1100"/>
        </a:p>
      </xdr:txBody>
    </xdr:sp>
    <xdr:clientData/>
  </xdr:twoCellAnchor>
  <xdr:twoCellAnchor>
    <xdr:from>
      <xdr:col>12</xdr:col>
      <xdr:colOff>285750</xdr:colOff>
      <xdr:row>34</xdr:row>
      <xdr:rowOff>114300</xdr:rowOff>
    </xdr:from>
    <xdr:to>
      <xdr:col>13</xdr:col>
      <xdr:colOff>590550</xdr:colOff>
      <xdr:row>36</xdr:row>
      <xdr:rowOff>152400</xdr:rowOff>
    </xdr:to>
    <xdr:sp macro="" textlink="">
      <xdr:nvSpPr>
        <xdr:cNvPr id="20" name="角丸四角形吹き出し 19"/>
        <xdr:cNvSpPr/>
      </xdr:nvSpPr>
      <xdr:spPr>
        <a:xfrm>
          <a:off x="8515350" y="6029325"/>
          <a:ext cx="990600" cy="381000"/>
        </a:xfrm>
        <a:prstGeom prst="wedgeRoundRectCallout">
          <a:avLst>
            <a:gd name="adj1" fmla="val -70852"/>
            <a:gd name="adj2" fmla="val 9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ヒゲで</a:t>
          </a:r>
          <a:endParaRPr kumimoji="1" lang="en-US" altLang="ja-JP" sz="1100"/>
        </a:p>
        <a:p>
          <a:pPr algn="ctr"/>
          <a:r>
            <a:rPr kumimoji="1" lang="ja-JP" altLang="en-US" sz="1100"/>
            <a:t>ロスカット</a:t>
          </a:r>
        </a:p>
      </xdr:txBody>
    </xdr:sp>
    <xdr:clientData/>
  </xdr:twoCellAnchor>
  <xdr:twoCellAnchor>
    <xdr:from>
      <xdr:col>14</xdr:col>
      <xdr:colOff>47624</xdr:colOff>
      <xdr:row>47</xdr:row>
      <xdr:rowOff>114299</xdr:rowOff>
    </xdr:from>
    <xdr:to>
      <xdr:col>16</xdr:col>
      <xdr:colOff>180976</xdr:colOff>
      <xdr:row>51</xdr:row>
      <xdr:rowOff>66675</xdr:rowOff>
    </xdr:to>
    <xdr:sp macro="" textlink="">
      <xdr:nvSpPr>
        <xdr:cNvPr id="21" name="角丸四角形吹き出し 20"/>
        <xdr:cNvSpPr/>
      </xdr:nvSpPr>
      <xdr:spPr>
        <a:xfrm>
          <a:off x="9648824" y="8258174"/>
          <a:ext cx="1504952" cy="638176"/>
        </a:xfrm>
        <a:prstGeom prst="wedgeRoundRectCallout">
          <a:avLst>
            <a:gd name="adj1" fmla="val 96303"/>
            <a:gd name="adj2" fmla="val -7594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大きなｗトップとして見れていれば勝てたが</a:t>
          </a:r>
          <a:r>
            <a:rPr kumimoji="1" lang="en-US" altLang="ja-JP" sz="1100"/>
            <a:t>…</a:t>
          </a:r>
        </a:p>
      </xdr:txBody>
    </xdr:sp>
    <xdr:clientData/>
  </xdr:twoCellAnchor>
  <xdr:twoCellAnchor>
    <xdr:from>
      <xdr:col>0</xdr:col>
      <xdr:colOff>161924</xdr:colOff>
      <xdr:row>49</xdr:row>
      <xdr:rowOff>38099</xdr:rowOff>
    </xdr:from>
    <xdr:to>
      <xdr:col>2</xdr:col>
      <xdr:colOff>438150</xdr:colOff>
      <xdr:row>52</xdr:row>
      <xdr:rowOff>123825</xdr:rowOff>
    </xdr:to>
    <xdr:sp macro="" textlink="">
      <xdr:nvSpPr>
        <xdr:cNvPr id="22" name="角丸四角形吹き出し 21"/>
        <xdr:cNvSpPr/>
      </xdr:nvSpPr>
      <xdr:spPr>
        <a:xfrm>
          <a:off x="161924" y="8524874"/>
          <a:ext cx="1647826" cy="6000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高値更新して新たにできたｗトップで売り</a:t>
          </a:r>
          <a:r>
            <a:rPr kumimoji="1" lang="en-US" altLang="ja-JP" sz="1100"/>
            <a:t>IN</a:t>
          </a:r>
        </a:p>
        <a:p>
          <a:pPr algn="ctr"/>
          <a:r>
            <a:rPr kumimoji="1" lang="ja-JP" altLang="en-US" sz="1100"/>
            <a:t>→ヒゲで損切り</a:t>
          </a:r>
          <a:endParaRPr kumimoji="1" lang="en-US" altLang="ja-JP"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17</xdr:col>
      <xdr:colOff>666750</xdr:colOff>
      <xdr:row>69</xdr:row>
      <xdr:rowOff>161925</xdr:rowOff>
    </xdr:to>
    <xdr:pic>
      <xdr:nvPicPr>
        <xdr:cNvPr id="12290" name="Picture 2"/>
        <xdr:cNvPicPr>
          <a:picLocks noChangeAspect="1" noChangeArrowheads="1"/>
        </xdr:cNvPicPr>
      </xdr:nvPicPr>
      <xdr:blipFill>
        <a:blip xmlns:r="http://schemas.openxmlformats.org/officeDocument/2006/relationships" r:embed="rId1"/>
        <a:srcRect l="5271" t="13151"/>
        <a:stretch>
          <a:fillRect/>
        </a:stretch>
      </xdr:blipFill>
      <xdr:spPr bwMode="auto">
        <a:xfrm>
          <a:off x="0" y="5638800"/>
          <a:ext cx="12325350" cy="63531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114300</xdr:rowOff>
    </xdr:to>
    <xdr:pic>
      <xdr:nvPicPr>
        <xdr:cNvPr id="12289" name="Picture 1"/>
        <xdr:cNvPicPr>
          <a:picLocks noChangeAspect="1" noChangeArrowheads="1"/>
        </xdr:cNvPicPr>
      </xdr:nvPicPr>
      <xdr:blipFill>
        <a:blip xmlns:r="http://schemas.openxmlformats.org/officeDocument/2006/relationships" r:embed="rId2"/>
        <a:srcRect l="4612" t="12760" b="13021"/>
        <a:stretch>
          <a:fillRect/>
        </a:stretch>
      </xdr:blipFill>
      <xdr:spPr bwMode="auto">
        <a:xfrm>
          <a:off x="0" y="0"/>
          <a:ext cx="12411075"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No.60:EURGBP</a:t>
          </a:r>
        </a:p>
        <a:p>
          <a:r>
            <a:rPr kumimoji="1" lang="ja-JP" altLang="en-US" sz="1100"/>
            <a:t>相場認識</a:t>
          </a:r>
        </a:p>
      </xdr:txBody>
    </xdr:sp>
    <xdr:clientData/>
  </xdr:twoCellAnchor>
  <xdr:twoCellAnchor>
    <xdr:from>
      <xdr:col>0</xdr:col>
      <xdr:colOff>104775</xdr:colOff>
      <xdr:row>4</xdr:row>
      <xdr:rowOff>28576</xdr:rowOff>
    </xdr:from>
    <xdr:to>
      <xdr:col>2</xdr:col>
      <xdr:colOff>180974</xdr:colOff>
      <xdr:row>9</xdr:row>
      <xdr:rowOff>47625</xdr:rowOff>
    </xdr:to>
    <xdr:sp macro="" textlink="">
      <xdr:nvSpPr>
        <xdr:cNvPr id="5" name="テキスト ボックス 4"/>
        <xdr:cNvSpPr txBox="1"/>
      </xdr:nvSpPr>
      <xdr:spPr>
        <a:xfrm>
          <a:off x="104775" y="714376"/>
          <a:ext cx="1447799" cy="8762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週足レベルで少ないがきれいに当たっている場所がある</a:t>
          </a:r>
          <a:r>
            <a:rPr kumimoji="1" lang="en-US" altLang="ja-JP" sz="1100"/>
            <a:t>+</a:t>
          </a:r>
          <a:r>
            <a:rPr kumimoji="1" lang="ja-JP" altLang="en-US" sz="1100"/>
            <a:t>４</a:t>
          </a:r>
          <a:r>
            <a:rPr kumimoji="1" lang="en-US" altLang="ja-JP" sz="1100"/>
            <a:t>H</a:t>
          </a:r>
          <a:r>
            <a:rPr kumimoji="1" lang="ja-JP" altLang="en-US" sz="1100"/>
            <a:t>足で</a:t>
          </a:r>
          <a:r>
            <a:rPr kumimoji="1" lang="en-US" altLang="ja-JP" sz="1100"/>
            <a:t>FIB23.6</a:t>
          </a:r>
          <a:r>
            <a:rPr kumimoji="1" lang="ja-JP" altLang="en-US" sz="1100"/>
            <a:t>に近い</a:t>
          </a:r>
          <a:endParaRPr kumimoji="1" lang="en-US" altLang="ja-JP" sz="1100"/>
        </a:p>
      </xdr:txBody>
    </xdr:sp>
    <xdr:clientData/>
  </xdr:twoCellAnchor>
  <xdr:twoCellAnchor>
    <xdr:from>
      <xdr:col>10</xdr:col>
      <xdr:colOff>285750</xdr:colOff>
      <xdr:row>52</xdr:row>
      <xdr:rowOff>28575</xdr:rowOff>
    </xdr:from>
    <xdr:to>
      <xdr:col>11</xdr:col>
      <xdr:colOff>219075</xdr:colOff>
      <xdr:row>53</xdr:row>
      <xdr:rowOff>142875</xdr:rowOff>
    </xdr:to>
    <xdr:cxnSp macro="">
      <xdr:nvCxnSpPr>
        <xdr:cNvPr id="6" name="直線矢印コネクタ 5"/>
        <xdr:cNvCxnSpPr/>
      </xdr:nvCxnSpPr>
      <xdr:spPr>
        <a:xfrm>
          <a:off x="7143750" y="8943975"/>
          <a:ext cx="619125" cy="2857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34</xdr:row>
      <xdr:rowOff>57151</xdr:rowOff>
    </xdr:from>
    <xdr:to>
      <xdr:col>2</xdr:col>
      <xdr:colOff>66674</xdr:colOff>
      <xdr:row>37</xdr:row>
      <xdr:rowOff>1</xdr:rowOff>
    </xdr:to>
    <xdr:sp macro="" textlink="">
      <xdr:nvSpPr>
        <xdr:cNvPr id="7" name="テキスト ボックス 6"/>
        <xdr:cNvSpPr txBox="1"/>
      </xdr:nvSpPr>
      <xdr:spPr>
        <a:xfrm>
          <a:off x="85725" y="58864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a:t>
          </a:r>
          <a:r>
            <a:rPr kumimoji="1" lang="en-US" altLang="ja-JP" sz="1100"/>
            <a:t>15min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10</xdr:col>
      <xdr:colOff>171450</xdr:colOff>
      <xdr:row>37</xdr:row>
      <xdr:rowOff>57150</xdr:rowOff>
    </xdr:from>
    <xdr:to>
      <xdr:col>11</xdr:col>
      <xdr:colOff>209550</xdr:colOff>
      <xdr:row>38</xdr:row>
      <xdr:rowOff>114301</xdr:rowOff>
    </xdr:to>
    <xdr:cxnSp macro="">
      <xdr:nvCxnSpPr>
        <xdr:cNvPr id="8" name="直線矢印コネクタ 7"/>
        <xdr:cNvCxnSpPr/>
      </xdr:nvCxnSpPr>
      <xdr:spPr>
        <a:xfrm flipV="1">
          <a:off x="7029450" y="6400800"/>
          <a:ext cx="723900" cy="22860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142875</xdr:colOff>
      <xdr:row>42</xdr:row>
      <xdr:rowOff>0</xdr:rowOff>
    </xdr:from>
    <xdr:to>
      <xdr:col>11</xdr:col>
      <xdr:colOff>190500</xdr:colOff>
      <xdr:row>44</xdr:row>
      <xdr:rowOff>38100</xdr:rowOff>
    </xdr:to>
    <xdr:sp macro="" textlink="">
      <xdr:nvSpPr>
        <xdr:cNvPr id="9" name="角丸四角形吹き出し 8"/>
        <xdr:cNvSpPr/>
      </xdr:nvSpPr>
      <xdr:spPr>
        <a:xfrm>
          <a:off x="7000875" y="7200900"/>
          <a:ext cx="733425" cy="381000"/>
        </a:xfrm>
        <a:prstGeom prst="wedgeRoundRectCallout">
          <a:avLst>
            <a:gd name="adj1" fmla="val 57785"/>
            <a:gd name="adj2" fmla="val -8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85723</xdr:colOff>
      <xdr:row>42</xdr:row>
      <xdr:rowOff>19050</xdr:rowOff>
    </xdr:from>
    <xdr:to>
      <xdr:col>2</xdr:col>
      <xdr:colOff>581025</xdr:colOff>
      <xdr:row>46</xdr:row>
      <xdr:rowOff>104775</xdr:rowOff>
    </xdr:to>
    <xdr:sp macro="" textlink="">
      <xdr:nvSpPr>
        <xdr:cNvPr id="11" name="角丸四角形吹き出し 10"/>
        <xdr:cNvSpPr/>
      </xdr:nvSpPr>
      <xdr:spPr>
        <a:xfrm>
          <a:off x="85723" y="7219950"/>
          <a:ext cx="1866902" cy="77152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手前で勝ったのでロットを戻すが１％にした</a:t>
          </a:r>
          <a:endParaRPr kumimoji="1" lang="en-US" altLang="ja-JP" sz="1100"/>
        </a:p>
      </xdr:txBody>
    </xdr:sp>
    <xdr:clientData/>
  </xdr:twoCellAnchor>
  <xdr:twoCellAnchor>
    <xdr:from>
      <xdr:col>12</xdr:col>
      <xdr:colOff>371475</xdr:colOff>
      <xdr:row>40</xdr:row>
      <xdr:rowOff>47625</xdr:rowOff>
    </xdr:from>
    <xdr:to>
      <xdr:col>14</xdr:col>
      <xdr:colOff>66675</xdr:colOff>
      <xdr:row>42</xdr:row>
      <xdr:rowOff>85725</xdr:rowOff>
    </xdr:to>
    <xdr:sp macro="" textlink="">
      <xdr:nvSpPr>
        <xdr:cNvPr id="12" name="角丸四角形吹き出し 11"/>
        <xdr:cNvSpPr/>
      </xdr:nvSpPr>
      <xdr:spPr>
        <a:xfrm>
          <a:off x="8601075" y="6905625"/>
          <a:ext cx="1066800" cy="381000"/>
        </a:xfrm>
        <a:prstGeom prst="wedgeRoundRectCallout">
          <a:avLst>
            <a:gd name="adj1" fmla="val -98568"/>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8</xdr:col>
      <xdr:colOff>304804</xdr:colOff>
      <xdr:row>4</xdr:row>
      <xdr:rowOff>104777</xdr:rowOff>
    </xdr:from>
    <xdr:to>
      <xdr:col>8</xdr:col>
      <xdr:colOff>314325</xdr:colOff>
      <xdr:row>7</xdr:row>
      <xdr:rowOff>142874</xdr:rowOff>
    </xdr:to>
    <xdr:cxnSp macro="">
      <xdr:nvCxnSpPr>
        <xdr:cNvPr id="14" name="直線矢印コネクタ 13"/>
        <xdr:cNvCxnSpPr/>
      </xdr:nvCxnSpPr>
      <xdr:spPr>
        <a:xfrm rot="16200000" flipH="1">
          <a:off x="5519741" y="10620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38</xdr:row>
      <xdr:rowOff>9524</xdr:rowOff>
    </xdr:from>
    <xdr:to>
      <xdr:col>2</xdr:col>
      <xdr:colOff>581025</xdr:colOff>
      <xdr:row>41</xdr:row>
      <xdr:rowOff>95250</xdr:rowOff>
    </xdr:to>
    <xdr:sp macro="" textlink="">
      <xdr:nvSpPr>
        <xdr:cNvPr id="15" name="角丸四角形吹き出し 14"/>
        <xdr:cNvSpPr/>
      </xdr:nvSpPr>
      <xdr:spPr>
        <a:xfrm>
          <a:off x="85723" y="6524624"/>
          <a:ext cx="1866902" cy="6000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ｗが小さいが利幅は</a:t>
          </a:r>
          <a:r>
            <a:rPr kumimoji="1" lang="en-US" altLang="ja-JP" sz="1100"/>
            <a:t>20PIPS</a:t>
          </a:r>
          <a:r>
            <a:rPr kumimoji="1" lang="ja-JP" altLang="en-US" sz="1100"/>
            <a:t>弱はあるので</a:t>
          </a:r>
          <a:r>
            <a:rPr kumimoji="1" lang="en-US" altLang="ja-JP" sz="1100"/>
            <a:t>IN</a:t>
          </a:r>
          <a:r>
            <a:rPr kumimoji="1" lang="ja-JP" altLang="en-US" sz="1100"/>
            <a:t>する</a:t>
          </a:r>
          <a:endParaRPr kumimoji="1" lang="en-US" altLang="ja-JP" sz="1100"/>
        </a:p>
      </xdr:txBody>
    </xdr:sp>
    <xdr:clientData/>
  </xdr:twoCellAnchor>
  <xdr:twoCellAnchor>
    <xdr:from>
      <xdr:col>6</xdr:col>
      <xdr:colOff>95254</xdr:colOff>
      <xdr:row>4</xdr:row>
      <xdr:rowOff>104777</xdr:rowOff>
    </xdr:from>
    <xdr:to>
      <xdr:col>6</xdr:col>
      <xdr:colOff>104775</xdr:colOff>
      <xdr:row>7</xdr:row>
      <xdr:rowOff>142874</xdr:rowOff>
    </xdr:to>
    <xdr:cxnSp macro="">
      <xdr:nvCxnSpPr>
        <xdr:cNvPr id="17" name="直線矢印コネクタ 16"/>
        <xdr:cNvCxnSpPr/>
      </xdr:nvCxnSpPr>
      <xdr:spPr>
        <a:xfrm rot="16200000" flipH="1">
          <a:off x="3938591" y="10620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47</xdr:row>
      <xdr:rowOff>47626</xdr:rowOff>
    </xdr:from>
    <xdr:to>
      <xdr:col>2</xdr:col>
      <xdr:colOff>590550</xdr:colOff>
      <xdr:row>50</xdr:row>
      <xdr:rowOff>142876</xdr:rowOff>
    </xdr:to>
    <xdr:sp macro="" textlink="">
      <xdr:nvSpPr>
        <xdr:cNvPr id="20" name="角丸四角形吹き出し 19"/>
        <xdr:cNvSpPr/>
      </xdr:nvSpPr>
      <xdr:spPr>
        <a:xfrm>
          <a:off x="95248" y="8105776"/>
          <a:ext cx="1866902" cy="6096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あっさり負け</a:t>
          </a:r>
          <a:r>
            <a:rPr kumimoji="1" lang="en-US" altLang="ja-JP" sz="1100"/>
            <a:t>×</a:t>
          </a:r>
        </a:p>
      </xdr:txBody>
    </xdr:sp>
    <xdr:clientData/>
  </xdr:twoCellAnchor>
  <xdr:twoCellAnchor>
    <xdr:from>
      <xdr:col>14</xdr:col>
      <xdr:colOff>619129</xdr:colOff>
      <xdr:row>4</xdr:row>
      <xdr:rowOff>28577</xdr:rowOff>
    </xdr:from>
    <xdr:to>
      <xdr:col>14</xdr:col>
      <xdr:colOff>628650</xdr:colOff>
      <xdr:row>7</xdr:row>
      <xdr:rowOff>66674</xdr:rowOff>
    </xdr:to>
    <xdr:cxnSp macro="">
      <xdr:nvCxnSpPr>
        <xdr:cNvPr id="24" name="直線矢印コネクタ 23"/>
        <xdr:cNvCxnSpPr/>
      </xdr:nvCxnSpPr>
      <xdr:spPr>
        <a:xfrm rot="16200000" flipH="1">
          <a:off x="9948866" y="9858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266698</xdr:colOff>
      <xdr:row>44</xdr:row>
      <xdr:rowOff>19051</xdr:rowOff>
    </xdr:from>
    <xdr:to>
      <xdr:col>6</xdr:col>
      <xdr:colOff>76200</xdr:colOff>
      <xdr:row>48</xdr:row>
      <xdr:rowOff>142875</xdr:rowOff>
    </xdr:to>
    <xdr:sp macro="" textlink="">
      <xdr:nvSpPr>
        <xdr:cNvPr id="28" name="角丸四角形吹き出し 27"/>
        <xdr:cNvSpPr/>
      </xdr:nvSpPr>
      <xdr:spPr>
        <a:xfrm>
          <a:off x="2324098" y="7562851"/>
          <a:ext cx="1866902" cy="809624"/>
        </a:xfrm>
        <a:prstGeom prst="wedgeRoundRectCallout">
          <a:avLst>
            <a:gd name="adj1" fmla="val -73879"/>
            <a:gd name="adj2" fmla="val -4429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一回勝っただけなのに利益を急いだ</a:t>
          </a:r>
          <a:r>
            <a:rPr kumimoji="1" lang="en-US" altLang="ja-JP" sz="1100"/>
            <a:t>×</a:t>
          </a:r>
        </a:p>
        <a:p>
          <a:pPr algn="ctr"/>
          <a:r>
            <a:rPr kumimoji="1" lang="ja-JP" altLang="en-US" sz="1100"/>
            <a:t>ロットを戻すには信頼性が低いｗトップだった</a:t>
          </a:r>
          <a:endParaRPr kumimoji="1" lang="en-US" altLang="ja-JP"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57150</xdr:colOff>
      <xdr:row>63</xdr:row>
      <xdr:rowOff>85725</xdr:rowOff>
    </xdr:to>
    <xdr:pic>
      <xdr:nvPicPr>
        <xdr:cNvPr id="11266" name="Picture 2"/>
        <xdr:cNvPicPr>
          <a:picLocks noChangeAspect="1" noChangeArrowheads="1"/>
        </xdr:cNvPicPr>
      </xdr:nvPicPr>
      <xdr:blipFill>
        <a:blip xmlns:r="http://schemas.openxmlformats.org/officeDocument/2006/relationships" r:embed="rId1"/>
        <a:srcRect l="4685" t="13021" b="13281"/>
        <a:stretch>
          <a:fillRect/>
        </a:stretch>
      </xdr:blipFill>
      <xdr:spPr bwMode="auto">
        <a:xfrm>
          <a:off x="0" y="5619750"/>
          <a:ext cx="12401550" cy="5391150"/>
        </a:xfrm>
        <a:prstGeom prst="rect">
          <a:avLst/>
        </a:prstGeom>
        <a:noFill/>
        <a:ln w="1">
          <a:noFill/>
          <a:miter lim="800000"/>
          <a:headEnd/>
          <a:tailEnd type="none" w="med" len="med"/>
        </a:ln>
        <a:effectLst/>
      </xdr:spPr>
    </xdr:pic>
    <xdr:clientData/>
  </xdr:twoCellAnchor>
  <xdr:twoCellAnchor editAs="oneCell">
    <xdr:from>
      <xdr:col>0</xdr:col>
      <xdr:colOff>1</xdr:colOff>
      <xdr:row>0</xdr:row>
      <xdr:rowOff>0</xdr:rowOff>
    </xdr:from>
    <xdr:to>
      <xdr:col>17</xdr:col>
      <xdr:colOff>666751</xdr:colOff>
      <xdr:row>31</xdr:row>
      <xdr:rowOff>28575</xdr:rowOff>
    </xdr:to>
    <xdr:pic>
      <xdr:nvPicPr>
        <xdr:cNvPr id="11265" name="Picture 1"/>
        <xdr:cNvPicPr>
          <a:picLocks noChangeAspect="1" noChangeArrowheads="1"/>
        </xdr:cNvPicPr>
      </xdr:nvPicPr>
      <xdr:blipFill>
        <a:blip xmlns:r="http://schemas.openxmlformats.org/officeDocument/2006/relationships" r:embed="rId2"/>
        <a:srcRect l="4466" t="13151" b="13181"/>
        <a:stretch>
          <a:fillRect/>
        </a:stretch>
      </xdr:blipFill>
      <xdr:spPr bwMode="auto">
        <a:xfrm>
          <a:off x="1" y="0"/>
          <a:ext cx="12325350" cy="53435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No.59:NZDJPY</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7</xdr:row>
      <xdr:rowOff>133350</xdr:rowOff>
    </xdr:to>
    <xdr:sp macro="" textlink="">
      <xdr:nvSpPr>
        <xdr:cNvPr id="5" name="テキスト ボックス 4"/>
        <xdr:cNvSpPr txBox="1"/>
      </xdr:nvSpPr>
      <xdr:spPr>
        <a:xfrm>
          <a:off x="104775" y="714375"/>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日足レベルでそれなりの</a:t>
          </a:r>
          <a:r>
            <a:rPr kumimoji="1" lang="en-US" altLang="ja-JP" sz="1100"/>
            <a:t>S/R</a:t>
          </a:r>
          <a:r>
            <a:rPr kumimoji="1" lang="ja-JP" altLang="en-US" sz="1100"/>
            <a:t>に当たっている</a:t>
          </a:r>
          <a:endParaRPr kumimoji="1" lang="en-US" altLang="ja-JP" sz="1100"/>
        </a:p>
      </xdr:txBody>
    </xdr:sp>
    <xdr:clientData/>
  </xdr:twoCellAnchor>
  <xdr:twoCellAnchor>
    <xdr:from>
      <xdr:col>8</xdr:col>
      <xdr:colOff>228600</xdr:colOff>
      <xdr:row>51</xdr:row>
      <xdr:rowOff>142875</xdr:rowOff>
    </xdr:from>
    <xdr:to>
      <xdr:col>8</xdr:col>
      <xdr:colOff>590550</xdr:colOff>
      <xdr:row>52</xdr:row>
      <xdr:rowOff>57150</xdr:rowOff>
    </xdr:to>
    <xdr:cxnSp macro="">
      <xdr:nvCxnSpPr>
        <xdr:cNvPr id="6" name="直線矢印コネクタ 5"/>
        <xdr:cNvCxnSpPr/>
      </xdr:nvCxnSpPr>
      <xdr:spPr>
        <a:xfrm>
          <a:off x="5715000" y="9010650"/>
          <a:ext cx="361950" cy="857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161925</xdr:colOff>
      <xdr:row>33</xdr:row>
      <xdr:rowOff>114301</xdr:rowOff>
    </xdr:from>
    <xdr:to>
      <xdr:col>2</xdr:col>
      <xdr:colOff>142874</xdr:colOff>
      <xdr:row>36</xdr:row>
      <xdr:rowOff>57151</xdr:rowOff>
    </xdr:to>
    <xdr:sp macro="" textlink="">
      <xdr:nvSpPr>
        <xdr:cNvPr id="7" name="テキスト ボックス 6"/>
        <xdr:cNvSpPr txBox="1"/>
      </xdr:nvSpPr>
      <xdr:spPr>
        <a:xfrm>
          <a:off x="161925" y="5876926"/>
          <a:ext cx="135254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a:t>
          </a:r>
          <a:r>
            <a:rPr kumimoji="1" lang="en-US" altLang="ja-JP" sz="1100"/>
            <a:t>30min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8</xdr:col>
      <xdr:colOff>123825</xdr:colOff>
      <xdr:row>40</xdr:row>
      <xdr:rowOff>142875</xdr:rowOff>
    </xdr:from>
    <xdr:to>
      <xdr:col>8</xdr:col>
      <xdr:colOff>523875</xdr:colOff>
      <xdr:row>41</xdr:row>
      <xdr:rowOff>57151</xdr:rowOff>
    </xdr:to>
    <xdr:cxnSp macro="">
      <xdr:nvCxnSpPr>
        <xdr:cNvPr id="8" name="直線矢印コネクタ 7"/>
        <xdr:cNvCxnSpPr/>
      </xdr:nvCxnSpPr>
      <xdr:spPr>
        <a:xfrm flipV="1">
          <a:off x="5610225" y="7124700"/>
          <a:ext cx="400050" cy="8572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666750</xdr:colOff>
      <xdr:row>45</xdr:row>
      <xdr:rowOff>123825</xdr:rowOff>
    </xdr:from>
    <xdr:to>
      <xdr:col>9</xdr:col>
      <xdr:colOff>28575</xdr:colOff>
      <xdr:row>47</xdr:row>
      <xdr:rowOff>161925</xdr:rowOff>
    </xdr:to>
    <xdr:sp macro="" textlink="">
      <xdr:nvSpPr>
        <xdr:cNvPr id="9" name="角丸四角形吹き出し 8"/>
        <xdr:cNvSpPr/>
      </xdr:nvSpPr>
      <xdr:spPr>
        <a:xfrm>
          <a:off x="5467350" y="7962900"/>
          <a:ext cx="733425" cy="381000"/>
        </a:xfrm>
        <a:prstGeom prst="wedgeRoundRectCallout">
          <a:avLst>
            <a:gd name="adj1" fmla="val 34408"/>
            <a:gd name="adj2" fmla="val -13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9</xdr:col>
      <xdr:colOff>257175</xdr:colOff>
      <xdr:row>41</xdr:row>
      <xdr:rowOff>152400</xdr:rowOff>
    </xdr:from>
    <xdr:to>
      <xdr:col>10</xdr:col>
      <xdr:colOff>228600</xdr:colOff>
      <xdr:row>44</xdr:row>
      <xdr:rowOff>19050</xdr:rowOff>
    </xdr:to>
    <xdr:sp macro="" textlink="">
      <xdr:nvSpPr>
        <xdr:cNvPr id="10" name="角丸四角形吹き出し 9"/>
        <xdr:cNvSpPr/>
      </xdr:nvSpPr>
      <xdr:spPr>
        <a:xfrm>
          <a:off x="6429375" y="7305675"/>
          <a:ext cx="657225" cy="381000"/>
        </a:xfrm>
        <a:prstGeom prst="wedgeRoundRectCallout">
          <a:avLst>
            <a:gd name="adj1" fmla="val -76695"/>
            <a:gd name="adj2" fmla="val 8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13</xdr:col>
      <xdr:colOff>495302</xdr:colOff>
      <xdr:row>15</xdr:row>
      <xdr:rowOff>19052</xdr:rowOff>
    </xdr:from>
    <xdr:to>
      <xdr:col>13</xdr:col>
      <xdr:colOff>495306</xdr:colOff>
      <xdr:row>18</xdr:row>
      <xdr:rowOff>133351</xdr:rowOff>
    </xdr:to>
    <xdr:cxnSp macro="">
      <xdr:nvCxnSpPr>
        <xdr:cNvPr id="11" name="直線矢印コネクタ 10"/>
        <xdr:cNvCxnSpPr/>
      </xdr:nvCxnSpPr>
      <xdr:spPr>
        <a:xfrm rot="5400000" flipH="1" flipV="1">
          <a:off x="9096379" y="2905125"/>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171448</xdr:colOff>
      <xdr:row>36</xdr:row>
      <xdr:rowOff>171449</xdr:rowOff>
    </xdr:from>
    <xdr:to>
      <xdr:col>2</xdr:col>
      <xdr:colOff>295275</xdr:colOff>
      <xdr:row>40</xdr:row>
      <xdr:rowOff>85724</xdr:rowOff>
    </xdr:to>
    <xdr:sp macro="" textlink="">
      <xdr:nvSpPr>
        <xdr:cNvPr id="12" name="角丸四角形吹き出し 11"/>
        <xdr:cNvSpPr/>
      </xdr:nvSpPr>
      <xdr:spPr>
        <a:xfrm>
          <a:off x="171448" y="6467474"/>
          <a:ext cx="14954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連敗してるので最少ロットで様子見</a:t>
          </a:r>
          <a:endParaRPr kumimoji="1" lang="en-US" altLang="ja-JP" sz="1100"/>
        </a:p>
      </xdr:txBody>
    </xdr:sp>
    <xdr:clientData/>
  </xdr:twoCellAnchor>
  <xdr:twoCellAnchor>
    <xdr:from>
      <xdr:col>10</xdr:col>
      <xdr:colOff>381004</xdr:colOff>
      <xdr:row>14</xdr:row>
      <xdr:rowOff>161928</xdr:rowOff>
    </xdr:from>
    <xdr:to>
      <xdr:col>10</xdr:col>
      <xdr:colOff>381008</xdr:colOff>
      <xdr:row>18</xdr:row>
      <xdr:rowOff>104777</xdr:rowOff>
    </xdr:to>
    <xdr:cxnSp macro="">
      <xdr:nvCxnSpPr>
        <xdr:cNvPr id="17" name="直線矢印コネクタ 16"/>
        <xdr:cNvCxnSpPr/>
      </xdr:nvCxnSpPr>
      <xdr:spPr>
        <a:xfrm rot="5400000" flipH="1" flipV="1">
          <a:off x="6924681" y="2876551"/>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114303</xdr:colOff>
      <xdr:row>15</xdr:row>
      <xdr:rowOff>85727</xdr:rowOff>
    </xdr:from>
    <xdr:to>
      <xdr:col>17</xdr:col>
      <xdr:colOff>114307</xdr:colOff>
      <xdr:row>19</xdr:row>
      <xdr:rowOff>28576</xdr:rowOff>
    </xdr:to>
    <xdr:cxnSp macro="">
      <xdr:nvCxnSpPr>
        <xdr:cNvPr id="22" name="直線矢印コネクタ 21"/>
        <xdr:cNvCxnSpPr/>
      </xdr:nvCxnSpPr>
      <xdr:spPr>
        <a:xfrm rot="5400000" flipH="1" flipV="1">
          <a:off x="11458580" y="2971800"/>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161923</xdr:colOff>
      <xdr:row>41</xdr:row>
      <xdr:rowOff>38099</xdr:rowOff>
    </xdr:from>
    <xdr:to>
      <xdr:col>2</xdr:col>
      <xdr:colOff>285750</xdr:colOff>
      <xdr:row>44</xdr:row>
      <xdr:rowOff>123824</xdr:rowOff>
    </xdr:to>
    <xdr:sp macro="" textlink="">
      <xdr:nvSpPr>
        <xdr:cNvPr id="30" name="角丸四角形吹き出し 29"/>
        <xdr:cNvSpPr/>
      </xdr:nvSpPr>
      <xdr:spPr>
        <a:xfrm>
          <a:off x="161923" y="7191374"/>
          <a:ext cx="14954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今回は勝てた♪</a:t>
          </a:r>
          <a:endParaRPr kumimoji="1" lang="en-US" altLang="ja-JP"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57150</xdr:colOff>
      <xdr:row>64</xdr:row>
      <xdr:rowOff>104775</xdr:rowOff>
    </xdr:to>
    <xdr:pic>
      <xdr:nvPicPr>
        <xdr:cNvPr id="10242" name="Picture 2"/>
        <xdr:cNvPicPr>
          <a:picLocks noChangeAspect="1" noChangeArrowheads="1"/>
        </xdr:cNvPicPr>
      </xdr:nvPicPr>
      <xdr:blipFill>
        <a:blip xmlns:r="http://schemas.openxmlformats.org/officeDocument/2006/relationships" r:embed="rId1"/>
        <a:srcRect l="4685" t="12891" b="12760"/>
        <a:stretch>
          <a:fillRect/>
        </a:stretch>
      </xdr:blipFill>
      <xdr:spPr bwMode="auto">
        <a:xfrm>
          <a:off x="0" y="5638800"/>
          <a:ext cx="12401550" cy="54387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123825</xdr:rowOff>
    </xdr:to>
    <xdr:pic>
      <xdr:nvPicPr>
        <xdr:cNvPr id="10241" name="Picture 1"/>
        <xdr:cNvPicPr>
          <a:picLocks noChangeAspect="1" noChangeArrowheads="1"/>
        </xdr:cNvPicPr>
      </xdr:nvPicPr>
      <xdr:blipFill>
        <a:blip xmlns:r="http://schemas.openxmlformats.org/officeDocument/2006/relationships" r:embed="rId2"/>
        <a:srcRect l="4685" t="12891" b="12760"/>
        <a:stretch>
          <a:fillRect/>
        </a:stretch>
      </xdr:blipFill>
      <xdr:spPr bwMode="auto">
        <a:xfrm>
          <a:off x="0" y="0"/>
          <a:ext cx="12401550"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No.57,58:EURAUD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9</xdr:row>
      <xdr:rowOff>152400</xdr:rowOff>
    </xdr:to>
    <xdr:sp macro="" textlink="">
      <xdr:nvSpPr>
        <xdr:cNvPr id="5" name="テキスト ボックス 4"/>
        <xdr:cNvSpPr txBox="1"/>
      </xdr:nvSpPr>
      <xdr:spPr>
        <a:xfrm>
          <a:off x="104775" y="714375"/>
          <a:ext cx="1447799"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週足レベルでそれなりの</a:t>
          </a:r>
          <a:r>
            <a:rPr kumimoji="1" lang="en-US" altLang="ja-JP" sz="1100"/>
            <a:t>S/R</a:t>
          </a:r>
          <a:r>
            <a:rPr kumimoji="1" lang="ja-JP" altLang="en-US" sz="1100"/>
            <a:t>に当たっている</a:t>
          </a:r>
          <a:r>
            <a:rPr kumimoji="1" lang="en-US" altLang="ja-JP" sz="1100"/>
            <a:t>+</a:t>
          </a:r>
          <a:r>
            <a:rPr kumimoji="1" lang="ja-JP" altLang="en-US" sz="1100"/>
            <a:t>ﾀｰｹﾞｯﾄが</a:t>
          </a:r>
          <a:r>
            <a:rPr kumimoji="1" lang="en-US" altLang="ja-JP" sz="1100"/>
            <a:t>FIB38.2</a:t>
          </a:r>
          <a:r>
            <a:rPr kumimoji="1" lang="ja-JP" altLang="en-US" sz="1100"/>
            <a:t>と重なっていてそこまではいきそう</a:t>
          </a:r>
          <a:endParaRPr kumimoji="1" lang="en-US" altLang="ja-JP" sz="1100"/>
        </a:p>
      </xdr:txBody>
    </xdr:sp>
    <xdr:clientData/>
  </xdr:twoCellAnchor>
  <xdr:twoCellAnchor>
    <xdr:from>
      <xdr:col>9</xdr:col>
      <xdr:colOff>476250</xdr:colOff>
      <xdr:row>48</xdr:row>
      <xdr:rowOff>28575</xdr:rowOff>
    </xdr:from>
    <xdr:to>
      <xdr:col>10</xdr:col>
      <xdr:colOff>209550</xdr:colOff>
      <xdr:row>49</xdr:row>
      <xdr:rowOff>57150</xdr:rowOff>
    </xdr:to>
    <xdr:cxnSp macro="">
      <xdr:nvCxnSpPr>
        <xdr:cNvPr id="6" name="直線矢印コネクタ 5"/>
        <xdr:cNvCxnSpPr/>
      </xdr:nvCxnSpPr>
      <xdr:spPr>
        <a:xfrm>
          <a:off x="6648450" y="8258175"/>
          <a:ext cx="419100" cy="2000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34</xdr:row>
      <xdr:rowOff>57151</xdr:rowOff>
    </xdr:from>
    <xdr:to>
      <xdr:col>2</xdr:col>
      <xdr:colOff>66674</xdr:colOff>
      <xdr:row>37</xdr:row>
      <xdr:rowOff>1</xdr:rowOff>
    </xdr:to>
    <xdr:sp macro="" textlink="">
      <xdr:nvSpPr>
        <xdr:cNvPr id="7" name="テキスト ボックス 6"/>
        <xdr:cNvSpPr txBox="1"/>
      </xdr:nvSpPr>
      <xdr:spPr>
        <a:xfrm>
          <a:off x="85725" y="58864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笹田ｗボトムと認識</a:t>
          </a:r>
        </a:p>
      </xdr:txBody>
    </xdr:sp>
    <xdr:clientData/>
  </xdr:twoCellAnchor>
  <xdr:twoCellAnchor>
    <xdr:from>
      <xdr:col>9</xdr:col>
      <xdr:colOff>542925</xdr:colOff>
      <xdr:row>60</xdr:row>
      <xdr:rowOff>123825</xdr:rowOff>
    </xdr:from>
    <xdr:to>
      <xdr:col>10</xdr:col>
      <xdr:colOff>257175</xdr:colOff>
      <xdr:row>61</xdr:row>
      <xdr:rowOff>133350</xdr:rowOff>
    </xdr:to>
    <xdr:cxnSp macro="">
      <xdr:nvCxnSpPr>
        <xdr:cNvPr id="8" name="直線矢印コネクタ 7"/>
        <xdr:cNvCxnSpPr/>
      </xdr:nvCxnSpPr>
      <xdr:spPr>
        <a:xfrm flipV="1">
          <a:off x="6715125" y="10410825"/>
          <a:ext cx="400050" cy="1809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438150</xdr:colOff>
      <xdr:row>42</xdr:row>
      <xdr:rowOff>57150</xdr:rowOff>
    </xdr:from>
    <xdr:to>
      <xdr:col>10</xdr:col>
      <xdr:colOff>485775</xdr:colOff>
      <xdr:row>44</xdr:row>
      <xdr:rowOff>95250</xdr:rowOff>
    </xdr:to>
    <xdr:sp macro="" textlink="">
      <xdr:nvSpPr>
        <xdr:cNvPr id="9" name="角丸四角形吹き出し 8"/>
        <xdr:cNvSpPr/>
      </xdr:nvSpPr>
      <xdr:spPr>
        <a:xfrm>
          <a:off x="6610350" y="7258050"/>
          <a:ext cx="733425" cy="381000"/>
        </a:xfrm>
        <a:prstGeom prst="wedgeRoundRectCallout">
          <a:avLst>
            <a:gd name="adj1" fmla="val 44797"/>
            <a:gd name="adj2" fmla="val 9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12</xdr:col>
      <xdr:colOff>447678</xdr:colOff>
      <xdr:row>8</xdr:row>
      <xdr:rowOff>105578</xdr:rowOff>
    </xdr:from>
    <xdr:to>
      <xdr:col>12</xdr:col>
      <xdr:colOff>448477</xdr:colOff>
      <xdr:row>12</xdr:row>
      <xdr:rowOff>1</xdr:rowOff>
    </xdr:to>
    <xdr:cxnSp macro="">
      <xdr:nvCxnSpPr>
        <xdr:cNvPr id="10" name="直線矢印コネクタ 9"/>
        <xdr:cNvCxnSpPr/>
      </xdr:nvCxnSpPr>
      <xdr:spPr>
        <a:xfrm rot="5400000" flipH="1" flipV="1">
          <a:off x="8387566" y="17668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161923</xdr:colOff>
      <xdr:row>43</xdr:row>
      <xdr:rowOff>152400</xdr:rowOff>
    </xdr:from>
    <xdr:to>
      <xdr:col>2</xdr:col>
      <xdr:colOff>342900</xdr:colOff>
      <xdr:row>47</xdr:row>
      <xdr:rowOff>104775</xdr:rowOff>
    </xdr:to>
    <xdr:sp macro="" textlink="">
      <xdr:nvSpPr>
        <xdr:cNvPr id="11" name="角丸四角形吹き出し 10"/>
        <xdr:cNvSpPr/>
      </xdr:nvSpPr>
      <xdr:spPr>
        <a:xfrm>
          <a:off x="161923" y="7524750"/>
          <a:ext cx="1552577" cy="6381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負け。</a:t>
          </a:r>
          <a:endParaRPr kumimoji="1" lang="en-US" altLang="ja-JP" sz="1100"/>
        </a:p>
        <a:p>
          <a:pPr algn="ctr"/>
          <a:r>
            <a:rPr kumimoji="1" lang="ja-JP" altLang="en-US" sz="1100"/>
            <a:t>これは仕方ナシと見てよさそう</a:t>
          </a:r>
          <a:endParaRPr kumimoji="1" lang="en-US" altLang="ja-JP" sz="1100"/>
        </a:p>
      </xdr:txBody>
    </xdr:sp>
    <xdr:clientData/>
  </xdr:twoCellAnchor>
  <xdr:twoCellAnchor>
    <xdr:from>
      <xdr:col>9</xdr:col>
      <xdr:colOff>666754</xdr:colOff>
      <xdr:row>5</xdr:row>
      <xdr:rowOff>2</xdr:rowOff>
    </xdr:from>
    <xdr:to>
      <xdr:col>9</xdr:col>
      <xdr:colOff>676275</xdr:colOff>
      <xdr:row>8</xdr:row>
      <xdr:rowOff>38099</xdr:rowOff>
    </xdr:to>
    <xdr:cxnSp macro="">
      <xdr:nvCxnSpPr>
        <xdr:cNvPr id="13" name="直線矢印コネクタ 12"/>
        <xdr:cNvCxnSpPr/>
      </xdr:nvCxnSpPr>
      <xdr:spPr>
        <a:xfrm rot="16200000" flipH="1">
          <a:off x="6567491" y="11287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447678</xdr:colOff>
      <xdr:row>8</xdr:row>
      <xdr:rowOff>96053</xdr:rowOff>
    </xdr:from>
    <xdr:to>
      <xdr:col>13</xdr:col>
      <xdr:colOff>448477</xdr:colOff>
      <xdr:row>11</xdr:row>
      <xdr:rowOff>161926</xdr:rowOff>
    </xdr:to>
    <xdr:cxnSp macro="">
      <xdr:nvCxnSpPr>
        <xdr:cNvPr id="15" name="直線矢印コネクタ 14"/>
        <xdr:cNvCxnSpPr/>
      </xdr:nvCxnSpPr>
      <xdr:spPr>
        <a:xfrm rot="5400000" flipH="1" flipV="1">
          <a:off x="9073366" y="17573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628654</xdr:colOff>
      <xdr:row>5</xdr:row>
      <xdr:rowOff>9527</xdr:rowOff>
    </xdr:from>
    <xdr:to>
      <xdr:col>4</xdr:col>
      <xdr:colOff>638175</xdr:colOff>
      <xdr:row>8</xdr:row>
      <xdr:rowOff>47624</xdr:rowOff>
    </xdr:to>
    <xdr:cxnSp macro="">
      <xdr:nvCxnSpPr>
        <xdr:cNvPr id="16" name="直線矢印コネクタ 15"/>
        <xdr:cNvCxnSpPr/>
      </xdr:nvCxnSpPr>
      <xdr:spPr>
        <a:xfrm rot="16200000" flipH="1">
          <a:off x="3100391" y="11382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85724</xdr:colOff>
      <xdr:row>37</xdr:row>
      <xdr:rowOff>114300</xdr:rowOff>
    </xdr:from>
    <xdr:to>
      <xdr:col>2</xdr:col>
      <xdr:colOff>352426</xdr:colOff>
      <xdr:row>43</xdr:row>
      <xdr:rowOff>38100</xdr:rowOff>
    </xdr:to>
    <xdr:sp macro="" textlink="">
      <xdr:nvSpPr>
        <xdr:cNvPr id="24" name="角丸四角形吹き出し 23"/>
        <xdr:cNvSpPr/>
      </xdr:nvSpPr>
      <xdr:spPr>
        <a:xfrm>
          <a:off x="85724" y="6457950"/>
          <a:ext cx="1638302" cy="9525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がビミョーに継続しているのが気になる</a:t>
          </a:r>
          <a:r>
            <a:rPr kumimoji="1" lang="en-US" altLang="ja-JP" sz="1100"/>
            <a:t>+</a:t>
          </a:r>
          <a:r>
            <a:rPr kumimoji="1" lang="ja-JP" altLang="en-US" sz="1100"/>
            <a:t>検証上ストップ</a:t>
          </a:r>
          <a:r>
            <a:rPr kumimoji="1" lang="en-US" altLang="ja-JP" sz="1100"/>
            <a:t>78.6</a:t>
          </a:r>
        </a:p>
        <a:p>
          <a:pPr algn="ctr"/>
          <a:r>
            <a:rPr kumimoji="1" lang="ja-JP" altLang="en-US" sz="1100"/>
            <a:t>⇒最小ロットで</a:t>
          </a:r>
          <a:r>
            <a:rPr kumimoji="1" lang="en-US" altLang="ja-JP" sz="1100"/>
            <a:t>IN</a:t>
          </a:r>
        </a:p>
      </xdr:txBody>
    </xdr:sp>
    <xdr:clientData/>
  </xdr:twoCellAnchor>
  <xdr:twoCellAnchor>
    <xdr:from>
      <xdr:col>11</xdr:col>
      <xdr:colOff>514350</xdr:colOff>
      <xdr:row>44</xdr:row>
      <xdr:rowOff>66675</xdr:rowOff>
    </xdr:from>
    <xdr:to>
      <xdr:col>13</xdr:col>
      <xdr:colOff>638175</xdr:colOff>
      <xdr:row>46</xdr:row>
      <xdr:rowOff>104775</xdr:rowOff>
    </xdr:to>
    <xdr:sp macro="" textlink="">
      <xdr:nvSpPr>
        <xdr:cNvPr id="25" name="角丸四角形吹き出し 24"/>
        <xdr:cNvSpPr/>
      </xdr:nvSpPr>
      <xdr:spPr>
        <a:xfrm>
          <a:off x="8058150" y="7610475"/>
          <a:ext cx="1495425" cy="381000"/>
        </a:xfrm>
        <a:prstGeom prst="wedgeRoundRectCallout">
          <a:avLst>
            <a:gd name="adj1" fmla="val -64981"/>
            <a:gd name="adj2" fmla="val 6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反発したと見て買い増し（最小ロット）</a:t>
          </a:r>
        </a:p>
      </xdr:txBody>
    </xdr:sp>
    <xdr:clientData/>
  </xdr:twoCellAnchor>
  <xdr:twoCellAnchor>
    <xdr:from>
      <xdr:col>10</xdr:col>
      <xdr:colOff>190500</xdr:colOff>
      <xdr:row>50</xdr:row>
      <xdr:rowOff>47625</xdr:rowOff>
    </xdr:from>
    <xdr:to>
      <xdr:col>11</xdr:col>
      <xdr:colOff>314325</xdr:colOff>
      <xdr:row>52</xdr:row>
      <xdr:rowOff>85725</xdr:rowOff>
    </xdr:to>
    <xdr:sp macro="" textlink="">
      <xdr:nvSpPr>
        <xdr:cNvPr id="26" name="角丸四角形吹き出し 25"/>
        <xdr:cNvSpPr/>
      </xdr:nvSpPr>
      <xdr:spPr>
        <a:xfrm>
          <a:off x="7048500" y="8620125"/>
          <a:ext cx="809625" cy="381000"/>
        </a:xfrm>
        <a:prstGeom prst="wedgeRoundRectCallout">
          <a:avLst>
            <a:gd name="adj1" fmla="val 46372"/>
            <a:gd name="adj2" fmla="val -14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18</xdr:col>
      <xdr:colOff>47625</xdr:colOff>
      <xdr:row>63</xdr:row>
      <xdr:rowOff>104775</xdr:rowOff>
    </xdr:to>
    <xdr:pic>
      <xdr:nvPicPr>
        <xdr:cNvPr id="15362" name="Picture 2"/>
        <xdr:cNvPicPr>
          <a:picLocks noChangeAspect="1" noChangeArrowheads="1"/>
        </xdr:cNvPicPr>
      </xdr:nvPicPr>
      <xdr:blipFill>
        <a:blip xmlns:r="http://schemas.openxmlformats.org/officeDocument/2006/relationships" r:embed="rId1"/>
        <a:srcRect l="4758" t="13021" b="13411"/>
        <a:stretch>
          <a:fillRect/>
        </a:stretch>
      </xdr:blipFill>
      <xdr:spPr bwMode="auto">
        <a:xfrm>
          <a:off x="0" y="5610225"/>
          <a:ext cx="12392025" cy="53816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76200</xdr:rowOff>
    </xdr:to>
    <xdr:pic>
      <xdr:nvPicPr>
        <xdr:cNvPr id="15361" name="Picture 1"/>
        <xdr:cNvPicPr>
          <a:picLocks noChangeAspect="1" noChangeArrowheads="1"/>
        </xdr:cNvPicPr>
      </xdr:nvPicPr>
      <xdr:blipFill>
        <a:blip xmlns:r="http://schemas.openxmlformats.org/officeDocument/2006/relationships" r:embed="rId2"/>
        <a:srcRect l="4685" t="12760" b="13542"/>
        <a:stretch>
          <a:fillRect/>
        </a:stretch>
      </xdr:blipFill>
      <xdr:spPr bwMode="auto">
        <a:xfrm>
          <a:off x="0" y="0"/>
          <a:ext cx="12401550" cy="53911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No.56:GBPNZD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7</xdr:row>
      <xdr:rowOff>133350</xdr:rowOff>
    </xdr:to>
    <xdr:sp macro="" textlink="">
      <xdr:nvSpPr>
        <xdr:cNvPr id="5" name="テキスト ボックス 4"/>
        <xdr:cNvSpPr txBox="1"/>
      </xdr:nvSpPr>
      <xdr:spPr>
        <a:xfrm>
          <a:off x="104775" y="714375"/>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４ｈ足レベルで弱い</a:t>
          </a:r>
          <a:r>
            <a:rPr kumimoji="1" lang="en-US" altLang="ja-JP" sz="1100"/>
            <a:t>S/R+FIB38.2</a:t>
          </a:r>
          <a:r>
            <a:rPr kumimoji="1" lang="ja-JP" altLang="en-US" sz="1100"/>
            <a:t>に当たっている</a:t>
          </a:r>
          <a:endParaRPr kumimoji="1" lang="en-US" altLang="ja-JP" sz="1100"/>
        </a:p>
      </xdr:txBody>
    </xdr:sp>
    <xdr:clientData/>
  </xdr:twoCellAnchor>
  <xdr:twoCellAnchor>
    <xdr:from>
      <xdr:col>12</xdr:col>
      <xdr:colOff>200025</xdr:colOff>
      <xdr:row>50</xdr:row>
      <xdr:rowOff>57150</xdr:rowOff>
    </xdr:from>
    <xdr:to>
      <xdr:col>13</xdr:col>
      <xdr:colOff>85725</xdr:colOff>
      <xdr:row>51</xdr:row>
      <xdr:rowOff>76200</xdr:rowOff>
    </xdr:to>
    <xdr:cxnSp macro="">
      <xdr:nvCxnSpPr>
        <xdr:cNvPr id="6" name="直線矢印コネクタ 5"/>
        <xdr:cNvCxnSpPr/>
      </xdr:nvCxnSpPr>
      <xdr:spPr>
        <a:xfrm>
          <a:off x="8429625" y="8715375"/>
          <a:ext cx="571500" cy="1905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114300</xdr:rowOff>
    </xdr:to>
    <xdr:sp macro="" textlink="">
      <xdr:nvSpPr>
        <xdr:cNvPr id="7" name="テキスト ボックス 6"/>
        <xdr:cNvSpPr txBox="1"/>
      </xdr:nvSpPr>
      <xdr:spPr>
        <a:xfrm>
          <a:off x="85725" y="5895976"/>
          <a:ext cx="1352549" cy="476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a:t>
          </a:r>
          <a:r>
            <a:rPr kumimoji="1" lang="en-US" altLang="ja-JP" sz="1100"/>
            <a:t>30min</a:t>
          </a:r>
          <a:r>
            <a:rPr kumimoji="1" lang="ja-JP" altLang="en-US" sz="1100"/>
            <a:t>足で</a:t>
          </a:r>
          <a:endParaRPr kumimoji="1" lang="en-US" altLang="ja-JP" sz="1100"/>
        </a:p>
        <a:p>
          <a:r>
            <a:rPr kumimoji="1" lang="ja-JP" altLang="en-US" sz="1100"/>
            <a:t>笹田ｗボトムと認識</a:t>
          </a:r>
          <a:endParaRPr kumimoji="1" lang="en-US" altLang="ja-JP" sz="1100"/>
        </a:p>
      </xdr:txBody>
    </xdr:sp>
    <xdr:clientData/>
  </xdr:twoCellAnchor>
  <xdr:twoCellAnchor>
    <xdr:from>
      <xdr:col>12</xdr:col>
      <xdr:colOff>295275</xdr:colOff>
      <xdr:row>59</xdr:row>
      <xdr:rowOff>133350</xdr:rowOff>
    </xdr:from>
    <xdr:to>
      <xdr:col>13</xdr:col>
      <xdr:colOff>104775</xdr:colOff>
      <xdr:row>60</xdr:row>
      <xdr:rowOff>161925</xdr:rowOff>
    </xdr:to>
    <xdr:cxnSp macro="">
      <xdr:nvCxnSpPr>
        <xdr:cNvPr id="8" name="直線矢印コネクタ 7"/>
        <xdr:cNvCxnSpPr/>
      </xdr:nvCxnSpPr>
      <xdr:spPr>
        <a:xfrm flipV="1">
          <a:off x="8524875" y="10334625"/>
          <a:ext cx="495300" cy="2000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581025</xdr:colOff>
      <xdr:row>44</xdr:row>
      <xdr:rowOff>57150</xdr:rowOff>
    </xdr:from>
    <xdr:to>
      <xdr:col>13</xdr:col>
      <xdr:colOff>628650</xdr:colOff>
      <xdr:row>46</xdr:row>
      <xdr:rowOff>95250</xdr:rowOff>
    </xdr:to>
    <xdr:sp macro="" textlink="">
      <xdr:nvSpPr>
        <xdr:cNvPr id="9" name="角丸四角形吹き出し 8"/>
        <xdr:cNvSpPr/>
      </xdr:nvSpPr>
      <xdr:spPr>
        <a:xfrm>
          <a:off x="8810625" y="7686675"/>
          <a:ext cx="733425" cy="381000"/>
        </a:xfrm>
        <a:prstGeom prst="wedgeRoundRectCallout">
          <a:avLst>
            <a:gd name="adj1" fmla="val -1955"/>
            <a:gd name="adj2" fmla="val 11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13</xdr:col>
      <xdr:colOff>438150</xdr:colOff>
      <xdr:row>49</xdr:row>
      <xdr:rowOff>133350</xdr:rowOff>
    </xdr:from>
    <xdr:to>
      <xdr:col>15</xdr:col>
      <xdr:colOff>57150</xdr:colOff>
      <xdr:row>52</xdr:row>
      <xdr:rowOff>0</xdr:rowOff>
    </xdr:to>
    <xdr:sp macro="" textlink="">
      <xdr:nvSpPr>
        <xdr:cNvPr id="12" name="角丸四角形吹き出し 11"/>
        <xdr:cNvSpPr/>
      </xdr:nvSpPr>
      <xdr:spPr>
        <a:xfrm>
          <a:off x="9353550" y="8620125"/>
          <a:ext cx="990600" cy="381000"/>
        </a:xfrm>
        <a:prstGeom prst="wedgeRoundRectCallout">
          <a:avLst>
            <a:gd name="adj1" fmla="val -62045"/>
            <a:gd name="adj2" fmla="val -4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13</xdr:col>
      <xdr:colOff>476253</xdr:colOff>
      <xdr:row>16</xdr:row>
      <xdr:rowOff>19853</xdr:rowOff>
    </xdr:from>
    <xdr:to>
      <xdr:col>13</xdr:col>
      <xdr:colOff>477052</xdr:colOff>
      <xdr:row>19</xdr:row>
      <xdr:rowOff>85726</xdr:rowOff>
    </xdr:to>
    <xdr:cxnSp macro="">
      <xdr:nvCxnSpPr>
        <xdr:cNvPr id="13" name="直線矢印コネクタ 12"/>
        <xdr:cNvCxnSpPr/>
      </xdr:nvCxnSpPr>
      <xdr:spPr>
        <a:xfrm rot="5400000" flipH="1" flipV="1">
          <a:off x="9101941" y="30527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76198</xdr:colOff>
      <xdr:row>37</xdr:row>
      <xdr:rowOff>47624</xdr:rowOff>
    </xdr:from>
    <xdr:to>
      <xdr:col>2</xdr:col>
      <xdr:colOff>504825</xdr:colOff>
      <xdr:row>40</xdr:row>
      <xdr:rowOff>38100</xdr:rowOff>
    </xdr:to>
    <xdr:sp macro="" textlink="">
      <xdr:nvSpPr>
        <xdr:cNvPr id="15" name="角丸四角形吹き出し 14"/>
        <xdr:cNvSpPr/>
      </xdr:nvSpPr>
      <xdr:spPr>
        <a:xfrm>
          <a:off x="76198" y="6476999"/>
          <a:ext cx="1800227" cy="5048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前回の負けからトレンドの伸びを徹底</a:t>
          </a:r>
          <a:endParaRPr kumimoji="1" lang="en-US" altLang="ja-JP" sz="1100"/>
        </a:p>
      </xdr:txBody>
    </xdr:sp>
    <xdr:clientData/>
  </xdr:twoCellAnchor>
  <xdr:twoCellAnchor>
    <xdr:from>
      <xdr:col>6</xdr:col>
      <xdr:colOff>466729</xdr:colOff>
      <xdr:row>12</xdr:row>
      <xdr:rowOff>76202</xdr:rowOff>
    </xdr:from>
    <xdr:to>
      <xdr:col>6</xdr:col>
      <xdr:colOff>476250</xdr:colOff>
      <xdr:row>15</xdr:row>
      <xdr:rowOff>114299</xdr:rowOff>
    </xdr:to>
    <xdr:cxnSp macro="">
      <xdr:nvCxnSpPr>
        <xdr:cNvPr id="16" name="直線矢印コネクタ 15"/>
        <xdr:cNvCxnSpPr/>
      </xdr:nvCxnSpPr>
      <xdr:spPr>
        <a:xfrm rot="16200000" flipH="1">
          <a:off x="4310066" y="24050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466725</xdr:colOff>
      <xdr:row>46</xdr:row>
      <xdr:rowOff>142875</xdr:rowOff>
    </xdr:from>
    <xdr:to>
      <xdr:col>11</xdr:col>
      <xdr:colOff>295275</xdr:colOff>
      <xdr:row>49</xdr:row>
      <xdr:rowOff>9525</xdr:rowOff>
    </xdr:to>
    <xdr:sp macro="" textlink="">
      <xdr:nvSpPr>
        <xdr:cNvPr id="18" name="角丸四角形吹き出し 17"/>
        <xdr:cNvSpPr/>
      </xdr:nvSpPr>
      <xdr:spPr>
        <a:xfrm>
          <a:off x="6638925" y="8115300"/>
          <a:ext cx="1200150" cy="381000"/>
        </a:xfrm>
        <a:prstGeom prst="wedgeRoundRectCallout">
          <a:avLst>
            <a:gd name="adj1" fmla="val 77136"/>
            <a:gd name="adj2" fmla="val 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今回トレンドの伸びは大丈夫</a:t>
          </a:r>
        </a:p>
      </xdr:txBody>
    </xdr:sp>
    <xdr:clientData/>
  </xdr:twoCellAnchor>
  <xdr:twoCellAnchor>
    <xdr:from>
      <xdr:col>0</xdr:col>
      <xdr:colOff>85723</xdr:colOff>
      <xdr:row>40</xdr:row>
      <xdr:rowOff>161923</xdr:rowOff>
    </xdr:from>
    <xdr:to>
      <xdr:col>2</xdr:col>
      <xdr:colOff>514350</xdr:colOff>
      <xdr:row>45</xdr:row>
      <xdr:rowOff>57150</xdr:rowOff>
    </xdr:to>
    <xdr:sp macro="" textlink="">
      <xdr:nvSpPr>
        <xdr:cNvPr id="21" name="角丸四角形吹き出し 20"/>
        <xdr:cNvSpPr/>
      </xdr:nvSpPr>
      <xdr:spPr>
        <a:xfrm>
          <a:off x="85723" y="7105648"/>
          <a:ext cx="1800227" cy="752477"/>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同じく前回の負け時に</a:t>
          </a:r>
          <a:r>
            <a:rPr kumimoji="1" lang="en-US" altLang="ja-JP" sz="1100"/>
            <a:t>GBP</a:t>
          </a:r>
          <a:r>
            <a:rPr kumimoji="1" lang="ja-JP" altLang="en-US" sz="1100"/>
            <a:t>系は大丈夫＆指標発表はチャートに織り込まれる認識が自分の中にできた</a:t>
          </a:r>
          <a:endParaRPr kumimoji="1" lang="en-US" altLang="ja-JP" sz="1100"/>
        </a:p>
      </xdr:txBody>
    </xdr:sp>
    <xdr:clientData/>
  </xdr:twoCellAnchor>
  <xdr:twoCellAnchor>
    <xdr:from>
      <xdr:col>0</xdr:col>
      <xdr:colOff>523874</xdr:colOff>
      <xdr:row>9</xdr:row>
      <xdr:rowOff>9525</xdr:rowOff>
    </xdr:from>
    <xdr:to>
      <xdr:col>3</xdr:col>
      <xdr:colOff>228600</xdr:colOff>
      <xdr:row>13</xdr:row>
      <xdr:rowOff>47625</xdr:rowOff>
    </xdr:to>
    <xdr:sp macro="" textlink="">
      <xdr:nvSpPr>
        <xdr:cNvPr id="24" name="角丸四角形吹き出し 23"/>
        <xdr:cNvSpPr/>
      </xdr:nvSpPr>
      <xdr:spPr>
        <a:xfrm>
          <a:off x="523874" y="1552575"/>
          <a:ext cx="1762126" cy="723900"/>
        </a:xfrm>
        <a:prstGeom prst="wedgeRoundRectCallout">
          <a:avLst>
            <a:gd name="adj1" fmla="val -21474"/>
            <a:gd name="adj2" fmla="val -908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改めて見るとちょっと根拠が弱い</a:t>
          </a:r>
          <a:endParaRPr kumimoji="1" lang="en-US" altLang="ja-JP" sz="1100"/>
        </a:p>
        <a:p>
          <a:pPr algn="ctr"/>
          <a:r>
            <a:rPr kumimoji="1" lang="ja-JP" altLang="en-US" sz="1100"/>
            <a:t>＝負けを取り返したい気持ちがあったと思われる</a:t>
          </a:r>
        </a:p>
      </xdr:txBody>
    </xdr:sp>
    <xdr:clientData/>
  </xdr:twoCellAnchor>
  <xdr:twoCellAnchor>
    <xdr:from>
      <xdr:col>0</xdr:col>
      <xdr:colOff>257175</xdr:colOff>
      <xdr:row>46</xdr:row>
      <xdr:rowOff>142875</xdr:rowOff>
    </xdr:from>
    <xdr:to>
      <xdr:col>2</xdr:col>
      <xdr:colOff>647701</xdr:colOff>
      <xdr:row>49</xdr:row>
      <xdr:rowOff>9525</xdr:rowOff>
    </xdr:to>
    <xdr:sp macro="" textlink="">
      <xdr:nvSpPr>
        <xdr:cNvPr id="11" name="角丸四角形吹き出し 10"/>
        <xdr:cNvSpPr/>
      </xdr:nvSpPr>
      <xdr:spPr>
        <a:xfrm>
          <a:off x="257175" y="8115300"/>
          <a:ext cx="1762126" cy="381000"/>
        </a:xfrm>
        <a:prstGeom prst="wedgeRoundRectCallout">
          <a:avLst>
            <a:gd name="adj1" fmla="val -27981"/>
            <a:gd name="adj2" fmla="val -122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今回は指標発表の乱高下に巻き込まれて撃沈</a:t>
          </a:r>
          <a:r>
            <a:rPr kumimoji="1" lang="en-US" altLang="ja-JP" sz="1100"/>
            <a:t>orz</a:t>
          </a:r>
        </a:p>
      </xdr:txBody>
    </xdr:sp>
    <xdr:clientData/>
  </xdr:twoCellAnchor>
  <xdr:twoCellAnchor>
    <xdr:from>
      <xdr:col>1</xdr:col>
      <xdr:colOff>552448</xdr:colOff>
      <xdr:row>50</xdr:row>
      <xdr:rowOff>133350</xdr:rowOff>
    </xdr:from>
    <xdr:to>
      <xdr:col>4</xdr:col>
      <xdr:colOff>666749</xdr:colOff>
      <xdr:row>54</xdr:row>
      <xdr:rowOff>38100</xdr:rowOff>
    </xdr:to>
    <xdr:sp macro="" textlink="">
      <xdr:nvSpPr>
        <xdr:cNvPr id="27" name="角丸四角形吹き出し 26"/>
        <xdr:cNvSpPr/>
      </xdr:nvSpPr>
      <xdr:spPr>
        <a:xfrm>
          <a:off x="1238248" y="8791575"/>
          <a:ext cx="2171701" cy="590550"/>
        </a:xfrm>
        <a:prstGeom prst="wedgeRoundRectCallout">
          <a:avLst>
            <a:gd name="adj1" fmla="val -27981"/>
            <a:gd name="adj2" fmla="val -10176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☆☆☆指標発表時に狙い目がある時は、初動後に指値すべき</a:t>
          </a:r>
          <a:endParaRPr kumimoji="1" lang="en-US" altLang="ja-JP" sz="1100" b="1"/>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76200</xdr:rowOff>
    </xdr:to>
    <xdr:pic>
      <xdr:nvPicPr>
        <xdr:cNvPr id="14338" name="Picture 2"/>
        <xdr:cNvPicPr>
          <a:picLocks noChangeAspect="1" noChangeArrowheads="1"/>
        </xdr:cNvPicPr>
      </xdr:nvPicPr>
      <xdr:blipFill>
        <a:blip xmlns:r="http://schemas.openxmlformats.org/officeDocument/2006/relationships" r:embed="rId1"/>
        <a:srcRect l="4685" t="12760" b="13542"/>
        <a:stretch>
          <a:fillRect/>
        </a:stretch>
      </xdr:blipFill>
      <xdr:spPr bwMode="auto">
        <a:xfrm>
          <a:off x="0" y="0"/>
          <a:ext cx="12401550" cy="5391150"/>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152400</xdr:rowOff>
    </xdr:from>
    <xdr:to>
      <xdr:col>18</xdr:col>
      <xdr:colOff>85725</xdr:colOff>
      <xdr:row>64</xdr:row>
      <xdr:rowOff>76200</xdr:rowOff>
    </xdr:to>
    <xdr:pic>
      <xdr:nvPicPr>
        <xdr:cNvPr id="14337" name="Picture 1"/>
        <xdr:cNvPicPr>
          <a:picLocks noChangeAspect="1" noChangeArrowheads="1"/>
        </xdr:cNvPicPr>
      </xdr:nvPicPr>
      <xdr:blipFill>
        <a:blip xmlns:r="http://schemas.openxmlformats.org/officeDocument/2006/relationships" r:embed="rId2"/>
        <a:srcRect l="4466" t="12891" b="13151"/>
        <a:stretch>
          <a:fillRect/>
        </a:stretch>
      </xdr:blipFill>
      <xdr:spPr bwMode="auto">
        <a:xfrm>
          <a:off x="0" y="5638800"/>
          <a:ext cx="12430125"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No.55:GBPJPY</a:t>
          </a:r>
        </a:p>
        <a:p>
          <a:r>
            <a:rPr kumimoji="1" lang="ja-JP" altLang="en-US" sz="1100"/>
            <a:t>フラッグ（お試し）</a:t>
          </a:r>
        </a:p>
      </xdr:txBody>
    </xdr:sp>
    <xdr:clientData/>
  </xdr:twoCellAnchor>
  <xdr:twoCellAnchor>
    <xdr:from>
      <xdr:col>0</xdr:col>
      <xdr:colOff>104775</xdr:colOff>
      <xdr:row>4</xdr:row>
      <xdr:rowOff>28576</xdr:rowOff>
    </xdr:from>
    <xdr:to>
      <xdr:col>2</xdr:col>
      <xdr:colOff>266700</xdr:colOff>
      <xdr:row>8</xdr:row>
      <xdr:rowOff>28576</xdr:rowOff>
    </xdr:to>
    <xdr:sp macro="" textlink="">
      <xdr:nvSpPr>
        <xdr:cNvPr id="5" name="テキスト ボックス 4"/>
        <xdr:cNvSpPr txBox="1"/>
      </xdr:nvSpPr>
      <xdr:spPr>
        <a:xfrm>
          <a:off x="104775" y="714376"/>
          <a:ext cx="153352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４ｈ足でフラッグを認識。後付けだがそれなりに</a:t>
          </a:r>
          <a:r>
            <a:rPr kumimoji="1" lang="en-US" altLang="ja-JP" sz="1100"/>
            <a:t>S/R</a:t>
          </a:r>
          <a:r>
            <a:rPr kumimoji="1" lang="ja-JP" altLang="en-US" sz="1100"/>
            <a:t>にも当たっている</a:t>
          </a:r>
          <a:endParaRPr kumimoji="1" lang="en-US" altLang="ja-JP" sz="1100"/>
        </a:p>
      </xdr:txBody>
    </xdr:sp>
    <xdr:clientData/>
  </xdr:twoCellAnchor>
  <xdr:twoCellAnchor>
    <xdr:from>
      <xdr:col>13</xdr:col>
      <xdr:colOff>352425</xdr:colOff>
      <xdr:row>40</xdr:row>
      <xdr:rowOff>142875</xdr:rowOff>
    </xdr:from>
    <xdr:to>
      <xdr:col>14</xdr:col>
      <xdr:colOff>400050</xdr:colOff>
      <xdr:row>43</xdr:row>
      <xdr:rowOff>9525</xdr:rowOff>
    </xdr:to>
    <xdr:sp macro="" textlink="">
      <xdr:nvSpPr>
        <xdr:cNvPr id="9" name="角丸四角形吹き出し 8"/>
        <xdr:cNvSpPr/>
      </xdr:nvSpPr>
      <xdr:spPr>
        <a:xfrm>
          <a:off x="9267825" y="7000875"/>
          <a:ext cx="733425" cy="381000"/>
        </a:xfrm>
        <a:prstGeom prst="wedgeRoundRectCallout">
          <a:avLst>
            <a:gd name="adj1" fmla="val 65577"/>
            <a:gd name="adj2" fmla="val -7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5</xdr:col>
      <xdr:colOff>409578</xdr:colOff>
      <xdr:row>15</xdr:row>
      <xdr:rowOff>29378</xdr:rowOff>
    </xdr:from>
    <xdr:to>
      <xdr:col>5</xdr:col>
      <xdr:colOff>410377</xdr:colOff>
      <xdr:row>18</xdr:row>
      <xdr:rowOff>95251</xdr:rowOff>
    </xdr:to>
    <xdr:cxnSp macro="">
      <xdr:nvCxnSpPr>
        <xdr:cNvPr id="10" name="直線矢印コネクタ 9"/>
        <xdr:cNvCxnSpPr/>
      </xdr:nvCxnSpPr>
      <xdr:spPr>
        <a:xfrm rot="5400000" flipH="1" flipV="1">
          <a:off x="3548866" y="28908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266700</xdr:colOff>
      <xdr:row>43</xdr:row>
      <xdr:rowOff>76200</xdr:rowOff>
    </xdr:from>
    <xdr:to>
      <xdr:col>16</xdr:col>
      <xdr:colOff>314325</xdr:colOff>
      <xdr:row>45</xdr:row>
      <xdr:rowOff>114300</xdr:rowOff>
    </xdr:to>
    <xdr:sp macro="" textlink="">
      <xdr:nvSpPr>
        <xdr:cNvPr id="12" name="角丸四角形吹き出し 11"/>
        <xdr:cNvSpPr/>
      </xdr:nvSpPr>
      <xdr:spPr>
        <a:xfrm>
          <a:off x="10553700" y="7448550"/>
          <a:ext cx="733425" cy="381000"/>
        </a:xfrm>
        <a:prstGeom prst="wedgeRoundRectCallout">
          <a:avLst>
            <a:gd name="adj1" fmla="val -91565"/>
            <a:gd name="adj2" fmla="val -3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4</xdr:col>
      <xdr:colOff>28578</xdr:colOff>
      <xdr:row>15</xdr:row>
      <xdr:rowOff>19853</xdr:rowOff>
    </xdr:from>
    <xdr:to>
      <xdr:col>4</xdr:col>
      <xdr:colOff>29377</xdr:colOff>
      <xdr:row>18</xdr:row>
      <xdr:rowOff>85726</xdr:rowOff>
    </xdr:to>
    <xdr:cxnSp macro="">
      <xdr:nvCxnSpPr>
        <xdr:cNvPr id="13" name="直線矢印コネクタ 12"/>
        <xdr:cNvCxnSpPr/>
      </xdr:nvCxnSpPr>
      <xdr:spPr>
        <a:xfrm rot="5400000" flipH="1" flipV="1">
          <a:off x="2482066" y="28813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114304</xdr:colOff>
      <xdr:row>11</xdr:row>
      <xdr:rowOff>104777</xdr:rowOff>
    </xdr:from>
    <xdr:to>
      <xdr:col>13</xdr:col>
      <xdr:colOff>123825</xdr:colOff>
      <xdr:row>14</xdr:row>
      <xdr:rowOff>142874</xdr:rowOff>
    </xdr:to>
    <xdr:cxnSp macro="">
      <xdr:nvCxnSpPr>
        <xdr:cNvPr id="14" name="直線矢印コネクタ 13"/>
        <xdr:cNvCxnSpPr/>
      </xdr:nvCxnSpPr>
      <xdr:spPr>
        <a:xfrm rot="16200000" flipH="1">
          <a:off x="8758241" y="22621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114298</xdr:colOff>
      <xdr:row>34</xdr:row>
      <xdr:rowOff>28574</xdr:rowOff>
    </xdr:from>
    <xdr:to>
      <xdr:col>2</xdr:col>
      <xdr:colOff>542925</xdr:colOff>
      <xdr:row>37</xdr:row>
      <xdr:rowOff>114299</xdr:rowOff>
    </xdr:to>
    <xdr:sp macro="" textlink="">
      <xdr:nvSpPr>
        <xdr:cNvPr id="15" name="角丸四角形吹き出し 14"/>
        <xdr:cNvSpPr/>
      </xdr:nvSpPr>
      <xdr:spPr>
        <a:xfrm>
          <a:off x="114298" y="5857874"/>
          <a:ext cx="18002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MACD</a:t>
          </a:r>
          <a:r>
            <a:rPr kumimoji="1" lang="ja-JP" altLang="en-US" sz="1100"/>
            <a:t>の切り上げがあ大きいので強気＝３％</a:t>
          </a:r>
          <a:r>
            <a:rPr kumimoji="1" lang="en-US" altLang="ja-JP" sz="1100"/>
            <a:t>IN</a:t>
          </a:r>
          <a:r>
            <a:rPr kumimoji="1" lang="ja-JP" altLang="en-US" sz="1100"/>
            <a:t>！</a:t>
          </a:r>
          <a:endParaRPr kumimoji="1" lang="en-US" altLang="ja-JP" sz="1100"/>
        </a:p>
      </xdr:txBody>
    </xdr:sp>
    <xdr:clientData/>
  </xdr:twoCellAnchor>
  <xdr:twoCellAnchor>
    <xdr:from>
      <xdr:col>12</xdr:col>
      <xdr:colOff>19053</xdr:colOff>
      <xdr:row>15</xdr:row>
      <xdr:rowOff>38903</xdr:rowOff>
    </xdr:from>
    <xdr:to>
      <xdr:col>12</xdr:col>
      <xdr:colOff>19852</xdr:colOff>
      <xdr:row>18</xdr:row>
      <xdr:rowOff>104776</xdr:rowOff>
    </xdr:to>
    <xdr:cxnSp macro="">
      <xdr:nvCxnSpPr>
        <xdr:cNvPr id="16" name="直線矢印コネクタ 15"/>
        <xdr:cNvCxnSpPr/>
      </xdr:nvCxnSpPr>
      <xdr:spPr>
        <a:xfrm rot="5400000" flipH="1" flipV="1">
          <a:off x="7958941" y="29003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647700</xdr:colOff>
      <xdr:row>10</xdr:row>
      <xdr:rowOff>0</xdr:rowOff>
    </xdr:from>
    <xdr:to>
      <xdr:col>3</xdr:col>
      <xdr:colOff>38100</xdr:colOff>
      <xdr:row>11</xdr:row>
      <xdr:rowOff>104775</xdr:rowOff>
    </xdr:to>
    <xdr:sp macro="" textlink="">
      <xdr:nvSpPr>
        <xdr:cNvPr id="19" name="角丸四角形吹き出し 18"/>
        <xdr:cNvSpPr/>
      </xdr:nvSpPr>
      <xdr:spPr>
        <a:xfrm>
          <a:off x="647700" y="1714500"/>
          <a:ext cx="1447800" cy="276225"/>
        </a:xfrm>
        <a:prstGeom prst="wedgeRoundRectCallout">
          <a:avLst>
            <a:gd name="adj1" fmla="val -25438"/>
            <a:gd name="adj2" fmla="val -16508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やはり</a:t>
          </a:r>
          <a:r>
            <a:rPr kumimoji="1" lang="en-US" altLang="ja-JP" sz="1100"/>
            <a:t>S/R</a:t>
          </a:r>
          <a:r>
            <a:rPr kumimoji="1" lang="ja-JP" altLang="en-US" sz="1100"/>
            <a:t>は重要！</a:t>
          </a:r>
        </a:p>
      </xdr:txBody>
    </xdr:sp>
    <xdr:clientData/>
  </xdr:twoCellAnchor>
  <xdr:twoCellAnchor>
    <xdr:from>
      <xdr:col>0</xdr:col>
      <xdr:colOff>114298</xdr:colOff>
      <xdr:row>34</xdr:row>
      <xdr:rowOff>28574</xdr:rowOff>
    </xdr:from>
    <xdr:to>
      <xdr:col>2</xdr:col>
      <xdr:colOff>542925</xdr:colOff>
      <xdr:row>37</xdr:row>
      <xdr:rowOff>152400</xdr:rowOff>
    </xdr:to>
    <xdr:sp macro="" textlink="">
      <xdr:nvSpPr>
        <xdr:cNvPr id="20" name="角丸四角形吹き出し 19"/>
        <xdr:cNvSpPr/>
      </xdr:nvSpPr>
      <xdr:spPr>
        <a:xfrm>
          <a:off x="114298" y="5857874"/>
          <a:ext cx="1800227"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ルール通り指値・</a:t>
          </a:r>
          <a:r>
            <a:rPr kumimoji="1" lang="en-US" altLang="ja-JP" sz="1100"/>
            <a:t>L/S</a:t>
          </a:r>
          <a:r>
            <a:rPr kumimoji="1" lang="ja-JP" altLang="en-US" sz="1100"/>
            <a:t>・ターゲットを設定、最少ロットで</a:t>
          </a:r>
          <a:r>
            <a:rPr kumimoji="1" lang="en-US" altLang="ja-JP" sz="1100"/>
            <a:t>IN</a:t>
          </a:r>
        </a:p>
      </xdr:txBody>
    </xdr:sp>
    <xdr:clientData/>
  </xdr:twoCellAnchor>
  <xdr:twoCellAnchor>
    <xdr:from>
      <xdr:col>12</xdr:col>
      <xdr:colOff>381000</xdr:colOff>
      <xdr:row>48</xdr:row>
      <xdr:rowOff>104775</xdr:rowOff>
    </xdr:from>
    <xdr:to>
      <xdr:col>14</xdr:col>
      <xdr:colOff>342900</xdr:colOff>
      <xdr:row>50</xdr:row>
      <xdr:rowOff>142875</xdr:rowOff>
    </xdr:to>
    <xdr:sp macro="" textlink="">
      <xdr:nvSpPr>
        <xdr:cNvPr id="21" name="角丸四角形吹き出し 20"/>
        <xdr:cNvSpPr/>
      </xdr:nvSpPr>
      <xdr:spPr>
        <a:xfrm>
          <a:off x="8610600" y="8334375"/>
          <a:ext cx="1333500" cy="381000"/>
        </a:xfrm>
        <a:prstGeom prst="wedgeRoundRectCallout">
          <a:avLst>
            <a:gd name="adj1" fmla="val 85384"/>
            <a:gd name="adj2" fmla="val 4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強く伸びた</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32</xdr:row>
      <xdr:rowOff>200025</xdr:rowOff>
    </xdr:from>
    <xdr:to>
      <xdr:col>18</xdr:col>
      <xdr:colOff>57150</xdr:colOff>
      <xdr:row>64</xdr:row>
      <xdr:rowOff>0</xdr:rowOff>
    </xdr:to>
    <xdr:pic>
      <xdr:nvPicPr>
        <xdr:cNvPr id="13314" name="Picture 2"/>
        <xdr:cNvPicPr>
          <a:picLocks noChangeAspect="1" noChangeArrowheads="1"/>
        </xdr:cNvPicPr>
      </xdr:nvPicPr>
      <xdr:blipFill>
        <a:blip xmlns:r="http://schemas.openxmlformats.org/officeDocument/2006/relationships" r:embed="rId1"/>
        <a:srcRect l="4685" t="13021" b="13021"/>
        <a:stretch>
          <a:fillRect/>
        </a:stretch>
      </xdr:blipFill>
      <xdr:spPr bwMode="auto">
        <a:xfrm>
          <a:off x="0" y="5686425"/>
          <a:ext cx="12401550" cy="54102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123825</xdr:rowOff>
    </xdr:to>
    <xdr:pic>
      <xdr:nvPicPr>
        <xdr:cNvPr id="13313" name="Picture 1"/>
        <xdr:cNvPicPr>
          <a:picLocks noChangeAspect="1" noChangeArrowheads="1"/>
        </xdr:cNvPicPr>
      </xdr:nvPicPr>
      <xdr:blipFill>
        <a:blip xmlns:r="http://schemas.openxmlformats.org/officeDocument/2006/relationships" r:embed="rId2"/>
        <a:srcRect l="4612" t="12760" b="12891"/>
        <a:stretch>
          <a:fillRect/>
        </a:stretch>
      </xdr:blipFill>
      <xdr:spPr bwMode="auto">
        <a:xfrm>
          <a:off x="0" y="0"/>
          <a:ext cx="12411075"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No.54:AUDNZD	</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8</xdr:row>
      <xdr:rowOff>161925</xdr:rowOff>
    </xdr:to>
    <xdr:sp macro="" textlink="">
      <xdr:nvSpPr>
        <xdr:cNvPr id="5" name="テキスト ボックス 4"/>
        <xdr:cNvSpPr txBox="1"/>
      </xdr:nvSpPr>
      <xdr:spPr>
        <a:xfrm>
          <a:off x="104775" y="714375"/>
          <a:ext cx="1447799"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日足レベルでそれなりの</a:t>
          </a:r>
          <a:r>
            <a:rPr kumimoji="1" lang="en-US" altLang="ja-JP" sz="1100"/>
            <a:t>S/R</a:t>
          </a:r>
          <a:r>
            <a:rPr kumimoji="1" lang="ja-JP" altLang="en-US" sz="1100"/>
            <a:t>に当たっている</a:t>
          </a:r>
          <a:r>
            <a:rPr kumimoji="1" lang="en-US" altLang="ja-JP" sz="1100"/>
            <a:t>+FIB38.2</a:t>
          </a:r>
          <a:r>
            <a:rPr kumimoji="1" lang="ja-JP" altLang="en-US" sz="1100"/>
            <a:t>がほぼ重なる</a:t>
          </a:r>
          <a:endParaRPr kumimoji="1" lang="en-US" altLang="ja-JP" sz="1100"/>
        </a:p>
      </xdr:txBody>
    </xdr:sp>
    <xdr:clientData/>
  </xdr:twoCellAnchor>
  <xdr:twoCellAnchor>
    <xdr:from>
      <xdr:col>11</xdr:col>
      <xdr:colOff>504825</xdr:colOff>
      <xdr:row>52</xdr:row>
      <xdr:rowOff>9525</xdr:rowOff>
    </xdr:from>
    <xdr:to>
      <xdr:col>12</xdr:col>
      <xdr:colOff>361950</xdr:colOff>
      <xdr:row>52</xdr:row>
      <xdr:rowOff>161925</xdr:rowOff>
    </xdr:to>
    <xdr:cxnSp macro="">
      <xdr:nvCxnSpPr>
        <xdr:cNvPr id="6" name="直線矢印コネクタ 5"/>
        <xdr:cNvCxnSpPr/>
      </xdr:nvCxnSpPr>
      <xdr:spPr>
        <a:xfrm>
          <a:off x="8048625" y="9048750"/>
          <a:ext cx="54292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95251</xdr:rowOff>
    </xdr:to>
    <xdr:sp macro="" textlink="">
      <xdr:nvSpPr>
        <xdr:cNvPr id="7" name="テキスト ボックス 6"/>
        <xdr:cNvSpPr txBox="1"/>
      </xdr:nvSpPr>
      <xdr:spPr>
        <a:xfrm>
          <a:off x="85725" y="5915026"/>
          <a:ext cx="135254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11</xdr:col>
      <xdr:colOff>381000</xdr:colOff>
      <xdr:row>36</xdr:row>
      <xdr:rowOff>38100</xdr:rowOff>
    </xdr:from>
    <xdr:to>
      <xdr:col>12</xdr:col>
      <xdr:colOff>285750</xdr:colOff>
      <xdr:row>37</xdr:row>
      <xdr:rowOff>114301</xdr:rowOff>
    </xdr:to>
    <xdr:cxnSp macro="">
      <xdr:nvCxnSpPr>
        <xdr:cNvPr id="8" name="直線矢印コネクタ 7"/>
        <xdr:cNvCxnSpPr/>
      </xdr:nvCxnSpPr>
      <xdr:spPr>
        <a:xfrm flipV="1">
          <a:off x="7924800" y="6334125"/>
          <a:ext cx="590550" cy="2476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561975</xdr:colOff>
      <xdr:row>42</xdr:row>
      <xdr:rowOff>47625</xdr:rowOff>
    </xdr:from>
    <xdr:to>
      <xdr:col>13</xdr:col>
      <xdr:colOff>609600</xdr:colOff>
      <xdr:row>44</xdr:row>
      <xdr:rowOff>85725</xdr:rowOff>
    </xdr:to>
    <xdr:sp macro="" textlink="">
      <xdr:nvSpPr>
        <xdr:cNvPr id="9" name="角丸四角形吹き出し 8"/>
        <xdr:cNvSpPr/>
      </xdr:nvSpPr>
      <xdr:spPr>
        <a:xfrm>
          <a:off x="8791575" y="7372350"/>
          <a:ext cx="733425" cy="381000"/>
        </a:xfrm>
        <a:prstGeom prst="wedgeRoundRectCallout">
          <a:avLst>
            <a:gd name="adj1" fmla="val 22720"/>
            <a:gd name="adj2" fmla="val -12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104775</xdr:colOff>
      <xdr:row>34</xdr:row>
      <xdr:rowOff>0</xdr:rowOff>
    </xdr:from>
    <xdr:to>
      <xdr:col>14</xdr:col>
      <xdr:colOff>342900</xdr:colOff>
      <xdr:row>36</xdr:row>
      <xdr:rowOff>38100</xdr:rowOff>
    </xdr:to>
    <xdr:sp macro="" textlink="">
      <xdr:nvSpPr>
        <xdr:cNvPr id="11" name="角丸四角形吹き出し 10"/>
        <xdr:cNvSpPr/>
      </xdr:nvSpPr>
      <xdr:spPr>
        <a:xfrm>
          <a:off x="9020175" y="5953125"/>
          <a:ext cx="923925" cy="381000"/>
        </a:xfrm>
        <a:prstGeom prst="wedgeRoundRectCallout">
          <a:avLst>
            <a:gd name="adj1" fmla="val 23484"/>
            <a:gd name="adj2" fmla="val 11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85724</xdr:colOff>
      <xdr:row>37</xdr:row>
      <xdr:rowOff>9524</xdr:rowOff>
    </xdr:from>
    <xdr:to>
      <xdr:col>1</xdr:col>
      <xdr:colOff>638176</xdr:colOff>
      <xdr:row>40</xdr:row>
      <xdr:rowOff>95249</xdr:rowOff>
    </xdr:to>
    <xdr:sp macro="" textlink="">
      <xdr:nvSpPr>
        <xdr:cNvPr id="13" name="角丸四角形吹き出し 12"/>
        <xdr:cNvSpPr/>
      </xdr:nvSpPr>
      <xdr:spPr>
        <a:xfrm>
          <a:off x="85724" y="6476999"/>
          <a:ext cx="1238252"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の強さから３％で</a:t>
          </a:r>
          <a:r>
            <a:rPr kumimoji="1" lang="en-US" altLang="ja-JP" sz="1100"/>
            <a:t>IN</a:t>
          </a:r>
          <a:r>
            <a:rPr kumimoji="1" lang="ja-JP" altLang="en-US" sz="1100"/>
            <a:t>したが</a:t>
          </a:r>
          <a:r>
            <a:rPr kumimoji="1" lang="en-US" altLang="ja-JP" sz="1100"/>
            <a:t>…</a:t>
          </a:r>
        </a:p>
      </xdr:txBody>
    </xdr:sp>
    <xdr:clientData/>
  </xdr:twoCellAnchor>
  <xdr:twoCellAnchor>
    <xdr:from>
      <xdr:col>1</xdr:col>
      <xdr:colOff>113508</xdr:colOff>
      <xdr:row>12</xdr:row>
      <xdr:rowOff>48418</xdr:rowOff>
    </xdr:from>
    <xdr:to>
      <xdr:col>1</xdr:col>
      <xdr:colOff>115096</xdr:colOff>
      <xdr:row>16</xdr:row>
      <xdr:rowOff>67469</xdr:rowOff>
    </xdr:to>
    <xdr:cxnSp macro="">
      <xdr:nvCxnSpPr>
        <xdr:cNvPr id="14" name="直線矢印コネクタ 13"/>
        <xdr:cNvCxnSpPr/>
      </xdr:nvCxnSpPr>
      <xdr:spPr>
        <a:xfrm rot="5400000" flipH="1" flipV="1">
          <a:off x="447676" y="2457450"/>
          <a:ext cx="70485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104779</xdr:colOff>
      <xdr:row>8</xdr:row>
      <xdr:rowOff>95252</xdr:rowOff>
    </xdr:from>
    <xdr:to>
      <xdr:col>6</xdr:col>
      <xdr:colOff>114300</xdr:colOff>
      <xdr:row>11</xdr:row>
      <xdr:rowOff>133349</xdr:rowOff>
    </xdr:to>
    <xdr:cxnSp macro="">
      <xdr:nvCxnSpPr>
        <xdr:cNvPr id="15" name="直線矢印コネクタ 14"/>
        <xdr:cNvCxnSpPr/>
      </xdr:nvCxnSpPr>
      <xdr:spPr>
        <a:xfrm rot="16200000" flipH="1">
          <a:off x="3948116" y="17383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228604</xdr:colOff>
      <xdr:row>8</xdr:row>
      <xdr:rowOff>123827</xdr:rowOff>
    </xdr:from>
    <xdr:to>
      <xdr:col>17</xdr:col>
      <xdr:colOff>238125</xdr:colOff>
      <xdr:row>11</xdr:row>
      <xdr:rowOff>161924</xdr:rowOff>
    </xdr:to>
    <xdr:cxnSp macro="">
      <xdr:nvCxnSpPr>
        <xdr:cNvPr id="16" name="直線矢印コネクタ 15"/>
        <xdr:cNvCxnSpPr/>
      </xdr:nvCxnSpPr>
      <xdr:spPr>
        <a:xfrm rot="16200000" flipH="1">
          <a:off x="11615741" y="17668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408784</xdr:colOff>
      <xdr:row>12</xdr:row>
      <xdr:rowOff>57944</xdr:rowOff>
    </xdr:from>
    <xdr:to>
      <xdr:col>11</xdr:col>
      <xdr:colOff>410372</xdr:colOff>
      <xdr:row>16</xdr:row>
      <xdr:rowOff>76995</xdr:rowOff>
    </xdr:to>
    <xdr:cxnSp macro="">
      <xdr:nvCxnSpPr>
        <xdr:cNvPr id="23" name="直線矢印コネクタ 22"/>
        <xdr:cNvCxnSpPr/>
      </xdr:nvCxnSpPr>
      <xdr:spPr>
        <a:xfrm rot="5400000" flipH="1" flipV="1">
          <a:off x="7600952" y="2466976"/>
          <a:ext cx="70485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647701</xdr:colOff>
      <xdr:row>38</xdr:row>
      <xdr:rowOff>28575</xdr:rowOff>
    </xdr:from>
    <xdr:to>
      <xdr:col>10</xdr:col>
      <xdr:colOff>514351</xdr:colOff>
      <xdr:row>40</xdr:row>
      <xdr:rowOff>47625</xdr:rowOff>
    </xdr:to>
    <xdr:sp macro="" textlink="">
      <xdr:nvSpPr>
        <xdr:cNvPr id="26" name="角丸四角形吹き出し 25"/>
        <xdr:cNvSpPr/>
      </xdr:nvSpPr>
      <xdr:spPr>
        <a:xfrm>
          <a:off x="6134101" y="6667500"/>
          <a:ext cx="1238250" cy="361950"/>
        </a:xfrm>
        <a:prstGeom prst="wedgeRoundRectCallout">
          <a:avLst>
            <a:gd name="adj1" fmla="val 73490"/>
            <a:gd name="adj2" fmla="val 4154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トレンドの伸びが小さい！！</a:t>
          </a:r>
        </a:p>
      </xdr:txBody>
    </xdr:sp>
    <xdr:clientData/>
  </xdr:twoCellAnchor>
  <xdr:twoCellAnchor>
    <xdr:from>
      <xdr:col>0</xdr:col>
      <xdr:colOff>180975</xdr:colOff>
      <xdr:row>17</xdr:row>
      <xdr:rowOff>85726</xdr:rowOff>
    </xdr:from>
    <xdr:to>
      <xdr:col>2</xdr:col>
      <xdr:colOff>438150</xdr:colOff>
      <xdr:row>22</xdr:row>
      <xdr:rowOff>66676</xdr:rowOff>
    </xdr:to>
    <xdr:sp macro="" textlink="">
      <xdr:nvSpPr>
        <xdr:cNvPr id="27" name="テキスト ボックス 26"/>
        <xdr:cNvSpPr txBox="1"/>
      </xdr:nvSpPr>
      <xdr:spPr>
        <a:xfrm>
          <a:off x="180975" y="3000376"/>
          <a:ext cx="1628775" cy="8382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GBPNZD</a:t>
          </a:r>
          <a:r>
            <a:rPr kumimoji="1" lang="ja-JP" altLang="en-US" sz="1100"/>
            <a:t>に指値していたが、先週</a:t>
          </a:r>
          <a:r>
            <a:rPr kumimoji="1" lang="en-US" altLang="ja-JP" sz="1100"/>
            <a:t>GBP</a:t>
          </a:r>
          <a:r>
            <a:rPr kumimoji="1" lang="ja-JP" altLang="en-US" sz="1100"/>
            <a:t>系で負けていた為、</a:t>
          </a:r>
          <a:r>
            <a:rPr kumimoji="1" lang="en-US" altLang="ja-JP" sz="1100"/>
            <a:t>GBP</a:t>
          </a:r>
          <a:r>
            <a:rPr kumimoji="1" lang="ja-JP" altLang="en-US" sz="1100"/>
            <a:t>の相性を警戒してこっちに変更</a:t>
          </a:r>
          <a:endParaRPr kumimoji="1" lang="en-US" altLang="ja-JP" sz="1100"/>
        </a:p>
      </xdr:txBody>
    </xdr:sp>
    <xdr:clientData/>
  </xdr:twoCellAnchor>
  <xdr:twoCellAnchor>
    <xdr:from>
      <xdr:col>0</xdr:col>
      <xdr:colOff>114299</xdr:colOff>
      <xdr:row>41</xdr:row>
      <xdr:rowOff>19049</xdr:rowOff>
    </xdr:from>
    <xdr:to>
      <xdr:col>1</xdr:col>
      <xdr:colOff>666751</xdr:colOff>
      <xdr:row>44</xdr:row>
      <xdr:rowOff>104774</xdr:rowOff>
    </xdr:to>
    <xdr:sp macro="" textlink="">
      <xdr:nvSpPr>
        <xdr:cNvPr id="28" name="角丸四角形吹き出し 27"/>
        <xdr:cNvSpPr/>
      </xdr:nvSpPr>
      <xdr:spPr>
        <a:xfrm>
          <a:off x="114299" y="7172324"/>
          <a:ext cx="1238252"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トレンドの伸びチェックが甘くなっていた</a:t>
          </a:r>
          <a:r>
            <a:rPr kumimoji="1" lang="en-US" altLang="ja-JP" sz="1100"/>
            <a:t>×</a:t>
          </a:r>
        </a:p>
      </xdr:txBody>
    </xdr:sp>
    <xdr:clientData/>
  </xdr:twoCellAnchor>
  <xdr:twoCellAnchor>
    <xdr:from>
      <xdr:col>0</xdr:col>
      <xdr:colOff>200024</xdr:colOff>
      <xdr:row>49</xdr:row>
      <xdr:rowOff>47624</xdr:rowOff>
    </xdr:from>
    <xdr:to>
      <xdr:col>2</xdr:col>
      <xdr:colOff>361950</xdr:colOff>
      <xdr:row>54</xdr:row>
      <xdr:rowOff>95250</xdr:rowOff>
    </xdr:to>
    <xdr:sp macro="" textlink="">
      <xdr:nvSpPr>
        <xdr:cNvPr id="29" name="角丸四角形吹き出し 28"/>
        <xdr:cNvSpPr/>
      </xdr:nvSpPr>
      <xdr:spPr>
        <a:xfrm>
          <a:off x="200024" y="8572499"/>
          <a:ext cx="1533526" cy="9048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変更前の</a:t>
          </a:r>
          <a:r>
            <a:rPr kumimoji="1" lang="en-US" altLang="ja-JP" sz="1100"/>
            <a:t>GBPNZD</a:t>
          </a:r>
          <a:r>
            <a:rPr kumimoji="1" lang="ja-JP" altLang="en-US" sz="1100"/>
            <a:t>は指標発表でターゲット到達</a:t>
          </a:r>
          <a:r>
            <a:rPr kumimoji="1" lang="en-US" altLang="ja-JP" sz="1100"/>
            <a:t>…orz</a:t>
          </a:r>
        </a:p>
      </xdr:txBody>
    </xdr:sp>
    <xdr:clientData/>
  </xdr:twoCellAnchor>
  <xdr:twoCellAnchor>
    <xdr:from>
      <xdr:col>2</xdr:col>
      <xdr:colOff>47624</xdr:colOff>
      <xdr:row>44</xdr:row>
      <xdr:rowOff>104774</xdr:rowOff>
    </xdr:from>
    <xdr:to>
      <xdr:col>3</xdr:col>
      <xdr:colOff>600076</xdr:colOff>
      <xdr:row>48</xdr:row>
      <xdr:rowOff>19049</xdr:rowOff>
    </xdr:to>
    <xdr:sp macro="" textlink="">
      <xdr:nvSpPr>
        <xdr:cNvPr id="30" name="角丸四角形吹き出し 29"/>
        <xdr:cNvSpPr/>
      </xdr:nvSpPr>
      <xdr:spPr>
        <a:xfrm>
          <a:off x="1419224" y="7772399"/>
          <a:ext cx="1238252" cy="600075"/>
        </a:xfrm>
        <a:prstGeom prst="wedgeRoundRectCallout">
          <a:avLst>
            <a:gd name="adj1" fmla="val -60668"/>
            <a:gd name="adj2" fmla="val -5900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検証履歴の都合良いところだけを読んでしまった</a:t>
          </a:r>
          <a:endParaRPr kumimoji="1" lang="en-US" altLang="ja-JP" sz="1100"/>
        </a:p>
      </xdr:txBody>
    </xdr:sp>
    <xdr:clientData/>
  </xdr:twoCellAnchor>
  <xdr:twoCellAnchor>
    <xdr:from>
      <xdr:col>0</xdr:col>
      <xdr:colOff>428625</xdr:colOff>
      <xdr:row>55</xdr:row>
      <xdr:rowOff>85725</xdr:rowOff>
    </xdr:from>
    <xdr:to>
      <xdr:col>10</xdr:col>
      <xdr:colOff>487240</xdr:colOff>
      <xdr:row>62</xdr:row>
      <xdr:rowOff>26377</xdr:rowOff>
    </xdr:to>
    <xdr:grpSp>
      <xdr:nvGrpSpPr>
        <xdr:cNvPr id="31" name="グループ化 30"/>
        <xdr:cNvGrpSpPr/>
      </xdr:nvGrpSpPr>
      <xdr:grpSpPr>
        <a:xfrm>
          <a:off x="428625" y="9639300"/>
          <a:ext cx="6916615" cy="1140802"/>
          <a:chOff x="60079" y="5304692"/>
          <a:chExt cx="6945923" cy="1171575"/>
        </a:xfrm>
      </xdr:grpSpPr>
      <xdr:sp macro="" textlink="">
        <xdr:nvSpPr>
          <xdr:cNvPr id="32" name="テキスト ボックス 31"/>
          <xdr:cNvSpPr txBox="1"/>
        </xdr:nvSpPr>
        <xdr:spPr>
          <a:xfrm>
            <a:off x="60079" y="5304692"/>
            <a:ext cx="6945923" cy="1171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3200" b="1"/>
              <a:t>AUDUSD,EURGBP,AUDNZD,NZDCHF</a:t>
            </a:r>
            <a:r>
              <a:rPr kumimoji="1" lang="ja-JP" altLang="en-US" sz="3200" b="1"/>
              <a:t>は鉄壁でルールを守る！</a:t>
            </a:r>
            <a:endParaRPr kumimoji="1" lang="en-US" altLang="ja-JP" sz="3200" b="1"/>
          </a:p>
        </xdr:txBody>
      </xdr:sp>
      <xdr:sp macro="" textlink="">
        <xdr:nvSpPr>
          <xdr:cNvPr id="33" name="テキスト ボックス 32"/>
          <xdr:cNvSpPr txBox="1"/>
        </xdr:nvSpPr>
        <xdr:spPr>
          <a:xfrm>
            <a:off x="175847" y="5729653"/>
            <a:ext cx="6346577" cy="263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3.6</a:t>
            </a:r>
            <a:r>
              <a:rPr kumimoji="1" lang="ja-JP" altLang="en-US" sz="1100"/>
              <a:t>か月　　９０％　　　　　　</a:t>
            </a:r>
            <a:r>
              <a:rPr kumimoji="1" lang="en-US" altLang="ja-JP" sz="1100"/>
              <a:t>5.8</a:t>
            </a:r>
            <a:r>
              <a:rPr kumimoji="1" lang="ja-JP" altLang="en-US" sz="1100"/>
              <a:t>か月　１００％</a:t>
            </a:r>
            <a:r>
              <a:rPr kumimoji="1" lang="en-US" altLang="ja-JP" sz="1100"/>
              <a:t>-50%</a:t>
            </a:r>
            <a:r>
              <a:rPr kumimoji="1" lang="ja-JP" altLang="en-US" sz="1100"/>
              <a:t>　　　　　</a:t>
            </a:r>
            <a:r>
              <a:rPr kumimoji="1" lang="ja-JP" altLang="en-US" sz="1100">
                <a:solidFill>
                  <a:srgbClr val="FF0000"/>
                </a:solidFill>
              </a:rPr>
              <a:t>　</a:t>
            </a:r>
            <a:r>
              <a:rPr kumimoji="1" lang="en-US" altLang="ja-JP" sz="1100">
                <a:solidFill>
                  <a:srgbClr val="FF0000"/>
                </a:solidFill>
              </a:rPr>
              <a:t>8.3</a:t>
            </a:r>
            <a:r>
              <a:rPr kumimoji="1" lang="ja-JP" altLang="en-US" sz="1100">
                <a:solidFill>
                  <a:srgbClr val="FF0000"/>
                </a:solidFill>
              </a:rPr>
              <a:t>か月１００％</a:t>
            </a:r>
            <a:r>
              <a:rPr kumimoji="1" lang="ja-JP" altLang="en-US" sz="1100"/>
              <a:t>　　　　</a:t>
            </a:r>
            <a:r>
              <a:rPr kumimoji="1" lang="en-US" altLang="ja-JP" sz="1100"/>
              <a:t>8.3</a:t>
            </a:r>
            <a:r>
              <a:rPr kumimoji="1" lang="ja-JP" altLang="en-US" sz="1100"/>
              <a:t>か月　１００％</a:t>
            </a:r>
          </a:p>
        </xdr:txBody>
      </xdr:sp>
    </xdr:grpSp>
    <xdr:clientData/>
  </xdr:twoCellAnchor>
  <xdr:oneCellAnchor>
    <xdr:from>
      <xdr:col>6</xdr:col>
      <xdr:colOff>487241</xdr:colOff>
      <xdr:row>59</xdr:row>
      <xdr:rowOff>41762</xdr:rowOff>
    </xdr:from>
    <xdr:ext cx="2667000" cy="731354"/>
    <xdr:sp macro="" textlink="">
      <xdr:nvSpPr>
        <xdr:cNvPr id="34" name="テキスト ボックス 33"/>
        <xdr:cNvSpPr txBox="1"/>
      </xdr:nvSpPr>
      <xdr:spPr>
        <a:xfrm>
          <a:off x="4602041" y="10281137"/>
          <a:ext cx="2667000" cy="73135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latin typeface="+mn-lt"/>
              <a:ea typeface="+mn-ea"/>
              <a:cs typeface="+mn-cs"/>
            </a:rPr>
            <a:t>手前のトレンドは</a:t>
          </a:r>
          <a:endParaRPr kumimoji="1" lang="en-US" altLang="ja-JP" sz="1400" b="1">
            <a:solidFill>
              <a:srgbClr val="FF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latin typeface="+mn-lt"/>
              <a:ea typeface="+mn-ea"/>
              <a:cs typeface="+mn-cs"/>
            </a:rPr>
            <a:t>２３．６を少し抜ける程度まで！</a:t>
          </a:r>
          <a:endParaRPr kumimoji="1" lang="en-US" sz="1400" b="1">
            <a:solidFill>
              <a:srgbClr val="FF0000"/>
            </a:solidFill>
            <a:latin typeface="+mn-lt"/>
            <a:ea typeface="+mn-ea"/>
            <a:cs typeface="+mn-cs"/>
          </a:endParaRPr>
        </a:p>
        <a:p>
          <a:endParaRPr kumimoji="1" lang="ja-JP" altLang="en-US" sz="1100">
            <a:solidFill>
              <a:srgbClr val="FF0000"/>
            </a:solidFill>
          </a:endParaRPr>
        </a:p>
      </xdr:txBody>
    </xdr:sp>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123825</xdr:rowOff>
    </xdr:to>
    <xdr:pic>
      <xdr:nvPicPr>
        <xdr:cNvPr id="12290" name="Picture 2"/>
        <xdr:cNvPicPr>
          <a:picLocks noChangeAspect="1" noChangeArrowheads="1"/>
        </xdr:cNvPicPr>
      </xdr:nvPicPr>
      <xdr:blipFill>
        <a:blip xmlns:r="http://schemas.openxmlformats.org/officeDocument/2006/relationships" r:embed="rId1"/>
        <a:srcRect l="4612" t="12760" b="12891"/>
        <a:stretch>
          <a:fillRect/>
        </a:stretch>
      </xdr:blipFill>
      <xdr:spPr bwMode="auto">
        <a:xfrm>
          <a:off x="0" y="0"/>
          <a:ext cx="12411075" cy="5438775"/>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161925</xdr:rowOff>
    </xdr:from>
    <xdr:to>
      <xdr:col>18</xdr:col>
      <xdr:colOff>85725</xdr:colOff>
      <xdr:row>69</xdr:row>
      <xdr:rowOff>123825</xdr:rowOff>
    </xdr:to>
    <xdr:pic>
      <xdr:nvPicPr>
        <xdr:cNvPr id="12289" name="Picture 1"/>
        <xdr:cNvPicPr>
          <a:picLocks noChangeAspect="1" noChangeArrowheads="1"/>
        </xdr:cNvPicPr>
      </xdr:nvPicPr>
      <xdr:blipFill>
        <a:blip xmlns:r="http://schemas.openxmlformats.org/officeDocument/2006/relationships" r:embed="rId2"/>
        <a:srcRect l="4466" t="12630"/>
        <a:stretch>
          <a:fillRect/>
        </a:stretch>
      </xdr:blipFill>
      <xdr:spPr bwMode="auto">
        <a:xfrm>
          <a:off x="0" y="5648325"/>
          <a:ext cx="12430125" cy="63912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No.53:USDJPY</a:t>
          </a:r>
        </a:p>
        <a:p>
          <a:r>
            <a:rPr kumimoji="1" lang="ja-JP" altLang="en-US" sz="1100"/>
            <a:t>フラッグ　（お試し）</a:t>
          </a:r>
        </a:p>
      </xdr:txBody>
    </xdr:sp>
    <xdr:clientData/>
  </xdr:twoCellAnchor>
  <xdr:twoCellAnchor>
    <xdr:from>
      <xdr:col>0</xdr:col>
      <xdr:colOff>104775</xdr:colOff>
      <xdr:row>4</xdr:row>
      <xdr:rowOff>28575</xdr:rowOff>
    </xdr:from>
    <xdr:to>
      <xdr:col>2</xdr:col>
      <xdr:colOff>180974</xdr:colOff>
      <xdr:row>7</xdr:row>
      <xdr:rowOff>133350</xdr:rowOff>
    </xdr:to>
    <xdr:sp macro="" textlink="">
      <xdr:nvSpPr>
        <xdr:cNvPr id="5" name="テキスト ボックス 4"/>
        <xdr:cNvSpPr txBox="1"/>
      </xdr:nvSpPr>
      <xdr:spPr>
        <a:xfrm>
          <a:off x="104775" y="714375"/>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４ｈ足でフラッグを認識。</a:t>
          </a:r>
          <a:endParaRPr kumimoji="1" lang="en-US" altLang="ja-JP" sz="1100"/>
        </a:p>
        <a:p>
          <a:r>
            <a:rPr kumimoji="1" lang="ja-JP" altLang="en-US" sz="1100"/>
            <a:t>今回</a:t>
          </a:r>
          <a:r>
            <a:rPr kumimoji="1" lang="en-US" altLang="ja-JP" sz="1100"/>
            <a:t>S/R</a:t>
          </a:r>
          <a:r>
            <a:rPr kumimoji="1" lang="ja-JP" altLang="en-US" sz="1100"/>
            <a:t>の確認なし</a:t>
          </a:r>
          <a:endParaRPr kumimoji="1" lang="en-US" altLang="ja-JP" sz="1100"/>
        </a:p>
      </xdr:txBody>
    </xdr:sp>
    <xdr:clientData/>
  </xdr:twoCellAnchor>
  <xdr:twoCellAnchor>
    <xdr:from>
      <xdr:col>8</xdr:col>
      <xdr:colOff>342900</xdr:colOff>
      <xdr:row>48</xdr:row>
      <xdr:rowOff>47625</xdr:rowOff>
    </xdr:from>
    <xdr:to>
      <xdr:col>9</xdr:col>
      <xdr:colOff>390525</xdr:colOff>
      <xdr:row>50</xdr:row>
      <xdr:rowOff>85725</xdr:rowOff>
    </xdr:to>
    <xdr:sp macro="" textlink="">
      <xdr:nvSpPr>
        <xdr:cNvPr id="9" name="角丸四角形吹き出し 8"/>
        <xdr:cNvSpPr/>
      </xdr:nvSpPr>
      <xdr:spPr>
        <a:xfrm>
          <a:off x="5829300" y="8362950"/>
          <a:ext cx="733425" cy="381000"/>
        </a:xfrm>
        <a:prstGeom prst="wedgeRoundRectCallout">
          <a:avLst>
            <a:gd name="adj1" fmla="val 77265"/>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4</xdr:col>
      <xdr:colOff>228603</xdr:colOff>
      <xdr:row>13</xdr:row>
      <xdr:rowOff>124628</xdr:rowOff>
    </xdr:from>
    <xdr:to>
      <xdr:col>4</xdr:col>
      <xdr:colOff>229402</xdr:colOff>
      <xdr:row>17</xdr:row>
      <xdr:rowOff>19051</xdr:rowOff>
    </xdr:to>
    <xdr:cxnSp macro="">
      <xdr:nvCxnSpPr>
        <xdr:cNvPr id="10" name="直線矢印コネクタ 9"/>
        <xdr:cNvCxnSpPr/>
      </xdr:nvCxnSpPr>
      <xdr:spPr>
        <a:xfrm rot="5400000" flipH="1" flipV="1">
          <a:off x="2682091" y="26431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133350</xdr:colOff>
      <xdr:row>41</xdr:row>
      <xdr:rowOff>19050</xdr:rowOff>
    </xdr:from>
    <xdr:to>
      <xdr:col>10</xdr:col>
      <xdr:colOff>438150</xdr:colOff>
      <xdr:row>43</xdr:row>
      <xdr:rowOff>57150</xdr:rowOff>
    </xdr:to>
    <xdr:sp macro="" textlink="">
      <xdr:nvSpPr>
        <xdr:cNvPr id="12" name="角丸四角形吹き出し 11"/>
        <xdr:cNvSpPr/>
      </xdr:nvSpPr>
      <xdr:spPr>
        <a:xfrm>
          <a:off x="6305550" y="7134225"/>
          <a:ext cx="990600" cy="381000"/>
        </a:xfrm>
        <a:prstGeom prst="wedgeRoundRectCallout">
          <a:avLst>
            <a:gd name="adj1" fmla="val 54301"/>
            <a:gd name="adj2" fmla="val 10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123823</xdr:colOff>
      <xdr:row>33</xdr:row>
      <xdr:rowOff>161924</xdr:rowOff>
    </xdr:from>
    <xdr:to>
      <xdr:col>2</xdr:col>
      <xdr:colOff>552450</xdr:colOff>
      <xdr:row>37</xdr:row>
      <xdr:rowOff>114300</xdr:rowOff>
    </xdr:to>
    <xdr:sp macro="" textlink="">
      <xdr:nvSpPr>
        <xdr:cNvPr id="15" name="角丸四角形吹き出し 14"/>
        <xdr:cNvSpPr/>
      </xdr:nvSpPr>
      <xdr:spPr>
        <a:xfrm>
          <a:off x="123823" y="5905499"/>
          <a:ext cx="1800227"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ルール通り指値・</a:t>
          </a:r>
          <a:r>
            <a:rPr kumimoji="1" lang="en-US" altLang="ja-JP" sz="1100"/>
            <a:t>L/S</a:t>
          </a:r>
          <a:r>
            <a:rPr kumimoji="1" lang="ja-JP" altLang="en-US" sz="1100"/>
            <a:t>・ターゲットを設定、最少ロットで</a:t>
          </a:r>
          <a:r>
            <a:rPr kumimoji="1" lang="en-US" altLang="ja-JP" sz="1100"/>
            <a:t>IN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76200</xdr:colOff>
      <xdr:row>31</xdr:row>
      <xdr:rowOff>123825</xdr:rowOff>
    </xdr:to>
    <xdr:pic>
      <xdr:nvPicPr>
        <xdr:cNvPr id="19458" name="Picture 2"/>
        <xdr:cNvPicPr>
          <a:picLocks noChangeAspect="1" noChangeArrowheads="1"/>
        </xdr:cNvPicPr>
      </xdr:nvPicPr>
      <xdr:blipFill>
        <a:blip xmlns:r="http://schemas.openxmlformats.org/officeDocument/2006/relationships" r:embed="rId1"/>
        <a:srcRect l="4539" t="12891" b="12760"/>
        <a:stretch>
          <a:fillRect/>
        </a:stretch>
      </xdr:blipFill>
      <xdr:spPr bwMode="auto">
        <a:xfrm>
          <a:off x="0" y="0"/>
          <a:ext cx="12420600"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No.80:GBPAUD</a:t>
          </a:r>
        </a:p>
        <a:p>
          <a:r>
            <a:rPr kumimoji="1" lang="ja-JP" altLang="en-US" sz="1100"/>
            <a:t>フラッグ</a:t>
          </a:r>
        </a:p>
      </xdr:txBody>
    </xdr:sp>
    <xdr:clientData/>
  </xdr:twoCellAnchor>
  <xdr:twoCellAnchor>
    <xdr:from>
      <xdr:col>0</xdr:col>
      <xdr:colOff>104775</xdr:colOff>
      <xdr:row>4</xdr:row>
      <xdr:rowOff>28575</xdr:rowOff>
    </xdr:from>
    <xdr:to>
      <xdr:col>2</xdr:col>
      <xdr:colOff>514350</xdr:colOff>
      <xdr:row>6</xdr:row>
      <xdr:rowOff>152400</xdr:rowOff>
    </xdr:to>
    <xdr:sp macro="" textlink="">
      <xdr:nvSpPr>
        <xdr:cNvPr id="4" name="テキスト ボックス 3"/>
        <xdr:cNvSpPr txBox="1"/>
      </xdr:nvSpPr>
      <xdr:spPr>
        <a:xfrm>
          <a:off x="104775" y="714375"/>
          <a:ext cx="178117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付近まで上がった後に下落でキレイに感じた</a:t>
          </a:r>
          <a:endParaRPr kumimoji="1" lang="en-US" altLang="ja-JP" sz="1100"/>
        </a:p>
      </xdr:txBody>
    </xdr:sp>
    <xdr:clientData/>
  </xdr:twoCellAnchor>
  <xdr:twoCellAnchor>
    <xdr:from>
      <xdr:col>10</xdr:col>
      <xdr:colOff>0</xdr:colOff>
      <xdr:row>11</xdr:row>
      <xdr:rowOff>85725</xdr:rowOff>
    </xdr:from>
    <xdr:to>
      <xdr:col>11</xdr:col>
      <xdr:colOff>47625</xdr:colOff>
      <xdr:row>13</xdr:row>
      <xdr:rowOff>123825</xdr:rowOff>
    </xdr:to>
    <xdr:sp macro="" textlink="">
      <xdr:nvSpPr>
        <xdr:cNvPr id="5" name="角丸四角形吹き出し 4"/>
        <xdr:cNvSpPr/>
      </xdr:nvSpPr>
      <xdr:spPr>
        <a:xfrm>
          <a:off x="6858000" y="1971675"/>
          <a:ext cx="733425" cy="381000"/>
        </a:xfrm>
        <a:prstGeom prst="wedgeRoundRectCallout">
          <a:avLst>
            <a:gd name="adj1" fmla="val 61681"/>
            <a:gd name="adj2" fmla="val -11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14</xdr:col>
      <xdr:colOff>657225</xdr:colOff>
      <xdr:row>2</xdr:row>
      <xdr:rowOff>123825</xdr:rowOff>
    </xdr:from>
    <xdr:to>
      <xdr:col>16</xdr:col>
      <xdr:colOff>447675</xdr:colOff>
      <xdr:row>4</xdr:row>
      <xdr:rowOff>161925</xdr:rowOff>
    </xdr:to>
    <xdr:sp macro="" textlink="">
      <xdr:nvSpPr>
        <xdr:cNvPr id="6" name="角丸四角形吹き出し 5"/>
        <xdr:cNvSpPr/>
      </xdr:nvSpPr>
      <xdr:spPr>
        <a:xfrm>
          <a:off x="10258425" y="466725"/>
          <a:ext cx="1162050" cy="381000"/>
        </a:xfrm>
        <a:prstGeom prst="wedgeRoundRectCallout">
          <a:avLst>
            <a:gd name="adj1" fmla="val -69434"/>
            <a:gd name="adj2" fmla="val 15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6</xdr:col>
      <xdr:colOff>199234</xdr:colOff>
      <xdr:row>5</xdr:row>
      <xdr:rowOff>57943</xdr:rowOff>
    </xdr:from>
    <xdr:to>
      <xdr:col>6</xdr:col>
      <xdr:colOff>200822</xdr:colOff>
      <xdr:row>8</xdr:row>
      <xdr:rowOff>134144</xdr:rowOff>
    </xdr:to>
    <xdr:cxnSp macro="">
      <xdr:nvCxnSpPr>
        <xdr:cNvPr id="7" name="直線矢印コネクタ 6"/>
        <xdr:cNvCxnSpPr/>
      </xdr:nvCxnSpPr>
      <xdr:spPr>
        <a:xfrm rot="5400000" flipH="1" flipV="1">
          <a:off x="4019552" y="1209675"/>
          <a:ext cx="59055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7</xdr:row>
      <xdr:rowOff>133350</xdr:rowOff>
    </xdr:from>
    <xdr:to>
      <xdr:col>2</xdr:col>
      <xdr:colOff>523875</xdr:colOff>
      <xdr:row>11</xdr:row>
      <xdr:rowOff>104775</xdr:rowOff>
    </xdr:to>
    <xdr:sp macro="" textlink="">
      <xdr:nvSpPr>
        <xdr:cNvPr id="13" name="テキスト ボックス 12"/>
        <xdr:cNvSpPr txBox="1"/>
      </xdr:nvSpPr>
      <xdr:spPr>
        <a:xfrm>
          <a:off x="114300" y="1333500"/>
          <a:ext cx="1781175"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61.8</a:t>
          </a:r>
          <a:r>
            <a:rPr kumimoji="1" lang="ja-JP" altLang="en-US" sz="1100"/>
            <a:t>までヒゲで戻って切られた後大きく下落。。</a:t>
          </a:r>
          <a:endParaRPr kumimoji="1" lang="en-US" altLang="ja-JP" sz="1100"/>
        </a:p>
        <a:p>
          <a:r>
            <a:rPr kumimoji="1" lang="ja-JP" altLang="en-US" sz="1100"/>
            <a:t>あぁムズカシイ。</a:t>
          </a:r>
          <a:endParaRPr kumimoji="1" lang="en-US" altLang="ja-JP" sz="1100"/>
        </a:p>
      </xdr:txBody>
    </xdr:sp>
    <xdr:clientData/>
  </xdr:twoCellAnchor>
  <xdr:twoCellAnchor>
    <xdr:from>
      <xdr:col>10</xdr:col>
      <xdr:colOff>609604</xdr:colOff>
      <xdr:row>2</xdr:row>
      <xdr:rowOff>133352</xdr:rowOff>
    </xdr:from>
    <xdr:to>
      <xdr:col>10</xdr:col>
      <xdr:colOff>619125</xdr:colOff>
      <xdr:row>5</xdr:row>
      <xdr:rowOff>171449</xdr:rowOff>
    </xdr:to>
    <xdr:cxnSp macro="">
      <xdr:nvCxnSpPr>
        <xdr:cNvPr id="14" name="直線矢印コネクタ 13"/>
        <xdr:cNvCxnSpPr/>
      </xdr:nvCxnSpPr>
      <xdr:spPr>
        <a:xfrm rot="16200000" flipH="1">
          <a:off x="7196141" y="7477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32</xdr:row>
      <xdr:rowOff>161925</xdr:rowOff>
    </xdr:from>
    <xdr:to>
      <xdr:col>18</xdr:col>
      <xdr:colOff>47625</xdr:colOff>
      <xdr:row>64</xdr:row>
      <xdr:rowOff>104775</xdr:rowOff>
    </xdr:to>
    <xdr:pic>
      <xdr:nvPicPr>
        <xdr:cNvPr id="11266" name="Picture 2"/>
        <xdr:cNvPicPr>
          <a:picLocks noChangeAspect="1" noChangeArrowheads="1"/>
        </xdr:cNvPicPr>
      </xdr:nvPicPr>
      <xdr:blipFill>
        <a:blip xmlns:r="http://schemas.openxmlformats.org/officeDocument/2006/relationships" r:embed="rId1"/>
        <a:srcRect l="4758" t="12891" b="12891"/>
        <a:stretch>
          <a:fillRect/>
        </a:stretch>
      </xdr:blipFill>
      <xdr:spPr bwMode="auto">
        <a:xfrm>
          <a:off x="0" y="5648325"/>
          <a:ext cx="12392025" cy="54292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104775</xdr:rowOff>
    </xdr:to>
    <xdr:pic>
      <xdr:nvPicPr>
        <xdr:cNvPr id="11265" name="Picture 1"/>
        <xdr:cNvPicPr>
          <a:picLocks noChangeAspect="1" noChangeArrowheads="1"/>
        </xdr:cNvPicPr>
      </xdr:nvPicPr>
      <xdr:blipFill>
        <a:blip xmlns:r="http://schemas.openxmlformats.org/officeDocument/2006/relationships" r:embed="rId2"/>
        <a:srcRect l="4685" t="12760" b="13151"/>
        <a:stretch>
          <a:fillRect/>
        </a:stretch>
      </xdr:blipFill>
      <xdr:spPr bwMode="auto">
        <a:xfrm>
          <a:off x="0" y="0"/>
          <a:ext cx="12401550" cy="54197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No.51､52:CADJPY</a:t>
          </a:r>
        </a:p>
        <a:p>
          <a:r>
            <a:rPr kumimoji="1" lang="ja-JP" altLang="en-US" sz="1100"/>
            <a:t>相場認識</a:t>
          </a:r>
        </a:p>
      </xdr:txBody>
    </xdr:sp>
    <xdr:clientData/>
  </xdr:twoCellAnchor>
  <xdr:twoCellAnchor>
    <xdr:from>
      <xdr:col>0</xdr:col>
      <xdr:colOff>104775</xdr:colOff>
      <xdr:row>4</xdr:row>
      <xdr:rowOff>28576</xdr:rowOff>
    </xdr:from>
    <xdr:to>
      <xdr:col>2</xdr:col>
      <xdr:colOff>180974</xdr:colOff>
      <xdr:row>6</xdr:row>
      <xdr:rowOff>104776</xdr:rowOff>
    </xdr:to>
    <xdr:sp macro="" textlink="">
      <xdr:nvSpPr>
        <xdr:cNvPr id="5" name="テキスト ボックス 4"/>
        <xdr:cNvSpPr txBox="1"/>
      </xdr:nvSpPr>
      <xdr:spPr>
        <a:xfrm>
          <a:off x="104775" y="714376"/>
          <a:ext cx="1447799"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8</xdr:col>
      <xdr:colOff>676275</xdr:colOff>
      <xdr:row>51</xdr:row>
      <xdr:rowOff>152400</xdr:rowOff>
    </xdr:from>
    <xdr:to>
      <xdr:col>10</xdr:col>
      <xdr:colOff>200025</xdr:colOff>
      <xdr:row>52</xdr:row>
      <xdr:rowOff>57150</xdr:rowOff>
    </xdr:to>
    <xdr:cxnSp macro="">
      <xdr:nvCxnSpPr>
        <xdr:cNvPr id="6" name="直線矢印コネクタ 5"/>
        <xdr:cNvCxnSpPr/>
      </xdr:nvCxnSpPr>
      <xdr:spPr>
        <a:xfrm>
          <a:off x="6162675" y="8896350"/>
          <a:ext cx="895350" cy="762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34</xdr:row>
      <xdr:rowOff>57151</xdr:rowOff>
    </xdr:from>
    <xdr:to>
      <xdr:col>2</xdr:col>
      <xdr:colOff>66674</xdr:colOff>
      <xdr:row>37</xdr:row>
      <xdr:rowOff>1</xdr:rowOff>
    </xdr:to>
    <xdr:sp macro="" textlink="">
      <xdr:nvSpPr>
        <xdr:cNvPr id="7" name="テキスト ボックス 6"/>
        <xdr:cNvSpPr txBox="1"/>
      </xdr:nvSpPr>
      <xdr:spPr>
        <a:xfrm>
          <a:off x="85725" y="58864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9</xdr:col>
      <xdr:colOff>76200</xdr:colOff>
      <xdr:row>58</xdr:row>
      <xdr:rowOff>95250</xdr:rowOff>
    </xdr:from>
    <xdr:to>
      <xdr:col>10</xdr:col>
      <xdr:colOff>133350</xdr:colOff>
      <xdr:row>60</xdr:row>
      <xdr:rowOff>123825</xdr:rowOff>
    </xdr:to>
    <xdr:cxnSp macro="">
      <xdr:nvCxnSpPr>
        <xdr:cNvPr id="8" name="直線矢印コネクタ 7"/>
        <xdr:cNvCxnSpPr/>
      </xdr:nvCxnSpPr>
      <xdr:spPr>
        <a:xfrm flipV="1">
          <a:off x="6248400" y="10039350"/>
          <a:ext cx="742950" cy="3714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xdr:colOff>
      <xdr:row>46</xdr:row>
      <xdr:rowOff>66675</xdr:rowOff>
    </xdr:from>
    <xdr:to>
      <xdr:col>11</xdr:col>
      <xdr:colOff>114300</xdr:colOff>
      <xdr:row>48</xdr:row>
      <xdr:rowOff>104775</xdr:rowOff>
    </xdr:to>
    <xdr:sp macro="" textlink="">
      <xdr:nvSpPr>
        <xdr:cNvPr id="9" name="角丸四角形吹き出し 8"/>
        <xdr:cNvSpPr/>
      </xdr:nvSpPr>
      <xdr:spPr>
        <a:xfrm>
          <a:off x="6924675" y="7953375"/>
          <a:ext cx="733425" cy="381000"/>
        </a:xfrm>
        <a:prstGeom prst="wedgeRoundRectCallout">
          <a:avLst>
            <a:gd name="adj1" fmla="val 56486"/>
            <a:gd name="adj2" fmla="val 6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xdr:col>
      <xdr:colOff>514353</xdr:colOff>
      <xdr:row>16</xdr:row>
      <xdr:rowOff>77003</xdr:rowOff>
    </xdr:from>
    <xdr:to>
      <xdr:col>1</xdr:col>
      <xdr:colOff>515152</xdr:colOff>
      <xdr:row>19</xdr:row>
      <xdr:rowOff>142876</xdr:rowOff>
    </xdr:to>
    <xdr:cxnSp macro="">
      <xdr:nvCxnSpPr>
        <xdr:cNvPr id="10" name="直線矢印コネクタ 9"/>
        <xdr:cNvCxnSpPr/>
      </xdr:nvCxnSpPr>
      <xdr:spPr>
        <a:xfrm rot="5400000" flipH="1" flipV="1">
          <a:off x="910441" y="31099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42</xdr:row>
      <xdr:rowOff>19050</xdr:rowOff>
    </xdr:from>
    <xdr:to>
      <xdr:col>2</xdr:col>
      <xdr:colOff>581025</xdr:colOff>
      <xdr:row>46</xdr:row>
      <xdr:rowOff>104775</xdr:rowOff>
    </xdr:to>
    <xdr:sp macro="" textlink="">
      <xdr:nvSpPr>
        <xdr:cNvPr id="11" name="角丸四角形吹き出し 10"/>
        <xdr:cNvSpPr/>
      </xdr:nvSpPr>
      <xdr:spPr>
        <a:xfrm>
          <a:off x="85723" y="7219950"/>
          <a:ext cx="1866902" cy="77152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せっかく分けて入ったから片方はトレーリングしてみようとターゲットを外した</a:t>
          </a:r>
          <a:endParaRPr kumimoji="1" lang="en-US" altLang="ja-JP" sz="1100"/>
        </a:p>
      </xdr:txBody>
    </xdr:sp>
    <xdr:clientData/>
  </xdr:twoCellAnchor>
  <xdr:twoCellAnchor>
    <xdr:from>
      <xdr:col>11</xdr:col>
      <xdr:colOff>133350</xdr:colOff>
      <xdr:row>50</xdr:row>
      <xdr:rowOff>66675</xdr:rowOff>
    </xdr:from>
    <xdr:to>
      <xdr:col>12</xdr:col>
      <xdr:colOff>514350</xdr:colOff>
      <xdr:row>52</xdr:row>
      <xdr:rowOff>104775</xdr:rowOff>
    </xdr:to>
    <xdr:sp macro="" textlink="">
      <xdr:nvSpPr>
        <xdr:cNvPr id="12" name="角丸四角形吹き出し 11"/>
        <xdr:cNvSpPr/>
      </xdr:nvSpPr>
      <xdr:spPr>
        <a:xfrm>
          <a:off x="7677150" y="8639175"/>
          <a:ext cx="1066800" cy="381000"/>
        </a:xfrm>
        <a:prstGeom prst="wedgeRoundRectCallout">
          <a:avLst>
            <a:gd name="adj1" fmla="val -38747"/>
            <a:gd name="adj2" fmla="val -9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建値決済</a:t>
          </a:r>
          <a:r>
            <a:rPr kumimoji="1" lang="en-US" altLang="ja-JP" sz="1100"/>
            <a:t>×</a:t>
          </a:r>
          <a:endParaRPr kumimoji="1" lang="ja-JP" altLang="en-US" sz="1100"/>
        </a:p>
      </xdr:txBody>
    </xdr:sp>
    <xdr:clientData/>
  </xdr:twoCellAnchor>
  <xdr:twoCellAnchor>
    <xdr:from>
      <xdr:col>17</xdr:col>
      <xdr:colOff>104778</xdr:colOff>
      <xdr:row>16</xdr:row>
      <xdr:rowOff>105578</xdr:rowOff>
    </xdr:from>
    <xdr:to>
      <xdr:col>17</xdr:col>
      <xdr:colOff>105577</xdr:colOff>
      <xdr:row>20</xdr:row>
      <xdr:rowOff>1</xdr:rowOff>
    </xdr:to>
    <xdr:cxnSp macro="">
      <xdr:nvCxnSpPr>
        <xdr:cNvPr id="13" name="直線矢印コネクタ 12"/>
        <xdr:cNvCxnSpPr/>
      </xdr:nvCxnSpPr>
      <xdr:spPr>
        <a:xfrm rot="5400000" flipH="1" flipV="1">
          <a:off x="11473666" y="31384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361954</xdr:colOff>
      <xdr:row>12</xdr:row>
      <xdr:rowOff>161927</xdr:rowOff>
    </xdr:from>
    <xdr:to>
      <xdr:col>3</xdr:col>
      <xdr:colOff>371475</xdr:colOff>
      <xdr:row>16</xdr:row>
      <xdr:rowOff>28574</xdr:rowOff>
    </xdr:to>
    <xdr:cxnSp macro="">
      <xdr:nvCxnSpPr>
        <xdr:cNvPr id="14" name="直線矢印コネクタ 13"/>
        <xdr:cNvCxnSpPr/>
      </xdr:nvCxnSpPr>
      <xdr:spPr>
        <a:xfrm rot="16200000" flipH="1">
          <a:off x="2147891" y="24907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38</xdr:row>
      <xdr:rowOff>9524</xdr:rowOff>
    </xdr:from>
    <xdr:to>
      <xdr:col>2</xdr:col>
      <xdr:colOff>514350</xdr:colOff>
      <xdr:row>41</xdr:row>
      <xdr:rowOff>95250</xdr:rowOff>
    </xdr:to>
    <xdr:sp macro="" textlink="">
      <xdr:nvSpPr>
        <xdr:cNvPr id="15" name="角丸四角形吹き出し 14"/>
        <xdr:cNvSpPr/>
      </xdr:nvSpPr>
      <xdr:spPr>
        <a:xfrm>
          <a:off x="85723" y="6524624"/>
          <a:ext cx="1800227" cy="6000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手前のトレンドの落ち込みが気になったので、１％でふたつ入って２％</a:t>
          </a:r>
          <a:r>
            <a:rPr kumimoji="1" lang="en-US" altLang="ja-JP" sz="1100"/>
            <a:t>IN</a:t>
          </a:r>
        </a:p>
      </xdr:txBody>
    </xdr:sp>
    <xdr:clientData/>
  </xdr:twoCellAnchor>
  <xdr:twoCellAnchor>
    <xdr:from>
      <xdr:col>17</xdr:col>
      <xdr:colOff>257178</xdr:colOff>
      <xdr:row>16</xdr:row>
      <xdr:rowOff>115103</xdr:rowOff>
    </xdr:from>
    <xdr:to>
      <xdr:col>17</xdr:col>
      <xdr:colOff>257977</xdr:colOff>
      <xdr:row>20</xdr:row>
      <xdr:rowOff>9526</xdr:rowOff>
    </xdr:to>
    <xdr:cxnSp macro="">
      <xdr:nvCxnSpPr>
        <xdr:cNvPr id="16" name="直線矢印コネクタ 15"/>
        <xdr:cNvCxnSpPr/>
      </xdr:nvCxnSpPr>
      <xdr:spPr>
        <a:xfrm rot="5400000" flipH="1" flipV="1">
          <a:off x="11626066" y="31480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676279</xdr:colOff>
      <xdr:row>12</xdr:row>
      <xdr:rowOff>142877</xdr:rowOff>
    </xdr:from>
    <xdr:to>
      <xdr:col>4</xdr:col>
      <xdr:colOff>0</xdr:colOff>
      <xdr:row>16</xdr:row>
      <xdr:rowOff>9524</xdr:rowOff>
    </xdr:to>
    <xdr:cxnSp macro="">
      <xdr:nvCxnSpPr>
        <xdr:cNvPr id="18" name="直線矢印コネクタ 17"/>
        <xdr:cNvCxnSpPr/>
      </xdr:nvCxnSpPr>
      <xdr:spPr>
        <a:xfrm rot="16200000" flipH="1">
          <a:off x="2462216" y="24717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647703</xdr:colOff>
      <xdr:row>16</xdr:row>
      <xdr:rowOff>115103</xdr:rowOff>
    </xdr:from>
    <xdr:to>
      <xdr:col>2</xdr:col>
      <xdr:colOff>648502</xdr:colOff>
      <xdr:row>20</xdr:row>
      <xdr:rowOff>9526</xdr:rowOff>
    </xdr:to>
    <xdr:cxnSp macro="">
      <xdr:nvCxnSpPr>
        <xdr:cNvPr id="19" name="直線矢印コネクタ 18"/>
        <xdr:cNvCxnSpPr/>
      </xdr:nvCxnSpPr>
      <xdr:spPr>
        <a:xfrm rot="5400000" flipH="1" flipV="1">
          <a:off x="1729591" y="31480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104773</xdr:colOff>
      <xdr:row>47</xdr:row>
      <xdr:rowOff>66676</xdr:rowOff>
    </xdr:from>
    <xdr:to>
      <xdr:col>2</xdr:col>
      <xdr:colOff>590550</xdr:colOff>
      <xdr:row>50</xdr:row>
      <xdr:rowOff>161926</xdr:rowOff>
    </xdr:to>
    <xdr:sp macro="" textlink="">
      <xdr:nvSpPr>
        <xdr:cNvPr id="21" name="角丸四角形吹き出し 20"/>
        <xdr:cNvSpPr/>
      </xdr:nvSpPr>
      <xdr:spPr>
        <a:xfrm>
          <a:off x="104773" y="8124826"/>
          <a:ext cx="1857377" cy="6096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同時にロスカットを建値に上げたが、ふたつ共上げた</a:t>
          </a:r>
          <a:endParaRPr kumimoji="1" lang="en-US" altLang="ja-JP" sz="1100"/>
        </a:p>
      </xdr:txBody>
    </xdr:sp>
    <xdr:clientData/>
  </xdr:twoCellAnchor>
  <xdr:twoCellAnchor>
    <xdr:from>
      <xdr:col>0</xdr:col>
      <xdr:colOff>85723</xdr:colOff>
      <xdr:row>51</xdr:row>
      <xdr:rowOff>123826</xdr:rowOff>
    </xdr:from>
    <xdr:to>
      <xdr:col>2</xdr:col>
      <xdr:colOff>581025</xdr:colOff>
      <xdr:row>55</xdr:row>
      <xdr:rowOff>47626</xdr:rowOff>
    </xdr:to>
    <xdr:sp macro="" textlink="">
      <xdr:nvSpPr>
        <xdr:cNvPr id="22" name="角丸四角形吹き出し 21"/>
        <xdr:cNvSpPr/>
      </xdr:nvSpPr>
      <xdr:spPr>
        <a:xfrm>
          <a:off x="85723" y="8867776"/>
          <a:ext cx="1866902" cy="6096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ヒゲで建値決済後にターゲット到達</a:t>
          </a:r>
          <a:r>
            <a:rPr kumimoji="1" lang="en-US" altLang="ja-JP" sz="1100"/>
            <a:t>orz</a:t>
          </a:r>
        </a:p>
      </xdr:txBody>
    </xdr:sp>
    <xdr:clientData/>
  </xdr:twoCellAnchor>
  <xdr:twoCellAnchor>
    <xdr:from>
      <xdr:col>3</xdr:col>
      <xdr:colOff>361948</xdr:colOff>
      <xdr:row>54</xdr:row>
      <xdr:rowOff>57150</xdr:rowOff>
    </xdr:from>
    <xdr:to>
      <xdr:col>8</xdr:col>
      <xdr:colOff>28575</xdr:colOff>
      <xdr:row>60</xdr:row>
      <xdr:rowOff>95249</xdr:rowOff>
    </xdr:to>
    <xdr:sp macro="" textlink="">
      <xdr:nvSpPr>
        <xdr:cNvPr id="25" name="角丸四角形吹き出し 24"/>
        <xdr:cNvSpPr/>
      </xdr:nvSpPr>
      <xdr:spPr>
        <a:xfrm>
          <a:off x="2419348" y="9315450"/>
          <a:ext cx="3095627" cy="1066799"/>
        </a:xfrm>
        <a:prstGeom prst="wedgeRoundRectCallout">
          <a:avLst>
            <a:gd name="adj1" fmla="val -49899"/>
            <a:gd name="adj2" fmla="val -1773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2800" b="1"/>
            <a:t>やっぱりｗは</a:t>
          </a:r>
          <a:endParaRPr kumimoji="1" lang="en-US" altLang="ja-JP" sz="2800" b="1"/>
        </a:p>
        <a:p>
          <a:pPr algn="ctr"/>
          <a:r>
            <a:rPr kumimoji="1" lang="ja-JP" altLang="en-US" sz="2800" b="1"/>
            <a:t>伸ばしたら</a:t>
          </a:r>
          <a:r>
            <a:rPr kumimoji="1" lang="en-US" altLang="ja-JP" sz="2800" b="1"/>
            <a:t>×</a:t>
          </a:r>
          <a:r>
            <a:rPr kumimoji="1" lang="ja-JP" altLang="en-US" sz="2800" b="1"/>
            <a:t>！！</a:t>
          </a:r>
          <a:endParaRPr kumimoji="1" lang="en-US" altLang="ja-JP" sz="2800" b="1"/>
        </a:p>
      </xdr:txBody>
    </xdr:sp>
    <xdr:clientData/>
  </xdr:twoCellAnchor>
  <xdr:twoCellAnchor>
    <xdr:from>
      <xdr:col>5</xdr:col>
      <xdr:colOff>628650</xdr:colOff>
      <xdr:row>47</xdr:row>
      <xdr:rowOff>28574</xdr:rowOff>
    </xdr:from>
    <xdr:to>
      <xdr:col>7</xdr:col>
      <xdr:colOff>257175</xdr:colOff>
      <xdr:row>49</xdr:row>
      <xdr:rowOff>95249</xdr:rowOff>
    </xdr:to>
    <xdr:sp macro="" textlink="">
      <xdr:nvSpPr>
        <xdr:cNvPr id="26" name="角丸四角形吹き出し 25"/>
        <xdr:cNvSpPr/>
      </xdr:nvSpPr>
      <xdr:spPr>
        <a:xfrm>
          <a:off x="4057650" y="8086724"/>
          <a:ext cx="1000125" cy="409575"/>
        </a:xfrm>
        <a:prstGeom prst="wedgeRoundRectCallout">
          <a:avLst>
            <a:gd name="adj1" fmla="val 82287"/>
            <a:gd name="adj2" fmla="val -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気になる</a:t>
          </a:r>
          <a:endParaRPr kumimoji="1" lang="en-US" altLang="ja-JP" sz="1100"/>
        </a:p>
        <a:p>
          <a:pPr algn="ctr"/>
          <a:r>
            <a:rPr kumimoji="1" lang="ja-JP" altLang="en-US" sz="1100"/>
            <a:t>落ち込み</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76200</xdr:colOff>
      <xdr:row>63</xdr:row>
      <xdr:rowOff>133350</xdr:rowOff>
    </xdr:to>
    <xdr:pic>
      <xdr:nvPicPr>
        <xdr:cNvPr id="10242" name="Picture 2"/>
        <xdr:cNvPicPr>
          <a:picLocks noChangeAspect="1" noChangeArrowheads="1"/>
        </xdr:cNvPicPr>
      </xdr:nvPicPr>
      <xdr:blipFill>
        <a:blip xmlns:r="http://schemas.openxmlformats.org/officeDocument/2006/relationships" r:embed="rId1"/>
        <a:srcRect l="4539" t="12891" b="12891"/>
        <a:stretch>
          <a:fillRect/>
        </a:stretch>
      </xdr:blipFill>
      <xdr:spPr bwMode="auto">
        <a:xfrm>
          <a:off x="0" y="5629275"/>
          <a:ext cx="12420600" cy="54292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95250</xdr:rowOff>
    </xdr:to>
    <xdr:pic>
      <xdr:nvPicPr>
        <xdr:cNvPr id="10241" name="Picture 1"/>
        <xdr:cNvPicPr>
          <a:picLocks noChangeAspect="1" noChangeArrowheads="1"/>
        </xdr:cNvPicPr>
      </xdr:nvPicPr>
      <xdr:blipFill>
        <a:blip xmlns:r="http://schemas.openxmlformats.org/officeDocument/2006/relationships" r:embed="rId2"/>
        <a:srcRect l="4685" t="13021" b="13021"/>
        <a:stretch>
          <a:fillRect/>
        </a:stretch>
      </xdr:blipFill>
      <xdr:spPr bwMode="auto">
        <a:xfrm>
          <a:off x="0" y="0"/>
          <a:ext cx="12401550"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No.50:AUDCAD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7</xdr:row>
      <xdr:rowOff>133350</xdr:rowOff>
    </xdr:to>
    <xdr:sp macro="" textlink="">
      <xdr:nvSpPr>
        <xdr:cNvPr id="5" name="テキスト ボックス 4"/>
        <xdr:cNvSpPr txBox="1"/>
      </xdr:nvSpPr>
      <xdr:spPr>
        <a:xfrm>
          <a:off x="104775" y="714375"/>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～週足レベルで明確な</a:t>
          </a:r>
          <a:r>
            <a:rPr kumimoji="1" lang="en-US" altLang="ja-JP" sz="1100"/>
            <a:t>S/R</a:t>
          </a:r>
          <a:r>
            <a:rPr kumimoji="1" lang="ja-JP" altLang="en-US" sz="1100"/>
            <a:t>に当たっている</a:t>
          </a:r>
          <a:endParaRPr kumimoji="1" lang="en-US" altLang="ja-JP" sz="1100"/>
        </a:p>
      </xdr:txBody>
    </xdr:sp>
    <xdr:clientData/>
  </xdr:twoCellAnchor>
  <xdr:twoCellAnchor>
    <xdr:from>
      <xdr:col>9</xdr:col>
      <xdr:colOff>180975</xdr:colOff>
      <xdr:row>52</xdr:row>
      <xdr:rowOff>133350</xdr:rowOff>
    </xdr:from>
    <xdr:to>
      <xdr:col>10</xdr:col>
      <xdr:colOff>0</xdr:colOff>
      <xdr:row>54</xdr:row>
      <xdr:rowOff>47625</xdr:rowOff>
    </xdr:to>
    <xdr:cxnSp macro="">
      <xdr:nvCxnSpPr>
        <xdr:cNvPr id="6" name="直線矢印コネクタ 5"/>
        <xdr:cNvCxnSpPr/>
      </xdr:nvCxnSpPr>
      <xdr:spPr>
        <a:xfrm>
          <a:off x="6353175" y="9172575"/>
          <a:ext cx="504825" cy="2571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161925</xdr:colOff>
      <xdr:row>33</xdr:row>
      <xdr:rowOff>114301</xdr:rowOff>
    </xdr:from>
    <xdr:to>
      <xdr:col>2</xdr:col>
      <xdr:colOff>142874</xdr:colOff>
      <xdr:row>36</xdr:row>
      <xdr:rowOff>57151</xdr:rowOff>
    </xdr:to>
    <xdr:sp macro="" textlink="">
      <xdr:nvSpPr>
        <xdr:cNvPr id="7" name="テキスト ボックス 6"/>
        <xdr:cNvSpPr txBox="1"/>
      </xdr:nvSpPr>
      <xdr:spPr>
        <a:xfrm>
          <a:off x="161925" y="5876926"/>
          <a:ext cx="135254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9</xdr:col>
      <xdr:colOff>200025</xdr:colOff>
      <xdr:row>38</xdr:row>
      <xdr:rowOff>152400</xdr:rowOff>
    </xdr:from>
    <xdr:to>
      <xdr:col>10</xdr:col>
      <xdr:colOff>38100</xdr:colOff>
      <xdr:row>39</xdr:row>
      <xdr:rowOff>47625</xdr:rowOff>
    </xdr:to>
    <xdr:cxnSp macro="">
      <xdr:nvCxnSpPr>
        <xdr:cNvPr id="8" name="直線矢印コネクタ 7"/>
        <xdr:cNvCxnSpPr/>
      </xdr:nvCxnSpPr>
      <xdr:spPr>
        <a:xfrm flipV="1">
          <a:off x="6372225" y="6791325"/>
          <a:ext cx="523875" cy="666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42</xdr:row>
      <xdr:rowOff>95250</xdr:rowOff>
    </xdr:from>
    <xdr:to>
      <xdr:col>10</xdr:col>
      <xdr:colOff>228600</xdr:colOff>
      <xdr:row>44</xdr:row>
      <xdr:rowOff>133350</xdr:rowOff>
    </xdr:to>
    <xdr:sp macro="" textlink="">
      <xdr:nvSpPr>
        <xdr:cNvPr id="9" name="角丸四角形吹き出し 8"/>
        <xdr:cNvSpPr/>
      </xdr:nvSpPr>
      <xdr:spPr>
        <a:xfrm>
          <a:off x="6353175" y="7419975"/>
          <a:ext cx="733425" cy="381000"/>
        </a:xfrm>
        <a:prstGeom prst="wedgeRoundRectCallout">
          <a:avLst>
            <a:gd name="adj1" fmla="val 51291"/>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11</xdr:col>
      <xdr:colOff>266700</xdr:colOff>
      <xdr:row>39</xdr:row>
      <xdr:rowOff>76200</xdr:rowOff>
    </xdr:from>
    <xdr:to>
      <xdr:col>12</xdr:col>
      <xdr:colOff>238125</xdr:colOff>
      <xdr:row>41</xdr:row>
      <xdr:rowOff>114300</xdr:rowOff>
    </xdr:to>
    <xdr:sp macro="" textlink="">
      <xdr:nvSpPr>
        <xdr:cNvPr id="12" name="角丸四角形吹き出し 11"/>
        <xdr:cNvSpPr/>
      </xdr:nvSpPr>
      <xdr:spPr>
        <a:xfrm>
          <a:off x="7810500" y="6886575"/>
          <a:ext cx="657225" cy="381000"/>
        </a:xfrm>
        <a:prstGeom prst="wedgeRoundRectCallout">
          <a:avLst>
            <a:gd name="adj1" fmla="val -76695"/>
            <a:gd name="adj2" fmla="val 8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3</xdr:col>
      <xdr:colOff>152400</xdr:colOff>
      <xdr:row>9</xdr:row>
      <xdr:rowOff>152401</xdr:rowOff>
    </xdr:from>
    <xdr:to>
      <xdr:col>3</xdr:col>
      <xdr:colOff>152404</xdr:colOff>
      <xdr:row>13</xdr:row>
      <xdr:rowOff>95250</xdr:rowOff>
    </xdr:to>
    <xdr:cxnSp macro="">
      <xdr:nvCxnSpPr>
        <xdr:cNvPr id="14" name="直線矢印コネクタ 13"/>
        <xdr:cNvCxnSpPr/>
      </xdr:nvCxnSpPr>
      <xdr:spPr>
        <a:xfrm rot="5400000" flipH="1" flipV="1">
          <a:off x="1895477" y="2009774"/>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133348</xdr:colOff>
      <xdr:row>41</xdr:row>
      <xdr:rowOff>161924</xdr:rowOff>
    </xdr:from>
    <xdr:to>
      <xdr:col>2</xdr:col>
      <xdr:colOff>561975</xdr:colOff>
      <xdr:row>45</xdr:row>
      <xdr:rowOff>76199</xdr:rowOff>
    </xdr:to>
    <xdr:sp macro="" textlink="">
      <xdr:nvSpPr>
        <xdr:cNvPr id="15" name="角丸四角形吹き出し 14"/>
        <xdr:cNvSpPr/>
      </xdr:nvSpPr>
      <xdr:spPr>
        <a:xfrm>
          <a:off x="133348" y="7315199"/>
          <a:ext cx="18002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ストップ１００／小ロットにて試し売り</a:t>
          </a:r>
          <a:endParaRPr kumimoji="1" lang="en-US" altLang="ja-JP" sz="1100"/>
        </a:p>
      </xdr:txBody>
    </xdr:sp>
    <xdr:clientData/>
  </xdr:twoCellAnchor>
  <xdr:twoCellAnchor>
    <xdr:from>
      <xdr:col>17</xdr:col>
      <xdr:colOff>171454</xdr:colOff>
      <xdr:row>6</xdr:row>
      <xdr:rowOff>76202</xdr:rowOff>
    </xdr:from>
    <xdr:to>
      <xdr:col>17</xdr:col>
      <xdr:colOff>180975</xdr:colOff>
      <xdr:row>9</xdr:row>
      <xdr:rowOff>114299</xdr:rowOff>
    </xdr:to>
    <xdr:cxnSp macro="">
      <xdr:nvCxnSpPr>
        <xdr:cNvPr id="17" name="直線矢印コネクタ 16"/>
        <xdr:cNvCxnSpPr/>
      </xdr:nvCxnSpPr>
      <xdr:spPr>
        <a:xfrm rot="16200000" flipH="1">
          <a:off x="11558591" y="13763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161929</xdr:colOff>
      <xdr:row>6</xdr:row>
      <xdr:rowOff>38102</xdr:rowOff>
    </xdr:from>
    <xdr:to>
      <xdr:col>12</xdr:col>
      <xdr:colOff>171450</xdr:colOff>
      <xdr:row>9</xdr:row>
      <xdr:rowOff>76199</xdr:rowOff>
    </xdr:to>
    <xdr:cxnSp macro="">
      <xdr:nvCxnSpPr>
        <xdr:cNvPr id="18" name="直線矢印コネクタ 17"/>
        <xdr:cNvCxnSpPr/>
      </xdr:nvCxnSpPr>
      <xdr:spPr>
        <a:xfrm rot="16200000" flipH="1">
          <a:off x="8120066" y="13382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85729</xdr:colOff>
      <xdr:row>6</xdr:row>
      <xdr:rowOff>66677</xdr:rowOff>
    </xdr:from>
    <xdr:to>
      <xdr:col>17</xdr:col>
      <xdr:colOff>95250</xdr:colOff>
      <xdr:row>9</xdr:row>
      <xdr:rowOff>104774</xdr:rowOff>
    </xdr:to>
    <xdr:cxnSp macro="">
      <xdr:nvCxnSpPr>
        <xdr:cNvPr id="19" name="直線矢印コネクタ 18"/>
        <xdr:cNvCxnSpPr/>
      </xdr:nvCxnSpPr>
      <xdr:spPr>
        <a:xfrm rot="16200000" flipH="1">
          <a:off x="11472866" y="13668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114301</xdr:colOff>
      <xdr:row>8</xdr:row>
      <xdr:rowOff>114301</xdr:rowOff>
    </xdr:from>
    <xdr:to>
      <xdr:col>2</xdr:col>
      <xdr:colOff>133350</xdr:colOff>
      <xdr:row>11</xdr:row>
      <xdr:rowOff>95251</xdr:rowOff>
    </xdr:to>
    <xdr:sp macro="" textlink="">
      <xdr:nvSpPr>
        <xdr:cNvPr id="20" name="テキスト ボックス 19"/>
        <xdr:cNvSpPr txBox="1"/>
      </xdr:nvSpPr>
      <xdr:spPr>
        <a:xfrm>
          <a:off x="114301" y="1485901"/>
          <a:ext cx="1390649"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しかし、</a:t>
          </a:r>
          <a:r>
            <a:rPr kumimoji="1" lang="en-US" altLang="ja-JP" sz="1100"/>
            <a:t>AUDCAD</a:t>
          </a:r>
          <a:r>
            <a:rPr kumimoji="1" lang="ja-JP" altLang="en-US" sz="1100"/>
            <a:t>は検証上勝率５０％</a:t>
          </a:r>
          <a:r>
            <a:rPr kumimoji="1" lang="en-US" altLang="ja-JP" sz="1100"/>
            <a:t>…</a:t>
          </a:r>
        </a:p>
      </xdr:txBody>
    </xdr:sp>
    <xdr:clientData/>
  </xdr:twoCellAnchor>
  <xdr:twoCellAnchor>
    <xdr:from>
      <xdr:col>5</xdr:col>
      <xdr:colOff>142876</xdr:colOff>
      <xdr:row>9</xdr:row>
      <xdr:rowOff>161926</xdr:rowOff>
    </xdr:from>
    <xdr:to>
      <xdr:col>5</xdr:col>
      <xdr:colOff>142880</xdr:colOff>
      <xdr:row>13</xdr:row>
      <xdr:rowOff>104775</xdr:rowOff>
    </xdr:to>
    <xdr:cxnSp macro="">
      <xdr:nvCxnSpPr>
        <xdr:cNvPr id="31" name="直線矢印コネクタ 30"/>
        <xdr:cNvCxnSpPr/>
      </xdr:nvCxnSpPr>
      <xdr:spPr>
        <a:xfrm rot="5400000" flipH="1" flipV="1">
          <a:off x="3257553" y="2019299"/>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666754</xdr:colOff>
      <xdr:row>6</xdr:row>
      <xdr:rowOff>95252</xdr:rowOff>
    </xdr:from>
    <xdr:to>
      <xdr:col>12</xdr:col>
      <xdr:colOff>676275</xdr:colOff>
      <xdr:row>9</xdr:row>
      <xdr:rowOff>133349</xdr:rowOff>
    </xdr:to>
    <xdr:cxnSp macro="">
      <xdr:nvCxnSpPr>
        <xdr:cNvPr id="32" name="直線矢印コネクタ 31"/>
        <xdr:cNvCxnSpPr/>
      </xdr:nvCxnSpPr>
      <xdr:spPr>
        <a:xfrm rot="16200000" flipH="1">
          <a:off x="8624891" y="13954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123823</xdr:colOff>
      <xdr:row>36</xdr:row>
      <xdr:rowOff>161924</xdr:rowOff>
    </xdr:from>
    <xdr:to>
      <xdr:col>2</xdr:col>
      <xdr:colOff>552450</xdr:colOff>
      <xdr:row>41</xdr:row>
      <xdr:rowOff>76200</xdr:rowOff>
    </xdr:to>
    <xdr:sp macro="" textlink="">
      <xdr:nvSpPr>
        <xdr:cNvPr id="33" name="角丸四角形吹き出し 32"/>
        <xdr:cNvSpPr/>
      </xdr:nvSpPr>
      <xdr:spPr>
        <a:xfrm>
          <a:off x="123823" y="6457949"/>
          <a:ext cx="1800227" cy="7715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ｗトップとしてはカタチが悪いが、</a:t>
          </a:r>
          <a:r>
            <a:rPr kumimoji="1" lang="en-US" altLang="ja-JP" sz="1100"/>
            <a:t>S/R</a:t>
          </a:r>
          <a:r>
            <a:rPr kumimoji="1" lang="ja-JP" altLang="en-US" sz="1100"/>
            <a:t>で３回はね返されている</a:t>
          </a:r>
          <a:endParaRPr kumimoji="1" lang="en-US" altLang="ja-JP" sz="1100"/>
        </a:p>
        <a:p>
          <a:pPr algn="ctr"/>
          <a:r>
            <a:rPr kumimoji="1" lang="ja-JP" altLang="en-US" sz="1100"/>
            <a:t>＝一度下落はありそう</a:t>
          </a:r>
          <a:endParaRPr kumimoji="1" lang="en-US" altLang="ja-JP" sz="1100"/>
        </a:p>
      </xdr:txBody>
    </xdr:sp>
    <xdr:clientData/>
  </xdr:twoCellAnchor>
  <xdr:twoCellAnchor>
    <xdr:from>
      <xdr:col>10</xdr:col>
      <xdr:colOff>361950</xdr:colOff>
      <xdr:row>35</xdr:row>
      <xdr:rowOff>142875</xdr:rowOff>
    </xdr:from>
    <xdr:to>
      <xdr:col>12</xdr:col>
      <xdr:colOff>209550</xdr:colOff>
      <xdr:row>38</xdr:row>
      <xdr:rowOff>38100</xdr:rowOff>
    </xdr:to>
    <xdr:sp macro="" textlink="">
      <xdr:nvSpPr>
        <xdr:cNvPr id="36" name="角丸四角形吹き出し 35"/>
        <xdr:cNvSpPr/>
      </xdr:nvSpPr>
      <xdr:spPr>
        <a:xfrm>
          <a:off x="7219950" y="6267450"/>
          <a:ext cx="1219200" cy="409575"/>
        </a:xfrm>
        <a:prstGeom prst="wedgeRoundRectCallout">
          <a:avLst>
            <a:gd name="adj1" fmla="val -43362"/>
            <a:gd name="adj2" fmla="val 12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やっぱり</a:t>
          </a:r>
          <a:r>
            <a:rPr kumimoji="1" lang="en-US" altLang="ja-JP" sz="1100"/>
            <a:t>61.8</a:t>
          </a:r>
          <a:r>
            <a:rPr kumimoji="1" lang="ja-JP" altLang="en-US" sz="1100"/>
            <a:t>以上戻った！</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76200</xdr:colOff>
      <xdr:row>64</xdr:row>
      <xdr:rowOff>28575</xdr:rowOff>
    </xdr:to>
    <xdr:pic>
      <xdr:nvPicPr>
        <xdr:cNvPr id="13314" name="Picture 2"/>
        <xdr:cNvPicPr>
          <a:picLocks noChangeAspect="1" noChangeArrowheads="1"/>
        </xdr:cNvPicPr>
      </xdr:nvPicPr>
      <xdr:blipFill>
        <a:blip xmlns:r="http://schemas.openxmlformats.org/officeDocument/2006/relationships" r:embed="rId1"/>
        <a:srcRect l="4539" t="12500" b="12891"/>
        <a:stretch>
          <a:fillRect/>
        </a:stretch>
      </xdr:blipFill>
      <xdr:spPr bwMode="auto">
        <a:xfrm>
          <a:off x="0" y="5686425"/>
          <a:ext cx="12420600" cy="54578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66675</xdr:rowOff>
    </xdr:to>
    <xdr:pic>
      <xdr:nvPicPr>
        <xdr:cNvPr id="13313" name="Picture 1"/>
        <xdr:cNvPicPr>
          <a:picLocks noChangeAspect="1" noChangeArrowheads="1"/>
        </xdr:cNvPicPr>
      </xdr:nvPicPr>
      <xdr:blipFill>
        <a:blip xmlns:r="http://schemas.openxmlformats.org/officeDocument/2006/relationships" r:embed="rId2"/>
        <a:srcRect l="4685" t="12760" b="12891"/>
        <a:stretch>
          <a:fillRect/>
        </a:stretch>
      </xdr:blipFill>
      <xdr:spPr bwMode="auto">
        <a:xfrm>
          <a:off x="0" y="0"/>
          <a:ext cx="12401550"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No.49:GBPNZD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8</xdr:row>
      <xdr:rowOff>161925</xdr:rowOff>
    </xdr:to>
    <xdr:sp macro="" textlink="">
      <xdr:nvSpPr>
        <xdr:cNvPr id="5" name="テキスト ボックス 4"/>
        <xdr:cNvSpPr txBox="1"/>
      </xdr:nvSpPr>
      <xdr:spPr>
        <a:xfrm>
          <a:off x="104775" y="714375"/>
          <a:ext cx="1447799"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４ｈ足レベルで弱めの</a:t>
          </a:r>
          <a:r>
            <a:rPr kumimoji="1" lang="en-US" altLang="ja-JP" sz="1100"/>
            <a:t>S/R</a:t>
          </a:r>
          <a:r>
            <a:rPr kumimoji="1" lang="ja-JP" altLang="en-US" sz="1100"/>
            <a:t>に当たっている</a:t>
          </a:r>
          <a:r>
            <a:rPr kumimoji="1" lang="en-US" altLang="ja-JP" sz="1100"/>
            <a:t>+</a:t>
          </a:r>
          <a:r>
            <a:rPr kumimoji="1" lang="ja-JP" altLang="en-US" sz="1100"/>
            <a:t>指値位置に</a:t>
          </a:r>
          <a:r>
            <a:rPr kumimoji="1" lang="en-US" altLang="ja-JP" sz="1100"/>
            <a:t>FIB</a:t>
          </a:r>
          <a:r>
            <a:rPr kumimoji="1" lang="ja-JP" altLang="en-US" sz="1100"/>
            <a:t>が重なる</a:t>
          </a:r>
          <a:endParaRPr kumimoji="1" lang="en-US" altLang="ja-JP" sz="1100"/>
        </a:p>
      </xdr:txBody>
    </xdr:sp>
    <xdr:clientData/>
  </xdr:twoCellAnchor>
  <xdr:twoCellAnchor>
    <xdr:from>
      <xdr:col>11</xdr:col>
      <xdr:colOff>476250</xdr:colOff>
      <xdr:row>49</xdr:row>
      <xdr:rowOff>133350</xdr:rowOff>
    </xdr:from>
    <xdr:to>
      <xdr:col>12</xdr:col>
      <xdr:colOff>600075</xdr:colOff>
      <xdr:row>50</xdr:row>
      <xdr:rowOff>47625</xdr:rowOff>
    </xdr:to>
    <xdr:cxnSp macro="">
      <xdr:nvCxnSpPr>
        <xdr:cNvPr id="6" name="直線矢印コネクタ 5"/>
        <xdr:cNvCxnSpPr/>
      </xdr:nvCxnSpPr>
      <xdr:spPr>
        <a:xfrm>
          <a:off x="8020050" y="8677275"/>
          <a:ext cx="809625" cy="857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142875</xdr:rowOff>
    </xdr:to>
    <xdr:sp macro="" textlink="">
      <xdr:nvSpPr>
        <xdr:cNvPr id="7" name="テキスト ボックス 6"/>
        <xdr:cNvSpPr txBox="1"/>
      </xdr:nvSpPr>
      <xdr:spPr>
        <a:xfrm>
          <a:off x="85725" y="5953126"/>
          <a:ext cx="1352549" cy="504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笹田ｗボトムと認識</a:t>
          </a:r>
          <a:endParaRPr kumimoji="1" lang="en-US" altLang="ja-JP" sz="1100"/>
        </a:p>
      </xdr:txBody>
    </xdr:sp>
    <xdr:clientData/>
  </xdr:twoCellAnchor>
  <xdr:twoCellAnchor>
    <xdr:from>
      <xdr:col>11</xdr:col>
      <xdr:colOff>514350</xdr:colOff>
      <xdr:row>58</xdr:row>
      <xdr:rowOff>38100</xdr:rowOff>
    </xdr:from>
    <xdr:to>
      <xdr:col>12</xdr:col>
      <xdr:colOff>619125</xdr:colOff>
      <xdr:row>59</xdr:row>
      <xdr:rowOff>19050</xdr:rowOff>
    </xdr:to>
    <xdr:cxnSp macro="">
      <xdr:nvCxnSpPr>
        <xdr:cNvPr id="8" name="直線矢印コネクタ 7"/>
        <xdr:cNvCxnSpPr/>
      </xdr:nvCxnSpPr>
      <xdr:spPr>
        <a:xfrm flipV="1">
          <a:off x="8058150" y="10125075"/>
          <a:ext cx="79057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xdr:colOff>
      <xdr:row>43</xdr:row>
      <xdr:rowOff>114300</xdr:rowOff>
    </xdr:from>
    <xdr:to>
      <xdr:col>13</xdr:col>
      <xdr:colOff>95250</xdr:colOff>
      <xdr:row>45</xdr:row>
      <xdr:rowOff>152400</xdr:rowOff>
    </xdr:to>
    <xdr:sp macro="" textlink="">
      <xdr:nvSpPr>
        <xdr:cNvPr id="9" name="角丸四角形吹き出し 8"/>
        <xdr:cNvSpPr/>
      </xdr:nvSpPr>
      <xdr:spPr>
        <a:xfrm>
          <a:off x="8277225" y="7629525"/>
          <a:ext cx="733425" cy="381000"/>
        </a:xfrm>
        <a:prstGeom prst="wedgeRoundRectCallout">
          <a:avLst>
            <a:gd name="adj1" fmla="val 59083"/>
            <a:gd name="adj2" fmla="val 8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16</xdr:col>
      <xdr:colOff>142878</xdr:colOff>
      <xdr:row>16</xdr:row>
      <xdr:rowOff>143678</xdr:rowOff>
    </xdr:from>
    <xdr:to>
      <xdr:col>16</xdr:col>
      <xdr:colOff>143677</xdr:colOff>
      <xdr:row>20</xdr:row>
      <xdr:rowOff>38101</xdr:rowOff>
    </xdr:to>
    <xdr:cxnSp macro="">
      <xdr:nvCxnSpPr>
        <xdr:cNvPr id="10" name="直線矢印コネクタ 9"/>
        <xdr:cNvCxnSpPr/>
      </xdr:nvCxnSpPr>
      <xdr:spPr>
        <a:xfrm rot="5400000" flipH="1" flipV="1">
          <a:off x="10825966" y="31765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40</xdr:row>
      <xdr:rowOff>133350</xdr:rowOff>
    </xdr:from>
    <xdr:to>
      <xdr:col>13</xdr:col>
      <xdr:colOff>619125</xdr:colOff>
      <xdr:row>43</xdr:row>
      <xdr:rowOff>0</xdr:rowOff>
    </xdr:to>
    <xdr:sp macro="" textlink="">
      <xdr:nvSpPr>
        <xdr:cNvPr id="12" name="角丸四角形吹き出し 11"/>
        <xdr:cNvSpPr/>
      </xdr:nvSpPr>
      <xdr:spPr>
        <a:xfrm>
          <a:off x="8924925" y="7134225"/>
          <a:ext cx="609600" cy="381000"/>
        </a:xfrm>
        <a:prstGeom prst="wedgeRoundRectCallout">
          <a:avLst>
            <a:gd name="adj1" fmla="val 29302"/>
            <a:gd name="adj2" fmla="val 13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9</xdr:col>
      <xdr:colOff>495304</xdr:colOff>
      <xdr:row>13</xdr:row>
      <xdr:rowOff>28577</xdr:rowOff>
    </xdr:from>
    <xdr:to>
      <xdr:col>9</xdr:col>
      <xdr:colOff>504825</xdr:colOff>
      <xdr:row>16</xdr:row>
      <xdr:rowOff>66674</xdr:rowOff>
    </xdr:to>
    <xdr:cxnSp macro="">
      <xdr:nvCxnSpPr>
        <xdr:cNvPr id="14" name="直線矢印コネクタ 13"/>
        <xdr:cNvCxnSpPr/>
      </xdr:nvCxnSpPr>
      <xdr:spPr>
        <a:xfrm rot="16200000" flipH="1">
          <a:off x="6396041" y="25288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39</xdr:row>
      <xdr:rowOff>19049</xdr:rowOff>
    </xdr:from>
    <xdr:to>
      <xdr:col>2</xdr:col>
      <xdr:colOff>523875</xdr:colOff>
      <xdr:row>44</xdr:row>
      <xdr:rowOff>47625</xdr:rowOff>
    </xdr:to>
    <xdr:sp macro="" textlink="">
      <xdr:nvSpPr>
        <xdr:cNvPr id="15" name="角丸四角形吹き出し 14"/>
        <xdr:cNvSpPr/>
      </xdr:nvSpPr>
      <xdr:spPr>
        <a:xfrm>
          <a:off x="95248" y="6848474"/>
          <a:ext cx="1800227" cy="8858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かなりチャートパターンが汚いが、検証上勝率が高い通貨ペア</a:t>
          </a:r>
          <a:endParaRPr kumimoji="1" lang="en-US" altLang="ja-JP" sz="1100"/>
        </a:p>
        <a:p>
          <a:pPr algn="ctr"/>
          <a:r>
            <a:rPr kumimoji="1" lang="ja-JP" altLang="en-US" sz="1100"/>
            <a:t>＝２％ロットで</a:t>
          </a:r>
          <a:r>
            <a:rPr kumimoji="1" lang="en-US" altLang="ja-JP" sz="1100"/>
            <a:t>IN</a:t>
          </a:r>
        </a:p>
      </xdr:txBody>
    </xdr:sp>
    <xdr:clientData/>
  </xdr:twoCellAnchor>
  <xdr:twoCellAnchor>
    <xdr:from>
      <xdr:col>9</xdr:col>
      <xdr:colOff>619129</xdr:colOff>
      <xdr:row>13</xdr:row>
      <xdr:rowOff>28577</xdr:rowOff>
    </xdr:from>
    <xdr:to>
      <xdr:col>9</xdr:col>
      <xdr:colOff>628650</xdr:colOff>
      <xdr:row>16</xdr:row>
      <xdr:rowOff>66674</xdr:rowOff>
    </xdr:to>
    <xdr:cxnSp macro="">
      <xdr:nvCxnSpPr>
        <xdr:cNvPr id="18" name="直線矢印コネクタ 17"/>
        <xdr:cNvCxnSpPr/>
      </xdr:nvCxnSpPr>
      <xdr:spPr>
        <a:xfrm rot="16200000" flipH="1">
          <a:off x="6519866" y="25288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28575</xdr:colOff>
      <xdr:row>64</xdr:row>
      <xdr:rowOff>123825</xdr:rowOff>
    </xdr:to>
    <xdr:pic>
      <xdr:nvPicPr>
        <xdr:cNvPr id="12290" name="Picture 2"/>
        <xdr:cNvPicPr>
          <a:picLocks noChangeAspect="1" noChangeArrowheads="1"/>
        </xdr:cNvPicPr>
      </xdr:nvPicPr>
      <xdr:blipFill>
        <a:blip xmlns:r="http://schemas.openxmlformats.org/officeDocument/2006/relationships" r:embed="rId1"/>
        <a:srcRect l="4905" t="12500" b="12630"/>
        <a:stretch>
          <a:fillRect/>
        </a:stretch>
      </xdr:blipFill>
      <xdr:spPr bwMode="auto">
        <a:xfrm>
          <a:off x="0" y="5619750"/>
          <a:ext cx="12372975" cy="54768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76200</xdr:colOff>
      <xdr:row>31</xdr:row>
      <xdr:rowOff>133350</xdr:rowOff>
    </xdr:to>
    <xdr:pic>
      <xdr:nvPicPr>
        <xdr:cNvPr id="12289" name="Picture 1"/>
        <xdr:cNvPicPr>
          <a:picLocks noChangeAspect="1" noChangeArrowheads="1"/>
        </xdr:cNvPicPr>
      </xdr:nvPicPr>
      <xdr:blipFill>
        <a:blip xmlns:r="http://schemas.openxmlformats.org/officeDocument/2006/relationships" r:embed="rId2"/>
        <a:srcRect l="4539" t="13021" b="12500"/>
        <a:stretch>
          <a:fillRect/>
        </a:stretch>
      </xdr:blipFill>
      <xdr:spPr bwMode="auto">
        <a:xfrm>
          <a:off x="0" y="0"/>
          <a:ext cx="12420600"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No.48:NZDUSD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9</xdr:row>
      <xdr:rowOff>152400</xdr:rowOff>
    </xdr:to>
    <xdr:sp macro="" textlink="">
      <xdr:nvSpPr>
        <xdr:cNvPr id="5" name="テキスト ボックス 4"/>
        <xdr:cNvSpPr txBox="1"/>
      </xdr:nvSpPr>
      <xdr:spPr>
        <a:xfrm>
          <a:off x="104775" y="714375"/>
          <a:ext cx="1447799"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週足レベルでそれなりの</a:t>
          </a:r>
          <a:r>
            <a:rPr kumimoji="1" lang="en-US" altLang="ja-JP" sz="1100"/>
            <a:t>S/R</a:t>
          </a:r>
          <a:r>
            <a:rPr kumimoji="1" lang="ja-JP" altLang="en-US" sz="1100"/>
            <a:t>に当たっている</a:t>
          </a:r>
          <a:r>
            <a:rPr kumimoji="1" lang="en-US" altLang="ja-JP" sz="1100"/>
            <a:t>+</a:t>
          </a:r>
          <a:r>
            <a:rPr kumimoji="1" lang="ja-JP" altLang="en-US" sz="1100"/>
            <a:t>ﾀｰｹﾞｯﾄが</a:t>
          </a:r>
          <a:r>
            <a:rPr kumimoji="1" lang="en-US" altLang="ja-JP" sz="1100"/>
            <a:t>FIB38.2</a:t>
          </a:r>
          <a:r>
            <a:rPr kumimoji="1" lang="ja-JP" altLang="en-US" sz="1100"/>
            <a:t>と重なっていてそこまではいきそう</a:t>
          </a:r>
          <a:endParaRPr kumimoji="1" lang="en-US" altLang="ja-JP" sz="1100"/>
        </a:p>
      </xdr:txBody>
    </xdr:sp>
    <xdr:clientData/>
  </xdr:twoCellAnchor>
  <xdr:twoCellAnchor>
    <xdr:from>
      <xdr:col>7</xdr:col>
      <xdr:colOff>152400</xdr:colOff>
      <xdr:row>52</xdr:row>
      <xdr:rowOff>76200</xdr:rowOff>
    </xdr:from>
    <xdr:to>
      <xdr:col>8</xdr:col>
      <xdr:colOff>76200</xdr:colOff>
      <xdr:row>53</xdr:row>
      <xdr:rowOff>47625</xdr:rowOff>
    </xdr:to>
    <xdr:cxnSp macro="">
      <xdr:nvCxnSpPr>
        <xdr:cNvPr id="6" name="直線矢印コネクタ 5"/>
        <xdr:cNvCxnSpPr/>
      </xdr:nvCxnSpPr>
      <xdr:spPr>
        <a:xfrm>
          <a:off x="4953000" y="8991600"/>
          <a:ext cx="609600" cy="1428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34</xdr:row>
      <xdr:rowOff>57151</xdr:rowOff>
    </xdr:from>
    <xdr:to>
      <xdr:col>2</xdr:col>
      <xdr:colOff>66674</xdr:colOff>
      <xdr:row>37</xdr:row>
      <xdr:rowOff>1</xdr:rowOff>
    </xdr:to>
    <xdr:sp macro="" textlink="">
      <xdr:nvSpPr>
        <xdr:cNvPr id="7" name="テキスト ボックス 6"/>
        <xdr:cNvSpPr txBox="1"/>
      </xdr:nvSpPr>
      <xdr:spPr>
        <a:xfrm>
          <a:off x="85725" y="58864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7</xdr:col>
      <xdr:colOff>76200</xdr:colOff>
      <xdr:row>34</xdr:row>
      <xdr:rowOff>123825</xdr:rowOff>
    </xdr:from>
    <xdr:to>
      <xdr:col>7</xdr:col>
      <xdr:colOff>600075</xdr:colOff>
      <xdr:row>35</xdr:row>
      <xdr:rowOff>85725</xdr:rowOff>
    </xdr:to>
    <xdr:cxnSp macro="">
      <xdr:nvCxnSpPr>
        <xdr:cNvPr id="8" name="直線矢印コネクタ 7"/>
        <xdr:cNvCxnSpPr/>
      </xdr:nvCxnSpPr>
      <xdr:spPr>
        <a:xfrm flipV="1">
          <a:off x="4876800" y="5953125"/>
          <a:ext cx="523875" cy="1333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39</xdr:row>
      <xdr:rowOff>0</xdr:rowOff>
    </xdr:from>
    <xdr:to>
      <xdr:col>8</xdr:col>
      <xdr:colOff>142875</xdr:colOff>
      <xdr:row>41</xdr:row>
      <xdr:rowOff>38100</xdr:rowOff>
    </xdr:to>
    <xdr:sp macro="" textlink="">
      <xdr:nvSpPr>
        <xdr:cNvPr id="9" name="角丸四角形吹き出し 8"/>
        <xdr:cNvSpPr/>
      </xdr:nvSpPr>
      <xdr:spPr>
        <a:xfrm>
          <a:off x="4895850" y="6686550"/>
          <a:ext cx="733425" cy="381000"/>
        </a:xfrm>
        <a:prstGeom prst="wedgeRoundRectCallout">
          <a:avLst>
            <a:gd name="adj1" fmla="val 37005"/>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9528</xdr:colOff>
      <xdr:row>12</xdr:row>
      <xdr:rowOff>57953</xdr:rowOff>
    </xdr:from>
    <xdr:to>
      <xdr:col>13</xdr:col>
      <xdr:colOff>10327</xdr:colOff>
      <xdr:row>15</xdr:row>
      <xdr:rowOff>123826</xdr:rowOff>
    </xdr:to>
    <xdr:cxnSp macro="">
      <xdr:nvCxnSpPr>
        <xdr:cNvPr id="10" name="直線矢印コネクタ 9"/>
        <xdr:cNvCxnSpPr/>
      </xdr:nvCxnSpPr>
      <xdr:spPr>
        <a:xfrm rot="5400000" flipH="1" flipV="1">
          <a:off x="8635216" y="24050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40</xdr:row>
      <xdr:rowOff>95250</xdr:rowOff>
    </xdr:from>
    <xdr:to>
      <xdr:col>2</xdr:col>
      <xdr:colOff>276225</xdr:colOff>
      <xdr:row>44</xdr:row>
      <xdr:rowOff>47625</xdr:rowOff>
    </xdr:to>
    <xdr:sp macro="" textlink="">
      <xdr:nvSpPr>
        <xdr:cNvPr id="11" name="角丸四角形吹き出し 10"/>
        <xdr:cNvSpPr/>
      </xdr:nvSpPr>
      <xdr:spPr>
        <a:xfrm>
          <a:off x="95248" y="6953250"/>
          <a:ext cx="1552577" cy="6381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WOS</a:t>
          </a:r>
          <a:r>
            <a:rPr kumimoji="1" lang="ja-JP" altLang="en-US" sz="1100"/>
            <a:t>でｰ</a:t>
          </a:r>
          <a:r>
            <a:rPr kumimoji="1" lang="en-US" altLang="ja-JP" sz="1100"/>
            <a:t>127</a:t>
          </a:r>
          <a:r>
            <a:rPr kumimoji="1" lang="ja-JP" altLang="en-US" sz="1100"/>
            <a:t>あたりまで下がるかもと見てターゲットを移動</a:t>
          </a:r>
          <a:endParaRPr kumimoji="1" lang="en-US" altLang="ja-JP" sz="1100"/>
        </a:p>
      </xdr:txBody>
    </xdr:sp>
    <xdr:clientData/>
  </xdr:twoCellAnchor>
  <xdr:twoCellAnchor>
    <xdr:from>
      <xdr:col>8</xdr:col>
      <xdr:colOff>161925</xdr:colOff>
      <xdr:row>33</xdr:row>
      <xdr:rowOff>76200</xdr:rowOff>
    </xdr:from>
    <xdr:to>
      <xdr:col>9</xdr:col>
      <xdr:colOff>209550</xdr:colOff>
      <xdr:row>35</xdr:row>
      <xdr:rowOff>114300</xdr:rowOff>
    </xdr:to>
    <xdr:sp macro="" textlink="">
      <xdr:nvSpPr>
        <xdr:cNvPr id="12" name="角丸四角形吹き出し 11"/>
        <xdr:cNvSpPr/>
      </xdr:nvSpPr>
      <xdr:spPr>
        <a:xfrm>
          <a:off x="5648325" y="5734050"/>
          <a:ext cx="733425" cy="381000"/>
        </a:xfrm>
        <a:prstGeom prst="wedgeRoundRectCallout">
          <a:avLst>
            <a:gd name="adj1" fmla="val 30513"/>
            <a:gd name="adj2" fmla="val 15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14</xdr:col>
      <xdr:colOff>4</xdr:colOff>
      <xdr:row>8</xdr:row>
      <xdr:rowOff>28577</xdr:rowOff>
    </xdr:from>
    <xdr:to>
      <xdr:col>14</xdr:col>
      <xdr:colOff>9525</xdr:colOff>
      <xdr:row>11</xdr:row>
      <xdr:rowOff>66674</xdr:rowOff>
    </xdr:to>
    <xdr:cxnSp macro="">
      <xdr:nvCxnSpPr>
        <xdr:cNvPr id="14" name="直線矢印コネクタ 13"/>
        <xdr:cNvCxnSpPr/>
      </xdr:nvCxnSpPr>
      <xdr:spPr>
        <a:xfrm rot="16200000" flipH="1">
          <a:off x="9329741" y="16716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85724</xdr:colOff>
      <xdr:row>38</xdr:row>
      <xdr:rowOff>9524</xdr:rowOff>
    </xdr:from>
    <xdr:to>
      <xdr:col>1</xdr:col>
      <xdr:colOff>552450</xdr:colOff>
      <xdr:row>39</xdr:row>
      <xdr:rowOff>161925</xdr:rowOff>
    </xdr:to>
    <xdr:sp macro="" textlink="">
      <xdr:nvSpPr>
        <xdr:cNvPr id="15" name="角丸四角形吹き出し 14"/>
        <xdr:cNvSpPr/>
      </xdr:nvSpPr>
      <xdr:spPr>
        <a:xfrm>
          <a:off x="85724" y="6524624"/>
          <a:ext cx="1152526" cy="32385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強気で３％</a:t>
          </a:r>
          <a:r>
            <a:rPr kumimoji="1" lang="en-US" altLang="ja-JP" sz="1100"/>
            <a:t>IN</a:t>
          </a:r>
        </a:p>
      </xdr:txBody>
    </xdr:sp>
    <xdr:clientData/>
  </xdr:twoCellAnchor>
  <xdr:twoCellAnchor>
    <xdr:from>
      <xdr:col>13</xdr:col>
      <xdr:colOff>209553</xdr:colOff>
      <xdr:row>12</xdr:row>
      <xdr:rowOff>67478</xdr:rowOff>
    </xdr:from>
    <xdr:to>
      <xdr:col>13</xdr:col>
      <xdr:colOff>210352</xdr:colOff>
      <xdr:row>15</xdr:row>
      <xdr:rowOff>133351</xdr:rowOff>
    </xdr:to>
    <xdr:cxnSp macro="">
      <xdr:nvCxnSpPr>
        <xdr:cNvPr id="17" name="直線矢印コネクタ 16"/>
        <xdr:cNvCxnSpPr/>
      </xdr:nvCxnSpPr>
      <xdr:spPr>
        <a:xfrm rot="5400000" flipH="1" flipV="1">
          <a:off x="8835241" y="24145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238129</xdr:colOff>
      <xdr:row>8</xdr:row>
      <xdr:rowOff>28577</xdr:rowOff>
    </xdr:from>
    <xdr:to>
      <xdr:col>17</xdr:col>
      <xdr:colOff>247650</xdr:colOff>
      <xdr:row>11</xdr:row>
      <xdr:rowOff>66674</xdr:rowOff>
    </xdr:to>
    <xdr:cxnSp macro="">
      <xdr:nvCxnSpPr>
        <xdr:cNvPr id="18" name="直線矢印コネクタ 17"/>
        <xdr:cNvCxnSpPr/>
      </xdr:nvCxnSpPr>
      <xdr:spPr>
        <a:xfrm rot="16200000" flipH="1">
          <a:off x="11625266" y="16716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45</xdr:row>
      <xdr:rowOff>9526</xdr:rowOff>
    </xdr:from>
    <xdr:to>
      <xdr:col>2</xdr:col>
      <xdr:colOff>361950</xdr:colOff>
      <xdr:row>48</xdr:row>
      <xdr:rowOff>104776</xdr:rowOff>
    </xdr:to>
    <xdr:sp macro="" textlink="">
      <xdr:nvSpPr>
        <xdr:cNvPr id="21" name="角丸四角形吹き出し 20"/>
        <xdr:cNvSpPr/>
      </xdr:nvSpPr>
      <xdr:spPr>
        <a:xfrm>
          <a:off x="95248" y="7724776"/>
          <a:ext cx="1638302" cy="6096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結果</a:t>
          </a:r>
          <a:r>
            <a:rPr kumimoji="1" lang="en-US" altLang="ja-JP" sz="1100"/>
            <a:t>-61.8</a:t>
          </a:r>
          <a:r>
            <a:rPr kumimoji="1" lang="ja-JP" altLang="en-US" sz="1100"/>
            <a:t>を何回も叩いた後逆行して薄利に</a:t>
          </a:r>
          <a:r>
            <a:rPr kumimoji="1" lang="en-US" altLang="ja-JP" sz="1100"/>
            <a:t>…</a:t>
          </a:r>
        </a:p>
      </xdr:txBody>
    </xdr:sp>
    <xdr:clientData/>
  </xdr:twoCellAnchor>
  <xdr:twoCellAnchor>
    <xdr:from>
      <xdr:col>8</xdr:col>
      <xdr:colOff>571500</xdr:colOff>
      <xdr:row>41</xdr:row>
      <xdr:rowOff>152399</xdr:rowOff>
    </xdr:from>
    <xdr:to>
      <xdr:col>10</xdr:col>
      <xdr:colOff>571500</xdr:colOff>
      <xdr:row>44</xdr:row>
      <xdr:rowOff>66674</xdr:rowOff>
    </xdr:to>
    <xdr:sp macro="" textlink="">
      <xdr:nvSpPr>
        <xdr:cNvPr id="22" name="角丸四角形吹き出し 21"/>
        <xdr:cNvSpPr/>
      </xdr:nvSpPr>
      <xdr:spPr>
        <a:xfrm>
          <a:off x="6057900" y="7181849"/>
          <a:ext cx="1371600" cy="428625"/>
        </a:xfrm>
        <a:prstGeom prst="wedgeRoundRectCallout">
          <a:avLst>
            <a:gd name="adj1" fmla="val -40078"/>
            <a:gd name="adj2" fmla="val -12883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３回も超えれてない時点で決済すべき</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18</xdr:col>
      <xdr:colOff>57150</xdr:colOff>
      <xdr:row>64</xdr:row>
      <xdr:rowOff>57150</xdr:rowOff>
    </xdr:to>
    <xdr:pic>
      <xdr:nvPicPr>
        <xdr:cNvPr id="18435" name="Picture 3"/>
        <xdr:cNvPicPr>
          <a:picLocks noChangeAspect="1" noChangeArrowheads="1"/>
        </xdr:cNvPicPr>
      </xdr:nvPicPr>
      <xdr:blipFill>
        <a:blip xmlns:r="http://schemas.openxmlformats.org/officeDocument/2006/relationships" r:embed="rId1"/>
        <a:srcRect l="4685" t="12630" b="12760"/>
        <a:stretch>
          <a:fillRect/>
        </a:stretch>
      </xdr:blipFill>
      <xdr:spPr bwMode="auto">
        <a:xfrm>
          <a:off x="0" y="5572125"/>
          <a:ext cx="12401550" cy="54578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76200</xdr:colOff>
      <xdr:row>31</xdr:row>
      <xdr:rowOff>133350</xdr:rowOff>
    </xdr:to>
    <xdr:pic>
      <xdr:nvPicPr>
        <xdr:cNvPr id="18434" name="Picture 2"/>
        <xdr:cNvPicPr>
          <a:picLocks noChangeAspect="1" noChangeArrowheads="1"/>
        </xdr:cNvPicPr>
      </xdr:nvPicPr>
      <xdr:blipFill>
        <a:blip xmlns:r="http://schemas.openxmlformats.org/officeDocument/2006/relationships" r:embed="rId2"/>
        <a:srcRect l="4539" t="12630" b="12891"/>
        <a:stretch>
          <a:fillRect/>
        </a:stretch>
      </xdr:blipFill>
      <xdr:spPr bwMode="auto">
        <a:xfrm>
          <a:off x="0" y="0"/>
          <a:ext cx="12420600"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No.79:NZDCHF</a:t>
          </a:r>
        </a:p>
        <a:p>
          <a:r>
            <a:rPr kumimoji="1" lang="ja-JP" altLang="en-US" sz="1100"/>
            <a:t>相場認識</a:t>
          </a:r>
        </a:p>
      </xdr:txBody>
    </xdr:sp>
    <xdr:clientData/>
  </xdr:twoCellAnchor>
  <xdr:twoCellAnchor>
    <xdr:from>
      <xdr:col>0</xdr:col>
      <xdr:colOff>104775</xdr:colOff>
      <xdr:row>4</xdr:row>
      <xdr:rowOff>28576</xdr:rowOff>
    </xdr:from>
    <xdr:to>
      <xdr:col>2</xdr:col>
      <xdr:colOff>514350</xdr:colOff>
      <xdr:row>7</xdr:row>
      <xdr:rowOff>161925</xdr:rowOff>
    </xdr:to>
    <xdr:sp macro="" textlink="">
      <xdr:nvSpPr>
        <xdr:cNvPr id="5" name="テキスト ボックス 4"/>
        <xdr:cNvSpPr txBox="1"/>
      </xdr:nvSpPr>
      <xdr:spPr>
        <a:xfrm>
          <a:off x="104775" y="714376"/>
          <a:ext cx="1781175" cy="647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４ｈ足レベルでそれなりの</a:t>
          </a:r>
          <a:r>
            <a:rPr kumimoji="1" lang="en-US" altLang="ja-JP" sz="1100"/>
            <a:t>S/R</a:t>
          </a:r>
          <a:r>
            <a:rPr kumimoji="1" lang="ja-JP" altLang="en-US" sz="1100"/>
            <a:t>に当たっている</a:t>
          </a:r>
          <a:r>
            <a:rPr kumimoji="1" lang="en-US" altLang="ja-JP" sz="1100"/>
            <a:t>+FIB61.8</a:t>
          </a:r>
          <a:r>
            <a:rPr kumimoji="1" lang="ja-JP" altLang="en-US" sz="1100"/>
            <a:t>とも重なる</a:t>
          </a:r>
          <a:endParaRPr kumimoji="1" lang="en-US" altLang="ja-JP" sz="1100"/>
        </a:p>
      </xdr:txBody>
    </xdr:sp>
    <xdr:clientData/>
  </xdr:twoCellAnchor>
  <xdr:twoCellAnchor>
    <xdr:from>
      <xdr:col>10</xdr:col>
      <xdr:colOff>504825</xdr:colOff>
      <xdr:row>41</xdr:row>
      <xdr:rowOff>66675</xdr:rowOff>
    </xdr:from>
    <xdr:to>
      <xdr:col>11</xdr:col>
      <xdr:colOff>552450</xdr:colOff>
      <xdr:row>43</xdr:row>
      <xdr:rowOff>104775</xdr:rowOff>
    </xdr:to>
    <xdr:sp macro="" textlink="">
      <xdr:nvSpPr>
        <xdr:cNvPr id="6" name="角丸四角形吹き出し 5"/>
        <xdr:cNvSpPr/>
      </xdr:nvSpPr>
      <xdr:spPr>
        <a:xfrm>
          <a:off x="7362825" y="7096125"/>
          <a:ext cx="733425" cy="381000"/>
        </a:xfrm>
        <a:prstGeom prst="wedgeRoundRectCallout">
          <a:avLst>
            <a:gd name="adj1" fmla="val 52590"/>
            <a:gd name="adj2" fmla="val -9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12</xdr:col>
      <xdr:colOff>447675</xdr:colOff>
      <xdr:row>40</xdr:row>
      <xdr:rowOff>133350</xdr:rowOff>
    </xdr:from>
    <xdr:to>
      <xdr:col>14</xdr:col>
      <xdr:colOff>19050</xdr:colOff>
      <xdr:row>43</xdr:row>
      <xdr:rowOff>0</xdr:rowOff>
    </xdr:to>
    <xdr:sp macro="" textlink="">
      <xdr:nvSpPr>
        <xdr:cNvPr id="7" name="角丸四角形吹き出し 6"/>
        <xdr:cNvSpPr/>
      </xdr:nvSpPr>
      <xdr:spPr>
        <a:xfrm>
          <a:off x="8677275" y="6991350"/>
          <a:ext cx="942975" cy="381000"/>
        </a:xfrm>
        <a:prstGeom prst="wedgeRoundRectCallout">
          <a:avLst>
            <a:gd name="adj1" fmla="val -76601"/>
            <a:gd name="adj2" fmla="val -6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4</xdr:col>
      <xdr:colOff>284960</xdr:colOff>
      <xdr:row>6</xdr:row>
      <xdr:rowOff>143670</xdr:rowOff>
    </xdr:from>
    <xdr:to>
      <xdr:col>4</xdr:col>
      <xdr:colOff>286548</xdr:colOff>
      <xdr:row>10</xdr:row>
      <xdr:rowOff>105571</xdr:rowOff>
    </xdr:to>
    <xdr:cxnSp macro="">
      <xdr:nvCxnSpPr>
        <xdr:cNvPr id="8" name="直線矢印コネクタ 7"/>
        <xdr:cNvCxnSpPr/>
      </xdr:nvCxnSpPr>
      <xdr:spPr>
        <a:xfrm rot="5400000" flipH="1" flipV="1">
          <a:off x="2705103" y="1495427"/>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33</xdr:row>
      <xdr:rowOff>114300</xdr:rowOff>
    </xdr:from>
    <xdr:to>
      <xdr:col>2</xdr:col>
      <xdr:colOff>95249</xdr:colOff>
      <xdr:row>36</xdr:row>
      <xdr:rowOff>57150</xdr:rowOff>
    </xdr:to>
    <xdr:sp macro="" textlink="">
      <xdr:nvSpPr>
        <xdr:cNvPr id="9" name="テキスト ボックス 8"/>
        <xdr:cNvSpPr txBox="1"/>
      </xdr:nvSpPr>
      <xdr:spPr>
        <a:xfrm>
          <a:off x="114300" y="57721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15</xdr:col>
      <xdr:colOff>103986</xdr:colOff>
      <xdr:row>2</xdr:row>
      <xdr:rowOff>96049</xdr:rowOff>
    </xdr:from>
    <xdr:to>
      <xdr:col>15</xdr:col>
      <xdr:colOff>104779</xdr:colOff>
      <xdr:row>6</xdr:row>
      <xdr:rowOff>76201</xdr:rowOff>
    </xdr:to>
    <xdr:cxnSp macro="">
      <xdr:nvCxnSpPr>
        <xdr:cNvPr id="10" name="直線矢印コネクタ 9"/>
        <xdr:cNvCxnSpPr/>
      </xdr:nvCxnSpPr>
      <xdr:spPr>
        <a:xfrm rot="16200000" flipH="1">
          <a:off x="10058407" y="771528"/>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37</xdr:row>
      <xdr:rowOff>47624</xdr:rowOff>
    </xdr:from>
    <xdr:to>
      <xdr:col>2</xdr:col>
      <xdr:colOff>133350</xdr:colOff>
      <xdr:row>45</xdr:row>
      <xdr:rowOff>19049</xdr:rowOff>
    </xdr:to>
    <xdr:sp macro="" textlink="">
      <xdr:nvSpPr>
        <xdr:cNvPr id="12" name="テキスト ボックス 11"/>
        <xdr:cNvSpPr txBox="1"/>
      </xdr:nvSpPr>
      <xdr:spPr>
        <a:xfrm>
          <a:off x="123825" y="6391274"/>
          <a:ext cx="1381125" cy="134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本来は手前のトレンドがキレイじゃないからスルーだが、手前の山が</a:t>
          </a:r>
          <a:r>
            <a:rPr kumimoji="1" lang="en-US" altLang="ja-JP" sz="1100"/>
            <a:t>S/R</a:t>
          </a:r>
          <a:r>
            <a:rPr kumimoji="1" lang="ja-JP" altLang="en-US" sz="1100"/>
            <a:t>になっていたのと</a:t>
          </a:r>
          <a:r>
            <a:rPr kumimoji="1" lang="en-US" altLang="ja-JP" sz="1100"/>
            <a:t>S/R</a:t>
          </a:r>
          <a:r>
            <a:rPr kumimoji="1" lang="ja-JP" altLang="en-US" sz="1100"/>
            <a:t>が強め</a:t>
          </a:r>
          <a:r>
            <a:rPr kumimoji="1" lang="en-US" altLang="ja-JP" sz="1100"/>
            <a:t>+</a:t>
          </a:r>
          <a:r>
            <a:rPr kumimoji="1" lang="ja-JP" altLang="en-US" sz="1100"/>
            <a:t>最小ロットということでお試し</a:t>
          </a:r>
          <a:r>
            <a:rPr kumimoji="1" lang="en-US" altLang="ja-JP" sz="1100"/>
            <a:t>IN</a:t>
          </a:r>
        </a:p>
      </xdr:txBody>
    </xdr:sp>
    <xdr:clientData/>
  </xdr:twoCellAnchor>
  <xdr:twoCellAnchor>
    <xdr:from>
      <xdr:col>11</xdr:col>
      <xdr:colOff>427836</xdr:colOff>
      <xdr:row>2</xdr:row>
      <xdr:rowOff>96050</xdr:rowOff>
    </xdr:from>
    <xdr:to>
      <xdr:col>11</xdr:col>
      <xdr:colOff>428629</xdr:colOff>
      <xdr:row>6</xdr:row>
      <xdr:rowOff>76202</xdr:rowOff>
    </xdr:to>
    <xdr:cxnSp macro="">
      <xdr:nvCxnSpPr>
        <xdr:cNvPr id="16" name="直線矢印コネクタ 15"/>
        <xdr:cNvCxnSpPr/>
      </xdr:nvCxnSpPr>
      <xdr:spPr>
        <a:xfrm rot="16200000" flipH="1">
          <a:off x="7639057" y="771529"/>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152400</xdr:colOff>
      <xdr:row>45</xdr:row>
      <xdr:rowOff>161925</xdr:rowOff>
    </xdr:from>
    <xdr:to>
      <xdr:col>2</xdr:col>
      <xdr:colOff>219075</xdr:colOff>
      <xdr:row>49</xdr:row>
      <xdr:rowOff>142875</xdr:rowOff>
    </xdr:to>
    <xdr:sp macro="" textlink="">
      <xdr:nvSpPr>
        <xdr:cNvPr id="18" name="テキスト ボックス 17"/>
        <xdr:cNvSpPr txBox="1"/>
      </xdr:nvSpPr>
      <xdr:spPr>
        <a:xfrm>
          <a:off x="152400" y="7877175"/>
          <a:ext cx="143827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やはりターゲットまで伸びずに戻ってきたので建値にて撤退。</a:t>
          </a:r>
          <a:endParaRPr kumimoji="1" lang="en-US" altLang="ja-JP" sz="1100"/>
        </a:p>
      </xdr:txBody>
    </xdr:sp>
    <xdr:clientData/>
  </xdr:twoCellAnchor>
  <xdr:twoCellAnchor>
    <xdr:from>
      <xdr:col>1</xdr:col>
      <xdr:colOff>333375</xdr:colOff>
      <xdr:row>51</xdr:row>
      <xdr:rowOff>76200</xdr:rowOff>
    </xdr:from>
    <xdr:to>
      <xdr:col>3</xdr:col>
      <xdr:colOff>409575</xdr:colOff>
      <xdr:row>54</xdr:row>
      <xdr:rowOff>152400</xdr:rowOff>
    </xdr:to>
    <xdr:sp macro="" textlink="">
      <xdr:nvSpPr>
        <xdr:cNvPr id="19" name="角丸四角形吹き出し 18"/>
        <xdr:cNvSpPr/>
      </xdr:nvSpPr>
      <xdr:spPr>
        <a:xfrm>
          <a:off x="1019175" y="8820150"/>
          <a:ext cx="1447800" cy="590550"/>
        </a:xfrm>
        <a:prstGeom prst="wedgeRoundRectCallout">
          <a:avLst>
            <a:gd name="adj1" fmla="val -34961"/>
            <a:gd name="adj2" fmla="val -9831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手前のトレンドの大切さを再確認</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66675</xdr:colOff>
      <xdr:row>64</xdr:row>
      <xdr:rowOff>9525</xdr:rowOff>
    </xdr:to>
    <xdr:pic>
      <xdr:nvPicPr>
        <xdr:cNvPr id="17410" name="Picture 2"/>
        <xdr:cNvPicPr>
          <a:picLocks noChangeAspect="1" noChangeArrowheads="1"/>
        </xdr:cNvPicPr>
      </xdr:nvPicPr>
      <xdr:blipFill>
        <a:blip xmlns:r="http://schemas.openxmlformats.org/officeDocument/2006/relationships" r:embed="rId1"/>
        <a:srcRect l="4612" t="12891" b="12891"/>
        <a:stretch>
          <a:fillRect/>
        </a:stretch>
      </xdr:blipFill>
      <xdr:spPr bwMode="auto">
        <a:xfrm>
          <a:off x="0" y="5638800"/>
          <a:ext cx="12411075" cy="54292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123825</xdr:rowOff>
    </xdr:to>
    <xdr:pic>
      <xdr:nvPicPr>
        <xdr:cNvPr id="17409" name="Picture 1"/>
        <xdr:cNvPicPr>
          <a:picLocks noChangeAspect="1" noChangeArrowheads="1"/>
        </xdr:cNvPicPr>
      </xdr:nvPicPr>
      <xdr:blipFill>
        <a:blip xmlns:r="http://schemas.openxmlformats.org/officeDocument/2006/relationships" r:embed="rId2"/>
        <a:srcRect l="4612" t="12891" b="12760"/>
        <a:stretch>
          <a:fillRect/>
        </a:stretch>
      </xdr:blipFill>
      <xdr:spPr bwMode="auto">
        <a:xfrm>
          <a:off x="0" y="0"/>
          <a:ext cx="12411075"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No.78:EURGBP</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7</xdr:row>
      <xdr:rowOff>133350</xdr:rowOff>
    </xdr:to>
    <xdr:sp macro="" textlink="">
      <xdr:nvSpPr>
        <xdr:cNvPr id="5" name="テキスト ボックス 4"/>
        <xdr:cNvSpPr txBox="1"/>
      </xdr:nvSpPr>
      <xdr:spPr>
        <a:xfrm>
          <a:off x="104775" y="714375"/>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４ｈ足レベルでそれなりの</a:t>
          </a:r>
          <a:r>
            <a:rPr kumimoji="1" lang="en-US" altLang="ja-JP" sz="1100"/>
            <a:t>S/R</a:t>
          </a:r>
          <a:r>
            <a:rPr kumimoji="1" lang="ja-JP" altLang="en-US" sz="1100"/>
            <a:t>に当たっている</a:t>
          </a:r>
          <a:endParaRPr kumimoji="1" lang="en-US" altLang="ja-JP" sz="1100"/>
        </a:p>
      </xdr:txBody>
    </xdr:sp>
    <xdr:clientData/>
  </xdr:twoCellAnchor>
  <xdr:twoCellAnchor>
    <xdr:from>
      <xdr:col>9</xdr:col>
      <xdr:colOff>190499</xdr:colOff>
      <xdr:row>45</xdr:row>
      <xdr:rowOff>123825</xdr:rowOff>
    </xdr:from>
    <xdr:to>
      <xdr:col>10</xdr:col>
      <xdr:colOff>123824</xdr:colOff>
      <xdr:row>47</xdr:row>
      <xdr:rowOff>161925</xdr:rowOff>
    </xdr:to>
    <xdr:sp macro="" textlink="">
      <xdr:nvSpPr>
        <xdr:cNvPr id="6" name="角丸四角形吹き出し 5"/>
        <xdr:cNvSpPr/>
      </xdr:nvSpPr>
      <xdr:spPr>
        <a:xfrm>
          <a:off x="6362699" y="7924800"/>
          <a:ext cx="619125" cy="381000"/>
        </a:xfrm>
        <a:prstGeom prst="wedgeRoundRectCallout">
          <a:avLst>
            <a:gd name="adj1" fmla="val 84918"/>
            <a:gd name="adj2" fmla="val 6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10</xdr:col>
      <xdr:colOff>209550</xdr:colOff>
      <xdr:row>42</xdr:row>
      <xdr:rowOff>142875</xdr:rowOff>
    </xdr:from>
    <xdr:to>
      <xdr:col>11</xdr:col>
      <xdr:colOff>161925</xdr:colOff>
      <xdr:row>45</xdr:row>
      <xdr:rowOff>9525</xdr:rowOff>
    </xdr:to>
    <xdr:sp macro="" textlink="">
      <xdr:nvSpPr>
        <xdr:cNvPr id="7" name="角丸四角形吹き出し 6"/>
        <xdr:cNvSpPr/>
      </xdr:nvSpPr>
      <xdr:spPr>
        <a:xfrm>
          <a:off x="7067550" y="7429500"/>
          <a:ext cx="638175" cy="381000"/>
        </a:xfrm>
        <a:prstGeom prst="wedgeRoundRectCallout">
          <a:avLst>
            <a:gd name="adj1" fmla="val 44958"/>
            <a:gd name="adj2" fmla="val 10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228598</xdr:colOff>
      <xdr:row>41</xdr:row>
      <xdr:rowOff>152400</xdr:rowOff>
    </xdr:from>
    <xdr:to>
      <xdr:col>2</xdr:col>
      <xdr:colOff>104775</xdr:colOff>
      <xdr:row>44</xdr:row>
      <xdr:rowOff>47624</xdr:rowOff>
    </xdr:to>
    <xdr:sp macro="" textlink="">
      <xdr:nvSpPr>
        <xdr:cNvPr id="8" name="角丸四角形吹き出し 7"/>
        <xdr:cNvSpPr/>
      </xdr:nvSpPr>
      <xdr:spPr>
        <a:xfrm>
          <a:off x="228598" y="7267575"/>
          <a:ext cx="1247777" cy="409574"/>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ポンドが安定してほしい</a:t>
          </a:r>
          <a:endParaRPr kumimoji="1" lang="en-US" altLang="ja-JP" sz="1100"/>
        </a:p>
      </xdr:txBody>
    </xdr:sp>
    <xdr:clientData/>
  </xdr:twoCellAnchor>
  <xdr:twoCellAnchor>
    <xdr:from>
      <xdr:col>2</xdr:col>
      <xdr:colOff>342896</xdr:colOff>
      <xdr:row>9</xdr:row>
      <xdr:rowOff>85722</xdr:rowOff>
    </xdr:from>
    <xdr:to>
      <xdr:col>2</xdr:col>
      <xdr:colOff>342900</xdr:colOff>
      <xdr:row>12</xdr:row>
      <xdr:rowOff>142875</xdr:rowOff>
    </xdr:to>
    <xdr:cxnSp macro="">
      <xdr:nvCxnSpPr>
        <xdr:cNvPr id="9" name="直線矢印コネクタ 8"/>
        <xdr:cNvCxnSpPr/>
      </xdr:nvCxnSpPr>
      <xdr:spPr>
        <a:xfrm rot="16200000" flipV="1">
          <a:off x="1428746" y="1914522"/>
          <a:ext cx="571503"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66675</xdr:colOff>
      <xdr:row>5</xdr:row>
      <xdr:rowOff>123825</xdr:rowOff>
    </xdr:from>
    <xdr:to>
      <xdr:col>8</xdr:col>
      <xdr:colOff>76196</xdr:colOff>
      <xdr:row>8</xdr:row>
      <xdr:rowOff>161922</xdr:rowOff>
    </xdr:to>
    <xdr:cxnSp macro="">
      <xdr:nvCxnSpPr>
        <xdr:cNvPr id="10" name="直線矢印コネクタ 9"/>
        <xdr:cNvCxnSpPr/>
      </xdr:nvCxnSpPr>
      <xdr:spPr>
        <a:xfrm rot="16200000" flipH="1">
          <a:off x="5281612" y="1252538"/>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33</xdr:row>
      <xdr:rowOff>114300</xdr:rowOff>
    </xdr:from>
    <xdr:to>
      <xdr:col>2</xdr:col>
      <xdr:colOff>123824</xdr:colOff>
      <xdr:row>36</xdr:row>
      <xdr:rowOff>57150</xdr:rowOff>
    </xdr:to>
    <xdr:sp macro="" textlink="">
      <xdr:nvSpPr>
        <xdr:cNvPr id="11" name="テキスト ボックス 10"/>
        <xdr:cNvSpPr txBox="1"/>
      </xdr:nvSpPr>
      <xdr:spPr>
        <a:xfrm>
          <a:off x="142875" y="5857875"/>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a:t>
          </a:r>
          <a:r>
            <a:rPr kumimoji="1" lang="en-US" altLang="ja-JP" sz="1100"/>
            <a:t>1h</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13</xdr:col>
      <xdr:colOff>647698</xdr:colOff>
      <xdr:row>9</xdr:row>
      <xdr:rowOff>104773</xdr:rowOff>
    </xdr:from>
    <xdr:to>
      <xdr:col>13</xdr:col>
      <xdr:colOff>647702</xdr:colOff>
      <xdr:row>12</xdr:row>
      <xdr:rowOff>161926</xdr:rowOff>
    </xdr:to>
    <xdr:cxnSp macro="">
      <xdr:nvCxnSpPr>
        <xdr:cNvPr id="16" name="直線矢印コネクタ 15"/>
        <xdr:cNvCxnSpPr/>
      </xdr:nvCxnSpPr>
      <xdr:spPr>
        <a:xfrm rot="16200000" flipV="1">
          <a:off x="9277348" y="1933573"/>
          <a:ext cx="571503"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419098</xdr:colOff>
      <xdr:row>10</xdr:row>
      <xdr:rowOff>38098</xdr:rowOff>
    </xdr:from>
    <xdr:to>
      <xdr:col>9</xdr:col>
      <xdr:colOff>419102</xdr:colOff>
      <xdr:row>13</xdr:row>
      <xdr:rowOff>95251</xdr:rowOff>
    </xdr:to>
    <xdr:cxnSp macro="">
      <xdr:nvCxnSpPr>
        <xdr:cNvPr id="17" name="直線矢印コネクタ 16"/>
        <xdr:cNvCxnSpPr/>
      </xdr:nvCxnSpPr>
      <xdr:spPr>
        <a:xfrm rot="16200000" flipV="1">
          <a:off x="6305548" y="2038348"/>
          <a:ext cx="571503"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123825</xdr:rowOff>
    </xdr:to>
    <xdr:pic>
      <xdr:nvPicPr>
        <xdr:cNvPr id="16385" name="Picture 1"/>
        <xdr:cNvPicPr>
          <a:picLocks noChangeAspect="1" noChangeArrowheads="1"/>
        </xdr:cNvPicPr>
      </xdr:nvPicPr>
      <xdr:blipFill>
        <a:blip xmlns:r="http://schemas.openxmlformats.org/officeDocument/2006/relationships" r:embed="rId1"/>
        <a:srcRect l="4612" t="12891" b="12760"/>
        <a:stretch>
          <a:fillRect/>
        </a:stretch>
      </xdr:blipFill>
      <xdr:spPr bwMode="auto">
        <a:xfrm>
          <a:off x="0" y="0"/>
          <a:ext cx="12411075"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No.77:EURAUD</a:t>
          </a:r>
        </a:p>
        <a:p>
          <a:r>
            <a:rPr kumimoji="1" lang="ja-JP" altLang="en-US" sz="1100"/>
            <a:t>フラッグ</a:t>
          </a:r>
        </a:p>
      </xdr:txBody>
    </xdr:sp>
    <xdr:clientData/>
  </xdr:twoCellAnchor>
  <xdr:twoCellAnchor>
    <xdr:from>
      <xdr:col>0</xdr:col>
      <xdr:colOff>133350</xdr:colOff>
      <xdr:row>8</xdr:row>
      <xdr:rowOff>133351</xdr:rowOff>
    </xdr:from>
    <xdr:to>
      <xdr:col>2</xdr:col>
      <xdr:colOff>209549</xdr:colOff>
      <xdr:row>14</xdr:row>
      <xdr:rowOff>76200</xdr:rowOff>
    </xdr:to>
    <xdr:sp macro="" textlink="">
      <xdr:nvSpPr>
        <xdr:cNvPr id="4" name="テキスト ボックス 3"/>
        <xdr:cNvSpPr txBox="1"/>
      </xdr:nvSpPr>
      <xdr:spPr>
        <a:xfrm>
          <a:off x="133350" y="1504951"/>
          <a:ext cx="1447799" cy="971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敗因</a:t>
          </a:r>
          <a:endParaRPr kumimoji="1" lang="en-US" altLang="ja-JP" sz="1100"/>
        </a:p>
        <a:p>
          <a:r>
            <a:rPr kumimoji="1" lang="ja-JP" altLang="en-US" sz="1100"/>
            <a:t>フラッグがキレイに効いていなかった。</a:t>
          </a:r>
          <a:endParaRPr kumimoji="1" lang="en-US" altLang="ja-JP" sz="1100"/>
        </a:p>
        <a:p>
          <a:r>
            <a:rPr kumimoji="1" lang="ja-JP" altLang="en-US" sz="1100"/>
            <a:t>どこまで許容するかがムズカシイ。。</a:t>
          </a:r>
          <a:endParaRPr kumimoji="1" lang="en-US" altLang="ja-JP" sz="1100"/>
        </a:p>
      </xdr:txBody>
    </xdr:sp>
    <xdr:clientData/>
  </xdr:twoCellAnchor>
  <xdr:twoCellAnchor>
    <xdr:from>
      <xdr:col>9</xdr:col>
      <xdr:colOff>409575</xdr:colOff>
      <xdr:row>0</xdr:row>
      <xdr:rowOff>0</xdr:rowOff>
    </xdr:from>
    <xdr:to>
      <xdr:col>10</xdr:col>
      <xdr:colOff>457200</xdr:colOff>
      <xdr:row>2</xdr:row>
      <xdr:rowOff>38100</xdr:rowOff>
    </xdr:to>
    <xdr:sp macro="" textlink="">
      <xdr:nvSpPr>
        <xdr:cNvPr id="5" name="角丸四角形吹き出し 4"/>
        <xdr:cNvSpPr/>
      </xdr:nvSpPr>
      <xdr:spPr>
        <a:xfrm>
          <a:off x="6581775" y="0"/>
          <a:ext cx="733425" cy="381000"/>
        </a:xfrm>
        <a:prstGeom prst="wedgeRoundRectCallout">
          <a:avLst>
            <a:gd name="adj1" fmla="val 73370"/>
            <a:gd name="adj2" fmla="val 6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11</xdr:col>
      <xdr:colOff>504824</xdr:colOff>
      <xdr:row>0</xdr:row>
      <xdr:rowOff>123825</xdr:rowOff>
    </xdr:from>
    <xdr:to>
      <xdr:col>13</xdr:col>
      <xdr:colOff>57150</xdr:colOff>
      <xdr:row>2</xdr:row>
      <xdr:rowOff>161925</xdr:rowOff>
    </xdr:to>
    <xdr:sp macro="" textlink="">
      <xdr:nvSpPr>
        <xdr:cNvPr id="6" name="角丸四角形吹き出し 5"/>
        <xdr:cNvSpPr/>
      </xdr:nvSpPr>
      <xdr:spPr>
        <a:xfrm>
          <a:off x="8048624" y="123825"/>
          <a:ext cx="923926" cy="381000"/>
        </a:xfrm>
        <a:prstGeom prst="wedgeRoundRectCallout">
          <a:avLst>
            <a:gd name="adj1" fmla="val -54017"/>
            <a:gd name="adj2" fmla="val 9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10</xdr:col>
      <xdr:colOff>457203</xdr:colOff>
      <xdr:row>5</xdr:row>
      <xdr:rowOff>48428</xdr:rowOff>
    </xdr:from>
    <xdr:to>
      <xdr:col>10</xdr:col>
      <xdr:colOff>458002</xdr:colOff>
      <xdr:row>8</xdr:row>
      <xdr:rowOff>114301</xdr:rowOff>
    </xdr:to>
    <xdr:cxnSp macro="">
      <xdr:nvCxnSpPr>
        <xdr:cNvPr id="7" name="直線矢印コネクタ 6"/>
        <xdr:cNvCxnSpPr/>
      </xdr:nvCxnSpPr>
      <xdr:spPr>
        <a:xfrm rot="5400000" flipH="1" flipV="1">
          <a:off x="7025491" y="11953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180979</xdr:colOff>
      <xdr:row>1</xdr:row>
      <xdr:rowOff>95252</xdr:rowOff>
    </xdr:from>
    <xdr:to>
      <xdr:col>5</xdr:col>
      <xdr:colOff>190500</xdr:colOff>
      <xdr:row>4</xdr:row>
      <xdr:rowOff>133349</xdr:rowOff>
    </xdr:to>
    <xdr:cxnSp macro="">
      <xdr:nvCxnSpPr>
        <xdr:cNvPr id="8" name="直線矢印コネクタ 7"/>
        <xdr:cNvCxnSpPr/>
      </xdr:nvCxnSpPr>
      <xdr:spPr>
        <a:xfrm rot="16200000" flipH="1">
          <a:off x="3338516" y="5381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114298</xdr:colOff>
      <xdr:row>4</xdr:row>
      <xdr:rowOff>38099</xdr:rowOff>
    </xdr:from>
    <xdr:to>
      <xdr:col>2</xdr:col>
      <xdr:colOff>190500</xdr:colOff>
      <xdr:row>8</xdr:row>
      <xdr:rowOff>9524</xdr:rowOff>
    </xdr:to>
    <xdr:sp macro="" textlink="">
      <xdr:nvSpPr>
        <xdr:cNvPr id="9" name="テキスト ボックス 8"/>
        <xdr:cNvSpPr txBox="1"/>
      </xdr:nvSpPr>
      <xdr:spPr>
        <a:xfrm>
          <a:off x="114298" y="723899"/>
          <a:ext cx="1447802"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No.75</a:t>
          </a:r>
          <a:r>
            <a:rPr kumimoji="1" lang="ja-JP" altLang="en-US" sz="1100"/>
            <a:t>同様</a:t>
          </a:r>
          <a:r>
            <a:rPr kumimoji="1" lang="en-US" altLang="ja-JP" sz="1100"/>
            <a:t>S/R</a:t>
          </a:r>
          <a:r>
            <a:rPr kumimoji="1" lang="ja-JP" altLang="en-US" sz="1100"/>
            <a:t>に支えられてのブレイクでキレイに感じた</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36</xdr:row>
      <xdr:rowOff>114300</xdr:rowOff>
    </xdr:to>
    <xdr:pic>
      <xdr:nvPicPr>
        <xdr:cNvPr id="14339" name="Picture 3"/>
        <xdr:cNvPicPr>
          <a:picLocks noChangeAspect="1" noChangeArrowheads="1"/>
        </xdr:cNvPicPr>
      </xdr:nvPicPr>
      <xdr:blipFill>
        <a:blip xmlns:r="http://schemas.openxmlformats.org/officeDocument/2006/relationships" r:embed="rId1"/>
        <a:srcRect l="4758" t="12891"/>
        <a:stretch>
          <a:fillRect/>
        </a:stretch>
      </xdr:blipFill>
      <xdr:spPr bwMode="auto">
        <a:xfrm>
          <a:off x="0" y="0"/>
          <a:ext cx="12392025" cy="63722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No.76:USDCHF</a:t>
          </a:r>
        </a:p>
        <a:p>
          <a:r>
            <a:rPr kumimoji="1" lang="ja-JP" altLang="en-US" sz="1100"/>
            <a:t>フラッグ</a:t>
          </a:r>
        </a:p>
      </xdr:txBody>
    </xdr:sp>
    <xdr:clientData/>
  </xdr:twoCellAnchor>
  <xdr:twoCellAnchor>
    <xdr:from>
      <xdr:col>0</xdr:col>
      <xdr:colOff>123825</xdr:colOff>
      <xdr:row>8</xdr:row>
      <xdr:rowOff>57151</xdr:rowOff>
    </xdr:from>
    <xdr:to>
      <xdr:col>2</xdr:col>
      <xdr:colOff>200024</xdr:colOff>
      <xdr:row>12</xdr:row>
      <xdr:rowOff>152400</xdr:rowOff>
    </xdr:to>
    <xdr:sp macro="" textlink="">
      <xdr:nvSpPr>
        <xdr:cNvPr id="4" name="テキスト ボックス 3"/>
        <xdr:cNvSpPr txBox="1"/>
      </xdr:nvSpPr>
      <xdr:spPr>
        <a:xfrm>
          <a:off x="123825" y="1428751"/>
          <a:ext cx="1447799" cy="781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ある程度プラスになったところで建値にストップ移動したら速攻切られた</a:t>
          </a:r>
          <a:r>
            <a:rPr kumimoji="1" lang="en-US" altLang="ja-JP" sz="1100"/>
            <a:t>×</a:t>
          </a:r>
        </a:p>
      </xdr:txBody>
    </xdr:sp>
    <xdr:clientData/>
  </xdr:twoCellAnchor>
  <xdr:twoCellAnchor>
    <xdr:from>
      <xdr:col>10</xdr:col>
      <xdr:colOff>419100</xdr:colOff>
      <xdr:row>4</xdr:row>
      <xdr:rowOff>85725</xdr:rowOff>
    </xdr:from>
    <xdr:to>
      <xdr:col>11</xdr:col>
      <xdr:colOff>466725</xdr:colOff>
      <xdr:row>6</xdr:row>
      <xdr:rowOff>123825</xdr:rowOff>
    </xdr:to>
    <xdr:sp macro="" textlink="">
      <xdr:nvSpPr>
        <xdr:cNvPr id="5" name="角丸四角形吹き出し 4"/>
        <xdr:cNvSpPr/>
      </xdr:nvSpPr>
      <xdr:spPr>
        <a:xfrm>
          <a:off x="7277100" y="771525"/>
          <a:ext cx="733425" cy="381000"/>
        </a:xfrm>
        <a:prstGeom prst="wedgeRoundRectCallout">
          <a:avLst>
            <a:gd name="adj1" fmla="val 62980"/>
            <a:gd name="adj2" fmla="val 12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12</xdr:col>
      <xdr:colOff>390524</xdr:colOff>
      <xdr:row>9</xdr:row>
      <xdr:rowOff>38100</xdr:rowOff>
    </xdr:from>
    <xdr:to>
      <xdr:col>13</xdr:col>
      <xdr:colOff>628650</xdr:colOff>
      <xdr:row>11</xdr:row>
      <xdr:rowOff>76200</xdr:rowOff>
    </xdr:to>
    <xdr:sp macro="" textlink="">
      <xdr:nvSpPr>
        <xdr:cNvPr id="6" name="角丸四角形吹き出し 5"/>
        <xdr:cNvSpPr/>
      </xdr:nvSpPr>
      <xdr:spPr>
        <a:xfrm>
          <a:off x="8620124" y="1581150"/>
          <a:ext cx="923926" cy="381000"/>
        </a:xfrm>
        <a:prstGeom prst="wedgeRoundRectCallout">
          <a:avLst>
            <a:gd name="adj1" fmla="val -51955"/>
            <a:gd name="adj2" fmla="val -7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10</xdr:col>
      <xdr:colOff>600078</xdr:colOff>
      <xdr:row>12</xdr:row>
      <xdr:rowOff>48428</xdr:rowOff>
    </xdr:from>
    <xdr:to>
      <xdr:col>10</xdr:col>
      <xdr:colOff>600877</xdr:colOff>
      <xdr:row>15</xdr:row>
      <xdr:rowOff>114301</xdr:rowOff>
    </xdr:to>
    <xdr:cxnSp macro="">
      <xdr:nvCxnSpPr>
        <xdr:cNvPr id="7" name="直線矢印コネクタ 6"/>
        <xdr:cNvCxnSpPr/>
      </xdr:nvCxnSpPr>
      <xdr:spPr>
        <a:xfrm rot="5400000" flipH="1" flipV="1">
          <a:off x="7168366" y="23955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95254</xdr:colOff>
      <xdr:row>8</xdr:row>
      <xdr:rowOff>85727</xdr:rowOff>
    </xdr:from>
    <xdr:to>
      <xdr:col>6</xdr:col>
      <xdr:colOff>104775</xdr:colOff>
      <xdr:row>11</xdr:row>
      <xdr:rowOff>123824</xdr:rowOff>
    </xdr:to>
    <xdr:cxnSp macro="">
      <xdr:nvCxnSpPr>
        <xdr:cNvPr id="8" name="直線矢印コネクタ 7"/>
        <xdr:cNvCxnSpPr/>
      </xdr:nvCxnSpPr>
      <xdr:spPr>
        <a:xfrm rot="16200000" flipH="1">
          <a:off x="3938591" y="17287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114298</xdr:colOff>
      <xdr:row>4</xdr:row>
      <xdr:rowOff>38099</xdr:rowOff>
    </xdr:from>
    <xdr:to>
      <xdr:col>2</xdr:col>
      <xdr:colOff>190500</xdr:colOff>
      <xdr:row>8</xdr:row>
      <xdr:rowOff>9524</xdr:rowOff>
    </xdr:to>
    <xdr:sp macro="" textlink="">
      <xdr:nvSpPr>
        <xdr:cNvPr id="9" name="テキスト ボックス 8"/>
        <xdr:cNvSpPr txBox="1"/>
      </xdr:nvSpPr>
      <xdr:spPr>
        <a:xfrm>
          <a:off x="114298" y="723899"/>
          <a:ext cx="1447802"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に支えられてのブレイクでキレイに感じた</a:t>
          </a:r>
        </a:p>
      </xdr:txBody>
    </xdr:sp>
    <xdr:clientData/>
  </xdr:twoCellAnchor>
  <xdr:twoCellAnchor>
    <xdr:from>
      <xdr:col>3</xdr:col>
      <xdr:colOff>409579</xdr:colOff>
      <xdr:row>8</xdr:row>
      <xdr:rowOff>104777</xdr:rowOff>
    </xdr:from>
    <xdr:to>
      <xdr:col>3</xdr:col>
      <xdr:colOff>419100</xdr:colOff>
      <xdr:row>11</xdr:row>
      <xdr:rowOff>142874</xdr:rowOff>
    </xdr:to>
    <xdr:cxnSp macro="">
      <xdr:nvCxnSpPr>
        <xdr:cNvPr id="13" name="直線矢印コネクタ 12"/>
        <xdr:cNvCxnSpPr/>
      </xdr:nvCxnSpPr>
      <xdr:spPr>
        <a:xfrm rot="16200000" flipH="1">
          <a:off x="2195516" y="17478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342900</xdr:colOff>
      <xdr:row>15</xdr:row>
      <xdr:rowOff>28576</xdr:rowOff>
    </xdr:from>
    <xdr:to>
      <xdr:col>2</xdr:col>
      <xdr:colOff>533400</xdr:colOff>
      <xdr:row>18</xdr:row>
      <xdr:rowOff>9525</xdr:rowOff>
    </xdr:to>
    <xdr:sp macro="" textlink="">
      <xdr:nvSpPr>
        <xdr:cNvPr id="14" name="角丸四角形吹き出し 13"/>
        <xdr:cNvSpPr/>
      </xdr:nvSpPr>
      <xdr:spPr>
        <a:xfrm>
          <a:off x="342900" y="2600326"/>
          <a:ext cx="1562100" cy="495299"/>
        </a:xfrm>
        <a:prstGeom prst="wedgeRoundRectCallout">
          <a:avLst>
            <a:gd name="adj1" fmla="val -21395"/>
            <a:gd name="adj2" fmla="val 4987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今回のようなフラッグのみ狙うべき</a:t>
          </a:r>
        </a:p>
      </xdr:txBody>
    </xdr:sp>
    <xdr:clientData/>
  </xdr:twoCellAnchor>
  <xdr:twoCellAnchor>
    <xdr:from>
      <xdr:col>0</xdr:col>
      <xdr:colOff>342900</xdr:colOff>
      <xdr:row>18</xdr:row>
      <xdr:rowOff>114301</xdr:rowOff>
    </xdr:from>
    <xdr:to>
      <xdr:col>2</xdr:col>
      <xdr:colOff>533400</xdr:colOff>
      <xdr:row>21</xdr:row>
      <xdr:rowOff>95250</xdr:rowOff>
    </xdr:to>
    <xdr:sp macro="" textlink="">
      <xdr:nvSpPr>
        <xdr:cNvPr id="15" name="角丸四角形吹き出し 14"/>
        <xdr:cNvSpPr/>
      </xdr:nvSpPr>
      <xdr:spPr>
        <a:xfrm>
          <a:off x="342900" y="3200401"/>
          <a:ext cx="1562100" cy="495299"/>
        </a:xfrm>
        <a:prstGeom prst="wedgeRoundRectCallout">
          <a:avLst>
            <a:gd name="adj1" fmla="val -21395"/>
            <a:gd name="adj2" fmla="val 4987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で、建値移動は</a:t>
          </a:r>
          <a:r>
            <a:rPr kumimoji="1" lang="en-US" altLang="ja-JP" sz="1100" b="1"/>
            <a:t>-61.8</a:t>
          </a:r>
          <a:r>
            <a:rPr kumimoji="1" lang="ja-JP" altLang="en-US" sz="1100" b="1"/>
            <a:t>まで伸びてから</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66675</xdr:colOff>
      <xdr:row>63</xdr:row>
      <xdr:rowOff>152400</xdr:rowOff>
    </xdr:to>
    <xdr:pic>
      <xdr:nvPicPr>
        <xdr:cNvPr id="15362" name="Picture 2"/>
        <xdr:cNvPicPr>
          <a:picLocks noChangeAspect="1" noChangeArrowheads="1"/>
        </xdr:cNvPicPr>
      </xdr:nvPicPr>
      <xdr:blipFill>
        <a:blip xmlns:r="http://schemas.openxmlformats.org/officeDocument/2006/relationships" r:embed="rId1"/>
        <a:srcRect l="4612" t="12630" b="12891"/>
        <a:stretch>
          <a:fillRect/>
        </a:stretch>
      </xdr:blipFill>
      <xdr:spPr bwMode="auto">
        <a:xfrm>
          <a:off x="0" y="5629275"/>
          <a:ext cx="12411075" cy="54483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114300</xdr:rowOff>
    </xdr:to>
    <xdr:pic>
      <xdr:nvPicPr>
        <xdr:cNvPr id="15361" name="Picture 1"/>
        <xdr:cNvPicPr>
          <a:picLocks noChangeAspect="1" noChangeArrowheads="1"/>
        </xdr:cNvPicPr>
      </xdr:nvPicPr>
      <xdr:blipFill>
        <a:blip xmlns:r="http://schemas.openxmlformats.org/officeDocument/2006/relationships" r:embed="rId2"/>
        <a:srcRect l="4612" t="13021" b="12760"/>
        <a:stretch>
          <a:fillRect/>
        </a:stretch>
      </xdr:blipFill>
      <xdr:spPr bwMode="auto">
        <a:xfrm>
          <a:off x="0" y="0"/>
          <a:ext cx="12411075"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No.75:GBPCAD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7</xdr:row>
      <xdr:rowOff>57150</xdr:rowOff>
    </xdr:to>
    <xdr:sp macro="" textlink="">
      <xdr:nvSpPr>
        <xdr:cNvPr id="5" name="テキスト ボックス 4"/>
        <xdr:cNvSpPr txBox="1"/>
      </xdr:nvSpPr>
      <xdr:spPr>
        <a:xfrm>
          <a:off x="104775" y="714375"/>
          <a:ext cx="1447799"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４ｈ足レベルで強めの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8</xdr:col>
      <xdr:colOff>409575</xdr:colOff>
      <xdr:row>51</xdr:row>
      <xdr:rowOff>161925</xdr:rowOff>
    </xdr:from>
    <xdr:to>
      <xdr:col>9</xdr:col>
      <xdr:colOff>171450</xdr:colOff>
      <xdr:row>53</xdr:row>
      <xdr:rowOff>123825</xdr:rowOff>
    </xdr:to>
    <xdr:cxnSp macro="">
      <xdr:nvCxnSpPr>
        <xdr:cNvPr id="6" name="直線矢印コネクタ 5"/>
        <xdr:cNvCxnSpPr/>
      </xdr:nvCxnSpPr>
      <xdr:spPr>
        <a:xfrm>
          <a:off x="5895975" y="9029700"/>
          <a:ext cx="447675" cy="3048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161925</xdr:colOff>
      <xdr:row>33</xdr:row>
      <xdr:rowOff>114301</xdr:rowOff>
    </xdr:from>
    <xdr:to>
      <xdr:col>2</xdr:col>
      <xdr:colOff>142874</xdr:colOff>
      <xdr:row>36</xdr:row>
      <xdr:rowOff>57151</xdr:rowOff>
    </xdr:to>
    <xdr:sp macro="" textlink="">
      <xdr:nvSpPr>
        <xdr:cNvPr id="7" name="テキスト ボックス 6"/>
        <xdr:cNvSpPr txBox="1"/>
      </xdr:nvSpPr>
      <xdr:spPr>
        <a:xfrm>
          <a:off x="161925" y="5876926"/>
          <a:ext cx="135254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8</xdr:col>
      <xdr:colOff>276225</xdr:colOff>
      <xdr:row>36</xdr:row>
      <xdr:rowOff>76200</xdr:rowOff>
    </xdr:from>
    <xdr:to>
      <xdr:col>9</xdr:col>
      <xdr:colOff>171450</xdr:colOff>
      <xdr:row>37</xdr:row>
      <xdr:rowOff>47626</xdr:rowOff>
    </xdr:to>
    <xdr:cxnSp macro="">
      <xdr:nvCxnSpPr>
        <xdr:cNvPr id="8" name="直線矢印コネクタ 7"/>
        <xdr:cNvCxnSpPr/>
      </xdr:nvCxnSpPr>
      <xdr:spPr>
        <a:xfrm flipV="1">
          <a:off x="5762625" y="6372225"/>
          <a:ext cx="581025" cy="14287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247650</xdr:colOff>
      <xdr:row>40</xdr:row>
      <xdr:rowOff>76200</xdr:rowOff>
    </xdr:from>
    <xdr:to>
      <xdr:col>9</xdr:col>
      <xdr:colOff>295275</xdr:colOff>
      <xdr:row>42</xdr:row>
      <xdr:rowOff>114300</xdr:rowOff>
    </xdr:to>
    <xdr:sp macro="" textlink="">
      <xdr:nvSpPr>
        <xdr:cNvPr id="9" name="角丸四角形吹き出し 8"/>
        <xdr:cNvSpPr/>
      </xdr:nvSpPr>
      <xdr:spPr>
        <a:xfrm>
          <a:off x="5734050" y="7058025"/>
          <a:ext cx="733425" cy="381000"/>
        </a:xfrm>
        <a:prstGeom prst="wedgeRoundRectCallout">
          <a:avLst>
            <a:gd name="adj1" fmla="val 55187"/>
            <a:gd name="adj2" fmla="val -8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9</xdr:col>
      <xdr:colOff>609600</xdr:colOff>
      <xdr:row>39</xdr:row>
      <xdr:rowOff>28575</xdr:rowOff>
    </xdr:from>
    <xdr:to>
      <xdr:col>11</xdr:col>
      <xdr:colOff>123825</xdr:colOff>
      <xdr:row>41</xdr:row>
      <xdr:rowOff>66675</xdr:rowOff>
    </xdr:to>
    <xdr:sp macro="" textlink="">
      <xdr:nvSpPr>
        <xdr:cNvPr id="10" name="角丸四角形吹き出し 9"/>
        <xdr:cNvSpPr/>
      </xdr:nvSpPr>
      <xdr:spPr>
        <a:xfrm>
          <a:off x="6781800" y="6838950"/>
          <a:ext cx="885825" cy="381000"/>
        </a:xfrm>
        <a:prstGeom prst="wedgeRoundRectCallout">
          <a:avLst>
            <a:gd name="adj1" fmla="val -57435"/>
            <a:gd name="adj2" fmla="val -9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16</xdr:col>
      <xdr:colOff>3</xdr:colOff>
      <xdr:row>11</xdr:row>
      <xdr:rowOff>66674</xdr:rowOff>
    </xdr:from>
    <xdr:to>
      <xdr:col>16</xdr:col>
      <xdr:colOff>6</xdr:colOff>
      <xdr:row>15</xdr:row>
      <xdr:rowOff>85727</xdr:rowOff>
    </xdr:to>
    <xdr:cxnSp macro="">
      <xdr:nvCxnSpPr>
        <xdr:cNvPr id="11" name="直線矢印コネクタ 10"/>
        <xdr:cNvCxnSpPr/>
      </xdr:nvCxnSpPr>
      <xdr:spPr>
        <a:xfrm rot="16200000" flipH="1">
          <a:off x="10620378" y="2305049"/>
          <a:ext cx="704853" cy="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171448</xdr:colOff>
      <xdr:row>37</xdr:row>
      <xdr:rowOff>0</xdr:rowOff>
    </xdr:from>
    <xdr:to>
      <xdr:col>2</xdr:col>
      <xdr:colOff>295275</xdr:colOff>
      <xdr:row>41</xdr:row>
      <xdr:rowOff>9526</xdr:rowOff>
    </xdr:to>
    <xdr:sp macro="" textlink="">
      <xdr:nvSpPr>
        <xdr:cNvPr id="12" name="角丸四角形吹き出し 11"/>
        <xdr:cNvSpPr/>
      </xdr:nvSpPr>
      <xdr:spPr>
        <a:xfrm>
          <a:off x="171448" y="6467475"/>
          <a:ext cx="1495427" cy="6953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MACD</a:t>
          </a:r>
          <a:r>
            <a:rPr kumimoji="1" lang="ja-JP" altLang="en-US" sz="1100"/>
            <a:t>の落差も大きかったので強気＝１％ロットで</a:t>
          </a:r>
          <a:r>
            <a:rPr kumimoji="1" lang="en-US" altLang="ja-JP" sz="1100"/>
            <a:t>IN</a:t>
          </a:r>
        </a:p>
      </xdr:txBody>
    </xdr:sp>
    <xdr:clientData/>
  </xdr:twoCellAnchor>
  <xdr:twoCellAnchor>
    <xdr:from>
      <xdr:col>7</xdr:col>
      <xdr:colOff>209554</xdr:colOff>
      <xdr:row>16</xdr:row>
      <xdr:rowOff>3</xdr:rowOff>
    </xdr:from>
    <xdr:to>
      <xdr:col>7</xdr:col>
      <xdr:colOff>209558</xdr:colOff>
      <xdr:row>19</xdr:row>
      <xdr:rowOff>114302</xdr:rowOff>
    </xdr:to>
    <xdr:cxnSp macro="">
      <xdr:nvCxnSpPr>
        <xdr:cNvPr id="13" name="直線矢印コネクタ 12"/>
        <xdr:cNvCxnSpPr/>
      </xdr:nvCxnSpPr>
      <xdr:spPr>
        <a:xfrm rot="5400000" flipH="1" flipV="1">
          <a:off x="4695831" y="3057526"/>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219073</xdr:colOff>
      <xdr:row>44</xdr:row>
      <xdr:rowOff>19048</xdr:rowOff>
    </xdr:from>
    <xdr:to>
      <xdr:col>2</xdr:col>
      <xdr:colOff>342900</xdr:colOff>
      <xdr:row>49</xdr:row>
      <xdr:rowOff>133349</xdr:rowOff>
    </xdr:to>
    <xdr:sp macro="" textlink="">
      <xdr:nvSpPr>
        <xdr:cNvPr id="15" name="角丸四角形吹き出し 14"/>
        <xdr:cNvSpPr/>
      </xdr:nvSpPr>
      <xdr:spPr>
        <a:xfrm>
          <a:off x="219073" y="7686673"/>
          <a:ext cx="1495427" cy="97155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敗因</a:t>
          </a:r>
          <a:endParaRPr kumimoji="1" lang="en-US" altLang="ja-JP" sz="1100"/>
        </a:p>
        <a:p>
          <a:pPr algn="ctr"/>
          <a:r>
            <a:rPr kumimoji="1" lang="ja-JP" altLang="en-US" sz="1100"/>
            <a:t>・ポンド系だった</a:t>
          </a:r>
          <a:endParaRPr kumimoji="1" lang="en-US" altLang="ja-JP" sz="1100"/>
        </a:p>
        <a:p>
          <a:pPr algn="ctr"/>
          <a:r>
            <a:rPr kumimoji="1" lang="ja-JP" altLang="en-US" sz="1100"/>
            <a:t>・検証上でもあまり成績が良くない</a:t>
          </a:r>
          <a:endParaRPr kumimoji="1" lang="en-US" altLang="ja-JP" sz="1100"/>
        </a:p>
        <a:p>
          <a:pPr algn="ctr"/>
          <a:r>
            <a:rPr kumimoji="1" lang="ja-JP" altLang="en-US" sz="1100"/>
            <a:t>通貨ペアだった</a:t>
          </a:r>
          <a:endParaRPr kumimoji="1" lang="en-US" altLang="ja-JP" sz="1100"/>
        </a:p>
      </xdr:txBody>
    </xdr:sp>
    <xdr:clientData/>
  </xdr:twoCellAnchor>
  <xdr:twoCellAnchor>
    <xdr:from>
      <xdr:col>8</xdr:col>
      <xdr:colOff>28580</xdr:colOff>
      <xdr:row>16</xdr:row>
      <xdr:rowOff>3</xdr:rowOff>
    </xdr:from>
    <xdr:to>
      <xdr:col>8</xdr:col>
      <xdr:colOff>28584</xdr:colOff>
      <xdr:row>19</xdr:row>
      <xdr:rowOff>114302</xdr:rowOff>
    </xdr:to>
    <xdr:cxnSp macro="">
      <xdr:nvCxnSpPr>
        <xdr:cNvPr id="17" name="直線矢印コネクタ 16"/>
        <xdr:cNvCxnSpPr/>
      </xdr:nvCxnSpPr>
      <xdr:spPr>
        <a:xfrm rot="5400000" flipH="1" flipV="1">
          <a:off x="5200657" y="3057526"/>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xdr:colOff>
      <xdr:row>15</xdr:row>
      <xdr:rowOff>161928</xdr:rowOff>
    </xdr:from>
    <xdr:to>
      <xdr:col>4</xdr:col>
      <xdr:colOff>10</xdr:colOff>
      <xdr:row>19</xdr:row>
      <xdr:rowOff>104777</xdr:rowOff>
    </xdr:to>
    <xdr:cxnSp macro="">
      <xdr:nvCxnSpPr>
        <xdr:cNvPr id="18" name="直線矢印コネクタ 17"/>
        <xdr:cNvCxnSpPr/>
      </xdr:nvCxnSpPr>
      <xdr:spPr>
        <a:xfrm rot="5400000" flipH="1" flipV="1">
          <a:off x="2428883" y="3048001"/>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9532</xdr:colOff>
      <xdr:row>15</xdr:row>
      <xdr:rowOff>161929</xdr:rowOff>
    </xdr:from>
    <xdr:to>
      <xdr:col>12</xdr:col>
      <xdr:colOff>9536</xdr:colOff>
      <xdr:row>19</xdr:row>
      <xdr:rowOff>104778</xdr:rowOff>
    </xdr:to>
    <xdr:cxnSp macro="">
      <xdr:nvCxnSpPr>
        <xdr:cNvPr id="19" name="直線矢印コネクタ 18"/>
        <xdr:cNvCxnSpPr/>
      </xdr:nvCxnSpPr>
      <xdr:spPr>
        <a:xfrm rot="5400000" flipH="1" flipV="1">
          <a:off x="7924809" y="3048002"/>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495303</xdr:colOff>
      <xdr:row>12</xdr:row>
      <xdr:rowOff>85724</xdr:rowOff>
    </xdr:from>
    <xdr:to>
      <xdr:col>13</xdr:col>
      <xdr:colOff>495306</xdr:colOff>
      <xdr:row>16</xdr:row>
      <xdr:rowOff>104777</xdr:rowOff>
    </xdr:to>
    <xdr:cxnSp macro="">
      <xdr:nvCxnSpPr>
        <xdr:cNvPr id="20" name="直線矢印コネクタ 19"/>
        <xdr:cNvCxnSpPr/>
      </xdr:nvCxnSpPr>
      <xdr:spPr>
        <a:xfrm rot="16200000" flipH="1">
          <a:off x="9058278" y="2495549"/>
          <a:ext cx="704853" cy="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18</xdr:col>
      <xdr:colOff>66675</xdr:colOff>
      <xdr:row>64</xdr:row>
      <xdr:rowOff>133350</xdr:rowOff>
    </xdr:to>
    <xdr:pic>
      <xdr:nvPicPr>
        <xdr:cNvPr id="13313" name="Picture 1"/>
        <xdr:cNvPicPr>
          <a:picLocks noChangeAspect="1" noChangeArrowheads="1"/>
        </xdr:cNvPicPr>
      </xdr:nvPicPr>
      <xdr:blipFill>
        <a:blip xmlns:r="http://schemas.openxmlformats.org/officeDocument/2006/relationships" r:embed="rId1"/>
        <a:srcRect l="4612" t="12760" b="12760"/>
        <a:stretch>
          <a:fillRect/>
        </a:stretch>
      </xdr:blipFill>
      <xdr:spPr bwMode="auto">
        <a:xfrm>
          <a:off x="0" y="5657850"/>
          <a:ext cx="12411075" cy="54483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133350</xdr:rowOff>
    </xdr:to>
    <xdr:pic>
      <xdr:nvPicPr>
        <xdr:cNvPr id="13315" name="Picture 3"/>
        <xdr:cNvPicPr>
          <a:picLocks noChangeAspect="1" noChangeArrowheads="1"/>
        </xdr:cNvPicPr>
      </xdr:nvPicPr>
      <xdr:blipFill>
        <a:blip xmlns:r="http://schemas.openxmlformats.org/officeDocument/2006/relationships" r:embed="rId2"/>
        <a:srcRect l="4685" t="12630" b="12891"/>
        <a:stretch>
          <a:fillRect/>
        </a:stretch>
      </xdr:blipFill>
      <xdr:spPr bwMode="auto">
        <a:xfrm>
          <a:off x="0" y="0"/>
          <a:ext cx="12401550"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No.74:AUDCHF</a:t>
          </a:r>
        </a:p>
        <a:p>
          <a:r>
            <a:rPr kumimoji="1" lang="ja-JP" altLang="en-US" sz="1100"/>
            <a:t>フラッグ</a:t>
          </a:r>
        </a:p>
      </xdr:txBody>
    </xdr:sp>
    <xdr:clientData/>
  </xdr:twoCellAnchor>
  <xdr:twoCellAnchor>
    <xdr:from>
      <xdr:col>0</xdr:col>
      <xdr:colOff>104775</xdr:colOff>
      <xdr:row>4</xdr:row>
      <xdr:rowOff>28576</xdr:rowOff>
    </xdr:from>
    <xdr:to>
      <xdr:col>2</xdr:col>
      <xdr:colOff>180974</xdr:colOff>
      <xdr:row>6</xdr:row>
      <xdr:rowOff>161925</xdr:rowOff>
    </xdr:to>
    <xdr:sp macro="" textlink="">
      <xdr:nvSpPr>
        <xdr:cNvPr id="4" name="テキスト ボックス 3"/>
        <xdr:cNvSpPr txBox="1"/>
      </xdr:nvSpPr>
      <xdr:spPr>
        <a:xfrm>
          <a:off x="104775" y="714376"/>
          <a:ext cx="1447799" cy="476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環境認識</a:t>
          </a:r>
          <a:endParaRPr kumimoji="1" lang="en-US" altLang="ja-JP" sz="1100"/>
        </a:p>
        <a:p>
          <a:r>
            <a:rPr kumimoji="1" lang="en-US" altLang="ja-JP" sz="1100"/>
            <a:t>1h</a:t>
          </a:r>
          <a:r>
            <a:rPr kumimoji="1" lang="ja-JP" altLang="en-US" sz="1100"/>
            <a:t>足でｗトップを形成</a:t>
          </a:r>
          <a:endParaRPr kumimoji="1" lang="en-US" altLang="ja-JP" sz="1100"/>
        </a:p>
      </xdr:txBody>
    </xdr:sp>
    <xdr:clientData/>
  </xdr:twoCellAnchor>
  <xdr:twoCellAnchor>
    <xdr:from>
      <xdr:col>8</xdr:col>
      <xdr:colOff>628651</xdr:colOff>
      <xdr:row>11</xdr:row>
      <xdr:rowOff>133350</xdr:rowOff>
    </xdr:from>
    <xdr:to>
      <xdr:col>9</xdr:col>
      <xdr:colOff>333375</xdr:colOff>
      <xdr:row>12</xdr:row>
      <xdr:rowOff>95250</xdr:rowOff>
    </xdr:to>
    <xdr:cxnSp macro="">
      <xdr:nvCxnSpPr>
        <xdr:cNvPr id="8" name="直線矢印コネクタ 7"/>
        <xdr:cNvCxnSpPr/>
      </xdr:nvCxnSpPr>
      <xdr:spPr>
        <a:xfrm flipV="1">
          <a:off x="6115051" y="2019300"/>
          <a:ext cx="390524" cy="1333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628651</xdr:colOff>
      <xdr:row>20</xdr:row>
      <xdr:rowOff>85725</xdr:rowOff>
    </xdr:from>
    <xdr:to>
      <xdr:col>9</xdr:col>
      <xdr:colOff>409575</xdr:colOff>
      <xdr:row>20</xdr:row>
      <xdr:rowOff>161925</xdr:rowOff>
    </xdr:to>
    <xdr:cxnSp macro="">
      <xdr:nvCxnSpPr>
        <xdr:cNvPr id="13" name="直線矢印コネクタ 12"/>
        <xdr:cNvCxnSpPr/>
      </xdr:nvCxnSpPr>
      <xdr:spPr>
        <a:xfrm>
          <a:off x="6115051" y="3514725"/>
          <a:ext cx="466724" cy="762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34</xdr:row>
      <xdr:rowOff>104775</xdr:rowOff>
    </xdr:from>
    <xdr:to>
      <xdr:col>2</xdr:col>
      <xdr:colOff>190499</xdr:colOff>
      <xdr:row>41</xdr:row>
      <xdr:rowOff>76199</xdr:rowOff>
    </xdr:to>
    <xdr:sp macro="" textlink="">
      <xdr:nvSpPr>
        <xdr:cNvPr id="15" name="テキスト ボックス 14"/>
        <xdr:cNvSpPr txBox="1"/>
      </xdr:nvSpPr>
      <xdr:spPr>
        <a:xfrm>
          <a:off x="114300" y="5934075"/>
          <a:ext cx="1447799" cy="1171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ｗトップ後半がフラッグのように見えた為、そのフラッグブレイクで</a:t>
          </a:r>
          <a:r>
            <a:rPr kumimoji="1" lang="en-US" altLang="ja-JP" sz="1100"/>
            <a:t>IN</a:t>
          </a:r>
          <a:r>
            <a:rPr kumimoji="1" lang="ja-JP" altLang="en-US" sz="1100"/>
            <a:t>。</a:t>
          </a:r>
          <a:endParaRPr kumimoji="1" lang="en-US" altLang="ja-JP" sz="1100"/>
        </a:p>
        <a:p>
          <a:r>
            <a:rPr kumimoji="1" lang="ja-JP" altLang="en-US" sz="1100"/>
            <a:t>ターゲットはｗトップの</a:t>
          </a:r>
          <a:r>
            <a:rPr kumimoji="1" lang="en-US" altLang="ja-JP" sz="1100"/>
            <a:t>-0.618</a:t>
          </a:r>
          <a:r>
            <a:rPr kumimoji="1" lang="ja-JP" altLang="en-US" sz="1100"/>
            <a:t>とした。</a:t>
          </a:r>
          <a:endParaRPr kumimoji="1" lang="en-US" altLang="ja-JP" sz="1100"/>
        </a:p>
      </xdr:txBody>
    </xdr:sp>
    <xdr:clientData/>
  </xdr:twoCellAnchor>
  <xdr:twoCellAnchor>
    <xdr:from>
      <xdr:col>10</xdr:col>
      <xdr:colOff>247650</xdr:colOff>
      <xdr:row>42</xdr:row>
      <xdr:rowOff>66674</xdr:rowOff>
    </xdr:from>
    <xdr:to>
      <xdr:col>11</xdr:col>
      <xdr:colOff>295275</xdr:colOff>
      <xdr:row>44</xdr:row>
      <xdr:rowOff>104774</xdr:rowOff>
    </xdr:to>
    <xdr:sp macro="" textlink="">
      <xdr:nvSpPr>
        <xdr:cNvPr id="16" name="角丸四角形吹き出し 15"/>
        <xdr:cNvSpPr/>
      </xdr:nvSpPr>
      <xdr:spPr>
        <a:xfrm>
          <a:off x="7105650" y="7267574"/>
          <a:ext cx="733425" cy="381000"/>
        </a:xfrm>
        <a:prstGeom prst="wedgeRoundRectCallout">
          <a:avLst>
            <a:gd name="adj1" fmla="val 62980"/>
            <a:gd name="adj2" fmla="val -9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342899</xdr:colOff>
      <xdr:row>37</xdr:row>
      <xdr:rowOff>104773</xdr:rowOff>
    </xdr:from>
    <xdr:to>
      <xdr:col>14</xdr:col>
      <xdr:colOff>638175</xdr:colOff>
      <xdr:row>39</xdr:row>
      <xdr:rowOff>161924</xdr:rowOff>
    </xdr:to>
    <xdr:sp macro="" textlink="">
      <xdr:nvSpPr>
        <xdr:cNvPr id="17" name="角丸四角形吹き出し 16"/>
        <xdr:cNvSpPr/>
      </xdr:nvSpPr>
      <xdr:spPr>
        <a:xfrm>
          <a:off x="9258299" y="6448423"/>
          <a:ext cx="981076" cy="400051"/>
        </a:xfrm>
        <a:prstGeom prst="wedgeRoundRectCallout">
          <a:avLst>
            <a:gd name="adj1" fmla="val -64626"/>
            <a:gd name="adj2" fmla="val 935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12</xdr:col>
      <xdr:colOff>666751</xdr:colOff>
      <xdr:row>45</xdr:row>
      <xdr:rowOff>95248</xdr:rowOff>
    </xdr:from>
    <xdr:to>
      <xdr:col>14</xdr:col>
      <xdr:colOff>381001</xdr:colOff>
      <xdr:row>48</xdr:row>
      <xdr:rowOff>66675</xdr:rowOff>
    </xdr:to>
    <xdr:sp macro="" textlink="">
      <xdr:nvSpPr>
        <xdr:cNvPr id="18" name="角丸四角形吹き出し 17"/>
        <xdr:cNvSpPr/>
      </xdr:nvSpPr>
      <xdr:spPr>
        <a:xfrm>
          <a:off x="8896351" y="7810498"/>
          <a:ext cx="1085850" cy="485777"/>
        </a:xfrm>
        <a:prstGeom prst="wedgeRoundRectCallout">
          <a:avLst>
            <a:gd name="adj1" fmla="val 55517"/>
            <a:gd name="adj2" fmla="val -7691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ｗの</a:t>
          </a:r>
          <a:r>
            <a:rPr kumimoji="1" lang="en-US" altLang="ja-JP" sz="1100"/>
            <a:t>-61.8</a:t>
          </a:r>
          <a:r>
            <a:rPr kumimoji="1" lang="ja-JP" altLang="en-US" sz="1100"/>
            <a:t>まで下げた</a:t>
          </a:r>
        </a:p>
      </xdr:txBody>
    </xdr:sp>
    <xdr:clientData/>
  </xdr:twoCellAnchor>
  <xdr:twoCellAnchor>
    <xdr:from>
      <xdr:col>0</xdr:col>
      <xdr:colOff>133350</xdr:colOff>
      <xdr:row>42</xdr:row>
      <xdr:rowOff>57150</xdr:rowOff>
    </xdr:from>
    <xdr:to>
      <xdr:col>2</xdr:col>
      <xdr:colOff>209549</xdr:colOff>
      <xdr:row>47</xdr:row>
      <xdr:rowOff>28575</xdr:rowOff>
    </xdr:to>
    <xdr:sp macro="" textlink="">
      <xdr:nvSpPr>
        <xdr:cNvPr id="19" name="テキスト ボックス 18"/>
        <xdr:cNvSpPr txBox="1"/>
      </xdr:nvSpPr>
      <xdr:spPr>
        <a:xfrm>
          <a:off x="133350" y="7258050"/>
          <a:ext cx="1447799"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ストップを建値にしたところヒゲで切られてからターゲット到達。</a:t>
          </a:r>
          <a:endParaRPr kumimoji="1" lang="en-US" altLang="ja-JP" sz="1100"/>
        </a:p>
        <a:p>
          <a:r>
            <a:rPr kumimoji="1" lang="ja-JP" altLang="en-US" sz="1100"/>
            <a:t>ムズカシイ。。</a:t>
          </a:r>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Sheet1">
    <tabColor rgb="FFFFC000"/>
  </sheetPr>
  <dimension ref="A1:L11"/>
  <sheetViews>
    <sheetView zoomScaleSheetLayoutView="100" workbookViewId="0">
      <pane ySplit="1" topLeftCell="A2" activePane="bottomLeft" state="frozen"/>
      <selection activeCell="P77" sqref="P77"/>
      <selection pane="bottomLeft" activeCell="A4" sqref="A4"/>
    </sheetView>
  </sheetViews>
  <sheetFormatPr defaultColWidth="10" defaultRowHeight="13.5" customHeight="1"/>
  <cols>
    <col min="1" max="1" width="3.875" customWidth="1"/>
    <col min="2" max="2" width="23.5" style="74"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71" t="s">
        <v>68</v>
      </c>
      <c r="B1" s="72" t="s">
        <v>148</v>
      </c>
      <c r="C1" s="73" t="s">
        <v>114</v>
      </c>
      <c r="D1" s="178" t="s">
        <v>115</v>
      </c>
      <c r="E1" s="178"/>
      <c r="F1" s="178"/>
      <c r="G1" s="178"/>
      <c r="H1" s="178"/>
      <c r="I1" s="178"/>
      <c r="J1" s="178"/>
      <c r="K1" s="178"/>
      <c r="L1" s="178"/>
    </row>
    <row r="2" spans="1:12" ht="196.5" customHeight="1">
      <c r="A2" s="179">
        <v>1</v>
      </c>
      <c r="B2" s="177" t="s">
        <v>393</v>
      </c>
      <c r="C2" s="150" t="s">
        <v>394</v>
      </c>
      <c r="D2" s="176" t="s">
        <v>419</v>
      </c>
      <c r="E2" s="177"/>
      <c r="F2" s="177"/>
      <c r="G2" s="177"/>
      <c r="H2" s="177"/>
      <c r="I2" s="177"/>
      <c r="J2" s="177"/>
      <c r="K2" s="177"/>
      <c r="L2" s="177"/>
    </row>
    <row r="3" spans="1:12" ht="63" customHeight="1">
      <c r="A3" s="179"/>
      <c r="B3" s="177"/>
      <c r="C3" s="168" t="s">
        <v>420</v>
      </c>
      <c r="D3" s="173" t="s">
        <v>421</v>
      </c>
      <c r="E3" s="174"/>
      <c r="F3" s="174"/>
      <c r="G3" s="174"/>
      <c r="H3" s="174"/>
      <c r="I3" s="174"/>
      <c r="J3" s="174"/>
      <c r="K3" s="174"/>
      <c r="L3" s="175"/>
    </row>
    <row r="4" spans="1:12" ht="77.25" customHeight="1">
      <c r="A4" s="172">
        <v>2</v>
      </c>
      <c r="B4" s="171" t="s">
        <v>536</v>
      </c>
      <c r="C4" s="168" t="s">
        <v>535</v>
      </c>
      <c r="D4" s="173" t="s">
        <v>537</v>
      </c>
      <c r="E4" s="174"/>
      <c r="F4" s="174"/>
      <c r="G4" s="174"/>
      <c r="H4" s="174"/>
      <c r="I4" s="174"/>
      <c r="J4" s="174"/>
      <c r="K4" s="174"/>
      <c r="L4" s="175"/>
    </row>
    <row r="5" spans="1:12" ht="13.5" customHeight="1">
      <c r="D5" s="74"/>
      <c r="E5" s="74"/>
      <c r="F5" s="74"/>
      <c r="G5" s="74"/>
      <c r="H5" s="74"/>
      <c r="I5" s="74"/>
      <c r="J5" s="74"/>
      <c r="K5" s="74"/>
      <c r="L5" s="74"/>
    </row>
    <row r="6" spans="1:12" ht="13.5" customHeight="1">
      <c r="D6" s="74"/>
      <c r="E6" s="74"/>
      <c r="F6" s="74"/>
      <c r="G6" s="74"/>
      <c r="H6" s="74"/>
      <c r="I6" s="74"/>
      <c r="J6" s="74"/>
      <c r="K6" s="74"/>
      <c r="L6" s="74"/>
    </row>
    <row r="7" spans="1:12" ht="13.5" customHeight="1">
      <c r="D7" s="74"/>
      <c r="E7" s="74"/>
      <c r="F7" s="74"/>
      <c r="G7" s="74"/>
      <c r="H7" s="74"/>
      <c r="I7" s="74"/>
      <c r="J7" s="74"/>
      <c r="K7" s="74"/>
      <c r="L7" s="74"/>
    </row>
    <row r="8" spans="1:12" ht="13.5" customHeight="1">
      <c r="D8" s="74"/>
      <c r="E8" s="74"/>
      <c r="F8" s="74"/>
      <c r="G8" s="74"/>
      <c r="H8" s="74"/>
      <c r="I8" s="74"/>
      <c r="J8" s="74"/>
      <c r="K8" s="74"/>
      <c r="L8" s="74"/>
    </row>
    <row r="9" spans="1:12" ht="13.5" customHeight="1">
      <c r="D9" s="74"/>
      <c r="E9" s="74"/>
      <c r="F9" s="74"/>
      <c r="G9" s="74"/>
      <c r="H9" s="74"/>
      <c r="I9" s="74"/>
      <c r="J9" s="74"/>
      <c r="K9" s="74"/>
      <c r="L9" s="74"/>
    </row>
    <row r="10" spans="1:12" ht="13.5" customHeight="1">
      <c r="D10" s="74"/>
      <c r="E10" s="74"/>
      <c r="F10" s="74"/>
      <c r="G10" s="74"/>
      <c r="H10" s="74"/>
      <c r="I10" s="74"/>
      <c r="J10" s="74"/>
      <c r="K10" s="74"/>
      <c r="L10" s="74"/>
    </row>
    <row r="11" spans="1:12" ht="13.5" customHeight="1">
      <c r="D11" s="74"/>
      <c r="E11" s="74"/>
      <c r="F11" s="74"/>
      <c r="G11" s="74"/>
      <c r="H11" s="74"/>
      <c r="I11" s="74"/>
      <c r="J11" s="74"/>
      <c r="K11" s="74"/>
      <c r="L11" s="74"/>
    </row>
  </sheetData>
  <mergeCells count="6">
    <mergeCell ref="D4:L4"/>
    <mergeCell ref="D2:L2"/>
    <mergeCell ref="D1:L1"/>
    <mergeCell ref="D3:L3"/>
    <mergeCell ref="A2:A3"/>
    <mergeCell ref="B2:B3"/>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tabColor rgb="FFFFC000"/>
  </sheetPr>
  <dimension ref="A33"/>
  <sheetViews>
    <sheetView workbookViewId="0"/>
  </sheetViews>
  <sheetFormatPr defaultRowHeight="13.5"/>
  <sheetData>
    <row r="33" ht="20.25" customHeight="1"/>
  </sheetData>
  <phoneticPr fontId="2"/>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tabColor rgb="FFFFC000"/>
  </sheetPr>
  <dimension ref="A33"/>
  <sheetViews>
    <sheetView workbookViewId="0"/>
  </sheetViews>
  <sheetFormatPr defaultRowHeight="13.5"/>
  <sheetData>
    <row r="33" ht="20.25" customHeight="1"/>
  </sheetData>
  <phoneticPr fontId="2"/>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tabColor rgb="FFFFC000"/>
  </sheetPr>
  <dimension ref="A33:A34"/>
  <sheetViews>
    <sheetView workbookViewId="0"/>
  </sheetViews>
  <sheetFormatPr defaultRowHeight="13.5"/>
  <sheetData>
    <row r="33" ht="21.75" customHeight="1"/>
    <row r="34" ht="15" customHeight="1"/>
  </sheetData>
  <phoneticPr fontId="2"/>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2">
    <tabColor rgb="FFFFC000"/>
  </sheetPr>
  <dimension ref="A1:S193"/>
  <sheetViews>
    <sheetView tabSelected="1" zoomScaleSheetLayoutView="100" workbookViewId="0">
      <pane ySplit="1" topLeftCell="A71" activePane="bottomLeft" state="frozen"/>
      <selection activeCell="P77" sqref="P77"/>
      <selection pane="bottomLeft"/>
    </sheetView>
  </sheetViews>
  <sheetFormatPr defaultColWidth="10" defaultRowHeight="13.5" customHeight="1"/>
  <cols>
    <col min="1" max="1" width="4.25" customWidth="1"/>
    <col min="2" max="2" width="11.625" style="2" customWidth="1"/>
    <col min="3" max="3" width="5.375" style="75" customWidth="1"/>
    <col min="4" max="4" width="6.75" customWidth="1"/>
    <col min="5" max="5" width="5.75" style="25" customWidth="1"/>
    <col min="6" max="6" width="7.875" customWidth="1"/>
    <col min="7" max="7" width="16.625" style="149" customWidth="1"/>
    <col min="8" max="8" width="12.5" customWidth="1"/>
    <col min="9" max="9" width="5.5" customWidth="1"/>
    <col min="10" max="10" width="18.5" style="160" customWidth="1"/>
    <col min="11" max="11" width="11.25" customWidth="1"/>
    <col min="12" max="12" width="10.375" style="25" customWidth="1"/>
    <col min="13" max="13" width="6.125" customWidth="1"/>
    <col min="14" max="14" width="8.125" style="26" customWidth="1"/>
    <col min="15" max="15" width="7.125" style="26" customWidth="1"/>
    <col min="16" max="16" width="9.375" customWidth="1"/>
    <col min="17" max="17" width="10.25" style="28" customWidth="1"/>
    <col min="18" max="18" width="11.625" hidden="1" customWidth="1"/>
    <col min="19" max="19" width="11.125" style="147" customWidth="1"/>
  </cols>
  <sheetData>
    <row r="1" spans="1:19" ht="14.25" thickBot="1">
      <c r="A1" s="16" t="s">
        <v>68</v>
      </c>
      <c r="B1" s="17" t="s">
        <v>69</v>
      </c>
      <c r="C1" s="140" t="s">
        <v>70</v>
      </c>
      <c r="D1" s="18" t="s">
        <v>71</v>
      </c>
      <c r="E1" s="19" t="s">
        <v>72</v>
      </c>
      <c r="F1" s="18" t="s">
        <v>73</v>
      </c>
      <c r="G1" s="152" t="s">
        <v>74</v>
      </c>
      <c r="H1" s="18" t="s">
        <v>75</v>
      </c>
      <c r="I1" s="18" t="s">
        <v>76</v>
      </c>
      <c r="J1" s="20" t="s">
        <v>77</v>
      </c>
      <c r="K1" s="18" t="s">
        <v>78</v>
      </c>
      <c r="L1" s="19" t="s">
        <v>79</v>
      </c>
      <c r="M1" s="18" t="s">
        <v>80</v>
      </c>
      <c r="N1" s="21" t="s">
        <v>81</v>
      </c>
      <c r="O1" s="22" t="s">
        <v>82</v>
      </c>
      <c r="P1" s="23" t="s">
        <v>83</v>
      </c>
      <c r="Q1" s="24" t="s">
        <v>84</v>
      </c>
    </row>
    <row r="2" spans="1:19">
      <c r="A2">
        <v>1</v>
      </c>
      <c r="B2" s="2" t="s">
        <v>338</v>
      </c>
      <c r="C2" s="75" t="s">
        <v>310</v>
      </c>
      <c r="D2">
        <v>0.01</v>
      </c>
      <c r="E2" s="25" t="s">
        <v>382</v>
      </c>
      <c r="F2" t="s">
        <v>395</v>
      </c>
      <c r="G2" s="149">
        <v>42494.026388888888</v>
      </c>
      <c r="H2">
        <v>106.851</v>
      </c>
      <c r="I2" t="s">
        <v>396</v>
      </c>
      <c r="J2" s="158">
        <v>42496.193749999999</v>
      </c>
      <c r="K2">
        <v>107.117</v>
      </c>
      <c r="L2" s="25" t="s">
        <v>392</v>
      </c>
      <c r="M2" s="141" t="s">
        <v>372</v>
      </c>
      <c r="N2" s="26">
        <v>26.6</v>
      </c>
      <c r="O2" s="27"/>
      <c r="P2">
        <v>266</v>
      </c>
      <c r="Q2" s="139">
        <v>500266</v>
      </c>
      <c r="R2" s="76"/>
      <c r="S2" s="147">
        <f t="shared" ref="S2:S19" si="0">SUM(H2)-K2</f>
        <v>-0.26600000000000534</v>
      </c>
    </row>
    <row r="3" spans="1:19">
      <c r="A3">
        <v>2</v>
      </c>
      <c r="B3" s="2" t="s">
        <v>390</v>
      </c>
      <c r="C3" s="75" t="s">
        <v>391</v>
      </c>
      <c r="D3">
        <v>0.01</v>
      </c>
      <c r="F3" t="s">
        <v>395</v>
      </c>
      <c r="G3" s="149">
        <v>42495.411111111112</v>
      </c>
      <c r="H3">
        <v>1.52925</v>
      </c>
      <c r="I3" t="s">
        <v>395</v>
      </c>
      <c r="J3" s="158">
        <v>42495.568749999999</v>
      </c>
      <c r="K3">
        <v>1.52237</v>
      </c>
      <c r="L3" s="25" t="s">
        <v>383</v>
      </c>
      <c r="M3" s="141" t="s">
        <v>314</v>
      </c>
      <c r="N3" s="26">
        <v>68.8</v>
      </c>
      <c r="O3" s="27"/>
      <c r="P3">
        <v>533</v>
      </c>
      <c r="Q3" s="139">
        <f t="shared" ref="Q3:Q47" si="1">Q2+P3</f>
        <v>500799</v>
      </c>
      <c r="R3" s="76"/>
      <c r="S3" s="147">
        <f t="shared" si="0"/>
        <v>6.8799999999999972E-3</v>
      </c>
    </row>
    <row r="4" spans="1:19">
      <c r="A4">
        <v>3</v>
      </c>
      <c r="B4" s="2" t="s">
        <v>397</v>
      </c>
      <c r="C4" s="75" t="s">
        <v>310</v>
      </c>
      <c r="D4">
        <v>0.01</v>
      </c>
      <c r="F4" t="s">
        <v>395</v>
      </c>
      <c r="G4" s="149">
        <v>42499.603472222225</v>
      </c>
      <c r="H4">
        <v>83.775000000000006</v>
      </c>
      <c r="I4" t="s">
        <v>402</v>
      </c>
      <c r="J4" s="158">
        <v>42500.978472222225</v>
      </c>
      <c r="K4">
        <v>84.643000000000001</v>
      </c>
      <c r="L4" s="25" t="s">
        <v>383</v>
      </c>
      <c r="M4" s="141" t="s">
        <v>314</v>
      </c>
      <c r="N4" s="26">
        <v>86.8</v>
      </c>
      <c r="O4" s="27"/>
      <c r="P4">
        <v>870</v>
      </c>
      <c r="Q4" s="139">
        <f t="shared" si="1"/>
        <v>501669</v>
      </c>
      <c r="R4" s="76"/>
      <c r="S4" s="147">
        <f t="shared" si="0"/>
        <v>-0.867999999999995</v>
      </c>
    </row>
    <row r="5" spans="1:19">
      <c r="A5">
        <v>4</v>
      </c>
      <c r="B5" s="2" t="s">
        <v>398</v>
      </c>
      <c r="C5" s="75" t="s">
        <v>310</v>
      </c>
      <c r="D5">
        <v>0.01</v>
      </c>
      <c r="F5" t="s">
        <v>446</v>
      </c>
      <c r="G5" s="149">
        <v>42500.772222222222</v>
      </c>
      <c r="H5">
        <v>0.67517000000000005</v>
      </c>
      <c r="I5" t="s">
        <v>400</v>
      </c>
      <c r="J5" s="158">
        <v>42501.006944444445</v>
      </c>
      <c r="K5">
        <v>0.68037000000000003</v>
      </c>
      <c r="L5" s="25" t="s">
        <v>383</v>
      </c>
      <c r="M5" s="141" t="s">
        <v>314</v>
      </c>
      <c r="N5" s="26">
        <v>52</v>
      </c>
      <c r="O5" s="27"/>
      <c r="P5">
        <v>575</v>
      </c>
      <c r="Q5" s="139">
        <f t="shared" si="1"/>
        <v>502244</v>
      </c>
      <c r="R5" s="76"/>
      <c r="S5" s="147">
        <f t="shared" si="0"/>
        <v>-5.1999999999999824E-3</v>
      </c>
    </row>
    <row r="6" spans="1:19">
      <c r="A6">
        <v>5</v>
      </c>
      <c r="B6" s="2" t="s">
        <v>399</v>
      </c>
      <c r="C6" s="75" t="s">
        <v>391</v>
      </c>
      <c r="D6">
        <v>0.01</v>
      </c>
      <c r="F6" t="s">
        <v>401</v>
      </c>
      <c r="G6" s="149">
        <v>42501.193749999999</v>
      </c>
      <c r="H6">
        <v>123.889</v>
      </c>
      <c r="I6" t="s">
        <v>401</v>
      </c>
      <c r="J6" s="158">
        <v>42501.258333333331</v>
      </c>
      <c r="K6">
        <v>123.887</v>
      </c>
      <c r="L6" s="25" t="s">
        <v>403</v>
      </c>
      <c r="M6" s="141" t="s">
        <v>404</v>
      </c>
      <c r="N6" s="26">
        <v>0.2</v>
      </c>
      <c r="O6" s="27"/>
      <c r="P6">
        <v>2</v>
      </c>
      <c r="Q6" s="139">
        <f t="shared" si="1"/>
        <v>502246</v>
      </c>
      <c r="R6" s="76"/>
      <c r="S6" s="147">
        <f t="shared" si="0"/>
        <v>1.9999999999953388E-3</v>
      </c>
    </row>
    <row r="7" spans="1:19">
      <c r="A7">
        <v>6</v>
      </c>
      <c r="B7" s="2" t="s">
        <v>405</v>
      </c>
      <c r="C7" s="75" t="s">
        <v>310</v>
      </c>
      <c r="D7">
        <v>0.01</v>
      </c>
      <c r="F7" t="s">
        <v>406</v>
      </c>
      <c r="G7" s="149">
        <v>42506.142361111109</v>
      </c>
      <c r="H7">
        <v>0.71082000000000001</v>
      </c>
      <c r="I7" t="s">
        <v>406</v>
      </c>
      <c r="J7" s="158">
        <v>42506.747916666667</v>
      </c>
      <c r="K7">
        <v>0.71287</v>
      </c>
      <c r="L7" s="25" t="s">
        <v>383</v>
      </c>
      <c r="M7" s="141" t="s">
        <v>314</v>
      </c>
      <c r="N7" s="26">
        <v>20.5</v>
      </c>
      <c r="O7" s="27"/>
      <c r="P7">
        <v>228</v>
      </c>
      <c r="Q7" s="139">
        <f t="shared" si="1"/>
        <v>502474</v>
      </c>
      <c r="R7" s="76"/>
      <c r="S7" s="147">
        <f>SUM(H7)-K7</f>
        <v>-2.0499999999999963E-3</v>
      </c>
    </row>
    <row r="8" spans="1:19">
      <c r="A8">
        <v>7</v>
      </c>
      <c r="B8" s="2" t="s">
        <v>407</v>
      </c>
      <c r="C8" s="75" t="s">
        <v>310</v>
      </c>
      <c r="D8">
        <v>0.01</v>
      </c>
      <c r="F8" t="s">
        <v>400</v>
      </c>
      <c r="G8" s="149">
        <v>42510.675694444442</v>
      </c>
      <c r="H8">
        <v>1.1232500000000001</v>
      </c>
      <c r="I8" t="s">
        <v>413</v>
      </c>
      <c r="J8" s="158">
        <v>42513.180555555555</v>
      </c>
      <c r="K8">
        <v>1.1232800000000001</v>
      </c>
      <c r="L8" s="25" t="s">
        <v>403</v>
      </c>
      <c r="M8" s="141" t="s">
        <v>404</v>
      </c>
      <c r="N8" s="26">
        <v>0.3</v>
      </c>
      <c r="O8" s="27"/>
      <c r="P8">
        <v>3</v>
      </c>
      <c r="Q8" s="139">
        <f t="shared" si="1"/>
        <v>502477</v>
      </c>
      <c r="R8" s="76"/>
      <c r="S8" s="147">
        <f>SUM(H8)-K8</f>
        <v>-2.9999999999974492E-5</v>
      </c>
    </row>
    <row r="9" spans="1:19">
      <c r="A9">
        <v>8</v>
      </c>
      <c r="B9" s="2" t="s">
        <v>408</v>
      </c>
      <c r="C9" s="75" t="s">
        <v>391</v>
      </c>
      <c r="D9">
        <v>0.01</v>
      </c>
      <c r="F9" t="s">
        <v>413</v>
      </c>
      <c r="G9" s="149">
        <v>42509.723611111112</v>
      </c>
      <c r="H9">
        <v>160.16999999999999</v>
      </c>
      <c r="I9" t="s">
        <v>413</v>
      </c>
      <c r="J9" s="158">
        <v>42513.133333333331</v>
      </c>
      <c r="K9">
        <v>159.31800000000001</v>
      </c>
      <c r="L9" s="25" t="s">
        <v>383</v>
      </c>
      <c r="M9" s="141" t="s">
        <v>314</v>
      </c>
      <c r="N9" s="26">
        <v>85.2</v>
      </c>
      <c r="O9" s="27"/>
      <c r="P9">
        <v>852</v>
      </c>
      <c r="Q9" s="139">
        <f t="shared" si="1"/>
        <v>503329</v>
      </c>
      <c r="R9" s="76"/>
      <c r="S9" s="147">
        <f t="shared" si="0"/>
        <v>0.85199999999997544</v>
      </c>
    </row>
    <row r="10" spans="1:19">
      <c r="A10">
        <v>9</v>
      </c>
      <c r="B10" s="2" t="s">
        <v>397</v>
      </c>
      <c r="C10" s="75" t="s">
        <v>310</v>
      </c>
      <c r="D10">
        <v>0.01</v>
      </c>
      <c r="F10" t="s">
        <v>413</v>
      </c>
      <c r="G10" s="149">
        <v>42514.556944444441</v>
      </c>
      <c r="H10">
        <v>83.302000000000007</v>
      </c>
      <c r="I10" t="s">
        <v>413</v>
      </c>
      <c r="J10" s="158">
        <v>42514.629166666666</v>
      </c>
      <c r="K10">
        <v>82.997</v>
      </c>
      <c r="L10" s="25" t="s">
        <v>383</v>
      </c>
      <c r="M10" s="141" t="s">
        <v>314</v>
      </c>
      <c r="N10" s="26">
        <v>30.5</v>
      </c>
      <c r="O10" s="27"/>
      <c r="P10">
        <v>181</v>
      </c>
      <c r="Q10" s="139">
        <f t="shared" si="1"/>
        <v>503510</v>
      </c>
      <c r="R10" s="76"/>
      <c r="S10" s="147">
        <f>SUM(H10)-K10</f>
        <v>0.30500000000000682</v>
      </c>
    </row>
    <row r="11" spans="1:19">
      <c r="A11">
        <v>10</v>
      </c>
      <c r="B11" s="2" t="s">
        <v>409</v>
      </c>
      <c r="C11" s="75" t="s">
        <v>391</v>
      </c>
      <c r="D11">
        <v>0.01</v>
      </c>
      <c r="F11" t="s">
        <v>401</v>
      </c>
      <c r="G11" s="149">
        <v>42515.227777777778</v>
      </c>
      <c r="H11">
        <v>1.44997</v>
      </c>
      <c r="I11" t="s">
        <v>401</v>
      </c>
      <c r="J11" s="158">
        <v>42515.319444444445</v>
      </c>
      <c r="K11">
        <v>1.4499299999999999</v>
      </c>
      <c r="L11" s="25" t="s">
        <v>403</v>
      </c>
      <c r="M11" s="141" t="s">
        <v>404</v>
      </c>
      <c r="N11" s="26">
        <v>0.4</v>
      </c>
      <c r="O11" s="27"/>
      <c r="P11">
        <v>4</v>
      </c>
      <c r="Q11" s="139">
        <f t="shared" si="1"/>
        <v>503514</v>
      </c>
      <c r="R11" s="76"/>
      <c r="S11" s="147">
        <f t="shared" si="0"/>
        <v>4.0000000000040004E-5</v>
      </c>
    </row>
    <row r="12" spans="1:19">
      <c r="A12">
        <v>11</v>
      </c>
      <c r="B12" s="2" t="s">
        <v>410</v>
      </c>
      <c r="C12" s="75" t="s">
        <v>310</v>
      </c>
      <c r="D12">
        <v>0.01</v>
      </c>
      <c r="F12" t="s">
        <v>401</v>
      </c>
      <c r="G12" s="149">
        <v>42515.980555555558</v>
      </c>
      <c r="H12">
        <v>1.65465</v>
      </c>
      <c r="I12" t="s">
        <v>401</v>
      </c>
      <c r="J12" s="158">
        <v>42516.03125</v>
      </c>
      <c r="K12">
        <v>1.6583000000000001</v>
      </c>
      <c r="L12" s="25" t="s">
        <v>383</v>
      </c>
      <c r="M12" s="141" t="s">
        <v>314</v>
      </c>
      <c r="N12" s="26">
        <v>36.5</v>
      </c>
      <c r="O12" s="27"/>
      <c r="P12">
        <v>270</v>
      </c>
      <c r="Q12" s="139">
        <f t="shared" si="1"/>
        <v>503784</v>
      </c>
      <c r="R12" s="76"/>
      <c r="S12" s="147">
        <f t="shared" si="0"/>
        <v>-3.6500000000001531E-3</v>
      </c>
    </row>
    <row r="13" spans="1:19">
      <c r="A13">
        <v>12</v>
      </c>
      <c r="B13" s="2" t="s">
        <v>411</v>
      </c>
      <c r="C13" s="75" t="s">
        <v>310</v>
      </c>
      <c r="D13">
        <v>0.01</v>
      </c>
      <c r="F13" t="s">
        <v>401</v>
      </c>
      <c r="G13" s="149">
        <v>42516.488888888889</v>
      </c>
      <c r="H13">
        <v>0.87365000000000004</v>
      </c>
      <c r="I13" t="s">
        <v>401</v>
      </c>
      <c r="J13" s="158">
        <v>42516.634722222225</v>
      </c>
      <c r="K13">
        <v>0.87046999999999997</v>
      </c>
      <c r="L13" s="25" t="s">
        <v>418</v>
      </c>
      <c r="M13" s="141" t="s">
        <v>412</v>
      </c>
      <c r="O13" s="27">
        <v>-31.8</v>
      </c>
      <c r="P13">
        <v>-271</v>
      </c>
      <c r="Q13" s="139">
        <f t="shared" si="1"/>
        <v>503513</v>
      </c>
      <c r="R13" s="76"/>
      <c r="S13" s="147">
        <f t="shared" si="0"/>
        <v>3.1800000000000717E-3</v>
      </c>
    </row>
    <row r="14" spans="1:19">
      <c r="A14">
        <v>13</v>
      </c>
      <c r="B14" s="2" t="s">
        <v>409</v>
      </c>
      <c r="C14" s="75" t="s">
        <v>391</v>
      </c>
      <c r="D14">
        <v>0.01</v>
      </c>
      <c r="F14" t="s">
        <v>400</v>
      </c>
      <c r="G14" s="149">
        <v>42516.667361111111</v>
      </c>
      <c r="H14">
        <v>1.45377</v>
      </c>
      <c r="I14" t="s">
        <v>413</v>
      </c>
      <c r="J14" s="158">
        <v>42517.424305555556</v>
      </c>
      <c r="K14">
        <v>1.44937</v>
      </c>
      <c r="L14" s="25" t="s">
        <v>383</v>
      </c>
      <c r="M14" s="141" t="s">
        <v>314</v>
      </c>
      <c r="N14" s="26">
        <v>44</v>
      </c>
      <c r="O14" s="27"/>
      <c r="P14">
        <v>487</v>
      </c>
      <c r="Q14" s="139">
        <f t="shared" si="1"/>
        <v>504000</v>
      </c>
      <c r="R14" s="76"/>
      <c r="S14" s="147">
        <f t="shared" si="0"/>
        <v>4.3999999999999595E-3</v>
      </c>
    </row>
    <row r="15" spans="1:19">
      <c r="A15">
        <v>14</v>
      </c>
      <c r="B15" s="2" t="s">
        <v>414</v>
      </c>
      <c r="C15" s="75" t="s">
        <v>310</v>
      </c>
      <c r="D15">
        <v>0.01</v>
      </c>
      <c r="F15" t="s">
        <v>395</v>
      </c>
      <c r="G15" s="149">
        <v>42521.595833333333</v>
      </c>
      <c r="H15">
        <v>0.72619999999999996</v>
      </c>
      <c r="I15" t="s">
        <v>416</v>
      </c>
      <c r="J15" s="158">
        <v>42524.645833333336</v>
      </c>
      <c r="K15">
        <v>0.72623000000000004</v>
      </c>
      <c r="L15" s="25" t="s">
        <v>403</v>
      </c>
      <c r="M15" s="141" t="s">
        <v>404</v>
      </c>
      <c r="N15" s="26">
        <v>0.3</v>
      </c>
      <c r="O15" s="27"/>
      <c r="P15">
        <v>70</v>
      </c>
      <c r="Q15" s="139">
        <f t="shared" si="1"/>
        <v>504070</v>
      </c>
      <c r="R15" s="76"/>
      <c r="S15" s="147">
        <f t="shared" si="0"/>
        <v>-3.0000000000085514E-5</v>
      </c>
    </row>
    <row r="16" spans="1:19">
      <c r="A16">
        <v>15</v>
      </c>
      <c r="B16" s="2" t="s">
        <v>415</v>
      </c>
      <c r="C16" s="75" t="s">
        <v>391</v>
      </c>
      <c r="D16">
        <v>0.01</v>
      </c>
      <c r="F16" t="s">
        <v>395</v>
      </c>
      <c r="G16" s="149">
        <v>42516.688888888886</v>
      </c>
      <c r="H16">
        <v>1.8992500000000001</v>
      </c>
      <c r="I16" t="s">
        <v>416</v>
      </c>
      <c r="J16" s="158">
        <v>42524.670138888891</v>
      </c>
      <c r="K16">
        <v>1.88103</v>
      </c>
      <c r="L16" s="25" t="s">
        <v>383</v>
      </c>
      <c r="M16" s="141" t="s">
        <v>314</v>
      </c>
      <c r="N16" s="26">
        <v>182.2</v>
      </c>
      <c r="O16" s="27"/>
      <c r="P16">
        <v>1543</v>
      </c>
      <c r="Q16" s="139">
        <f t="shared" si="1"/>
        <v>505613</v>
      </c>
      <c r="R16" s="76"/>
      <c r="S16" s="147">
        <f>SUM(H16)-K16</f>
        <v>1.8220000000000125E-2</v>
      </c>
    </row>
    <row r="17" spans="1:19">
      <c r="A17">
        <v>16</v>
      </c>
      <c r="B17" s="2" t="s">
        <v>415</v>
      </c>
      <c r="C17" s="75" t="s">
        <v>391</v>
      </c>
      <c r="D17">
        <v>0.01</v>
      </c>
      <c r="F17" t="s">
        <v>395</v>
      </c>
      <c r="G17" s="149">
        <v>42520.292361111111</v>
      </c>
      <c r="H17">
        <v>1.9128700000000001</v>
      </c>
      <c r="I17" t="s">
        <v>416</v>
      </c>
      <c r="J17" s="158">
        <v>42524.670138888891</v>
      </c>
      <c r="K17">
        <v>1.88103</v>
      </c>
      <c r="L17" s="25" t="s">
        <v>383</v>
      </c>
      <c r="M17" s="141" t="s">
        <v>314</v>
      </c>
      <c r="N17" s="26">
        <v>318.39999999999998</v>
      </c>
      <c r="O17" s="27"/>
      <c r="P17">
        <v>2677</v>
      </c>
      <c r="Q17" s="139">
        <f t="shared" si="1"/>
        <v>508290</v>
      </c>
      <c r="R17" s="76"/>
      <c r="S17" s="147">
        <f t="shared" si="0"/>
        <v>3.184000000000009E-2</v>
      </c>
    </row>
    <row r="18" spans="1:19">
      <c r="A18">
        <v>17</v>
      </c>
      <c r="B18" s="2" t="s">
        <v>407</v>
      </c>
      <c r="C18" s="75" t="s">
        <v>391</v>
      </c>
      <c r="D18">
        <v>2.0299999999999998</v>
      </c>
      <c r="F18" t="s">
        <v>417</v>
      </c>
      <c r="G18" s="149">
        <v>42523.609722222223</v>
      </c>
      <c r="H18">
        <v>1.12113</v>
      </c>
      <c r="I18" t="s">
        <v>417</v>
      </c>
      <c r="J18" s="158">
        <v>42523.65</v>
      </c>
      <c r="K18">
        <v>1.11727</v>
      </c>
      <c r="L18" s="25" t="s">
        <v>383</v>
      </c>
      <c r="M18" s="141" t="s">
        <v>314</v>
      </c>
      <c r="N18" s="26">
        <v>38.6</v>
      </c>
      <c r="O18" s="27"/>
      <c r="P18" s="135">
        <v>39611</v>
      </c>
      <c r="Q18" s="139">
        <f t="shared" si="1"/>
        <v>547901</v>
      </c>
      <c r="R18" s="76"/>
      <c r="S18" s="147">
        <f t="shared" si="0"/>
        <v>3.8599999999999746E-3</v>
      </c>
    </row>
    <row r="19" spans="1:19">
      <c r="A19">
        <v>18</v>
      </c>
      <c r="B19" s="2" t="s">
        <v>422</v>
      </c>
      <c r="C19" s="75" t="s">
        <v>310</v>
      </c>
      <c r="D19">
        <v>1.7</v>
      </c>
      <c r="F19" t="s">
        <v>401</v>
      </c>
      <c r="G19" s="149">
        <v>42527.43472222222</v>
      </c>
      <c r="H19">
        <v>1.4066700000000001</v>
      </c>
      <c r="I19" t="s">
        <v>401</v>
      </c>
      <c r="J19" s="158">
        <v>42527.459722222222</v>
      </c>
      <c r="K19">
        <v>1.41004</v>
      </c>
      <c r="L19" s="25" t="s">
        <v>383</v>
      </c>
      <c r="M19" s="141" t="s">
        <v>314</v>
      </c>
      <c r="N19" s="26">
        <v>33.700000000000003</v>
      </c>
      <c r="O19" s="27"/>
      <c r="P19" s="135">
        <v>62861</v>
      </c>
      <c r="Q19" s="139">
        <f t="shared" si="1"/>
        <v>610762</v>
      </c>
      <c r="R19" s="76"/>
      <c r="S19" s="147">
        <f t="shared" si="0"/>
        <v>-3.3699999999998731E-3</v>
      </c>
    </row>
    <row r="20" spans="1:19">
      <c r="A20">
        <v>19</v>
      </c>
      <c r="B20" s="2" t="s">
        <v>422</v>
      </c>
      <c r="C20" s="75" t="s">
        <v>310</v>
      </c>
      <c r="D20">
        <v>0.64</v>
      </c>
      <c r="F20" t="s">
        <v>429</v>
      </c>
      <c r="G20" s="149">
        <v>42528.442361111112</v>
      </c>
      <c r="H20">
        <v>1.41099</v>
      </c>
      <c r="I20" t="s">
        <v>401</v>
      </c>
      <c r="J20" s="158">
        <v>42528.298611111109</v>
      </c>
      <c r="K20">
        <v>1.4168000000000001</v>
      </c>
      <c r="L20" s="25" t="s">
        <v>383</v>
      </c>
      <c r="M20" s="141" t="s">
        <v>314</v>
      </c>
      <c r="N20" s="26">
        <v>58.1</v>
      </c>
      <c r="O20" s="27"/>
      <c r="P20" s="135">
        <v>41281</v>
      </c>
      <c r="Q20" s="139">
        <f t="shared" si="1"/>
        <v>652043</v>
      </c>
      <c r="R20" s="76"/>
      <c r="S20" s="147">
        <f t="shared" ref="S20:S24" si="2">SUM(H20)-K20</f>
        <v>-5.8100000000000929E-3</v>
      </c>
    </row>
    <row r="21" spans="1:19">
      <c r="A21">
        <v>20</v>
      </c>
      <c r="B21" s="2" t="s">
        <v>422</v>
      </c>
      <c r="C21" s="75" t="s">
        <v>310</v>
      </c>
      <c r="D21">
        <v>1.01</v>
      </c>
      <c r="F21" t="s">
        <v>429</v>
      </c>
      <c r="G21" s="149">
        <v>42530.65</v>
      </c>
      <c r="H21">
        <v>1.3932800000000001</v>
      </c>
      <c r="I21" t="s">
        <v>401</v>
      </c>
      <c r="J21" s="158">
        <v>42530.742361111108</v>
      </c>
      <c r="K21">
        <v>1.3968799999999999</v>
      </c>
      <c r="L21" s="25" t="s">
        <v>383</v>
      </c>
      <c r="M21" s="141" t="s">
        <v>314</v>
      </c>
      <c r="N21" s="26">
        <v>36</v>
      </c>
      <c r="O21" s="27"/>
      <c r="P21" s="135">
        <v>40109</v>
      </c>
      <c r="Q21" s="139">
        <f t="shared" si="1"/>
        <v>692152</v>
      </c>
      <c r="R21" s="76"/>
      <c r="S21" s="147">
        <f t="shared" si="2"/>
        <v>-3.5999999999998256E-3</v>
      </c>
    </row>
    <row r="22" spans="1:19">
      <c r="A22">
        <v>21</v>
      </c>
      <c r="B22" s="2" t="s">
        <v>423</v>
      </c>
      <c r="C22" s="75" t="s">
        <v>427</v>
      </c>
      <c r="D22">
        <v>0.89</v>
      </c>
      <c r="F22" t="s">
        <v>434</v>
      </c>
      <c r="G22" s="149">
        <v>42531.863888888889</v>
      </c>
      <c r="H22">
        <v>75.472999999999999</v>
      </c>
      <c r="I22" t="s">
        <v>440</v>
      </c>
      <c r="J22" s="158">
        <v>42534.164583333331</v>
      </c>
      <c r="K22">
        <v>74.950999999999993</v>
      </c>
      <c r="L22" s="25" t="s">
        <v>430</v>
      </c>
      <c r="M22" s="141" t="s">
        <v>431</v>
      </c>
      <c r="N22" s="26">
        <v>52.2</v>
      </c>
      <c r="O22" s="27"/>
      <c r="P22" s="135">
        <v>46458</v>
      </c>
      <c r="Q22" s="139">
        <f t="shared" si="1"/>
        <v>738610</v>
      </c>
      <c r="R22" s="76"/>
      <c r="S22" s="147">
        <f t="shared" si="2"/>
        <v>0.52200000000000557</v>
      </c>
    </row>
    <row r="23" spans="1:19">
      <c r="A23">
        <v>22</v>
      </c>
      <c r="B23" s="2" t="s">
        <v>424</v>
      </c>
      <c r="C23" s="75" t="s">
        <v>428</v>
      </c>
      <c r="D23">
        <v>0.71</v>
      </c>
      <c r="F23" t="s">
        <v>401</v>
      </c>
      <c r="G23" s="149">
        <v>42534.688194444447</v>
      </c>
      <c r="H23">
        <v>1.3718300000000001</v>
      </c>
      <c r="I23" t="s">
        <v>401</v>
      </c>
      <c r="J23" s="158">
        <v>42534.688888888886</v>
      </c>
      <c r="K23">
        <v>1.37754</v>
      </c>
      <c r="L23" s="25" t="s">
        <v>430</v>
      </c>
      <c r="M23" s="141" t="s">
        <v>431</v>
      </c>
      <c r="N23" s="26">
        <v>57.1</v>
      </c>
      <c r="O23" s="27"/>
      <c r="P23" s="135">
        <v>44586</v>
      </c>
      <c r="Q23" s="139">
        <f t="shared" si="1"/>
        <v>783196</v>
      </c>
      <c r="R23" s="76"/>
      <c r="S23" s="147">
        <f t="shared" si="2"/>
        <v>-5.7099999999998818E-3</v>
      </c>
    </row>
    <row r="24" spans="1:19">
      <c r="A24">
        <v>23</v>
      </c>
      <c r="B24" s="2" t="s">
        <v>425</v>
      </c>
      <c r="C24" s="75" t="s">
        <v>428</v>
      </c>
      <c r="D24">
        <v>0.55000000000000004</v>
      </c>
      <c r="F24" t="s">
        <v>401</v>
      </c>
      <c r="G24" s="149">
        <v>42536.135416666664</v>
      </c>
      <c r="H24">
        <v>1.0799700000000001</v>
      </c>
      <c r="I24" t="s">
        <v>401</v>
      </c>
      <c r="J24" s="158">
        <v>75407.35555555555</v>
      </c>
      <c r="K24">
        <v>1.08087</v>
      </c>
      <c r="L24" s="25" t="s">
        <v>430</v>
      </c>
      <c r="M24" s="141" t="s">
        <v>431</v>
      </c>
      <c r="N24" s="26">
        <v>9</v>
      </c>
      <c r="O24" s="27"/>
      <c r="P24" s="135">
        <v>5449</v>
      </c>
      <c r="Q24" s="139">
        <f t="shared" si="1"/>
        <v>788645</v>
      </c>
      <c r="R24" s="76"/>
      <c r="S24" s="147">
        <f t="shared" si="2"/>
        <v>-8.9999999999990088E-4</v>
      </c>
    </row>
    <row r="25" spans="1:19">
      <c r="A25">
        <v>24</v>
      </c>
      <c r="B25" s="2" t="s">
        <v>426</v>
      </c>
      <c r="C25" s="75" t="s">
        <v>427</v>
      </c>
      <c r="D25">
        <v>0.2</v>
      </c>
      <c r="F25" t="s">
        <v>435</v>
      </c>
      <c r="G25" s="149">
        <v>42537.210416666669</v>
      </c>
      <c r="H25">
        <v>0.95506999999999997</v>
      </c>
      <c r="I25" t="s">
        <v>440</v>
      </c>
      <c r="J25" s="158">
        <v>42537.400694444441</v>
      </c>
      <c r="K25">
        <v>0.95301999999999998</v>
      </c>
      <c r="L25" s="25" t="s">
        <v>430</v>
      </c>
      <c r="M25" s="141" t="s">
        <v>431</v>
      </c>
      <c r="N25" s="26">
        <v>20.5</v>
      </c>
      <c r="O25" s="27"/>
      <c r="P25" s="135">
        <v>3289</v>
      </c>
      <c r="Q25" s="139">
        <f t="shared" si="1"/>
        <v>791934</v>
      </c>
      <c r="R25" s="76"/>
      <c r="S25" s="147">
        <f t="shared" ref="S25:S38" si="3">SUM(H25)-K25</f>
        <v>2.0499999999999963E-3</v>
      </c>
    </row>
    <row r="26" spans="1:19">
      <c r="A26">
        <v>25</v>
      </c>
      <c r="B26" s="2" t="s">
        <v>436</v>
      </c>
      <c r="C26" s="75" t="s">
        <v>439</v>
      </c>
      <c r="D26">
        <v>0.59</v>
      </c>
      <c r="F26" t="s">
        <v>395</v>
      </c>
      <c r="G26" s="149">
        <v>42537.84097222222</v>
      </c>
      <c r="H26">
        <v>0.78893999999999997</v>
      </c>
      <c r="I26" t="s">
        <v>395</v>
      </c>
      <c r="J26" s="158">
        <v>42541.120138888888</v>
      </c>
      <c r="K26">
        <v>0.77969999999999995</v>
      </c>
      <c r="L26" s="25" t="s">
        <v>383</v>
      </c>
      <c r="M26" s="141" t="s">
        <v>314</v>
      </c>
      <c r="N26" s="26">
        <v>92.4</v>
      </c>
      <c r="O26" s="27"/>
      <c r="P26" s="135">
        <v>83028</v>
      </c>
      <c r="Q26" s="139">
        <f t="shared" si="1"/>
        <v>874962</v>
      </c>
      <c r="R26" s="76"/>
      <c r="S26" s="147">
        <f t="shared" si="3"/>
        <v>9.240000000000026E-3</v>
      </c>
    </row>
    <row r="27" spans="1:19">
      <c r="A27">
        <v>26</v>
      </c>
      <c r="B27" s="2" t="s">
        <v>437</v>
      </c>
      <c r="C27" s="75" t="s">
        <v>391</v>
      </c>
      <c r="D27">
        <v>0.78</v>
      </c>
      <c r="F27" t="s">
        <v>440</v>
      </c>
      <c r="G27" s="149">
        <v>42542.643750000003</v>
      </c>
      <c r="H27" s="75">
        <v>2.0552600000000001</v>
      </c>
      <c r="I27" t="s">
        <v>440</v>
      </c>
      <c r="J27" s="158">
        <v>42543.963888888888</v>
      </c>
      <c r="K27">
        <v>2.0524900000000001</v>
      </c>
      <c r="L27" s="25" t="s">
        <v>383</v>
      </c>
      <c r="M27" s="141" t="s">
        <v>314</v>
      </c>
      <c r="N27" s="26">
        <v>27.7</v>
      </c>
      <c r="O27" s="27"/>
      <c r="P27" s="135">
        <v>16169</v>
      </c>
      <c r="Q27" s="139">
        <f t="shared" si="1"/>
        <v>891131</v>
      </c>
      <c r="R27" s="76"/>
      <c r="S27" s="147">
        <f t="shared" si="3"/>
        <v>2.7699999999999392E-3</v>
      </c>
    </row>
    <row r="28" spans="1:19">
      <c r="A28">
        <v>27</v>
      </c>
      <c r="B28" s="2" t="s">
        <v>438</v>
      </c>
      <c r="C28" s="75" t="s">
        <v>391</v>
      </c>
      <c r="D28">
        <v>0.1</v>
      </c>
      <c r="F28" t="s">
        <v>400</v>
      </c>
      <c r="G28" s="149">
        <v>42542.847916666666</v>
      </c>
      <c r="H28">
        <v>1.4087099999999999</v>
      </c>
      <c r="I28" t="s">
        <v>440</v>
      </c>
      <c r="J28" s="158">
        <v>42543.017361111109</v>
      </c>
      <c r="K28">
        <v>1.4129700000000001</v>
      </c>
      <c r="L28" s="25" t="s">
        <v>441</v>
      </c>
      <c r="M28" s="141" t="s">
        <v>412</v>
      </c>
      <c r="O28" s="27">
        <v>-42.6</v>
      </c>
      <c r="P28" s="135">
        <v>-4640</v>
      </c>
      <c r="Q28" s="139">
        <f t="shared" si="1"/>
        <v>886491</v>
      </c>
      <c r="R28" s="76"/>
      <c r="S28" s="147">
        <f t="shared" si="3"/>
        <v>-4.2600000000001526E-3</v>
      </c>
    </row>
    <row r="29" spans="1:19">
      <c r="A29">
        <v>28</v>
      </c>
      <c r="B29" s="2" t="s">
        <v>438</v>
      </c>
      <c r="C29" s="75" t="s">
        <v>391</v>
      </c>
      <c r="D29">
        <v>0.1</v>
      </c>
      <c r="F29" t="s">
        <v>400</v>
      </c>
      <c r="G29" s="149">
        <v>42542.888888888891</v>
      </c>
      <c r="H29">
        <v>1.4107400000000001</v>
      </c>
      <c r="I29" t="s">
        <v>440</v>
      </c>
      <c r="J29" s="158">
        <v>42543.017361111109</v>
      </c>
      <c r="K29">
        <v>1.4129700000000001</v>
      </c>
      <c r="L29" s="25" t="s">
        <v>441</v>
      </c>
      <c r="M29" s="141" t="s">
        <v>412</v>
      </c>
      <c r="O29" s="27">
        <v>-22.3</v>
      </c>
      <c r="P29" s="135">
        <v>-2429</v>
      </c>
      <c r="Q29" s="139">
        <f t="shared" si="1"/>
        <v>884062</v>
      </c>
      <c r="R29" s="76"/>
      <c r="S29" s="147">
        <f t="shared" si="3"/>
        <v>-2.2299999999999542E-3</v>
      </c>
    </row>
    <row r="30" spans="1:19">
      <c r="A30">
        <v>29</v>
      </c>
      <c r="B30" s="2" t="s">
        <v>338</v>
      </c>
      <c r="C30" s="75" t="s">
        <v>391</v>
      </c>
      <c r="D30">
        <v>2.52</v>
      </c>
      <c r="F30" t="s">
        <v>401</v>
      </c>
      <c r="G30" s="149">
        <v>42549.981249999997</v>
      </c>
      <c r="H30">
        <v>102.69499999999999</v>
      </c>
      <c r="I30" t="s">
        <v>447</v>
      </c>
      <c r="J30" s="158">
        <v>42549.993750000001</v>
      </c>
      <c r="K30">
        <v>102.77200000000001</v>
      </c>
      <c r="L30" s="25" t="s">
        <v>443</v>
      </c>
      <c r="M30" s="141" t="s">
        <v>412</v>
      </c>
      <c r="O30" s="27">
        <v>-77</v>
      </c>
      <c r="P30" s="135">
        <v>-19404</v>
      </c>
      <c r="Q30" s="139">
        <f t="shared" si="1"/>
        <v>864658</v>
      </c>
      <c r="R30" s="76"/>
      <c r="S30" s="147">
        <f t="shared" si="3"/>
        <v>-7.7000000000012392E-2</v>
      </c>
    </row>
    <row r="31" spans="1:19">
      <c r="A31">
        <v>30</v>
      </c>
      <c r="B31" s="2" t="s">
        <v>442</v>
      </c>
      <c r="C31" s="75" t="s">
        <v>391</v>
      </c>
      <c r="D31">
        <v>1.04</v>
      </c>
      <c r="F31" t="s">
        <v>401</v>
      </c>
      <c r="G31" s="149">
        <v>42551.379166666666</v>
      </c>
      <c r="H31">
        <v>76.093000000000004</v>
      </c>
      <c r="I31" t="s">
        <v>447</v>
      </c>
      <c r="J31" s="158">
        <v>42551.427083333336</v>
      </c>
      <c r="K31">
        <v>75.731999999999999</v>
      </c>
      <c r="L31" s="25" t="s">
        <v>383</v>
      </c>
      <c r="M31" s="141" t="s">
        <v>444</v>
      </c>
      <c r="N31" s="26">
        <v>36.1</v>
      </c>
      <c r="O31" s="27"/>
      <c r="P31" s="135">
        <v>37544</v>
      </c>
      <c r="Q31" s="139">
        <f t="shared" si="1"/>
        <v>902202</v>
      </c>
      <c r="R31" s="76"/>
      <c r="S31" s="147">
        <f t="shared" si="3"/>
        <v>0.36100000000000421</v>
      </c>
    </row>
    <row r="32" spans="1:19">
      <c r="A32">
        <v>31</v>
      </c>
      <c r="B32" s="2" t="s">
        <v>445</v>
      </c>
      <c r="C32" s="75" t="s">
        <v>310</v>
      </c>
      <c r="D32">
        <v>2</v>
      </c>
      <c r="F32" t="s">
        <v>400</v>
      </c>
      <c r="G32" s="149">
        <v>42556.594444444447</v>
      </c>
      <c r="H32">
        <v>0.97233000000000003</v>
      </c>
      <c r="I32" t="s">
        <v>448</v>
      </c>
      <c r="J32" s="158">
        <v>42556.750694444447</v>
      </c>
      <c r="K32">
        <v>0.97423999999999999</v>
      </c>
      <c r="L32" s="25" t="s">
        <v>383</v>
      </c>
      <c r="M32" s="141" t="s">
        <v>314</v>
      </c>
      <c r="N32" s="26">
        <v>19.100000000000001</v>
      </c>
      <c r="O32" s="27"/>
      <c r="P32" s="135">
        <v>39817</v>
      </c>
      <c r="Q32" s="139">
        <f t="shared" si="1"/>
        <v>942019</v>
      </c>
      <c r="R32" s="76"/>
      <c r="S32" s="147">
        <f t="shared" si="3"/>
        <v>-1.9099999999999673E-3</v>
      </c>
    </row>
    <row r="33" spans="1:19">
      <c r="A33">
        <v>32</v>
      </c>
      <c r="B33" s="2" t="s">
        <v>437</v>
      </c>
      <c r="C33" s="75" t="s">
        <v>310</v>
      </c>
      <c r="D33">
        <v>1.69</v>
      </c>
      <c r="F33" t="s">
        <v>400</v>
      </c>
      <c r="G33" s="149">
        <v>42557.434027777781</v>
      </c>
      <c r="H33">
        <v>1.8276600000000001</v>
      </c>
      <c r="I33" t="s">
        <v>448</v>
      </c>
      <c r="J33" s="158">
        <v>42557.708333333336</v>
      </c>
      <c r="K33">
        <v>1.8143400000000001</v>
      </c>
      <c r="L33" s="25" t="s">
        <v>418</v>
      </c>
      <c r="M33" s="141" t="s">
        <v>412</v>
      </c>
      <c r="O33" s="27">
        <v>-133.19999999999999</v>
      </c>
      <c r="P33" s="135">
        <v>-161636</v>
      </c>
      <c r="Q33" s="139">
        <f t="shared" si="1"/>
        <v>780383</v>
      </c>
      <c r="R33" s="76"/>
      <c r="S33" s="147">
        <f t="shared" si="3"/>
        <v>1.3319999999999999E-2</v>
      </c>
    </row>
    <row r="34" spans="1:19">
      <c r="A34">
        <v>33</v>
      </c>
      <c r="B34" s="2" t="s">
        <v>454</v>
      </c>
      <c r="C34" s="75" t="s">
        <v>310</v>
      </c>
      <c r="D34">
        <v>2.8</v>
      </c>
      <c r="F34" t="s">
        <v>461</v>
      </c>
      <c r="G34" s="149">
        <v>42562.074999999997</v>
      </c>
      <c r="H34">
        <v>1.51475</v>
      </c>
      <c r="I34" t="s">
        <v>401</v>
      </c>
      <c r="J34" s="158">
        <v>42562.078472222223</v>
      </c>
      <c r="K34">
        <v>1.51251</v>
      </c>
      <c r="L34" s="25" t="s">
        <v>460</v>
      </c>
      <c r="M34" s="141" t="s">
        <v>412</v>
      </c>
      <c r="O34" s="27">
        <v>-22.4</v>
      </c>
      <c r="P34" s="135">
        <v>-46125</v>
      </c>
      <c r="Q34" s="139">
        <f t="shared" si="1"/>
        <v>734258</v>
      </c>
      <c r="R34" s="76"/>
      <c r="S34" s="147">
        <f t="shared" si="3"/>
        <v>2.2400000000000198E-3</v>
      </c>
    </row>
    <row r="35" spans="1:19">
      <c r="A35">
        <v>34</v>
      </c>
      <c r="B35" s="2" t="s">
        <v>455</v>
      </c>
      <c r="C35" s="75" t="s">
        <v>391</v>
      </c>
      <c r="D35">
        <v>0.01</v>
      </c>
      <c r="F35" t="s">
        <v>401</v>
      </c>
      <c r="G35" s="149">
        <v>42562.438194444447</v>
      </c>
      <c r="H35">
        <v>0.75390999999999997</v>
      </c>
      <c r="I35" t="s">
        <v>401</v>
      </c>
      <c r="J35" s="158">
        <v>42562.582638888889</v>
      </c>
      <c r="K35">
        <v>0.75643000000000005</v>
      </c>
      <c r="L35" s="25" t="s">
        <v>418</v>
      </c>
      <c r="M35" s="141" t="s">
        <v>412</v>
      </c>
      <c r="O35" s="27">
        <v>-25.2</v>
      </c>
      <c r="P35" s="135">
        <v>-258</v>
      </c>
      <c r="Q35" s="139">
        <f t="shared" si="1"/>
        <v>734000</v>
      </c>
      <c r="R35" s="76"/>
      <c r="S35" s="147">
        <f t="shared" si="3"/>
        <v>-2.5200000000000777E-3</v>
      </c>
    </row>
    <row r="36" spans="1:19">
      <c r="A36">
        <v>35</v>
      </c>
      <c r="B36" s="2" t="s">
        <v>456</v>
      </c>
      <c r="C36" s="75" t="s">
        <v>391</v>
      </c>
      <c r="D36">
        <v>0.01</v>
      </c>
      <c r="F36" t="s">
        <v>401</v>
      </c>
      <c r="G36" s="149">
        <v>42564.477083333331</v>
      </c>
      <c r="H36">
        <v>1.3221499999999999</v>
      </c>
      <c r="I36" t="s">
        <v>401</v>
      </c>
      <c r="J36" s="158">
        <v>42564.540277777778</v>
      </c>
      <c r="K36">
        <v>1.3298700000000001</v>
      </c>
      <c r="L36" s="25" t="s">
        <v>418</v>
      </c>
      <c r="M36" s="141" t="s">
        <v>412</v>
      </c>
      <c r="O36" s="27">
        <v>-77.2</v>
      </c>
      <c r="P36" s="135">
        <v>-807</v>
      </c>
      <c r="Q36" s="139">
        <f t="shared" si="1"/>
        <v>733193</v>
      </c>
      <c r="R36" s="76"/>
      <c r="S36" s="147">
        <f t="shared" si="3"/>
        <v>-7.7200000000001712E-3</v>
      </c>
    </row>
    <row r="37" spans="1:19">
      <c r="A37">
        <v>36</v>
      </c>
      <c r="B37" s="2" t="s">
        <v>457</v>
      </c>
      <c r="C37" s="75" t="s">
        <v>391</v>
      </c>
      <c r="D37">
        <v>0.01</v>
      </c>
      <c r="F37" t="s">
        <v>463</v>
      </c>
      <c r="G37" s="149">
        <v>42564.709722222222</v>
      </c>
      <c r="H37">
        <v>0.99094000000000004</v>
      </c>
      <c r="I37" t="s">
        <v>463</v>
      </c>
      <c r="J37" s="158">
        <v>42564.848611111112</v>
      </c>
      <c r="K37">
        <v>0.98714999999999997</v>
      </c>
      <c r="L37" s="25" t="s">
        <v>383</v>
      </c>
      <c r="M37" s="141" t="s">
        <v>314</v>
      </c>
      <c r="N37" s="26">
        <v>37.9</v>
      </c>
      <c r="O37" s="27"/>
      <c r="P37" s="135">
        <v>306</v>
      </c>
      <c r="Q37" s="139">
        <f t="shared" si="1"/>
        <v>733499</v>
      </c>
      <c r="R37" s="76"/>
      <c r="S37" s="147">
        <f t="shared" si="3"/>
        <v>3.7900000000000711E-3</v>
      </c>
    </row>
    <row r="38" spans="1:19">
      <c r="A38">
        <v>37</v>
      </c>
      <c r="B38" s="2" t="s">
        <v>459</v>
      </c>
      <c r="C38" s="75" t="s">
        <v>391</v>
      </c>
      <c r="D38">
        <v>0.01</v>
      </c>
      <c r="F38" t="s">
        <v>464</v>
      </c>
      <c r="G38" s="149">
        <v>42565.255555555559</v>
      </c>
      <c r="H38">
        <v>0.84108000000000005</v>
      </c>
      <c r="I38" t="s">
        <v>464</v>
      </c>
      <c r="J38" s="158">
        <v>42565.392361111109</v>
      </c>
      <c r="K38">
        <v>0.83826999999999996</v>
      </c>
      <c r="L38" s="25" t="s">
        <v>383</v>
      </c>
      <c r="M38" s="141" t="s">
        <v>314</v>
      </c>
      <c r="N38" s="26">
        <v>28.1</v>
      </c>
      <c r="O38" s="27"/>
      <c r="P38" s="135">
        <v>394</v>
      </c>
      <c r="Q38" s="139">
        <f t="shared" si="1"/>
        <v>733893</v>
      </c>
      <c r="R38" s="76"/>
      <c r="S38" s="147">
        <f t="shared" si="3"/>
        <v>2.8100000000000902E-3</v>
      </c>
    </row>
    <row r="39" spans="1:19">
      <c r="A39">
        <v>38</v>
      </c>
      <c r="B39" s="2" t="s">
        <v>458</v>
      </c>
      <c r="C39" s="75" t="s">
        <v>391</v>
      </c>
      <c r="D39">
        <v>0.01</v>
      </c>
      <c r="F39" t="s">
        <v>462</v>
      </c>
      <c r="G39" s="149">
        <v>42565.332638888889</v>
      </c>
      <c r="H39">
        <v>0.70831</v>
      </c>
      <c r="I39" t="s">
        <v>462</v>
      </c>
      <c r="J39" s="158">
        <v>42566.981249999997</v>
      </c>
      <c r="K39">
        <v>0.69964999999999999</v>
      </c>
      <c r="L39" s="25" t="s">
        <v>383</v>
      </c>
      <c r="M39" s="141" t="s">
        <v>314</v>
      </c>
      <c r="N39" s="26">
        <v>86.6</v>
      </c>
      <c r="O39" s="27"/>
      <c r="P39" s="135">
        <v>924</v>
      </c>
      <c r="Q39" s="139">
        <f t="shared" si="1"/>
        <v>734817</v>
      </c>
      <c r="R39" s="76"/>
      <c r="S39" s="147">
        <f t="shared" ref="S39:S45" si="4">SUM(H39)-K39</f>
        <v>8.660000000000001E-3</v>
      </c>
    </row>
    <row r="40" spans="1:19">
      <c r="A40">
        <v>39</v>
      </c>
      <c r="B40" s="2" t="s">
        <v>465</v>
      </c>
      <c r="C40" s="75" t="s">
        <v>310</v>
      </c>
      <c r="D40">
        <v>0.01</v>
      </c>
      <c r="F40" t="s">
        <v>401</v>
      </c>
      <c r="G40" s="149">
        <v>42570.597222222219</v>
      </c>
      <c r="H40">
        <v>0.69233</v>
      </c>
      <c r="I40" t="s">
        <v>401</v>
      </c>
      <c r="J40" s="158">
        <v>42570.615972222222</v>
      </c>
      <c r="K40">
        <v>0.69364000000000003</v>
      </c>
      <c r="L40" s="25" t="s">
        <v>383</v>
      </c>
      <c r="M40" s="141" t="s">
        <v>314</v>
      </c>
      <c r="N40" s="26">
        <v>13.1</v>
      </c>
      <c r="O40" s="27"/>
      <c r="P40" s="135">
        <v>141</v>
      </c>
      <c r="Q40" s="139">
        <f t="shared" si="1"/>
        <v>734958</v>
      </c>
      <c r="R40" s="76"/>
      <c r="S40" s="147">
        <f t="shared" si="4"/>
        <v>-1.3100000000000334E-3</v>
      </c>
    </row>
    <row r="41" spans="1:19">
      <c r="A41">
        <v>40</v>
      </c>
      <c r="B41" s="2" t="s">
        <v>466</v>
      </c>
      <c r="C41" s="75" t="s">
        <v>310</v>
      </c>
      <c r="D41">
        <v>0.85</v>
      </c>
      <c r="F41" t="s">
        <v>401</v>
      </c>
      <c r="G41" s="149">
        <v>42571.488888888889</v>
      </c>
      <c r="H41">
        <v>1.8653299999999999</v>
      </c>
      <c r="I41" t="s">
        <v>401</v>
      </c>
      <c r="J41" s="158">
        <v>42571.525694444441</v>
      </c>
      <c r="K41">
        <v>1.87069</v>
      </c>
      <c r="L41" s="25" t="s">
        <v>383</v>
      </c>
      <c r="M41" s="141" t="s">
        <v>314</v>
      </c>
      <c r="N41" s="26">
        <v>53.6</v>
      </c>
      <c r="O41" s="27"/>
      <c r="P41" s="135">
        <v>34217</v>
      </c>
      <c r="Q41" s="139">
        <f t="shared" si="1"/>
        <v>769175</v>
      </c>
      <c r="R41" s="76"/>
      <c r="S41" s="147">
        <f t="shared" si="4"/>
        <v>-5.3600000000000314E-3</v>
      </c>
    </row>
    <row r="42" spans="1:19">
      <c r="A42">
        <v>41</v>
      </c>
      <c r="B42" s="2" t="s">
        <v>467</v>
      </c>
      <c r="C42" s="75" t="s">
        <v>310</v>
      </c>
      <c r="D42">
        <v>0.01</v>
      </c>
      <c r="F42" t="s">
        <v>469</v>
      </c>
      <c r="G42" s="149">
        <v>42571.722916666666</v>
      </c>
      <c r="H42">
        <v>1.1024400000000001</v>
      </c>
      <c r="I42" t="s">
        <v>469</v>
      </c>
      <c r="J42" s="158">
        <v>42572.404166666667</v>
      </c>
      <c r="K42">
        <v>1.1045700000000001</v>
      </c>
      <c r="L42" s="25" t="s">
        <v>383</v>
      </c>
      <c r="M42" s="141" t="s">
        <v>314</v>
      </c>
      <c r="N42" s="26">
        <v>21.3</v>
      </c>
      <c r="O42" s="27"/>
      <c r="P42" s="135">
        <v>230</v>
      </c>
      <c r="Q42" s="139">
        <f t="shared" si="1"/>
        <v>769405</v>
      </c>
      <c r="R42" s="76"/>
      <c r="S42" s="147">
        <f t="shared" si="4"/>
        <v>-2.1299999999999653E-3</v>
      </c>
    </row>
    <row r="43" spans="1:19">
      <c r="A43">
        <v>42</v>
      </c>
      <c r="B43" s="2" t="s">
        <v>468</v>
      </c>
      <c r="C43" s="75" t="s">
        <v>391</v>
      </c>
      <c r="D43">
        <v>1.18</v>
      </c>
      <c r="F43" t="s">
        <v>401</v>
      </c>
      <c r="G43" s="149">
        <v>42572.443749999999</v>
      </c>
      <c r="H43">
        <v>117.902</v>
      </c>
      <c r="I43" t="s">
        <v>401</v>
      </c>
      <c r="J43" s="158">
        <v>42572.481249999997</v>
      </c>
      <c r="K43">
        <v>117.60299999999999</v>
      </c>
      <c r="L43" s="25" t="s">
        <v>383</v>
      </c>
      <c r="M43" s="141" t="s">
        <v>314</v>
      </c>
      <c r="N43" s="26">
        <v>29.9</v>
      </c>
      <c r="O43" s="27"/>
      <c r="P43" s="135">
        <v>35518</v>
      </c>
      <c r="Q43" s="139">
        <f t="shared" si="1"/>
        <v>804923</v>
      </c>
      <c r="R43" s="76"/>
      <c r="S43" s="147">
        <f t="shared" si="4"/>
        <v>0.29900000000000659</v>
      </c>
    </row>
    <row r="44" spans="1:19">
      <c r="A44">
        <v>43</v>
      </c>
      <c r="B44" s="2" t="s">
        <v>470</v>
      </c>
      <c r="C44" s="75" t="s">
        <v>310</v>
      </c>
      <c r="D44">
        <v>7.21</v>
      </c>
      <c r="F44" t="s">
        <v>473</v>
      </c>
      <c r="G44" s="149">
        <v>42576.47152777778</v>
      </c>
      <c r="H44">
        <v>1.0980399999999999</v>
      </c>
      <c r="I44" t="s">
        <v>473</v>
      </c>
      <c r="J44" s="158">
        <v>42576.538888888892</v>
      </c>
      <c r="K44">
        <v>1.09937</v>
      </c>
      <c r="L44" s="25" t="s">
        <v>383</v>
      </c>
      <c r="M44" s="141" t="s">
        <v>314</v>
      </c>
      <c r="N44" s="26">
        <v>13.3</v>
      </c>
      <c r="O44" s="27"/>
      <c r="P44" s="135">
        <v>101914</v>
      </c>
      <c r="Q44" s="139">
        <f t="shared" si="1"/>
        <v>906837</v>
      </c>
      <c r="R44" s="76"/>
      <c r="S44" s="147">
        <f t="shared" si="4"/>
        <v>-1.3300000000000534E-3</v>
      </c>
    </row>
    <row r="45" spans="1:19">
      <c r="A45">
        <v>44</v>
      </c>
      <c r="B45" s="2" t="s">
        <v>471</v>
      </c>
      <c r="C45" s="75" t="s">
        <v>310</v>
      </c>
      <c r="D45">
        <v>1.36</v>
      </c>
      <c r="F45" t="s">
        <v>473</v>
      </c>
      <c r="G45" s="149">
        <v>42577.520833333336</v>
      </c>
      <c r="H45">
        <v>114.967</v>
      </c>
      <c r="I45" t="s">
        <v>473</v>
      </c>
      <c r="J45" s="158">
        <v>42578.134027777778</v>
      </c>
      <c r="K45">
        <v>115.496</v>
      </c>
      <c r="L45" s="25" t="s">
        <v>383</v>
      </c>
      <c r="M45" s="141" t="s">
        <v>314</v>
      </c>
      <c r="N45" s="26">
        <v>52.9</v>
      </c>
      <c r="O45" s="27"/>
      <c r="P45" s="135">
        <v>71944</v>
      </c>
      <c r="Q45" s="139">
        <f t="shared" si="1"/>
        <v>978781</v>
      </c>
      <c r="R45" s="76"/>
      <c r="S45" s="147">
        <f t="shared" si="4"/>
        <v>-0.52899999999999636</v>
      </c>
    </row>
    <row r="46" spans="1:19">
      <c r="A46">
        <v>45</v>
      </c>
      <c r="B46" s="2" t="s">
        <v>471</v>
      </c>
      <c r="C46" s="75" t="s">
        <v>310</v>
      </c>
      <c r="D46">
        <v>1.36</v>
      </c>
      <c r="F46" t="s">
        <v>473</v>
      </c>
      <c r="G46" s="149">
        <v>42577.597916666666</v>
      </c>
      <c r="H46">
        <v>114.79</v>
      </c>
      <c r="I46" t="s">
        <v>473</v>
      </c>
      <c r="J46" s="158">
        <v>42578.134027777778</v>
      </c>
      <c r="K46">
        <v>115.496</v>
      </c>
      <c r="L46" s="25" t="s">
        <v>383</v>
      </c>
      <c r="M46" s="141" t="s">
        <v>314</v>
      </c>
      <c r="N46" s="26">
        <v>70.599999999999994</v>
      </c>
      <c r="O46" s="27"/>
      <c r="P46" s="135">
        <v>96016</v>
      </c>
      <c r="Q46" s="139">
        <f t="shared" si="1"/>
        <v>1074797</v>
      </c>
      <c r="R46" s="76"/>
      <c r="S46" s="147">
        <f t="shared" ref="S46:S89" si="5">SUM(H46)-K46</f>
        <v>-0.70599999999998886</v>
      </c>
    </row>
    <row r="47" spans="1:19">
      <c r="A47">
        <v>46</v>
      </c>
      <c r="B47" s="2" t="s">
        <v>471</v>
      </c>
      <c r="C47" s="75" t="s">
        <v>310</v>
      </c>
      <c r="D47">
        <v>1.32</v>
      </c>
      <c r="F47" t="s">
        <v>473</v>
      </c>
      <c r="G47" s="149">
        <v>42577.597916666666</v>
      </c>
      <c r="H47">
        <v>114.79</v>
      </c>
      <c r="I47" t="s">
        <v>473</v>
      </c>
      <c r="J47" s="158">
        <v>42578.134027777778</v>
      </c>
      <c r="K47">
        <v>115.496</v>
      </c>
      <c r="L47" s="25" t="s">
        <v>383</v>
      </c>
      <c r="M47" s="141" t="s">
        <v>314</v>
      </c>
      <c r="N47" s="26">
        <v>70.599999999999994</v>
      </c>
      <c r="O47" s="27"/>
      <c r="P47" s="135">
        <v>93192</v>
      </c>
      <c r="Q47" s="139">
        <f t="shared" si="1"/>
        <v>1167989</v>
      </c>
      <c r="R47" s="76"/>
      <c r="S47" s="147">
        <f t="shared" si="5"/>
        <v>-0.70599999999998886</v>
      </c>
    </row>
    <row r="48" spans="1:19">
      <c r="A48">
        <v>47</v>
      </c>
      <c r="B48" s="2" t="s">
        <v>472</v>
      </c>
      <c r="C48" s="75" t="s">
        <v>391</v>
      </c>
      <c r="D48">
        <v>1.32</v>
      </c>
      <c r="F48" t="s">
        <v>473</v>
      </c>
      <c r="G48" s="149">
        <v>42578.230555555558</v>
      </c>
      <c r="H48">
        <v>1.30104</v>
      </c>
      <c r="I48" t="s">
        <v>473</v>
      </c>
      <c r="J48" s="158">
        <v>42578.400000000001</v>
      </c>
      <c r="K48">
        <v>1.30487</v>
      </c>
      <c r="L48" s="25" t="s">
        <v>418</v>
      </c>
      <c r="M48" s="141" t="s">
        <v>412</v>
      </c>
      <c r="O48" s="27">
        <v>-38.299999999999997</v>
      </c>
      <c r="P48" s="135">
        <v>-53800</v>
      </c>
      <c r="Q48" s="139">
        <f>Q47+P48</f>
        <v>1114189</v>
      </c>
      <c r="R48" s="76"/>
      <c r="S48" s="147">
        <f t="shared" si="5"/>
        <v>-3.8300000000000001E-3</v>
      </c>
    </row>
    <row r="49" spans="1:19">
      <c r="J49" s="158"/>
      <c r="M49" s="141"/>
      <c r="O49" s="27"/>
      <c r="P49" s="135"/>
      <c r="Q49" s="139"/>
      <c r="R49" s="76"/>
    </row>
    <row r="50" spans="1:19">
      <c r="A50">
        <v>48</v>
      </c>
      <c r="B50" s="2" t="s">
        <v>477</v>
      </c>
      <c r="C50" s="75" t="s">
        <v>391</v>
      </c>
      <c r="D50">
        <v>5.66</v>
      </c>
      <c r="F50" t="s">
        <v>492</v>
      </c>
      <c r="G50" s="149">
        <v>42583.566666666666</v>
      </c>
      <c r="H50">
        <v>0.71865000000000001</v>
      </c>
      <c r="I50" t="s">
        <v>492</v>
      </c>
      <c r="J50" s="158">
        <v>42584.261111111111</v>
      </c>
      <c r="K50">
        <v>0.71838999999999997</v>
      </c>
      <c r="L50" s="25" t="s">
        <v>383</v>
      </c>
      <c r="M50" s="141" t="s">
        <v>314</v>
      </c>
      <c r="N50" s="26">
        <v>26</v>
      </c>
      <c r="O50" s="27"/>
      <c r="P50" s="135">
        <v>15099</v>
      </c>
      <c r="Q50" s="139">
        <f>Q48+P50</f>
        <v>1129288</v>
      </c>
      <c r="R50" s="76"/>
      <c r="S50" s="147">
        <f t="shared" si="5"/>
        <v>2.6000000000003798E-4</v>
      </c>
    </row>
    <row r="51" spans="1:19">
      <c r="A51">
        <v>49</v>
      </c>
      <c r="B51" s="2" t="s">
        <v>478</v>
      </c>
      <c r="C51" s="75" t="s">
        <v>310</v>
      </c>
      <c r="D51">
        <v>1.52</v>
      </c>
      <c r="F51" t="s">
        <v>492</v>
      </c>
      <c r="G51" s="149">
        <v>42584.75</v>
      </c>
      <c r="H51">
        <v>1.8417699999999999</v>
      </c>
      <c r="I51" t="s">
        <v>492</v>
      </c>
      <c r="J51" s="158">
        <v>42585.095833333333</v>
      </c>
      <c r="K51">
        <v>1.8497600000000001</v>
      </c>
      <c r="L51" s="25" t="s">
        <v>383</v>
      </c>
      <c r="M51" s="141" t="s">
        <v>314</v>
      </c>
      <c r="N51" s="26">
        <v>79.900000000000006</v>
      </c>
      <c r="O51" s="27"/>
      <c r="P51" s="135">
        <v>88539</v>
      </c>
      <c r="Q51" s="139">
        <f t="shared" ref="Q51:Q89" si="6">Q50+P51</f>
        <v>1217827</v>
      </c>
      <c r="R51" s="76"/>
      <c r="S51" s="147">
        <f t="shared" si="5"/>
        <v>-7.9900000000001636E-3</v>
      </c>
    </row>
    <row r="52" spans="1:19">
      <c r="A52">
        <v>50</v>
      </c>
      <c r="B52" s="2" t="s">
        <v>479</v>
      </c>
      <c r="C52" s="75" t="s">
        <v>391</v>
      </c>
      <c r="D52">
        <v>0.1</v>
      </c>
      <c r="F52" t="s">
        <v>493</v>
      </c>
      <c r="G52" s="149">
        <v>42585.395138888889</v>
      </c>
      <c r="H52">
        <v>0.99521999999999999</v>
      </c>
      <c r="I52" t="s">
        <v>493</v>
      </c>
      <c r="J52" s="158">
        <v>42585.643055555556</v>
      </c>
      <c r="K52">
        <v>0.99382000000000004</v>
      </c>
      <c r="L52" s="25" t="s">
        <v>403</v>
      </c>
      <c r="M52" s="141" t="s">
        <v>404</v>
      </c>
      <c r="O52" s="27">
        <v>-1.4</v>
      </c>
      <c r="P52" s="135">
        <v>1082</v>
      </c>
      <c r="Q52" s="139">
        <f t="shared" si="6"/>
        <v>1218909</v>
      </c>
      <c r="R52" s="76"/>
      <c r="S52" s="147">
        <f t="shared" si="5"/>
        <v>1.3999999999999568E-3</v>
      </c>
    </row>
    <row r="53" spans="1:19">
      <c r="A53">
        <v>51</v>
      </c>
      <c r="B53" s="2" t="s">
        <v>397</v>
      </c>
      <c r="C53" s="75" t="s">
        <v>310</v>
      </c>
      <c r="D53">
        <v>1.51</v>
      </c>
      <c r="F53" t="s">
        <v>493</v>
      </c>
      <c r="G53" s="149">
        <v>42585.711111111108</v>
      </c>
      <c r="H53">
        <v>77.319000000000003</v>
      </c>
      <c r="I53" t="s">
        <v>493</v>
      </c>
      <c r="J53" s="158">
        <v>42585.729166666664</v>
      </c>
      <c r="K53">
        <v>77.317999999999998</v>
      </c>
      <c r="L53" s="25" t="s">
        <v>403</v>
      </c>
      <c r="M53" s="141" t="s">
        <v>404</v>
      </c>
      <c r="O53" s="27">
        <v>-1</v>
      </c>
      <c r="P53" s="135">
        <v>-151</v>
      </c>
      <c r="Q53" s="139">
        <f t="shared" si="6"/>
        <v>1218758</v>
      </c>
      <c r="R53" s="76"/>
      <c r="S53" s="147">
        <f t="shared" si="5"/>
        <v>1.0000000000047748E-3</v>
      </c>
    </row>
    <row r="54" spans="1:19">
      <c r="A54">
        <v>52</v>
      </c>
      <c r="B54" s="2" t="s">
        <v>397</v>
      </c>
      <c r="C54" s="75" t="s">
        <v>310</v>
      </c>
      <c r="D54">
        <v>1.51</v>
      </c>
      <c r="F54" t="s">
        <v>493</v>
      </c>
      <c r="G54" s="149">
        <v>42585.711111111108</v>
      </c>
      <c r="H54">
        <v>77.319000000000003</v>
      </c>
      <c r="I54" t="s">
        <v>493</v>
      </c>
      <c r="J54" s="158">
        <v>42585.729166666664</v>
      </c>
      <c r="K54">
        <v>77.316999999999993</v>
      </c>
      <c r="L54" s="25" t="s">
        <v>403</v>
      </c>
      <c r="M54" s="141" t="s">
        <v>404</v>
      </c>
      <c r="O54" s="27">
        <v>-2</v>
      </c>
      <c r="P54" s="135">
        <v>-302</v>
      </c>
      <c r="Q54" s="139">
        <f t="shared" si="6"/>
        <v>1218456</v>
      </c>
      <c r="R54" s="76"/>
      <c r="S54" s="147">
        <f t="shared" si="5"/>
        <v>2.0000000000095497E-3</v>
      </c>
    </row>
    <row r="55" spans="1:19">
      <c r="A55">
        <v>53</v>
      </c>
      <c r="B55" s="2" t="s">
        <v>480</v>
      </c>
      <c r="C55" s="75" t="s">
        <v>391</v>
      </c>
      <c r="D55">
        <v>0.01</v>
      </c>
      <c r="E55" s="25" t="s">
        <v>483</v>
      </c>
      <c r="F55" t="s">
        <v>494</v>
      </c>
      <c r="G55" s="149">
        <v>42586.193749999999</v>
      </c>
      <c r="H55">
        <v>100.979</v>
      </c>
      <c r="I55" t="s">
        <v>494</v>
      </c>
      <c r="J55" s="158">
        <v>42586.334722222222</v>
      </c>
      <c r="K55">
        <v>101.373</v>
      </c>
      <c r="L55" s="25" t="s">
        <v>495</v>
      </c>
      <c r="M55" s="141" t="s">
        <v>412</v>
      </c>
      <c r="O55" s="27">
        <v>-39.4</v>
      </c>
      <c r="P55" s="135">
        <v>-394</v>
      </c>
      <c r="Q55" s="139">
        <f t="shared" si="6"/>
        <v>1218062</v>
      </c>
      <c r="R55" s="76"/>
      <c r="S55" s="147">
        <f t="shared" si="5"/>
        <v>-0.39400000000000546</v>
      </c>
    </row>
    <row r="56" spans="1:19">
      <c r="A56">
        <v>54</v>
      </c>
      <c r="B56" s="2" t="s">
        <v>481</v>
      </c>
      <c r="C56" s="75" t="s">
        <v>391</v>
      </c>
      <c r="D56">
        <v>7</v>
      </c>
      <c r="F56" t="s">
        <v>493</v>
      </c>
      <c r="G56" s="149">
        <v>42586.6</v>
      </c>
      <c r="H56">
        <v>1.0588599999999999</v>
      </c>
      <c r="I56" t="s">
        <v>493</v>
      </c>
      <c r="J56" s="158">
        <v>42586.802083333336</v>
      </c>
      <c r="K56">
        <v>1.0622400000000001</v>
      </c>
      <c r="L56" s="25" t="s">
        <v>495</v>
      </c>
      <c r="M56" s="141" t="s">
        <v>412</v>
      </c>
      <c r="O56" s="27">
        <v>-33.799999999999997</v>
      </c>
      <c r="P56" s="135">
        <v>-172034</v>
      </c>
      <c r="Q56" s="139">
        <f t="shared" si="6"/>
        <v>1046028</v>
      </c>
      <c r="R56" s="76"/>
      <c r="S56" s="147">
        <f t="shared" si="5"/>
        <v>-3.3800000000001607E-3</v>
      </c>
    </row>
    <row r="57" spans="1:19">
      <c r="A57">
        <v>55</v>
      </c>
      <c r="B57" s="2" t="s">
        <v>482</v>
      </c>
      <c r="C57" s="75" t="s">
        <v>391</v>
      </c>
      <c r="D57">
        <v>0.01</v>
      </c>
      <c r="E57" s="25" t="s">
        <v>483</v>
      </c>
      <c r="F57" t="s">
        <v>494</v>
      </c>
      <c r="G57" s="149">
        <v>42586.582638888889</v>
      </c>
      <c r="H57">
        <v>134.471</v>
      </c>
      <c r="I57" t="s">
        <v>494</v>
      </c>
      <c r="J57" s="158">
        <v>42586.583333333336</v>
      </c>
      <c r="K57">
        <v>133.92599999999999</v>
      </c>
      <c r="L57" s="25" t="s">
        <v>383</v>
      </c>
      <c r="M57" s="141" t="s">
        <v>314</v>
      </c>
      <c r="N57" s="26">
        <v>54.5</v>
      </c>
      <c r="O57" s="27"/>
      <c r="P57" s="135">
        <v>545</v>
      </c>
      <c r="Q57" s="139">
        <f t="shared" si="6"/>
        <v>1046573</v>
      </c>
      <c r="R57" s="76"/>
      <c r="S57" s="147">
        <f t="shared" si="5"/>
        <v>0.54500000000001592</v>
      </c>
    </row>
    <row r="58" spans="1:19">
      <c r="A58">
        <v>56</v>
      </c>
      <c r="B58" s="2" t="s">
        <v>478</v>
      </c>
      <c r="C58" s="75" t="s">
        <v>310</v>
      </c>
      <c r="D58">
        <v>3.09</v>
      </c>
      <c r="F58" t="s">
        <v>492</v>
      </c>
      <c r="G58" s="149">
        <v>42587.645833333336</v>
      </c>
      <c r="H58">
        <v>1.82979</v>
      </c>
      <c r="I58" t="s">
        <v>492</v>
      </c>
      <c r="J58" s="158">
        <v>42587.65902777778</v>
      </c>
      <c r="K58">
        <v>1.8231900000000001</v>
      </c>
      <c r="L58" s="25" t="s">
        <v>496</v>
      </c>
      <c r="M58" s="141" t="s">
        <v>412</v>
      </c>
      <c r="O58" s="27">
        <v>-6.6</v>
      </c>
      <c r="P58" s="135">
        <v>-148377</v>
      </c>
      <c r="Q58" s="139">
        <f t="shared" si="6"/>
        <v>898196</v>
      </c>
      <c r="R58" s="76"/>
      <c r="S58" s="147">
        <f t="shared" si="5"/>
        <v>6.5999999999999392E-3</v>
      </c>
    </row>
    <row r="59" spans="1:19">
      <c r="J59" s="158"/>
      <c r="L59" s="25" t="s">
        <v>526</v>
      </c>
      <c r="M59" s="141"/>
      <c r="O59" s="27"/>
      <c r="P59" s="135"/>
      <c r="Q59" s="139"/>
      <c r="R59" s="76"/>
    </row>
    <row r="60" spans="1:19">
      <c r="J60" s="158"/>
      <c r="L60" s="25" t="s">
        <v>527</v>
      </c>
      <c r="M60" s="141"/>
      <c r="O60" s="27"/>
      <c r="P60" s="135"/>
      <c r="Q60" s="139"/>
      <c r="R60" s="76"/>
    </row>
    <row r="61" spans="1:19">
      <c r="A61">
        <v>57</v>
      </c>
      <c r="B61" s="2" t="s">
        <v>390</v>
      </c>
      <c r="C61" s="75" t="s">
        <v>310</v>
      </c>
      <c r="D61">
        <v>0.01</v>
      </c>
      <c r="F61" t="s">
        <v>502</v>
      </c>
      <c r="G61" s="149">
        <v>42590.105555555558</v>
      </c>
      <c r="H61">
        <v>1.4572000000000001</v>
      </c>
      <c r="I61" t="s">
        <v>502</v>
      </c>
      <c r="J61" s="158">
        <v>42590.64166666667</v>
      </c>
      <c r="K61">
        <v>1.45095</v>
      </c>
      <c r="L61" s="25" t="s">
        <v>503</v>
      </c>
      <c r="M61" s="141" t="s">
        <v>412</v>
      </c>
      <c r="O61" s="27">
        <v>-62.5</v>
      </c>
      <c r="P61" s="135">
        <v>-489</v>
      </c>
      <c r="Q61" s="139">
        <f>Q58+P61</f>
        <v>897707</v>
      </c>
      <c r="R61" s="76"/>
      <c r="S61" s="147">
        <f t="shared" si="5"/>
        <v>6.2500000000000888E-3</v>
      </c>
    </row>
    <row r="62" spans="1:19">
      <c r="A62">
        <v>58</v>
      </c>
      <c r="B62" s="2" t="s">
        <v>390</v>
      </c>
      <c r="C62" s="75" t="s">
        <v>310</v>
      </c>
      <c r="D62">
        <v>0.01</v>
      </c>
      <c r="F62" t="s">
        <v>400</v>
      </c>
      <c r="G62" s="149">
        <v>42590.522916666669</v>
      </c>
      <c r="H62">
        <v>1.45411</v>
      </c>
      <c r="I62" t="s">
        <v>400</v>
      </c>
      <c r="J62" s="158">
        <v>42590.64166666667</v>
      </c>
      <c r="K62">
        <v>1.45095</v>
      </c>
      <c r="L62" s="25" t="s">
        <v>418</v>
      </c>
      <c r="M62" s="141" t="s">
        <v>412</v>
      </c>
      <c r="O62" s="27">
        <v>-31.6</v>
      </c>
      <c r="P62" s="135">
        <v>-247</v>
      </c>
      <c r="Q62" s="139">
        <f t="shared" si="6"/>
        <v>897460</v>
      </c>
      <c r="R62" s="76"/>
      <c r="S62" s="147">
        <f t="shared" ref="S62:S73" si="7">SUM(H62)-K62</f>
        <v>3.1600000000000517E-3</v>
      </c>
    </row>
    <row r="63" spans="1:19">
      <c r="A63">
        <v>59</v>
      </c>
      <c r="B63" s="2" t="s">
        <v>423</v>
      </c>
      <c r="C63" s="75" t="s">
        <v>391</v>
      </c>
      <c r="D63">
        <v>0.01</v>
      </c>
      <c r="F63" t="s">
        <v>400</v>
      </c>
      <c r="G63" s="149">
        <v>42591.216666666667</v>
      </c>
      <c r="H63">
        <v>73.051000000000002</v>
      </c>
      <c r="I63" t="s">
        <v>400</v>
      </c>
      <c r="J63" s="158">
        <v>42590.64166666667</v>
      </c>
      <c r="K63">
        <v>72.921000000000006</v>
      </c>
      <c r="L63" s="25" t="s">
        <v>383</v>
      </c>
      <c r="M63" s="141" t="s">
        <v>314</v>
      </c>
      <c r="N63" s="26">
        <v>13</v>
      </c>
      <c r="O63" s="27"/>
      <c r="P63" s="135">
        <v>130</v>
      </c>
      <c r="Q63" s="139">
        <f t="shared" si="6"/>
        <v>897590</v>
      </c>
      <c r="R63" s="76"/>
      <c r="S63" s="147">
        <f t="shared" si="7"/>
        <v>0.12999999999999545</v>
      </c>
    </row>
    <row r="64" spans="1:19">
      <c r="A64">
        <v>60</v>
      </c>
      <c r="B64" s="2" t="s">
        <v>436</v>
      </c>
      <c r="C64" s="75" t="s">
        <v>391</v>
      </c>
      <c r="D64">
        <v>0.01</v>
      </c>
      <c r="F64" t="s">
        <v>401</v>
      </c>
      <c r="G64" s="149">
        <v>42591.472222222219</v>
      </c>
      <c r="H64">
        <v>0.85258999999999996</v>
      </c>
      <c r="I64" t="s">
        <v>401</v>
      </c>
      <c r="J64" s="158">
        <v>42591.356944444444</v>
      </c>
      <c r="K64">
        <v>0.85374000000000005</v>
      </c>
      <c r="L64" s="25" t="s">
        <v>418</v>
      </c>
      <c r="M64" s="141" t="s">
        <v>412</v>
      </c>
      <c r="O64" s="27">
        <v>-11.5</v>
      </c>
      <c r="P64" s="135">
        <v>-76384</v>
      </c>
      <c r="Q64" s="139">
        <f t="shared" si="6"/>
        <v>821206</v>
      </c>
      <c r="R64" s="76"/>
      <c r="S64" s="147">
        <f t="shared" si="7"/>
        <v>-1.1500000000000954E-3</v>
      </c>
    </row>
    <row r="65" spans="1:19">
      <c r="A65">
        <v>61</v>
      </c>
      <c r="B65" s="2" t="s">
        <v>405</v>
      </c>
      <c r="C65" s="75" t="s">
        <v>391</v>
      </c>
      <c r="D65">
        <v>0.01</v>
      </c>
      <c r="F65" t="s">
        <v>400</v>
      </c>
      <c r="G65" s="149">
        <v>42592.123611111114</v>
      </c>
      <c r="H65">
        <v>0.75197000000000003</v>
      </c>
      <c r="I65" t="s">
        <v>400</v>
      </c>
      <c r="J65" s="158">
        <v>42592.461111111108</v>
      </c>
      <c r="K65">
        <v>0.75519000000000003</v>
      </c>
      <c r="L65" s="25" t="s">
        <v>418</v>
      </c>
      <c r="M65" s="141" t="s">
        <v>412</v>
      </c>
      <c r="O65" s="27">
        <v>-32.200000000000003</v>
      </c>
      <c r="P65" s="135">
        <v>-334</v>
      </c>
      <c r="Q65" s="139">
        <f t="shared" si="6"/>
        <v>820872</v>
      </c>
      <c r="R65" s="76"/>
      <c r="S65" s="147">
        <f t="shared" si="7"/>
        <v>-3.2200000000000006E-3</v>
      </c>
    </row>
    <row r="66" spans="1:19">
      <c r="A66">
        <v>62</v>
      </c>
      <c r="B66" s="2" t="s">
        <v>405</v>
      </c>
      <c r="C66" s="75" t="s">
        <v>391</v>
      </c>
      <c r="D66">
        <v>0.01</v>
      </c>
      <c r="F66" t="s">
        <v>400</v>
      </c>
      <c r="G66" s="149">
        <v>42592.915972222225</v>
      </c>
      <c r="H66">
        <v>0.75185999999999997</v>
      </c>
      <c r="I66" t="s">
        <v>400</v>
      </c>
      <c r="J66" s="158">
        <v>42593</v>
      </c>
      <c r="K66">
        <v>0.75495999999999996</v>
      </c>
      <c r="L66" s="25" t="s">
        <v>418</v>
      </c>
      <c r="M66" s="141" t="s">
        <v>412</v>
      </c>
      <c r="O66" s="27">
        <v>-31</v>
      </c>
      <c r="P66" s="135">
        <v>-322</v>
      </c>
      <c r="Q66" s="139">
        <f t="shared" si="6"/>
        <v>820550</v>
      </c>
      <c r="R66" s="76"/>
      <c r="S66" s="147">
        <f t="shared" si="7"/>
        <v>-3.0999999999999917E-3</v>
      </c>
    </row>
    <row r="67" spans="1:19">
      <c r="A67">
        <v>63</v>
      </c>
      <c r="B67" s="2" t="s">
        <v>415</v>
      </c>
      <c r="C67" s="75" t="s">
        <v>310</v>
      </c>
      <c r="D67">
        <v>0.01</v>
      </c>
      <c r="F67" t="s">
        <v>400</v>
      </c>
      <c r="G67" s="149">
        <v>42593.30972222222</v>
      </c>
      <c r="H67">
        <v>1.7011700000000001</v>
      </c>
      <c r="I67" t="s">
        <v>400</v>
      </c>
      <c r="J67" s="158">
        <v>42593.433333333334</v>
      </c>
      <c r="K67">
        <v>1.6960999999999999</v>
      </c>
      <c r="L67" s="25" t="s">
        <v>418</v>
      </c>
      <c r="M67" s="141" t="s">
        <v>412</v>
      </c>
      <c r="O67" s="27">
        <v>-50.7</v>
      </c>
      <c r="P67" s="135">
        <v>-393</v>
      </c>
      <c r="Q67" s="139">
        <f t="shared" si="6"/>
        <v>820157</v>
      </c>
      <c r="R67" s="76"/>
      <c r="S67" s="147">
        <f t="shared" si="7"/>
        <v>5.07000000000013E-3</v>
      </c>
    </row>
    <row r="68" spans="1:19">
      <c r="A68">
        <v>64</v>
      </c>
      <c r="B68" s="2" t="s">
        <v>397</v>
      </c>
      <c r="C68" s="75" t="s">
        <v>391</v>
      </c>
      <c r="D68">
        <v>0.01</v>
      </c>
      <c r="F68" t="s">
        <v>400</v>
      </c>
      <c r="G68" s="149">
        <v>42594.645833333336</v>
      </c>
      <c r="H68">
        <v>78.346999999999994</v>
      </c>
      <c r="I68" t="s">
        <v>400</v>
      </c>
      <c r="J68" s="158">
        <v>42594.65902777778</v>
      </c>
      <c r="K68">
        <v>78.091999999999999</v>
      </c>
      <c r="L68" s="25" t="s">
        <v>383</v>
      </c>
      <c r="M68" s="141" t="s">
        <v>314</v>
      </c>
      <c r="N68" s="26">
        <v>25.5</v>
      </c>
      <c r="O68" s="27"/>
      <c r="P68" s="135">
        <v>255</v>
      </c>
      <c r="Q68" s="139">
        <f t="shared" si="6"/>
        <v>820412</v>
      </c>
      <c r="R68" s="76"/>
      <c r="S68" s="147">
        <f t="shared" si="7"/>
        <v>0.25499999999999545</v>
      </c>
    </row>
    <row r="69" spans="1:19">
      <c r="J69" s="158"/>
      <c r="L69" s="25" t="s">
        <v>529</v>
      </c>
      <c r="M69" s="141"/>
      <c r="O69" s="27"/>
      <c r="P69" s="135"/>
      <c r="Q69" s="139"/>
      <c r="R69" s="76"/>
    </row>
    <row r="70" spans="1:19">
      <c r="J70" s="158"/>
      <c r="L70" s="25" t="s">
        <v>528</v>
      </c>
      <c r="M70" s="141"/>
      <c r="O70" s="27"/>
      <c r="P70" s="135"/>
      <c r="Q70" s="139"/>
      <c r="R70" s="76"/>
    </row>
    <row r="71" spans="1:19">
      <c r="A71">
        <v>65</v>
      </c>
      <c r="B71" s="2" t="s">
        <v>504</v>
      </c>
      <c r="C71" s="75" t="s">
        <v>391</v>
      </c>
      <c r="D71">
        <v>0.01</v>
      </c>
      <c r="E71" s="25" t="s">
        <v>483</v>
      </c>
      <c r="F71" t="s">
        <v>494</v>
      </c>
      <c r="G71" s="149">
        <v>42597.490972222222</v>
      </c>
      <c r="H71">
        <v>112.812</v>
      </c>
      <c r="I71" t="s">
        <v>494</v>
      </c>
      <c r="J71" s="158">
        <v>42597.65347222222</v>
      </c>
      <c r="K71">
        <v>113.10299999999999</v>
      </c>
      <c r="L71" s="25" t="s">
        <v>418</v>
      </c>
      <c r="M71" s="141" t="s">
        <v>412</v>
      </c>
      <c r="O71" s="27">
        <v>-29.1</v>
      </c>
      <c r="P71" s="135">
        <v>-291</v>
      </c>
      <c r="Q71" s="139">
        <f>Q68+P71</f>
        <v>820121</v>
      </c>
      <c r="R71" s="76"/>
      <c r="S71" s="147">
        <f t="shared" si="7"/>
        <v>-0.29099999999999682</v>
      </c>
    </row>
    <row r="72" spans="1:19">
      <c r="A72">
        <v>66</v>
      </c>
      <c r="B72" s="2" t="s">
        <v>505</v>
      </c>
      <c r="C72" s="75" t="s">
        <v>310</v>
      </c>
      <c r="D72">
        <v>0.01</v>
      </c>
      <c r="F72" t="s">
        <v>401</v>
      </c>
      <c r="G72" s="149">
        <v>42597.34375</v>
      </c>
      <c r="H72">
        <v>77.459000000000003</v>
      </c>
      <c r="I72" t="s">
        <v>401</v>
      </c>
      <c r="J72" s="158">
        <v>42597.435416666667</v>
      </c>
      <c r="K72">
        <v>77.632000000000005</v>
      </c>
      <c r="L72" s="25" t="s">
        <v>383</v>
      </c>
      <c r="M72" s="141" t="s">
        <v>314</v>
      </c>
      <c r="N72" s="26">
        <v>17.3</v>
      </c>
      <c r="O72" s="27"/>
      <c r="P72" s="135">
        <v>173</v>
      </c>
      <c r="Q72" s="139">
        <f t="shared" si="6"/>
        <v>820294</v>
      </c>
      <c r="R72" s="76"/>
      <c r="S72" s="147">
        <f t="shared" si="7"/>
        <v>-0.17300000000000182</v>
      </c>
    </row>
    <row r="73" spans="1:19">
      <c r="A73">
        <v>67</v>
      </c>
      <c r="B73" s="2" t="s">
        <v>506</v>
      </c>
      <c r="C73" s="75" t="s">
        <v>391</v>
      </c>
      <c r="D73">
        <v>0.01</v>
      </c>
      <c r="E73" s="25" t="s">
        <v>483</v>
      </c>
      <c r="F73" t="s">
        <v>401</v>
      </c>
      <c r="G73" s="149">
        <v>42598.650694444441</v>
      </c>
      <c r="H73">
        <v>0.98973</v>
      </c>
      <c r="I73" t="s">
        <v>401</v>
      </c>
      <c r="J73" s="158">
        <v>42599.495138888888</v>
      </c>
      <c r="K73">
        <v>0.98645000000000005</v>
      </c>
      <c r="L73" s="25" t="s">
        <v>383</v>
      </c>
      <c r="M73" s="141" t="s">
        <v>314</v>
      </c>
      <c r="N73" s="26">
        <v>32.799999999999997</v>
      </c>
      <c r="O73" s="27"/>
      <c r="P73" s="135">
        <v>256</v>
      </c>
      <c r="Q73" s="139">
        <f t="shared" si="6"/>
        <v>820550</v>
      </c>
      <c r="R73" s="76"/>
      <c r="S73" s="147">
        <f t="shared" si="7"/>
        <v>3.2799999999999496E-3</v>
      </c>
    </row>
    <row r="74" spans="1:19">
      <c r="A74">
        <v>68</v>
      </c>
      <c r="B74" s="2" t="s">
        <v>436</v>
      </c>
      <c r="C74" s="75" t="s">
        <v>391</v>
      </c>
      <c r="D74">
        <v>0.01</v>
      </c>
      <c r="F74" t="s">
        <v>502</v>
      </c>
      <c r="G74" s="149">
        <v>42598.484027777777</v>
      </c>
      <c r="H74">
        <v>0.86712999999999996</v>
      </c>
      <c r="I74" t="s">
        <v>400</v>
      </c>
      <c r="J74" s="158">
        <v>42598.615972222222</v>
      </c>
      <c r="K74">
        <v>0.87063999999999997</v>
      </c>
      <c r="L74" s="25" t="s">
        <v>418</v>
      </c>
      <c r="M74" s="141" t="s">
        <v>412</v>
      </c>
      <c r="O74" s="27">
        <v>-35.1</v>
      </c>
      <c r="P74" s="135">
        <v>-455</v>
      </c>
      <c r="Q74" s="139">
        <f t="shared" si="6"/>
        <v>820095</v>
      </c>
      <c r="R74" s="76"/>
      <c r="S74" s="147">
        <f t="shared" si="5"/>
        <v>-3.5100000000000131E-3</v>
      </c>
    </row>
    <row r="75" spans="1:19">
      <c r="A75">
        <v>69</v>
      </c>
      <c r="B75" s="2" t="s">
        <v>409</v>
      </c>
      <c r="C75" s="75" t="s">
        <v>310</v>
      </c>
      <c r="D75">
        <v>0.01</v>
      </c>
      <c r="F75" t="s">
        <v>502</v>
      </c>
      <c r="G75" s="149">
        <v>42598.816666666666</v>
      </c>
      <c r="H75">
        <v>1.2545999999999999</v>
      </c>
      <c r="I75" t="s">
        <v>400</v>
      </c>
      <c r="J75" s="158">
        <v>42600.488194444442</v>
      </c>
      <c r="K75">
        <v>1.26057</v>
      </c>
      <c r="L75" s="25" t="s">
        <v>383</v>
      </c>
      <c r="M75" s="141" t="s">
        <v>314</v>
      </c>
      <c r="N75" s="26">
        <v>59.7</v>
      </c>
      <c r="O75" s="27"/>
      <c r="P75" s="135">
        <v>623</v>
      </c>
      <c r="Q75" s="139">
        <f t="shared" si="6"/>
        <v>820718</v>
      </c>
      <c r="R75" s="76"/>
      <c r="S75" s="147">
        <f t="shared" si="5"/>
        <v>-5.9700000000000308E-3</v>
      </c>
    </row>
    <row r="76" spans="1:19">
      <c r="A76">
        <v>70</v>
      </c>
      <c r="B76" s="2" t="s">
        <v>436</v>
      </c>
      <c r="C76" s="75" t="s">
        <v>391</v>
      </c>
      <c r="D76">
        <v>0.01</v>
      </c>
      <c r="E76" s="25" t="s">
        <v>483</v>
      </c>
      <c r="F76" t="s">
        <v>501</v>
      </c>
      <c r="G76" s="149">
        <v>42600.479166666664</v>
      </c>
      <c r="H76">
        <v>0.86428000000000005</v>
      </c>
      <c r="I76" t="s">
        <v>401</v>
      </c>
      <c r="J76" s="158">
        <v>42600.479861111111</v>
      </c>
      <c r="K76">
        <v>0.86282999999999999</v>
      </c>
      <c r="L76" s="25" t="s">
        <v>383</v>
      </c>
      <c r="M76" s="141" t="s">
        <v>314</v>
      </c>
      <c r="N76" s="26">
        <v>14.5</v>
      </c>
      <c r="O76" s="27"/>
      <c r="P76" s="135">
        <v>190</v>
      </c>
      <c r="Q76" s="139">
        <f t="shared" si="6"/>
        <v>820908</v>
      </c>
      <c r="R76" s="76"/>
      <c r="S76" s="147">
        <f t="shared" si="5"/>
        <v>1.4500000000000624E-3</v>
      </c>
    </row>
    <row r="77" spans="1:19">
      <c r="A77">
        <v>71</v>
      </c>
      <c r="B77" s="2" t="s">
        <v>390</v>
      </c>
      <c r="C77" s="75" t="s">
        <v>391</v>
      </c>
      <c r="D77">
        <v>0.01</v>
      </c>
      <c r="E77" s="25" t="s">
        <v>483</v>
      </c>
      <c r="F77" t="s">
        <v>507</v>
      </c>
      <c r="G77" s="149">
        <v>42600.361805555556</v>
      </c>
      <c r="H77">
        <v>1.4673700000000001</v>
      </c>
      <c r="I77" t="s">
        <v>507</v>
      </c>
      <c r="J77" s="158">
        <v>42600.439583333333</v>
      </c>
      <c r="K77">
        <v>1.4688699999999999</v>
      </c>
      <c r="L77" s="25" t="s">
        <v>418</v>
      </c>
      <c r="M77" s="141" t="s">
        <v>412</v>
      </c>
      <c r="O77" s="27">
        <v>-15</v>
      </c>
      <c r="P77" s="135">
        <v>-116</v>
      </c>
      <c r="Q77" s="139">
        <f t="shared" si="6"/>
        <v>820792</v>
      </c>
      <c r="R77" s="76"/>
      <c r="S77" s="147">
        <f t="shared" si="5"/>
        <v>-1.4999999999998348E-3</v>
      </c>
    </row>
    <row r="78" spans="1:19">
      <c r="A78">
        <v>72</v>
      </c>
      <c r="B78" s="2" t="s">
        <v>456</v>
      </c>
      <c r="C78" s="75" t="s">
        <v>391</v>
      </c>
      <c r="D78">
        <v>0.01</v>
      </c>
      <c r="E78" s="25" t="s">
        <v>483</v>
      </c>
      <c r="F78" t="s">
        <v>494</v>
      </c>
      <c r="G78" s="149">
        <v>42601.425000000003</v>
      </c>
      <c r="H78">
        <v>1.3125</v>
      </c>
      <c r="I78" t="s">
        <v>494</v>
      </c>
      <c r="J78" s="158">
        <v>42601.626388888886</v>
      </c>
      <c r="K78">
        <v>1.30907</v>
      </c>
      <c r="L78" s="25" t="s">
        <v>383</v>
      </c>
      <c r="M78" s="141" t="s">
        <v>314</v>
      </c>
      <c r="N78" s="26">
        <v>34.299999999999997</v>
      </c>
      <c r="O78" s="27"/>
      <c r="P78" s="135">
        <v>344</v>
      </c>
      <c r="Q78" s="139">
        <f t="shared" si="6"/>
        <v>821136</v>
      </c>
      <c r="R78" s="76"/>
      <c r="S78" s="147">
        <f t="shared" si="5"/>
        <v>3.4300000000000441E-3</v>
      </c>
    </row>
    <row r="79" spans="1:19">
      <c r="J79" s="158"/>
      <c r="L79" s="25" t="s">
        <v>524</v>
      </c>
      <c r="M79" s="141"/>
      <c r="O79" s="27"/>
      <c r="P79" s="135"/>
      <c r="Q79" s="139"/>
      <c r="R79" s="76"/>
    </row>
    <row r="80" spans="1:19">
      <c r="J80" s="158"/>
      <c r="L80" s="25" t="s">
        <v>525</v>
      </c>
      <c r="M80" s="141"/>
      <c r="O80" s="27"/>
      <c r="P80" s="135"/>
      <c r="Q80" s="139"/>
      <c r="R80" s="76"/>
    </row>
    <row r="81" spans="1:19">
      <c r="A81">
        <v>73</v>
      </c>
      <c r="B81" s="2" t="s">
        <v>508</v>
      </c>
      <c r="C81" s="75" t="s">
        <v>310</v>
      </c>
      <c r="D81">
        <v>2.1</v>
      </c>
      <c r="F81" t="s">
        <v>401</v>
      </c>
      <c r="G81" s="149">
        <v>42601.747916666667</v>
      </c>
      <c r="H81">
        <v>0.73124</v>
      </c>
      <c r="I81" t="s">
        <v>401</v>
      </c>
      <c r="J81" s="158">
        <v>42604.434027777781</v>
      </c>
      <c r="K81">
        <v>0.73275999999999997</v>
      </c>
      <c r="L81" s="25" t="s">
        <v>383</v>
      </c>
      <c r="M81" s="141" t="s">
        <v>314</v>
      </c>
      <c r="N81" s="26">
        <v>15.2</v>
      </c>
      <c r="O81" s="27"/>
      <c r="P81" s="135">
        <v>33366</v>
      </c>
      <c r="Q81" s="139">
        <f>Q78+P81</f>
        <v>854502</v>
      </c>
      <c r="R81" s="76"/>
      <c r="S81" s="147">
        <f t="shared" si="5"/>
        <v>-1.5199999999999658E-3</v>
      </c>
    </row>
    <row r="82" spans="1:19">
      <c r="A82">
        <v>74</v>
      </c>
      <c r="B82" s="2" t="s">
        <v>508</v>
      </c>
      <c r="C82" s="75" t="s">
        <v>391</v>
      </c>
      <c r="D82">
        <v>0.01</v>
      </c>
      <c r="E82" s="25" t="s">
        <v>483</v>
      </c>
      <c r="F82" t="s">
        <v>519</v>
      </c>
      <c r="G82" s="149">
        <v>42605.796527777777</v>
      </c>
      <c r="H82">
        <v>0.73399000000000003</v>
      </c>
      <c r="I82" t="s">
        <v>519</v>
      </c>
      <c r="J82" s="158">
        <v>42606.134722222225</v>
      </c>
      <c r="K82">
        <v>0.73399000000000003</v>
      </c>
      <c r="L82" s="25" t="s">
        <v>518</v>
      </c>
      <c r="M82" s="141" t="s">
        <v>516</v>
      </c>
      <c r="N82" s="26">
        <v>0</v>
      </c>
      <c r="O82" s="27"/>
      <c r="P82" s="135">
        <v>-2</v>
      </c>
      <c r="Q82" s="139">
        <f t="shared" si="6"/>
        <v>854500</v>
      </c>
      <c r="R82" s="76"/>
      <c r="S82" s="147">
        <f t="shared" si="5"/>
        <v>0</v>
      </c>
    </row>
    <row r="83" spans="1:19">
      <c r="A83">
        <v>75</v>
      </c>
      <c r="B83" s="2" t="s">
        <v>509</v>
      </c>
      <c r="C83" s="75" t="s">
        <v>391</v>
      </c>
      <c r="D83">
        <v>1.2</v>
      </c>
      <c r="F83" t="s">
        <v>519</v>
      </c>
      <c r="G83" s="149">
        <v>42605.741666666669</v>
      </c>
      <c r="H83">
        <v>1.6969399999999999</v>
      </c>
      <c r="I83" t="s">
        <v>519</v>
      </c>
      <c r="J83" s="158">
        <v>42605.86041666667</v>
      </c>
      <c r="K83">
        <v>1.7027300000000001</v>
      </c>
      <c r="L83" s="25" t="s">
        <v>517</v>
      </c>
      <c r="M83" s="141" t="s">
        <v>412</v>
      </c>
      <c r="O83" s="27">
        <v>-57.9</v>
      </c>
      <c r="P83" s="135">
        <v>-53922</v>
      </c>
      <c r="Q83" s="139">
        <f t="shared" si="6"/>
        <v>800578</v>
      </c>
      <c r="R83" s="76"/>
      <c r="S83" s="147">
        <f t="shared" si="5"/>
        <v>-5.7900000000001839E-3</v>
      </c>
    </row>
    <row r="84" spans="1:19">
      <c r="A84">
        <v>76</v>
      </c>
      <c r="B84" s="2" t="s">
        <v>510</v>
      </c>
      <c r="C84" s="75" t="s">
        <v>310</v>
      </c>
      <c r="D84">
        <v>0.01</v>
      </c>
      <c r="E84" s="25" t="s">
        <v>483</v>
      </c>
      <c r="F84" t="s">
        <v>520</v>
      </c>
      <c r="G84" s="149">
        <v>42605.793055555558</v>
      </c>
      <c r="H84">
        <v>0.96274999999999999</v>
      </c>
      <c r="I84" t="s">
        <v>520</v>
      </c>
      <c r="J84" s="158">
        <v>42606.052083333336</v>
      </c>
      <c r="K84">
        <v>0.96306000000000003</v>
      </c>
      <c r="L84" s="25" t="s">
        <v>403</v>
      </c>
      <c r="M84" s="141" t="s">
        <v>516</v>
      </c>
      <c r="N84" s="26">
        <v>3</v>
      </c>
      <c r="O84" s="27"/>
      <c r="P84" s="135">
        <v>3</v>
      </c>
      <c r="Q84" s="139">
        <f t="shared" si="6"/>
        <v>800581</v>
      </c>
      <c r="R84" s="76"/>
      <c r="S84" s="147">
        <f t="shared" si="5"/>
        <v>-3.1000000000003247E-4</v>
      </c>
    </row>
    <row r="85" spans="1:19">
      <c r="A85">
        <v>77</v>
      </c>
      <c r="B85" s="2" t="s">
        <v>511</v>
      </c>
      <c r="C85" s="75" t="s">
        <v>310</v>
      </c>
      <c r="D85">
        <v>0.01</v>
      </c>
      <c r="E85" s="25" t="s">
        <v>483</v>
      </c>
      <c r="F85" t="s">
        <v>519</v>
      </c>
      <c r="G85" s="149">
        <v>42605.972916666666</v>
      </c>
      <c r="H85">
        <v>1.4852799999999999</v>
      </c>
      <c r="I85" t="s">
        <v>519</v>
      </c>
      <c r="J85" s="158">
        <v>42606.482638888891</v>
      </c>
      <c r="K85">
        <v>1.48136</v>
      </c>
      <c r="L85" s="25" t="s">
        <v>517</v>
      </c>
      <c r="M85" s="141" t="s">
        <v>412</v>
      </c>
      <c r="O85" s="27">
        <v>-39.200000000000003</v>
      </c>
      <c r="P85" s="135">
        <v>-299</v>
      </c>
      <c r="Q85" s="139">
        <f t="shared" si="6"/>
        <v>800282</v>
      </c>
      <c r="R85" s="76"/>
      <c r="S85" s="147">
        <f t="shared" si="5"/>
        <v>3.9199999999999235E-3</v>
      </c>
    </row>
    <row r="86" spans="1:19">
      <c r="A86">
        <v>78</v>
      </c>
      <c r="B86" s="2" t="s">
        <v>512</v>
      </c>
      <c r="C86" s="75" t="s">
        <v>310</v>
      </c>
      <c r="D86">
        <v>0.01</v>
      </c>
      <c r="F86" t="s">
        <v>519</v>
      </c>
      <c r="G86" s="149">
        <v>42607.238888888889</v>
      </c>
      <c r="H86">
        <v>0.85197999999999996</v>
      </c>
      <c r="I86" t="s">
        <v>519</v>
      </c>
      <c r="J86" s="158">
        <v>42607.457638888889</v>
      </c>
      <c r="K86">
        <v>0.85358000000000001</v>
      </c>
      <c r="L86" s="25" t="s">
        <v>383</v>
      </c>
      <c r="M86" s="141" t="s">
        <v>314</v>
      </c>
      <c r="N86" s="26">
        <v>16</v>
      </c>
      <c r="O86" s="27"/>
      <c r="P86" s="135">
        <v>212</v>
      </c>
      <c r="Q86" s="139">
        <f t="shared" si="6"/>
        <v>800494</v>
      </c>
      <c r="R86" s="76"/>
      <c r="S86" s="147">
        <f t="shared" si="5"/>
        <v>-1.6000000000000458E-3</v>
      </c>
    </row>
    <row r="87" spans="1:19">
      <c r="A87">
        <v>79</v>
      </c>
      <c r="B87" s="2" t="s">
        <v>513</v>
      </c>
      <c r="C87" s="75" t="s">
        <v>391</v>
      </c>
      <c r="D87">
        <v>0.01</v>
      </c>
      <c r="F87" t="s">
        <v>519</v>
      </c>
      <c r="G87" s="149">
        <v>42607.45416666667</v>
      </c>
      <c r="H87">
        <v>0.70550999999999997</v>
      </c>
      <c r="I87" t="s">
        <v>519</v>
      </c>
      <c r="J87" s="158">
        <v>42607.688194444447</v>
      </c>
      <c r="K87">
        <v>0.70552000000000004</v>
      </c>
      <c r="L87" s="25" t="s">
        <v>403</v>
      </c>
      <c r="M87" s="141" t="s">
        <v>516</v>
      </c>
      <c r="O87" s="27">
        <v>-1</v>
      </c>
      <c r="P87" s="135">
        <v>-1</v>
      </c>
      <c r="Q87" s="139">
        <f t="shared" si="6"/>
        <v>800493</v>
      </c>
      <c r="R87" s="76"/>
      <c r="S87" s="147">
        <f t="shared" si="5"/>
        <v>-1.0000000000065512E-5</v>
      </c>
    </row>
    <row r="88" spans="1:19">
      <c r="A88">
        <v>80</v>
      </c>
      <c r="B88" s="2" t="s">
        <v>514</v>
      </c>
      <c r="C88" s="75" t="s">
        <v>391</v>
      </c>
      <c r="D88">
        <v>0.01</v>
      </c>
      <c r="E88" s="25" t="s">
        <v>483</v>
      </c>
      <c r="F88" t="s">
        <v>521</v>
      </c>
      <c r="G88" s="149">
        <v>42607.789583333331</v>
      </c>
      <c r="H88">
        <v>1.7311799999999999</v>
      </c>
      <c r="I88" t="s">
        <v>521</v>
      </c>
      <c r="J88" s="158">
        <v>42608.424305555556</v>
      </c>
      <c r="K88">
        <v>1.7344599999999999</v>
      </c>
      <c r="L88" s="25" t="s">
        <v>517</v>
      </c>
      <c r="M88" s="141" t="s">
        <v>412</v>
      </c>
      <c r="O88" s="27">
        <v>-32.799999999999997</v>
      </c>
      <c r="P88" s="135">
        <v>-251</v>
      </c>
      <c r="Q88" s="139">
        <f t="shared" si="6"/>
        <v>800242</v>
      </c>
      <c r="R88" s="76"/>
      <c r="S88" s="147">
        <f t="shared" si="5"/>
        <v>-3.2799999999999496E-3</v>
      </c>
    </row>
    <row r="89" spans="1:19">
      <c r="A89">
        <v>81</v>
      </c>
      <c r="B89" s="2" t="s">
        <v>515</v>
      </c>
      <c r="C89" s="75" t="s">
        <v>310</v>
      </c>
      <c r="D89">
        <v>0.01</v>
      </c>
      <c r="E89" s="25" t="s">
        <v>483</v>
      </c>
      <c r="F89" t="s">
        <v>519</v>
      </c>
      <c r="G89" s="149">
        <v>42608.663194444445</v>
      </c>
      <c r="H89">
        <v>0.98704000000000003</v>
      </c>
      <c r="I89" t="s">
        <v>519</v>
      </c>
      <c r="J89" s="158">
        <v>42608.88958333333</v>
      </c>
      <c r="K89">
        <v>0.98397000000000001</v>
      </c>
      <c r="L89" s="25" t="s">
        <v>517</v>
      </c>
      <c r="M89" s="141" t="s">
        <v>412</v>
      </c>
      <c r="O89" s="27">
        <v>-30.7</v>
      </c>
      <c r="P89" s="135">
        <v>-241</v>
      </c>
      <c r="Q89" s="139">
        <f t="shared" si="6"/>
        <v>800001</v>
      </c>
      <c r="R89" s="76"/>
      <c r="S89" s="147">
        <f t="shared" si="5"/>
        <v>3.0700000000000172E-3</v>
      </c>
    </row>
    <row r="90" spans="1:19">
      <c r="A90">
        <v>82</v>
      </c>
      <c r="J90" s="158"/>
      <c r="L90" s="25" t="s">
        <v>522</v>
      </c>
      <c r="M90" s="141"/>
      <c r="O90" s="27"/>
      <c r="P90" s="135"/>
      <c r="Q90" s="139"/>
      <c r="R90" s="76"/>
    </row>
    <row r="91" spans="1:19">
      <c r="A91">
        <v>83</v>
      </c>
      <c r="J91" s="158"/>
      <c r="L91" s="25" t="s">
        <v>523</v>
      </c>
      <c r="M91" s="141"/>
      <c r="O91" s="27"/>
      <c r="P91" s="135"/>
      <c r="Q91" s="139"/>
      <c r="R91" s="76"/>
    </row>
    <row r="92" spans="1:19">
      <c r="A92">
        <v>84</v>
      </c>
      <c r="J92" s="158"/>
      <c r="M92" s="141"/>
      <c r="O92" s="27"/>
      <c r="P92" s="135"/>
      <c r="Q92" s="139"/>
      <c r="R92" s="76"/>
    </row>
    <row r="93" spans="1:19">
      <c r="A93">
        <v>85</v>
      </c>
      <c r="J93" s="158"/>
      <c r="M93" s="141"/>
      <c r="O93" s="27"/>
      <c r="P93" s="135"/>
      <c r="Q93" s="139"/>
      <c r="R93" s="76"/>
    </row>
    <row r="94" spans="1:19">
      <c r="A94">
        <v>86</v>
      </c>
      <c r="J94" s="158"/>
      <c r="M94" s="141"/>
      <c r="O94" s="27"/>
      <c r="P94" s="135"/>
      <c r="Q94" s="139"/>
      <c r="R94" s="76"/>
    </row>
    <row r="95" spans="1:19">
      <c r="A95">
        <v>87</v>
      </c>
      <c r="J95" s="158"/>
      <c r="M95" s="141"/>
      <c r="O95" s="27"/>
      <c r="P95" s="135"/>
      <c r="Q95" s="139"/>
      <c r="R95" s="76"/>
    </row>
    <row r="96" spans="1:19">
      <c r="A96">
        <v>88</v>
      </c>
      <c r="J96" s="158"/>
      <c r="M96" s="141"/>
      <c r="O96" s="27"/>
      <c r="P96" s="135"/>
      <c r="Q96" s="139"/>
      <c r="R96" s="76"/>
    </row>
    <row r="97" spans="1:18">
      <c r="A97">
        <v>89</v>
      </c>
      <c r="J97" s="158"/>
      <c r="M97" s="141"/>
      <c r="O97" s="27"/>
      <c r="P97" s="135"/>
      <c r="Q97" s="139"/>
      <c r="R97" s="76"/>
    </row>
    <row r="98" spans="1:18">
      <c r="A98">
        <v>90</v>
      </c>
      <c r="J98" s="158"/>
      <c r="M98" s="141"/>
      <c r="O98" s="27"/>
      <c r="P98" s="135"/>
      <c r="Q98" s="139"/>
      <c r="R98" s="76"/>
    </row>
    <row r="99" spans="1:18">
      <c r="A99">
        <v>91</v>
      </c>
      <c r="J99" s="158"/>
      <c r="M99" s="141"/>
      <c r="O99" s="27"/>
      <c r="P99" s="135"/>
      <c r="Q99" s="139"/>
      <c r="R99" s="76"/>
    </row>
    <row r="100" spans="1:18">
      <c r="A100">
        <v>92</v>
      </c>
      <c r="J100" s="158"/>
      <c r="M100" s="141"/>
      <c r="O100" s="27"/>
      <c r="P100" s="135"/>
      <c r="Q100" s="139"/>
      <c r="R100" s="76"/>
    </row>
    <row r="101" spans="1:18">
      <c r="J101" s="158"/>
      <c r="M101" s="141"/>
      <c r="O101" s="27"/>
      <c r="P101" s="135"/>
      <c r="Q101" s="139"/>
      <c r="R101" s="76"/>
    </row>
    <row r="102" spans="1:18">
      <c r="J102" s="158"/>
      <c r="M102" s="141"/>
      <c r="O102" s="27"/>
      <c r="P102" s="135"/>
      <c r="Q102" s="139"/>
      <c r="R102" s="76"/>
    </row>
    <row r="103" spans="1:18">
      <c r="J103" s="158"/>
      <c r="M103" s="141"/>
      <c r="O103" s="27"/>
      <c r="P103" s="135"/>
      <c r="Q103" s="139"/>
      <c r="R103" s="76"/>
    </row>
    <row r="104" spans="1:18">
      <c r="J104" s="158"/>
      <c r="M104" s="141"/>
      <c r="O104" s="27"/>
      <c r="P104" s="135"/>
      <c r="Q104" s="139"/>
      <c r="R104" s="76"/>
    </row>
    <row r="105" spans="1:18">
      <c r="J105" s="158"/>
      <c r="M105" s="141"/>
      <c r="O105" s="27"/>
      <c r="P105" s="135"/>
      <c r="Q105" s="139"/>
      <c r="R105" s="76"/>
    </row>
    <row r="106" spans="1:18">
      <c r="J106" s="158"/>
      <c r="M106" s="141"/>
      <c r="O106" s="27"/>
      <c r="P106" s="135"/>
      <c r="Q106" s="139"/>
      <c r="R106" s="76"/>
    </row>
    <row r="107" spans="1:18">
      <c r="J107" s="158"/>
      <c r="M107" s="141"/>
      <c r="O107" s="27"/>
      <c r="P107" s="135"/>
      <c r="Q107" s="139"/>
      <c r="R107" s="76"/>
    </row>
    <row r="108" spans="1:18">
      <c r="J108" s="158"/>
      <c r="M108" s="141"/>
      <c r="O108" s="27"/>
      <c r="P108" s="135"/>
      <c r="Q108" s="139"/>
      <c r="R108" s="76"/>
    </row>
    <row r="109" spans="1:18">
      <c r="J109" s="158"/>
      <c r="M109" s="141"/>
      <c r="O109" s="27"/>
      <c r="P109" s="135"/>
      <c r="Q109" s="139"/>
      <c r="R109" s="76"/>
    </row>
    <row r="110" spans="1:18">
      <c r="J110" s="158"/>
      <c r="M110" s="141"/>
      <c r="O110" s="27"/>
      <c r="P110" s="135"/>
      <c r="Q110" s="139"/>
      <c r="R110" s="76"/>
    </row>
    <row r="111" spans="1:18">
      <c r="J111" s="158"/>
      <c r="M111" s="141"/>
      <c r="O111" s="27"/>
      <c r="P111" s="135"/>
      <c r="Q111" s="139"/>
      <c r="R111" s="76"/>
    </row>
    <row r="112" spans="1:18">
      <c r="J112" s="158"/>
      <c r="M112" s="141"/>
      <c r="O112" s="27"/>
      <c r="P112" s="135"/>
      <c r="Q112" s="139"/>
      <c r="R112" s="76"/>
    </row>
    <row r="113" spans="10:18">
      <c r="J113" s="158"/>
      <c r="M113" s="141"/>
      <c r="O113" s="27"/>
      <c r="P113" s="135"/>
      <c r="Q113" s="139"/>
      <c r="R113" s="76"/>
    </row>
    <row r="114" spans="10:18">
      <c r="J114" s="158"/>
      <c r="M114" s="141"/>
      <c r="O114" s="27"/>
      <c r="P114" s="135"/>
      <c r="Q114" s="139"/>
      <c r="R114" s="76"/>
    </row>
    <row r="115" spans="10:18">
      <c r="J115" s="158"/>
      <c r="M115" s="141"/>
      <c r="O115" s="27"/>
      <c r="P115" s="135"/>
      <c r="Q115" s="139"/>
      <c r="R115" s="76"/>
    </row>
    <row r="116" spans="10:18">
      <c r="J116" s="158"/>
      <c r="M116" s="141"/>
      <c r="O116" s="27"/>
      <c r="P116" s="135"/>
      <c r="Q116" s="139"/>
      <c r="R116" s="76"/>
    </row>
    <row r="117" spans="10:18">
      <c r="J117" s="158"/>
      <c r="M117" s="141"/>
      <c r="O117" s="27"/>
      <c r="P117" s="135"/>
      <c r="Q117" s="139"/>
      <c r="R117" s="76"/>
    </row>
    <row r="118" spans="10:18">
      <c r="J118" s="158"/>
      <c r="M118" s="141"/>
      <c r="O118" s="27"/>
      <c r="P118" s="135"/>
      <c r="Q118" s="139"/>
      <c r="R118" s="76"/>
    </row>
    <row r="119" spans="10:18">
      <c r="J119" s="158"/>
      <c r="M119" s="141"/>
      <c r="O119" s="27"/>
      <c r="P119" s="135"/>
      <c r="Q119" s="139"/>
      <c r="R119" s="76"/>
    </row>
    <row r="120" spans="10:18">
      <c r="J120" s="158"/>
      <c r="M120" s="141"/>
      <c r="O120" s="27"/>
      <c r="P120" s="135"/>
      <c r="Q120" s="139"/>
      <c r="R120" s="76"/>
    </row>
    <row r="121" spans="10:18">
      <c r="J121" s="158"/>
      <c r="M121" s="141"/>
      <c r="O121" s="27"/>
      <c r="P121" s="135"/>
      <c r="Q121" s="139"/>
      <c r="R121" s="76"/>
    </row>
    <row r="122" spans="10:18">
      <c r="J122" s="158"/>
      <c r="M122" s="141"/>
      <c r="O122" s="27"/>
      <c r="P122" s="135"/>
      <c r="Q122" s="139"/>
      <c r="R122" s="76"/>
    </row>
    <row r="123" spans="10:18">
      <c r="J123" s="158"/>
      <c r="M123" s="141"/>
      <c r="O123" s="27"/>
      <c r="P123" s="135"/>
      <c r="Q123" s="139"/>
      <c r="R123" s="76"/>
    </row>
    <row r="124" spans="10:18">
      <c r="J124" s="158"/>
      <c r="M124" s="141"/>
      <c r="O124" s="27"/>
      <c r="P124" s="135"/>
      <c r="Q124" s="139"/>
      <c r="R124" s="76"/>
    </row>
    <row r="125" spans="10:18">
      <c r="J125" s="158"/>
      <c r="M125" s="141"/>
      <c r="O125" s="27"/>
      <c r="P125" s="135"/>
      <c r="Q125" s="139"/>
      <c r="R125" s="76"/>
    </row>
    <row r="126" spans="10:18">
      <c r="J126" s="158"/>
      <c r="M126" s="141"/>
      <c r="O126" s="27"/>
      <c r="P126" s="135"/>
      <c r="Q126" s="139"/>
      <c r="R126" s="76"/>
    </row>
    <row r="127" spans="10:18">
      <c r="J127" s="158"/>
      <c r="M127" s="141"/>
      <c r="O127" s="27"/>
      <c r="P127" s="135"/>
      <c r="Q127" s="139"/>
      <c r="R127" s="76"/>
    </row>
    <row r="128" spans="10:18">
      <c r="J128" s="158"/>
      <c r="M128" s="141"/>
      <c r="O128" s="27"/>
      <c r="P128" s="135"/>
      <c r="Q128" s="139"/>
      <c r="R128" s="76"/>
    </row>
    <row r="129" spans="10:18">
      <c r="J129" s="158"/>
      <c r="M129" s="141"/>
      <c r="O129" s="27"/>
      <c r="P129" s="135"/>
      <c r="Q129" s="139"/>
      <c r="R129" s="76"/>
    </row>
    <row r="130" spans="10:18">
      <c r="J130" s="158"/>
      <c r="M130" s="141"/>
      <c r="O130" s="27"/>
      <c r="P130" s="135"/>
      <c r="Q130" s="139"/>
      <c r="R130" s="76"/>
    </row>
    <row r="131" spans="10:18">
      <c r="J131" s="158"/>
      <c r="M131" s="141"/>
      <c r="O131" s="27"/>
      <c r="P131" s="135"/>
      <c r="Q131" s="139"/>
      <c r="R131" s="76"/>
    </row>
    <row r="132" spans="10:18">
      <c r="J132" s="158"/>
      <c r="M132" s="141"/>
      <c r="O132" s="27"/>
      <c r="P132" s="135"/>
      <c r="Q132" s="139"/>
      <c r="R132" s="76"/>
    </row>
    <row r="133" spans="10:18">
      <c r="J133" s="158"/>
      <c r="M133" s="141"/>
      <c r="O133" s="27"/>
      <c r="P133" s="135"/>
      <c r="Q133" s="139"/>
      <c r="R133" s="76"/>
    </row>
    <row r="134" spans="10:18">
      <c r="J134" s="158"/>
      <c r="M134" s="141"/>
      <c r="O134" s="27"/>
      <c r="P134" s="135"/>
      <c r="Q134" s="139"/>
      <c r="R134" s="76"/>
    </row>
    <row r="135" spans="10:18">
      <c r="J135" s="158"/>
      <c r="M135" s="141"/>
      <c r="O135" s="27"/>
      <c r="P135" s="135"/>
      <c r="Q135" s="139"/>
      <c r="R135" s="76"/>
    </row>
    <row r="136" spans="10:18">
      <c r="J136" s="158"/>
      <c r="M136" s="141"/>
      <c r="O136" s="27"/>
      <c r="P136" s="135"/>
      <c r="Q136" s="139"/>
      <c r="R136" s="76"/>
    </row>
    <row r="137" spans="10:18">
      <c r="J137" s="158"/>
      <c r="M137" s="141"/>
      <c r="O137" s="27"/>
      <c r="P137" s="135"/>
      <c r="Q137" s="139"/>
      <c r="R137" s="76"/>
    </row>
    <row r="138" spans="10:18">
      <c r="J138" s="158"/>
      <c r="M138" s="141"/>
      <c r="O138" s="27"/>
      <c r="P138" s="135"/>
      <c r="Q138" s="139"/>
      <c r="R138" s="76"/>
    </row>
    <row r="139" spans="10:18">
      <c r="J139" s="158"/>
      <c r="M139" s="141"/>
      <c r="O139" s="27"/>
      <c r="P139" s="135"/>
      <c r="Q139" s="139"/>
      <c r="R139" s="76"/>
    </row>
    <row r="140" spans="10:18">
      <c r="J140" s="158"/>
      <c r="M140" s="141"/>
      <c r="O140" s="27"/>
      <c r="P140" s="135"/>
      <c r="Q140" s="139"/>
      <c r="R140" s="76"/>
    </row>
    <row r="141" spans="10:18">
      <c r="J141" s="158"/>
      <c r="M141" s="141"/>
      <c r="O141" s="27"/>
      <c r="P141" s="135"/>
      <c r="Q141" s="139"/>
      <c r="R141" s="76"/>
    </row>
    <row r="142" spans="10:18">
      <c r="J142" s="158"/>
      <c r="M142" s="141"/>
      <c r="O142" s="27"/>
      <c r="P142" s="135"/>
      <c r="Q142" s="139"/>
      <c r="R142" s="76"/>
    </row>
    <row r="143" spans="10:18">
      <c r="J143" s="158"/>
      <c r="M143" s="141"/>
      <c r="O143" s="27"/>
      <c r="P143" s="135"/>
      <c r="Q143" s="139"/>
      <c r="R143" s="76"/>
    </row>
    <row r="144" spans="10:18">
      <c r="J144" s="158"/>
      <c r="M144" s="141"/>
      <c r="O144" s="27"/>
      <c r="P144" s="135"/>
      <c r="Q144" s="139"/>
      <c r="R144" s="76"/>
    </row>
    <row r="145" spans="10:18">
      <c r="J145" s="158"/>
      <c r="M145" s="141"/>
      <c r="O145" s="27"/>
      <c r="P145" s="135"/>
      <c r="Q145" s="139"/>
      <c r="R145" s="76"/>
    </row>
    <row r="146" spans="10:18">
      <c r="J146" s="158"/>
      <c r="M146" s="141"/>
      <c r="O146" s="27"/>
      <c r="P146" s="135"/>
      <c r="Q146" s="139"/>
      <c r="R146" s="76"/>
    </row>
    <row r="147" spans="10:18">
      <c r="J147" s="158"/>
      <c r="M147" s="141"/>
      <c r="O147" s="27"/>
      <c r="P147" s="135"/>
      <c r="Q147" s="139"/>
      <c r="R147" s="76"/>
    </row>
    <row r="148" spans="10:18" ht="14.25" customHeight="1">
      <c r="J148" s="158"/>
      <c r="M148" s="141"/>
      <c r="O148" s="27"/>
      <c r="P148" s="135"/>
      <c r="Q148" s="139"/>
      <c r="R148" s="76"/>
    </row>
    <row r="149" spans="10:18" ht="14.25" customHeight="1">
      <c r="J149" s="158"/>
      <c r="M149" s="141"/>
      <c r="O149" s="27"/>
      <c r="P149" s="135"/>
      <c r="Q149" s="139"/>
      <c r="R149" s="76"/>
    </row>
    <row r="150" spans="10:18" ht="14.25" customHeight="1">
      <c r="J150" s="158"/>
      <c r="M150" s="141"/>
      <c r="O150" s="27"/>
      <c r="P150" s="135"/>
      <c r="Q150" s="139"/>
      <c r="R150" s="76"/>
    </row>
    <row r="151" spans="10:18" ht="14.25" customHeight="1">
      <c r="J151" s="158"/>
      <c r="M151" s="141"/>
      <c r="O151" s="27"/>
      <c r="P151" s="135"/>
      <c r="Q151" s="139"/>
      <c r="R151" s="76"/>
    </row>
    <row r="152" spans="10:18" ht="14.25" customHeight="1">
      <c r="J152" s="158"/>
      <c r="M152" s="141"/>
      <c r="O152" s="27"/>
      <c r="P152" s="135"/>
      <c r="Q152" s="139"/>
      <c r="R152" s="76"/>
    </row>
    <row r="153" spans="10:18" ht="14.25" customHeight="1">
      <c r="J153" s="158"/>
      <c r="M153" s="141"/>
      <c r="O153" s="27"/>
      <c r="P153" s="135"/>
      <c r="Q153" s="139"/>
      <c r="R153" s="76"/>
    </row>
    <row r="154" spans="10:18" ht="14.25" customHeight="1">
      <c r="J154" s="158"/>
      <c r="M154" s="141"/>
      <c r="O154" s="27"/>
      <c r="P154" s="135"/>
      <c r="Q154" s="139"/>
      <c r="R154" s="76"/>
    </row>
    <row r="155" spans="10:18" ht="14.25" customHeight="1">
      <c r="J155" s="158"/>
      <c r="M155" s="141"/>
      <c r="O155" s="27"/>
      <c r="P155" s="135"/>
      <c r="Q155" s="139"/>
      <c r="R155" s="76"/>
    </row>
    <row r="156" spans="10:18" ht="14.25" customHeight="1">
      <c r="J156" s="159"/>
      <c r="M156" s="151"/>
      <c r="O156" s="27"/>
      <c r="P156" s="78"/>
      <c r="Q156" s="139"/>
      <c r="R156" s="76"/>
    </row>
    <row r="157" spans="10:18" ht="14.25" customHeight="1">
      <c r="J157" s="159"/>
      <c r="M157" s="141"/>
      <c r="O157" s="27"/>
      <c r="Q157" s="139"/>
      <c r="R157" s="76"/>
    </row>
    <row r="158" spans="10:18" ht="14.25" customHeight="1">
      <c r="J158" s="159"/>
      <c r="M158" s="141"/>
      <c r="O158" s="27"/>
      <c r="Q158" s="139"/>
      <c r="R158" s="76"/>
    </row>
    <row r="159" spans="10:18" ht="14.25" customHeight="1">
      <c r="J159" s="159"/>
      <c r="M159" s="141"/>
      <c r="O159" s="27"/>
      <c r="Q159" s="139"/>
      <c r="R159" s="76"/>
    </row>
    <row r="160" spans="10:18" ht="14.25" customHeight="1">
      <c r="J160" s="159"/>
      <c r="M160" s="141"/>
      <c r="O160" s="27"/>
      <c r="Q160" s="139"/>
      <c r="R160" s="76"/>
    </row>
    <row r="161" spans="4:18" ht="14.25" customHeight="1">
      <c r="J161" s="159"/>
      <c r="O161" s="27"/>
      <c r="R161" s="76"/>
    </row>
    <row r="162" spans="4:18" ht="14.25" customHeight="1">
      <c r="N162" s="27"/>
      <c r="O162" s="27"/>
    </row>
    <row r="163" spans="4:18" ht="13.5" customHeight="1" thickBot="1"/>
    <row r="164" spans="4:18" ht="13.5" customHeight="1" thickBot="1">
      <c r="D164" s="186" t="s">
        <v>86</v>
      </c>
      <c r="E164" s="187"/>
      <c r="F164" s="188"/>
      <c r="G164" s="189"/>
      <c r="H164" s="29"/>
      <c r="I164" s="29"/>
      <c r="J164" s="161"/>
      <c r="L164" s="182" t="s">
        <v>87</v>
      </c>
      <c r="M164" s="183"/>
      <c r="N164" s="30" t="s">
        <v>88</v>
      </c>
      <c r="O164" s="31" t="s">
        <v>89</v>
      </c>
    </row>
    <row r="165" spans="4:18">
      <c r="D165" s="32" t="s">
        <v>90</v>
      </c>
      <c r="E165" s="33"/>
      <c r="F165" s="184"/>
      <c r="G165" s="185"/>
      <c r="H165" s="34"/>
      <c r="I165" s="34"/>
      <c r="J165" s="162"/>
      <c r="L165" s="35"/>
      <c r="M165" s="36"/>
      <c r="N165" s="37"/>
      <c r="O165" s="38"/>
      <c r="P165" s="28"/>
    </row>
    <row r="166" spans="4:18">
      <c r="D166" s="39" t="s">
        <v>91</v>
      </c>
      <c r="E166" s="40"/>
      <c r="F166" s="184"/>
      <c r="G166" s="185"/>
      <c r="H166" s="34"/>
      <c r="I166" s="34"/>
      <c r="J166" s="163"/>
      <c r="L166" s="41"/>
      <c r="M166" s="42"/>
      <c r="N166" s="43"/>
      <c r="O166" s="44"/>
    </row>
    <row r="167" spans="4:18">
      <c r="D167" s="39" t="s">
        <v>92</v>
      </c>
      <c r="E167" s="40"/>
      <c r="F167" s="184"/>
      <c r="G167" s="185"/>
      <c r="H167" s="34"/>
      <c r="I167" s="34"/>
      <c r="J167" s="162"/>
      <c r="L167" s="41"/>
      <c r="M167" s="42"/>
      <c r="N167" s="43"/>
      <c r="O167" s="45"/>
    </row>
    <row r="168" spans="4:18">
      <c r="D168" s="39" t="s">
        <v>93</v>
      </c>
      <c r="E168" s="40"/>
      <c r="F168" s="184"/>
      <c r="G168" s="185"/>
      <c r="H168" s="34"/>
      <c r="I168" s="34"/>
      <c r="J168" s="162"/>
      <c r="L168" s="41"/>
      <c r="M168" s="42"/>
      <c r="N168" s="43"/>
      <c r="O168" s="45"/>
    </row>
    <row r="169" spans="4:18">
      <c r="D169" s="39" t="s">
        <v>94</v>
      </c>
      <c r="E169" s="40"/>
      <c r="F169" s="184"/>
      <c r="G169" s="185"/>
      <c r="H169" s="34"/>
      <c r="I169" s="34"/>
      <c r="J169" s="162"/>
      <c r="L169" s="41"/>
      <c r="M169" s="42"/>
      <c r="N169" s="43"/>
      <c r="O169" s="45"/>
    </row>
    <row r="170" spans="4:18">
      <c r="D170" s="39" t="s">
        <v>95</v>
      </c>
      <c r="E170" s="46"/>
      <c r="F170" s="184"/>
      <c r="G170" s="185"/>
      <c r="H170" s="34"/>
      <c r="I170" s="34"/>
      <c r="J170" s="162"/>
      <c r="L170" s="41"/>
      <c r="M170" s="42"/>
      <c r="N170" s="43"/>
      <c r="O170" s="45"/>
    </row>
    <row r="171" spans="4:18">
      <c r="D171" s="39" t="s">
        <v>96</v>
      </c>
      <c r="E171" s="40"/>
      <c r="F171" s="184"/>
      <c r="G171" s="185"/>
      <c r="H171" s="34"/>
      <c r="I171" s="34"/>
      <c r="J171" s="162"/>
      <c r="L171" s="41"/>
      <c r="M171" s="42"/>
      <c r="N171" s="43"/>
      <c r="O171" s="45"/>
    </row>
    <row r="172" spans="4:18">
      <c r="D172" s="47" t="s">
        <v>97</v>
      </c>
      <c r="E172" s="48"/>
      <c r="F172" s="190"/>
      <c r="G172" s="191"/>
      <c r="H172" s="34"/>
      <c r="I172" s="34"/>
      <c r="J172" s="162"/>
      <c r="L172" s="41"/>
      <c r="M172" s="42"/>
      <c r="N172" s="43"/>
      <c r="O172" s="45"/>
    </row>
    <row r="173" spans="4:18">
      <c r="D173" s="39" t="s">
        <v>98</v>
      </c>
      <c r="E173" s="40"/>
      <c r="F173" s="184"/>
      <c r="G173" s="185"/>
      <c r="H173" s="34"/>
      <c r="I173" s="34"/>
      <c r="J173" s="162"/>
      <c r="L173" s="41"/>
      <c r="M173" s="42"/>
      <c r="N173" s="43"/>
      <c r="O173" s="45"/>
    </row>
    <row r="174" spans="4:18">
      <c r="D174" s="39" t="s">
        <v>99</v>
      </c>
      <c r="E174" s="46"/>
      <c r="F174" s="184"/>
      <c r="G174" s="185"/>
      <c r="H174" s="34"/>
      <c r="I174" s="34"/>
      <c r="J174" s="162"/>
      <c r="L174" s="41"/>
      <c r="M174" s="42"/>
      <c r="N174" s="43"/>
      <c r="O174" s="45"/>
    </row>
    <row r="175" spans="4:18">
      <c r="D175" s="39" t="s">
        <v>100</v>
      </c>
      <c r="E175" s="40"/>
      <c r="F175" s="184"/>
      <c r="G175" s="185"/>
      <c r="H175" s="34"/>
      <c r="I175" s="34"/>
      <c r="J175" s="162"/>
      <c r="L175" s="35"/>
      <c r="M175" s="36"/>
      <c r="N175" s="37"/>
      <c r="O175" s="49"/>
    </row>
    <row r="176" spans="4:18">
      <c r="D176" s="39" t="s">
        <v>101</v>
      </c>
      <c r="E176" s="50"/>
      <c r="F176" s="184"/>
      <c r="G176" s="185"/>
      <c r="H176" s="34"/>
      <c r="I176" s="34"/>
      <c r="J176" s="162"/>
      <c r="L176" s="41"/>
      <c r="M176" s="42"/>
      <c r="N176" s="43"/>
      <c r="O176" s="45"/>
    </row>
    <row r="177" spans="4:15">
      <c r="D177" s="39" t="s">
        <v>102</v>
      </c>
      <c r="E177" s="50"/>
      <c r="F177" s="184"/>
      <c r="G177" s="185"/>
      <c r="H177" s="34"/>
      <c r="I177" s="34"/>
      <c r="J177" s="162"/>
      <c r="L177" s="41"/>
      <c r="M177" s="42"/>
      <c r="N177" s="43"/>
      <c r="O177" s="45"/>
    </row>
    <row r="178" spans="4:15">
      <c r="D178" s="39" t="s">
        <v>103</v>
      </c>
      <c r="E178" s="40"/>
      <c r="F178" s="184"/>
      <c r="G178" s="185"/>
      <c r="H178" s="34"/>
      <c r="I178" s="34"/>
      <c r="J178" s="162"/>
      <c r="L178" s="41"/>
      <c r="M178" s="42"/>
      <c r="N178" s="43"/>
      <c r="O178" s="45"/>
    </row>
    <row r="179" spans="4:15">
      <c r="D179" s="39" t="s">
        <v>104</v>
      </c>
      <c r="E179" s="40"/>
      <c r="F179" s="184"/>
      <c r="G179" s="185"/>
      <c r="H179" s="34"/>
      <c r="I179" s="34"/>
      <c r="J179" s="162"/>
      <c r="L179" s="41"/>
      <c r="M179" s="42"/>
      <c r="N179" s="43"/>
      <c r="O179" s="45"/>
    </row>
    <row r="180" spans="4:15">
      <c r="D180" s="39" t="s">
        <v>105</v>
      </c>
      <c r="E180" s="51"/>
      <c r="F180" s="184"/>
      <c r="G180" s="185"/>
      <c r="H180" s="34"/>
      <c r="I180" s="34"/>
      <c r="J180" s="162"/>
      <c r="L180" s="41"/>
      <c r="M180" s="42"/>
      <c r="N180" s="43"/>
      <c r="O180" s="45"/>
    </row>
    <row r="181" spans="4:15" ht="14.25" thickBot="1">
      <c r="D181" s="52" t="s">
        <v>106</v>
      </c>
      <c r="E181" s="53"/>
      <c r="F181" s="180"/>
      <c r="G181" s="181"/>
      <c r="H181" s="34"/>
      <c r="I181" s="34"/>
      <c r="J181" s="162"/>
      <c r="L181" s="41"/>
      <c r="M181" s="42"/>
      <c r="N181" s="43"/>
      <c r="O181" s="45"/>
    </row>
    <row r="182" spans="4:15">
      <c r="G182" s="153"/>
      <c r="H182" s="34"/>
      <c r="I182" s="34"/>
      <c r="J182" s="162"/>
      <c r="L182" s="41"/>
      <c r="M182" s="42"/>
      <c r="N182" s="43"/>
      <c r="O182" s="45"/>
    </row>
    <row r="183" spans="4:15" ht="14.25" thickBot="1">
      <c r="G183" s="153"/>
      <c r="H183" s="34"/>
      <c r="I183" s="34"/>
      <c r="J183" s="162"/>
      <c r="L183" s="54"/>
      <c r="M183" s="55"/>
      <c r="N183" s="56"/>
      <c r="O183" s="57"/>
    </row>
    <row r="184" spans="4:15" ht="14.25" thickBot="1">
      <c r="G184" s="153"/>
      <c r="H184" s="34"/>
      <c r="I184" s="34"/>
      <c r="J184" s="162"/>
      <c r="L184" s="58" t="s">
        <v>85</v>
      </c>
      <c r="M184" s="59">
        <f>SUM(M165:M183)</f>
        <v>0</v>
      </c>
      <c r="N184" s="60">
        <f>SUM(N165:N183)</f>
        <v>0</v>
      </c>
      <c r="O184" s="61">
        <f>SUM(O165:O183)</f>
        <v>0</v>
      </c>
    </row>
    <row r="186" spans="4:15" ht="13.5" customHeight="1" thickBot="1"/>
    <row r="187" spans="4:15" ht="13.5" customHeight="1" thickBot="1">
      <c r="G187" s="182" t="s">
        <v>107</v>
      </c>
      <c r="H187" s="183"/>
      <c r="I187" s="62" t="s">
        <v>88</v>
      </c>
      <c r="J187" s="164" t="s">
        <v>89</v>
      </c>
      <c r="K187" s="63" t="s">
        <v>108</v>
      </c>
    </row>
    <row r="188" spans="4:15">
      <c r="G188" s="154" t="s">
        <v>109</v>
      </c>
      <c r="H188" s="36">
        <v>0</v>
      </c>
      <c r="I188" s="64">
        <v>0</v>
      </c>
      <c r="J188" s="165">
        <v>0</v>
      </c>
      <c r="K188" s="65">
        <v>0</v>
      </c>
    </row>
    <row r="189" spans="4:15">
      <c r="G189" s="155" t="s">
        <v>110</v>
      </c>
      <c r="H189" s="42">
        <v>0</v>
      </c>
      <c r="I189" s="42">
        <v>0</v>
      </c>
      <c r="J189" s="166">
        <v>0</v>
      </c>
      <c r="K189" s="66">
        <v>0</v>
      </c>
    </row>
    <row r="190" spans="4:15">
      <c r="G190" s="155" t="s">
        <v>111</v>
      </c>
      <c r="H190" s="42">
        <v>0</v>
      </c>
      <c r="I190" s="42">
        <v>0</v>
      </c>
      <c r="J190" s="166">
        <v>0</v>
      </c>
      <c r="K190" s="66">
        <v>0</v>
      </c>
    </row>
    <row r="191" spans="4:15">
      <c r="G191" s="155" t="s">
        <v>112</v>
      </c>
      <c r="H191" s="42">
        <v>0</v>
      </c>
      <c r="I191" s="42">
        <v>0</v>
      </c>
      <c r="J191" s="166">
        <v>0</v>
      </c>
      <c r="K191" s="66">
        <v>0</v>
      </c>
    </row>
    <row r="192" spans="4:15" ht="14.25" thickBot="1">
      <c r="G192" s="156" t="s">
        <v>113</v>
      </c>
      <c r="H192" s="67">
        <v>0</v>
      </c>
      <c r="I192" s="67">
        <v>0</v>
      </c>
      <c r="J192" s="167">
        <v>0</v>
      </c>
      <c r="K192" s="68">
        <v>0</v>
      </c>
    </row>
    <row r="193" spans="7:11" ht="14.25" thickBot="1">
      <c r="G193" s="157" t="s">
        <v>85</v>
      </c>
      <c r="H193" s="69"/>
      <c r="I193" s="69"/>
      <c r="J193" s="166"/>
      <c r="K193" s="70">
        <f>SUM(K188:K192)</f>
        <v>0</v>
      </c>
    </row>
  </sheetData>
  <autoFilter ref="A1:Q161"/>
  <mergeCells count="20">
    <mergeCell ref="F174:G174"/>
    <mergeCell ref="D164:G164"/>
    <mergeCell ref="L164:M164"/>
    <mergeCell ref="F165:G165"/>
    <mergeCell ref="F166:G166"/>
    <mergeCell ref="F167:G167"/>
    <mergeCell ref="F168:G168"/>
    <mergeCell ref="F169:G169"/>
    <mergeCell ref="F170:G170"/>
    <mergeCell ref="F171:G171"/>
    <mergeCell ref="F172:G172"/>
    <mergeCell ref="F173:G173"/>
    <mergeCell ref="F181:G181"/>
    <mergeCell ref="G187:H187"/>
    <mergeCell ref="F175:G175"/>
    <mergeCell ref="F176:G176"/>
    <mergeCell ref="F177:G177"/>
    <mergeCell ref="F178:G178"/>
    <mergeCell ref="F179:G179"/>
    <mergeCell ref="F180:G180"/>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20.xml><?xml version="1.0" encoding="utf-8"?>
<worksheet xmlns="http://schemas.openxmlformats.org/spreadsheetml/2006/main" xmlns:r="http://schemas.openxmlformats.org/officeDocument/2006/relationships">
  <sheetPr>
    <tabColor rgb="FF00FF00"/>
  </sheetPr>
  <dimension ref="A1:A112"/>
  <sheetViews>
    <sheetView topLeftCell="A108" zoomScale="115" zoomScaleSheetLayoutView="100" workbookViewId="0">
      <selection activeCell="A108" sqref="A108"/>
    </sheetView>
  </sheetViews>
  <sheetFormatPr defaultColWidth="8.875" defaultRowHeight="13.5"/>
  <cols>
    <col min="1" max="1" width="142.75" style="2" customWidth="1"/>
  </cols>
  <sheetData>
    <row r="1" spans="1:1">
      <c r="A1" s="11" t="s">
        <v>325</v>
      </c>
    </row>
    <row r="2" spans="1:1">
      <c r="A2" s="2" t="s">
        <v>311</v>
      </c>
    </row>
    <row r="3" spans="1:1">
      <c r="A3" s="2" t="s">
        <v>312</v>
      </c>
    </row>
    <row r="4" spans="1:1">
      <c r="A4" s="2" t="s">
        <v>313</v>
      </c>
    </row>
    <row r="5" spans="1:1">
      <c r="A5" s="2" t="s">
        <v>315</v>
      </c>
    </row>
    <row r="6" spans="1:1">
      <c r="A6" s="2" t="s">
        <v>316</v>
      </c>
    </row>
    <row r="8" spans="1:1">
      <c r="A8" s="2" t="s">
        <v>317</v>
      </c>
    </row>
    <row r="9" spans="1:1">
      <c r="A9" s="2" t="s">
        <v>318</v>
      </c>
    </row>
    <row r="10" spans="1:1">
      <c r="A10" s="2" t="s">
        <v>319</v>
      </c>
    </row>
    <row r="11" spans="1:1">
      <c r="A11" s="2" t="s">
        <v>320</v>
      </c>
    </row>
    <row r="12" spans="1:1">
      <c r="A12" s="2" t="s">
        <v>321</v>
      </c>
    </row>
    <row r="14" spans="1:1">
      <c r="A14" s="11" t="s">
        <v>322</v>
      </c>
    </row>
    <row r="15" spans="1:1">
      <c r="A15" s="11" t="s">
        <v>326</v>
      </c>
    </row>
    <row r="16" spans="1:1">
      <c r="A16" s="11" t="s">
        <v>327</v>
      </c>
    </row>
    <row r="17" spans="1:1" ht="27">
      <c r="A17" s="5" t="s">
        <v>323</v>
      </c>
    </row>
    <row r="18" spans="1:1">
      <c r="A18" s="2" t="s">
        <v>328</v>
      </c>
    </row>
    <row r="19" spans="1:1">
      <c r="A19" s="2" t="s">
        <v>329</v>
      </c>
    </row>
    <row r="20" spans="1:1">
      <c r="A20" s="2" t="s">
        <v>324</v>
      </c>
    </row>
    <row r="22" spans="1:1">
      <c r="A22" s="11" t="s">
        <v>330</v>
      </c>
    </row>
    <row r="23" spans="1:1">
      <c r="A23" s="2" t="s">
        <v>331</v>
      </c>
    </row>
    <row r="24" spans="1:1">
      <c r="A24" s="2" t="s">
        <v>332</v>
      </c>
    </row>
    <row r="26" spans="1:1">
      <c r="A26" s="11" t="s">
        <v>333</v>
      </c>
    </row>
    <row r="27" spans="1:1">
      <c r="A27" s="2" t="s">
        <v>335</v>
      </c>
    </row>
    <row r="28" spans="1:1" ht="27">
      <c r="A28" s="5" t="s">
        <v>336</v>
      </c>
    </row>
    <row r="29" spans="1:1">
      <c r="A29" s="2" t="s">
        <v>334</v>
      </c>
    </row>
    <row r="31" spans="1:1">
      <c r="A31" s="11" t="s">
        <v>339</v>
      </c>
    </row>
    <row r="32" spans="1:1">
      <c r="A32" s="2" t="s">
        <v>340</v>
      </c>
    </row>
    <row r="33" spans="1:1">
      <c r="A33" s="2" t="s">
        <v>346</v>
      </c>
    </row>
    <row r="34" spans="1:1">
      <c r="A34" s="2" t="s">
        <v>345</v>
      </c>
    </row>
    <row r="36" spans="1:1">
      <c r="A36" s="11" t="s">
        <v>342</v>
      </c>
    </row>
    <row r="37" spans="1:1">
      <c r="A37" s="2" t="s">
        <v>343</v>
      </c>
    </row>
    <row r="38" spans="1:1" ht="57.75" customHeight="1">
      <c r="A38" s="5" t="s">
        <v>344</v>
      </c>
    </row>
    <row r="39" spans="1:1">
      <c r="A39" s="11" t="s">
        <v>347</v>
      </c>
    </row>
    <row r="41" spans="1:1">
      <c r="A41" s="11" t="s">
        <v>348</v>
      </c>
    </row>
    <row r="42" spans="1:1">
      <c r="A42" s="2" t="s">
        <v>349</v>
      </c>
    </row>
    <row r="43" spans="1:1">
      <c r="A43" s="2" t="s">
        <v>350</v>
      </c>
    </row>
    <row r="45" spans="1:1">
      <c r="A45" s="11" t="s">
        <v>351</v>
      </c>
    </row>
    <row r="46" spans="1:1" ht="76.5" customHeight="1">
      <c r="A46" s="5" t="s">
        <v>352</v>
      </c>
    </row>
    <row r="47" spans="1:1" ht="33" customHeight="1">
      <c r="A47" s="5" t="s">
        <v>353</v>
      </c>
    </row>
    <row r="48" spans="1:1" ht="45" customHeight="1">
      <c r="A48" s="5" t="s">
        <v>357</v>
      </c>
    </row>
    <row r="49" spans="1:1">
      <c r="A49" s="11" t="s">
        <v>358</v>
      </c>
    </row>
    <row r="50" spans="1:1">
      <c r="A50" s="11" t="s">
        <v>359</v>
      </c>
    </row>
    <row r="52" spans="1:1">
      <c r="A52" s="11" t="s">
        <v>360</v>
      </c>
    </row>
    <row r="53" spans="1:1" ht="29.25" customHeight="1">
      <c r="A53" s="5" t="s">
        <v>366</v>
      </c>
    </row>
    <row r="54" spans="1:1" ht="17.25" customHeight="1">
      <c r="A54" s="2" t="s">
        <v>361</v>
      </c>
    </row>
    <row r="55" spans="1:1" ht="5.25" customHeight="1"/>
    <row r="56" spans="1:1" ht="33.75" customHeight="1">
      <c r="A56" s="5" t="s">
        <v>362</v>
      </c>
    </row>
    <row r="57" spans="1:1" ht="30" customHeight="1">
      <c r="A57" s="5" t="s">
        <v>363</v>
      </c>
    </row>
    <row r="58" spans="1:1">
      <c r="A58" s="2" t="s">
        <v>364</v>
      </c>
    </row>
    <row r="59" spans="1:1">
      <c r="A59" s="2" t="s">
        <v>365</v>
      </c>
    </row>
    <row r="61" spans="1:1">
      <c r="A61" s="11" t="s">
        <v>368</v>
      </c>
    </row>
    <row r="62" spans="1:1" ht="18" customHeight="1">
      <c r="A62" s="2" t="s">
        <v>369</v>
      </c>
    </row>
    <row r="63" spans="1:1" ht="34.5" customHeight="1">
      <c r="A63" s="5" t="s">
        <v>370</v>
      </c>
    </row>
    <row r="64" spans="1:1" ht="30" customHeight="1">
      <c r="A64" s="5" t="s">
        <v>371</v>
      </c>
    </row>
    <row r="67" spans="1:1">
      <c r="A67" s="11" t="s">
        <v>373</v>
      </c>
    </row>
    <row r="68" spans="1:1" ht="29.25" customHeight="1">
      <c r="A68" s="5" t="s">
        <v>374</v>
      </c>
    </row>
    <row r="69" spans="1:1" ht="36" customHeight="1">
      <c r="A69" s="5" t="s">
        <v>375</v>
      </c>
    </row>
    <row r="70" spans="1:1">
      <c r="A70" s="2" t="s">
        <v>376</v>
      </c>
    </row>
    <row r="71" spans="1:1">
      <c r="A71" s="2" t="s">
        <v>377</v>
      </c>
    </row>
    <row r="72" spans="1:1">
      <c r="A72" s="2" t="s">
        <v>378</v>
      </c>
    </row>
    <row r="73" spans="1:1">
      <c r="A73" s="2" t="s">
        <v>379</v>
      </c>
    </row>
    <row r="75" spans="1:1">
      <c r="A75" s="11" t="s">
        <v>384</v>
      </c>
    </row>
    <row r="76" spans="1:1">
      <c r="A76" s="2" t="s">
        <v>385</v>
      </c>
    </row>
    <row r="77" spans="1:1">
      <c r="A77" s="11" t="s">
        <v>386</v>
      </c>
    </row>
    <row r="78" spans="1:1" ht="29.25" customHeight="1">
      <c r="A78" s="5" t="s">
        <v>387</v>
      </c>
    </row>
    <row r="79" spans="1:1">
      <c r="A79" s="11" t="s">
        <v>453</v>
      </c>
    </row>
    <row r="81" spans="1:1">
      <c r="A81" s="2" t="s">
        <v>433</v>
      </c>
    </row>
    <row r="82" spans="1:1" ht="15">
      <c r="A82" s="169" t="s">
        <v>432</v>
      </c>
    </row>
    <row r="84" spans="1:1">
      <c r="A84" s="2" t="s">
        <v>449</v>
      </c>
    </row>
    <row r="85" spans="1:1">
      <c r="A85" s="2" t="s">
        <v>450</v>
      </c>
    </row>
    <row r="86" spans="1:1">
      <c r="A86" s="2" t="s">
        <v>451</v>
      </c>
    </row>
    <row r="87" spans="1:1">
      <c r="A87" s="2" t="s">
        <v>452</v>
      </c>
    </row>
    <row r="89" spans="1:1">
      <c r="A89" s="1">
        <v>42580</v>
      </c>
    </row>
    <row r="90" spans="1:1">
      <c r="A90" s="11" t="s">
        <v>474</v>
      </c>
    </row>
    <row r="91" spans="1:1">
      <c r="A91" s="11" t="s">
        <v>475</v>
      </c>
    </row>
    <row r="92" spans="1:1">
      <c r="A92" s="11" t="s">
        <v>476</v>
      </c>
    </row>
    <row r="94" spans="1:1">
      <c r="A94" s="1">
        <v>42587</v>
      </c>
    </row>
    <row r="95" spans="1:1">
      <c r="A95" s="2" t="s">
        <v>484</v>
      </c>
    </row>
    <row r="96" spans="1:1">
      <c r="A96" s="11" t="s">
        <v>485</v>
      </c>
    </row>
    <row r="97" spans="1:1">
      <c r="A97" s="2" t="s">
        <v>486</v>
      </c>
    </row>
    <row r="98" spans="1:1" ht="16.5" customHeight="1">
      <c r="A98" s="11" t="s">
        <v>487</v>
      </c>
    </row>
    <row r="99" spans="1:1">
      <c r="A99" s="2" t="s">
        <v>488</v>
      </c>
    </row>
    <row r="100" spans="1:1">
      <c r="A100" s="11" t="s">
        <v>489</v>
      </c>
    </row>
    <row r="101" spans="1:1">
      <c r="A101" s="11" t="s">
        <v>491</v>
      </c>
    </row>
    <row r="103" spans="1:1">
      <c r="A103" s="1">
        <v>42594</v>
      </c>
    </row>
    <row r="104" spans="1:1">
      <c r="A104" s="2" t="s">
        <v>497</v>
      </c>
    </row>
    <row r="105" spans="1:1">
      <c r="A105" s="11" t="s">
        <v>498</v>
      </c>
    </row>
    <row r="106" spans="1:1">
      <c r="A106" s="11" t="s">
        <v>499</v>
      </c>
    </row>
    <row r="108" spans="1:1">
      <c r="A108" s="1">
        <v>42608</v>
      </c>
    </row>
    <row r="109" spans="1:1">
      <c r="A109" s="2" t="s">
        <v>530</v>
      </c>
    </row>
    <row r="110" spans="1:1">
      <c r="A110" s="2" t="s">
        <v>531</v>
      </c>
    </row>
    <row r="111" spans="1:1">
      <c r="A111" s="2" t="s">
        <v>532</v>
      </c>
    </row>
    <row r="112" spans="1:1">
      <c r="A112" s="2" t="s">
        <v>533</v>
      </c>
    </row>
  </sheetData>
  <phoneticPr fontId="2"/>
  <pageMargins left="0.75" right="0.75" top="1" bottom="1" header="0.51111111111111107" footer="0.51111111111111107"/>
  <pageSetup paperSize="9" firstPageNumber="4294963191" orientation="portrait" r:id="rId1"/>
  <headerFooter alignWithMargins="0"/>
</worksheet>
</file>

<file path=xl/worksheets/sheet21.xml><?xml version="1.0" encoding="utf-8"?>
<worksheet xmlns="http://schemas.openxmlformats.org/spreadsheetml/2006/main" xmlns:r="http://schemas.openxmlformats.org/officeDocument/2006/relationships">
  <sheetPr>
    <tabColor rgb="FF00FF00"/>
  </sheetPr>
  <dimension ref="A1:D17"/>
  <sheetViews>
    <sheetView workbookViewId="0">
      <selection activeCell="A108" sqref="A108"/>
    </sheetView>
  </sheetViews>
  <sheetFormatPr defaultRowHeight="13.5"/>
  <cols>
    <col min="1" max="4" width="35.625" style="80" customWidth="1"/>
  </cols>
  <sheetData>
    <row r="1" spans="1:4" ht="83.25" customHeight="1">
      <c r="A1" s="192" t="s">
        <v>131</v>
      </c>
      <c r="B1" s="193"/>
      <c r="C1" s="193"/>
      <c r="D1" s="193"/>
    </row>
    <row r="2" spans="1:4" s="78" customFormat="1" ht="21.75" customHeight="1" thickBot="1">
      <c r="A2" s="82" t="s">
        <v>124</v>
      </c>
      <c r="B2" s="82" t="s">
        <v>125</v>
      </c>
      <c r="C2" s="82" t="s">
        <v>126</v>
      </c>
      <c r="D2" s="82" t="s">
        <v>127</v>
      </c>
    </row>
    <row r="3" spans="1:4" s="78" customFormat="1" ht="27.75" thickTop="1">
      <c r="A3" s="138" t="s">
        <v>278</v>
      </c>
      <c r="B3" s="81" t="s">
        <v>119</v>
      </c>
      <c r="C3" s="83" t="s">
        <v>130</v>
      </c>
      <c r="D3" s="132" t="s">
        <v>272</v>
      </c>
    </row>
    <row r="4" spans="1:4" s="78" customFormat="1" ht="18" customHeight="1">
      <c r="A4" s="132" t="s">
        <v>142</v>
      </c>
      <c r="B4" s="148" t="s">
        <v>129</v>
      </c>
      <c r="C4" s="83"/>
      <c r="D4" s="132" t="s">
        <v>297</v>
      </c>
    </row>
    <row r="5" spans="1:4" s="78" customFormat="1" ht="40.5">
      <c r="A5" s="87" t="s">
        <v>500</v>
      </c>
      <c r="B5" s="148" t="s">
        <v>356</v>
      </c>
      <c r="C5" s="132" t="s">
        <v>534</v>
      </c>
      <c r="D5" s="170" t="s">
        <v>388</v>
      </c>
    </row>
    <row r="6" spans="1:4" s="78" customFormat="1" ht="33" customHeight="1">
      <c r="A6" s="146"/>
      <c r="B6" s="132" t="s">
        <v>380</v>
      </c>
      <c r="C6" s="144"/>
      <c r="D6" s="144"/>
    </row>
    <row r="7" spans="1:4" s="78" customFormat="1" ht="28.5" customHeight="1">
      <c r="A7" s="132"/>
      <c r="B7" s="132" t="s">
        <v>381</v>
      </c>
      <c r="C7" s="146"/>
      <c r="D7" s="144"/>
    </row>
    <row r="8" spans="1:4" s="78" customFormat="1" ht="37.5" customHeight="1">
      <c r="A8" s="144"/>
      <c r="B8" s="143" t="s">
        <v>389</v>
      </c>
      <c r="C8" s="146"/>
      <c r="D8" s="144"/>
    </row>
    <row r="9" spans="1:4" s="78" customFormat="1" ht="37.5" customHeight="1">
      <c r="A9" s="87"/>
      <c r="B9" s="143" t="s">
        <v>490</v>
      </c>
      <c r="C9" s="146"/>
      <c r="D9" s="87"/>
    </row>
    <row r="10" spans="1:4" s="78" customFormat="1" ht="37.5" customHeight="1">
      <c r="A10" s="132"/>
      <c r="B10" s="132"/>
      <c r="C10" s="146"/>
      <c r="D10" s="146"/>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tabColor theme="0"/>
  </sheetPr>
  <dimension ref="A1:AD67"/>
  <sheetViews>
    <sheetView topLeftCell="F11" zoomScale="90" zoomScaleNormal="90" workbookViewId="0">
      <selection activeCell="A103" sqref="A103"/>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28" customWidth="1"/>
    <col min="29" max="29" width="3.375" customWidth="1"/>
    <col min="30" max="30" width="10.875" customWidth="1"/>
  </cols>
  <sheetData>
    <row r="1" spans="1:30" ht="17.25">
      <c r="A1" s="122" t="s">
        <v>211</v>
      </c>
    </row>
    <row r="2" spans="1:30">
      <c r="A2" s="199" t="s">
        <v>208</v>
      </c>
      <c r="B2" s="199"/>
      <c r="C2" s="200">
        <v>500000</v>
      </c>
      <c r="D2" s="200"/>
    </row>
    <row r="3" spans="1:30">
      <c r="A3" s="199" t="s">
        <v>209</v>
      </c>
      <c r="B3" s="199"/>
      <c r="C3" s="201">
        <f>SUM(C2,E37)</f>
        <v>764481</v>
      </c>
      <c r="D3" s="201"/>
    </row>
    <row r="4" spans="1:30">
      <c r="A4" s="199" t="s">
        <v>210</v>
      </c>
      <c r="B4" s="199"/>
      <c r="C4" s="202" t="e">
        <f>DATEVALUE(20&amp;LEFT(トレード履歴!#REF!,2)&amp;"/"&amp;MID(トレード履歴!#REF!,4,2)&amp;"/"&amp;MID(トレード履歴!#REF!,7,2))</f>
        <v>#REF!</v>
      </c>
      <c r="D4" s="202"/>
    </row>
    <row r="6" spans="1:30" ht="17.25">
      <c r="A6" s="89" t="s">
        <v>147</v>
      </c>
      <c r="B6" s="90"/>
      <c r="C6" s="90"/>
      <c r="D6" s="90"/>
      <c r="E6" s="90"/>
      <c r="F6" s="90"/>
      <c r="G6" s="90"/>
      <c r="H6" s="90"/>
      <c r="I6" s="90"/>
      <c r="J6" s="90"/>
      <c r="K6" s="90"/>
      <c r="L6" s="90"/>
      <c r="M6" s="90"/>
      <c r="N6" s="90"/>
      <c r="AD6" s="90"/>
    </row>
    <row r="7" spans="1:30">
      <c r="A7" s="90"/>
      <c r="B7" s="90"/>
      <c r="C7" s="90"/>
      <c r="D7" s="90"/>
      <c r="E7" s="90"/>
      <c r="F7" s="90"/>
      <c r="G7" s="90"/>
      <c r="H7" s="90"/>
      <c r="I7" s="90"/>
      <c r="J7" s="90"/>
      <c r="K7" s="90"/>
      <c r="L7" s="90"/>
      <c r="M7" s="90"/>
      <c r="N7" s="90"/>
      <c r="AD7" s="90"/>
    </row>
    <row r="8" spans="1:30" ht="36">
      <c r="A8" s="91" t="s">
        <v>148</v>
      </c>
      <c r="B8" s="92" t="s">
        <v>149</v>
      </c>
      <c r="C8" s="92" t="s">
        <v>150</v>
      </c>
      <c r="D8" s="93" t="s">
        <v>177</v>
      </c>
      <c r="E8" s="92" t="s">
        <v>151</v>
      </c>
      <c r="F8" s="93" t="s">
        <v>195</v>
      </c>
      <c r="G8" s="92" t="s">
        <v>152</v>
      </c>
      <c r="H8" s="92" t="s">
        <v>153</v>
      </c>
      <c r="I8" s="92" t="s">
        <v>154</v>
      </c>
      <c r="J8" s="92" t="s">
        <v>155</v>
      </c>
      <c r="K8" s="92" t="s">
        <v>156</v>
      </c>
      <c r="L8" s="92" t="s">
        <v>157</v>
      </c>
      <c r="M8" s="93" t="s">
        <v>158</v>
      </c>
      <c r="N8" s="94" t="s">
        <v>159</v>
      </c>
      <c r="AD8" s="92" t="s">
        <v>196</v>
      </c>
    </row>
    <row r="9" spans="1:30">
      <c r="A9" s="95" t="s">
        <v>166</v>
      </c>
      <c r="B9" s="96">
        <f>SUMIFS(トレード履歴!$P$2:$P$161,トレード履歴!$M$2:$M$161,"win",トレード履歴!$B$2:$B$161,成績表!$A9&amp;"*")</f>
        <v>266</v>
      </c>
      <c r="C9" s="96">
        <f>SUMIFS(トレード履歴!$P$2:$P$161,トレード履歴!$M$2:$M$161,"loss",トレード履歴!$B$2:$B$161,成績表!$A9&amp;"*")</f>
        <v>-19798</v>
      </c>
      <c r="D9" s="96">
        <f>SUMIFS(トレード履歴!$P$2:$P$161,トレード履歴!$M$2:$M$161,"drw",トレード履歴!$B$2:$B$161,成績表!$A9&amp;"*")</f>
        <v>0</v>
      </c>
      <c r="E9" s="96">
        <f t="shared" ref="E9:E36" si="0">SUM(B9:D9)</f>
        <v>-19532</v>
      </c>
      <c r="F9" s="97">
        <f>COUNTIF(トレード履歴!$B$2:$B$161,成績表!$A9&amp;"*")</f>
        <v>3</v>
      </c>
      <c r="G9" s="97">
        <f>COUNTIFS(トレード履歴!$M$2:$M$161,"win",トレード履歴!$B$2:$B$161,成績表!$A9&amp;"*")</f>
        <v>1</v>
      </c>
      <c r="H9" s="97">
        <f>COUNTIFS(トレード履歴!$M$2:$M$161,"loss",トレード履歴!$B$2:$B$161,成績表!$A9&amp;"*")</f>
        <v>2</v>
      </c>
      <c r="I9" s="98">
        <f>COUNTIFS(トレード履歴!$M$2:$M$161,"drw",トレード履歴!$B$2:$B$161,成績表!$A9&amp;"*")</f>
        <v>0</v>
      </c>
      <c r="J9" s="99">
        <f>IF(G9&gt;0,G9/F9,0)</f>
        <v>0.33333333333333331</v>
      </c>
      <c r="K9" s="100">
        <f t="shared" ref="K9:K36" si="1">IF(B9&lt;&gt;0,B9/G9,0)</f>
        <v>266</v>
      </c>
      <c r="L9" s="100">
        <f t="shared" ref="L9:L36" si="2">IF(C9&lt;&gt;0,C9/H9*-1,0)</f>
        <v>9899</v>
      </c>
      <c r="M9" s="115">
        <f>IF(AND(K9&lt;&gt;0,L9&lt;&gt;0),K9/L9,0)</f>
        <v>2.6871401151631478E-2</v>
      </c>
      <c r="N9" s="116">
        <f t="shared" ref="N9:N36" si="3">IF(AND(B9&lt;&gt;0,C9&lt;&gt;0),B9/C9,0)</f>
        <v>-1.3435700575815739E-2</v>
      </c>
      <c r="AD9" s="96">
        <f t="shared" ref="AD9:AD36" si="4">ABS(C9)</f>
        <v>19798</v>
      </c>
    </row>
    <row r="10" spans="1:30">
      <c r="A10" s="101" t="s">
        <v>167</v>
      </c>
      <c r="B10" s="102">
        <f>SUMIFS(トレード履歴!$P$2:$P$161,トレード履歴!$M$2:$M$161,"win",トレード履歴!$B$2:$B$161,成績表!$A10&amp;"*")</f>
        <v>141755</v>
      </c>
      <c r="C10" s="102">
        <f>SUMIFS(トレード履歴!$P$2:$P$161,トレード履歴!$M$2:$M$161,"loss",トレード履歴!$B$2:$B$161,成績表!$A10&amp;"*")</f>
        <v>0</v>
      </c>
      <c r="D10" s="102">
        <f>SUMIFS(トレード履歴!$P$2:$P$161,トレード履歴!$M$2:$M$161,"drw",トレード履歴!$B$2:$B$161,成績表!$A10&amp;"*")</f>
        <v>3</v>
      </c>
      <c r="E10" s="102">
        <f t="shared" si="0"/>
        <v>141758</v>
      </c>
      <c r="F10" s="103">
        <f>COUNTIF(トレード履歴!$B$2:$B$161,成績表!$A10&amp;"*")</f>
        <v>4</v>
      </c>
      <c r="G10" s="103">
        <f>COUNTIFS(トレード履歴!$M$2:$M$161,"win",トレード履歴!$B$2:$B$161,成績表!$A10&amp;"*")</f>
        <v>3</v>
      </c>
      <c r="H10" s="103">
        <f>COUNTIFS(トレード履歴!$M$2:$M$161,"loss",トレード履歴!$B$2:$B$161,成績表!$A10&amp;"*")</f>
        <v>0</v>
      </c>
      <c r="I10" s="103">
        <f>COUNTIFS(トレード履歴!$M$2:$M$161,"drw",トレード履歴!$B$2:$B$161,成績表!$A10&amp;"*")</f>
        <v>1</v>
      </c>
      <c r="J10" s="104">
        <f t="shared" ref="J10:J36" si="5">IF(G10&gt;0,G10/F10,0)</f>
        <v>0.75</v>
      </c>
      <c r="K10" s="102">
        <f t="shared" si="1"/>
        <v>47251.666666666664</v>
      </c>
      <c r="L10" s="102">
        <f t="shared" si="2"/>
        <v>0</v>
      </c>
      <c r="M10" s="117">
        <f t="shared" ref="M10:M35" si="6">IF(AND(K10&lt;&gt;0,L10&lt;&gt;0),K10/L10,0)</f>
        <v>0</v>
      </c>
      <c r="N10" s="118">
        <f t="shared" si="3"/>
        <v>0</v>
      </c>
      <c r="AD10" s="102">
        <f t="shared" si="4"/>
        <v>0</v>
      </c>
    </row>
    <row r="11" spans="1:30">
      <c r="A11" s="101" t="s">
        <v>168</v>
      </c>
      <c r="B11" s="102">
        <f>SUMIFS(トレード履歴!$P$2:$P$161,トレード履歴!$M$2:$M$161,"win",トレード履歴!$B$2:$B$161,成績表!$A11&amp;"*")</f>
        <v>37717</v>
      </c>
      <c r="C11" s="102">
        <f>SUMIFS(トレード履歴!$P$2:$P$161,トレード履歴!$M$2:$M$161,"loss",トレード履歴!$B$2:$B$161,成績表!$A11&amp;"*")</f>
        <v>0</v>
      </c>
      <c r="D11" s="102">
        <f>SUMIFS(トレード履歴!$P$2:$P$161,トレード履歴!$M$2:$M$161,"drw",トレード履歴!$B$2:$B$161,成績表!$A11&amp;"*")</f>
        <v>0</v>
      </c>
      <c r="E11" s="102">
        <f t="shared" si="0"/>
        <v>37717</v>
      </c>
      <c r="F11" s="103">
        <f>COUNTIF(トレード履歴!$B$2:$B$161,成績表!$A11&amp;"*")</f>
        <v>2</v>
      </c>
      <c r="G11" s="103">
        <f>COUNTIFS(トレード履歴!$M$2:$M$161,"win",トレード履歴!$B$2:$B$161,成績表!$A11&amp;"*")</f>
        <v>2</v>
      </c>
      <c r="H11" s="103">
        <f>COUNTIFS(トレード履歴!$M$2:$M$161,"loss",トレード履歴!$B$2:$B$161,成績表!$A11&amp;"*")</f>
        <v>0</v>
      </c>
      <c r="I11" s="103">
        <f>COUNTIFS(トレード履歴!$M$2:$M$161,"drw",トレード履歴!$B$2:$B$161,成績表!$A11&amp;"*")</f>
        <v>0</v>
      </c>
      <c r="J11" s="104">
        <f t="shared" si="5"/>
        <v>1</v>
      </c>
      <c r="K11" s="102">
        <f t="shared" si="1"/>
        <v>18858.5</v>
      </c>
      <c r="L11" s="102">
        <f t="shared" si="2"/>
        <v>0</v>
      </c>
      <c r="M11" s="117">
        <f t="shared" si="6"/>
        <v>0</v>
      </c>
      <c r="N11" s="118">
        <f t="shared" si="3"/>
        <v>0</v>
      </c>
      <c r="AD11" s="102">
        <f t="shared" si="4"/>
        <v>0</v>
      </c>
    </row>
    <row r="12" spans="1:30">
      <c r="A12" s="101" t="s">
        <v>169</v>
      </c>
      <c r="B12" s="102">
        <f>SUMIFS(トレード履歴!$P$2:$P$161,トレード履歴!$M$2:$M$161,"win",トレード履歴!$B$2:$B$161,成績表!$A12&amp;"*")</f>
        <v>1306</v>
      </c>
      <c r="C12" s="102">
        <f>SUMIFS(トレード履歴!$P$2:$P$161,トレード履歴!$M$2:$M$161,"loss",トレード履歴!$B$2:$B$161,成績表!$A12&amp;"*")</f>
        <v>0</v>
      </c>
      <c r="D12" s="102">
        <f>SUMIFS(トレード履歴!$P$2:$P$161,トレード履歴!$M$2:$M$161,"drw",トレード履歴!$B$2:$B$161,成績表!$A12&amp;"*")</f>
        <v>-453</v>
      </c>
      <c r="E12" s="102">
        <f t="shared" si="0"/>
        <v>853</v>
      </c>
      <c r="F12" s="103">
        <f>COUNTIF(トレード履歴!$B$2:$B$161,成績表!$A12&amp;"*")</f>
        <v>5</v>
      </c>
      <c r="G12" s="103">
        <f>COUNTIFS(トレード履歴!$M$2:$M$161,"win",トレード履歴!$B$2:$B$161,成績表!$A12&amp;"*")</f>
        <v>3</v>
      </c>
      <c r="H12" s="103">
        <f>COUNTIFS(トレード履歴!$M$2:$M$161,"loss",トレード履歴!$B$2:$B$161,成績表!$A12&amp;"*")</f>
        <v>0</v>
      </c>
      <c r="I12" s="103">
        <f>COUNTIFS(トレード履歴!$M$2:$M$161,"drw",トレード履歴!$B$2:$B$161,成績表!$A12&amp;"*")</f>
        <v>2</v>
      </c>
      <c r="J12" s="104">
        <f t="shared" si="5"/>
        <v>0.6</v>
      </c>
      <c r="K12" s="102">
        <f t="shared" si="1"/>
        <v>435.33333333333331</v>
      </c>
      <c r="L12" s="102">
        <f t="shared" si="2"/>
        <v>0</v>
      </c>
      <c r="M12" s="117">
        <f t="shared" si="6"/>
        <v>0</v>
      </c>
      <c r="N12" s="118">
        <f t="shared" si="3"/>
        <v>0</v>
      </c>
      <c r="AD12" s="102">
        <f t="shared" si="4"/>
        <v>0</v>
      </c>
    </row>
    <row r="13" spans="1:30">
      <c r="A13" s="101" t="s">
        <v>170</v>
      </c>
      <c r="B13" s="102">
        <f>SUMIFS(トレード履歴!$P$2:$P$161,トレード履歴!$M$2:$M$161,"win",トレード履歴!$B$2:$B$161,成績表!$A13&amp;"*")</f>
        <v>1397</v>
      </c>
      <c r="C13" s="102">
        <f>SUMIFS(トレード履歴!$P$2:$P$161,トレード履歴!$M$2:$M$161,"loss",トレード履歴!$B$2:$B$161,成績表!$A13&amp;"*")</f>
        <v>0</v>
      </c>
      <c r="D13" s="102">
        <f>SUMIFS(トレード履歴!$P$2:$P$161,トレード履歴!$M$2:$M$161,"drw",トレード履歴!$B$2:$B$161,成績表!$A13&amp;"*")</f>
        <v>0</v>
      </c>
      <c r="E13" s="102">
        <f t="shared" si="0"/>
        <v>1397</v>
      </c>
      <c r="F13" s="103">
        <f>COUNTIF(トレード履歴!$B$2:$B$161,成績表!$A13&amp;"*")</f>
        <v>2</v>
      </c>
      <c r="G13" s="103">
        <f>COUNTIFS(トレード履歴!$M$2:$M$161,"win",トレード履歴!$B$2:$B$161,成績表!$A13&amp;"*")</f>
        <v>2</v>
      </c>
      <c r="H13" s="103">
        <f>COUNTIFS(トレード履歴!$M$2:$M$161,"loss",トレード履歴!$B$2:$B$161,成績表!$A13&amp;"*")</f>
        <v>0</v>
      </c>
      <c r="I13" s="103">
        <f>COUNTIFS(トレード履歴!$M$2:$M$161,"drw",トレード履歴!$B$2:$B$161,成績表!$A13&amp;"*")</f>
        <v>0</v>
      </c>
      <c r="J13" s="104">
        <f t="shared" si="5"/>
        <v>1</v>
      </c>
      <c r="K13" s="102">
        <f t="shared" si="1"/>
        <v>698.5</v>
      </c>
      <c r="L13" s="102">
        <f t="shared" si="2"/>
        <v>0</v>
      </c>
      <c r="M13" s="117">
        <f t="shared" si="6"/>
        <v>0</v>
      </c>
      <c r="N13" s="118">
        <f t="shared" si="3"/>
        <v>0</v>
      </c>
      <c r="AD13" s="102">
        <f t="shared" si="4"/>
        <v>0</v>
      </c>
    </row>
    <row r="14" spans="1:30">
      <c r="A14" s="101" t="s">
        <v>171</v>
      </c>
      <c r="B14" s="102">
        <f>SUMIFS(トレード履歴!$P$2:$P$161,トレード履歴!$M$2:$M$161,"win",トレード履歴!$B$2:$B$161,成績表!$A14&amp;"*")</f>
        <v>0</v>
      </c>
      <c r="C14" s="102">
        <f>SUMIFS(トレード履歴!$P$2:$P$161,トレード履歴!$M$2:$M$161,"loss",トレード履歴!$B$2:$B$161,成績表!$A14&amp;"*")</f>
        <v>0</v>
      </c>
      <c r="D14" s="102">
        <f>SUMIFS(トレード履歴!$P$2:$P$161,トレード履歴!$M$2:$M$161,"drw",トレード履歴!$B$2:$B$161,成績表!$A14&amp;"*")</f>
        <v>0</v>
      </c>
      <c r="E14" s="102">
        <f t="shared" si="0"/>
        <v>0</v>
      </c>
      <c r="F14" s="103">
        <f>COUNTIF(トレード履歴!$B$2:$B$161,成績表!$A14&amp;"*")</f>
        <v>0</v>
      </c>
      <c r="G14" s="103">
        <f>COUNTIFS(トレード履歴!$M$2:$M$161,"win",トレード履歴!$B$2:$B$161,成績表!$A14&amp;"*")</f>
        <v>0</v>
      </c>
      <c r="H14" s="103">
        <f>COUNTIFS(トレード履歴!$M$2:$M$161,"loss",トレード履歴!$B$2:$B$161,成績表!$A14&amp;"*")</f>
        <v>0</v>
      </c>
      <c r="I14" s="103">
        <f>COUNTIFS(トレード履歴!$M$2:$M$161,"drw",トレード履歴!$B$2:$B$161,成績表!$A14&amp;"*")</f>
        <v>0</v>
      </c>
      <c r="J14" s="104">
        <f t="shared" si="5"/>
        <v>0</v>
      </c>
      <c r="K14" s="102">
        <f t="shared" si="1"/>
        <v>0</v>
      </c>
      <c r="L14" s="102">
        <f t="shared" si="2"/>
        <v>0</v>
      </c>
      <c r="M14" s="117">
        <f t="shared" si="6"/>
        <v>0</v>
      </c>
      <c r="N14" s="118">
        <f t="shared" si="3"/>
        <v>0</v>
      </c>
      <c r="AD14" s="102">
        <f t="shared" si="4"/>
        <v>0</v>
      </c>
    </row>
    <row r="15" spans="1:30">
      <c r="A15" s="101" t="s">
        <v>172</v>
      </c>
      <c r="B15" s="102">
        <f>SUMIFS(トレード履歴!$P$2:$P$161,トレード履歴!$M$2:$M$161,"win",トレード履歴!$B$2:$B$161,成績表!$A15&amp;"*")</f>
        <v>39817</v>
      </c>
      <c r="C15" s="102">
        <f>SUMIFS(トレード履歴!$P$2:$P$161,トレード履歴!$M$2:$M$161,"loss",トレード履歴!$B$2:$B$161,成績表!$A15&amp;"*")</f>
        <v>0</v>
      </c>
      <c r="D15" s="102">
        <f>SUMIFS(トレード履歴!$P$2:$P$161,トレード履歴!$M$2:$M$161,"drw",トレード履歴!$B$2:$B$161,成績表!$A15&amp;"*")</f>
        <v>3</v>
      </c>
      <c r="E15" s="102">
        <f t="shared" si="0"/>
        <v>39820</v>
      </c>
      <c r="F15" s="103">
        <f>COUNTIF(トレード履歴!$B$2:$B$161,成績表!$A15&amp;"*")</f>
        <v>2</v>
      </c>
      <c r="G15" s="103">
        <f>COUNTIFS(トレード履歴!$M$2:$M$161,"win",トレード履歴!$B$2:$B$161,成績表!$A15&amp;"*")</f>
        <v>1</v>
      </c>
      <c r="H15" s="103">
        <f>COUNTIFS(トレード履歴!$M$2:$M$161,"loss",トレード履歴!$B$2:$B$161,成績表!$A15&amp;"*")</f>
        <v>0</v>
      </c>
      <c r="I15" s="103">
        <f>COUNTIFS(トレード履歴!$M$2:$M$161,"drw",トレード履歴!$B$2:$B$161,成績表!$A15&amp;"*")</f>
        <v>1</v>
      </c>
      <c r="J15" s="104">
        <f t="shared" si="5"/>
        <v>0.5</v>
      </c>
      <c r="K15" s="102">
        <f t="shared" si="1"/>
        <v>39817</v>
      </c>
      <c r="L15" s="102">
        <f t="shared" si="2"/>
        <v>0</v>
      </c>
      <c r="M15" s="117">
        <f t="shared" si="6"/>
        <v>0</v>
      </c>
      <c r="N15" s="118">
        <f t="shared" si="3"/>
        <v>0</v>
      </c>
      <c r="AD15" s="102">
        <f t="shared" si="4"/>
        <v>0</v>
      </c>
    </row>
    <row r="16" spans="1:30">
      <c r="A16" s="101" t="s">
        <v>173</v>
      </c>
      <c r="B16" s="102">
        <f>SUMIFS(トレード履歴!$P$2:$P$161,トレード履歴!$M$2:$M$161,"win",トレード履歴!$B$2:$B$161,成績表!$A16&amp;"*")</f>
        <v>344</v>
      </c>
      <c r="C16" s="102">
        <f>SUMIFS(トレード履歴!$P$2:$P$161,トレード履歴!$M$2:$M$161,"loss",トレード履歴!$B$2:$B$161,成績表!$A16&amp;"*")</f>
        <v>-807</v>
      </c>
      <c r="D16" s="102">
        <f>SUMIFS(トレード履歴!$P$2:$P$161,トレード履歴!$M$2:$M$161,"drw",トレード履歴!$B$2:$B$161,成績表!$A16&amp;"*")</f>
        <v>0</v>
      </c>
      <c r="E16" s="102">
        <f t="shared" si="0"/>
        <v>-463</v>
      </c>
      <c r="F16" s="103">
        <f>COUNTIF(トレード履歴!$B$2:$B$161,成績表!$A16&amp;"*")</f>
        <v>2</v>
      </c>
      <c r="G16" s="103">
        <f>COUNTIFS(トレード履歴!$M$2:$M$161,"win",トレード履歴!$B$2:$B$161,成績表!$A16&amp;"*")</f>
        <v>1</v>
      </c>
      <c r="H16" s="103">
        <f>COUNTIFS(トレード履歴!$M$2:$M$161,"loss",トレード履歴!$B$2:$B$161,成績表!$A16&amp;"*")</f>
        <v>1</v>
      </c>
      <c r="I16" s="103">
        <f>COUNTIFS(トレード履歴!$M$2:$M$161,"drw",トレード履歴!$B$2:$B$161,成績表!$A16&amp;"*")</f>
        <v>0</v>
      </c>
      <c r="J16" s="104">
        <f t="shared" si="5"/>
        <v>0.5</v>
      </c>
      <c r="K16" s="102">
        <f t="shared" si="1"/>
        <v>344</v>
      </c>
      <c r="L16" s="102">
        <f t="shared" si="2"/>
        <v>807</v>
      </c>
      <c r="M16" s="117">
        <f t="shared" si="6"/>
        <v>0.42627013630731103</v>
      </c>
      <c r="N16" s="118">
        <f t="shared" si="3"/>
        <v>-0.42627013630731103</v>
      </c>
      <c r="AD16" s="102">
        <f t="shared" si="4"/>
        <v>807</v>
      </c>
    </row>
    <row r="17" spans="1:30">
      <c r="A17" s="101" t="s">
        <v>174</v>
      </c>
      <c r="B17" s="102">
        <f>SUMIFS(トレード履歴!$P$2:$P$161,トレード履歴!$M$2:$M$161,"win",トレード履歴!$B$2:$B$161,成績表!$A17&amp;"*")</f>
        <v>0</v>
      </c>
      <c r="C17" s="102">
        <f>SUMIFS(トレード履歴!$P$2:$P$161,トレード履歴!$M$2:$M$161,"loss",トレード履歴!$B$2:$B$161,成績表!$A17&amp;"*")</f>
        <v>-258</v>
      </c>
      <c r="D17" s="102">
        <f>SUMIFS(トレード履歴!$P$2:$P$161,トレード履歴!$M$2:$M$161,"drw",トレード履歴!$B$2:$B$161,成績表!$A17&amp;"*")</f>
        <v>70</v>
      </c>
      <c r="E17" s="102">
        <f t="shared" si="0"/>
        <v>-188</v>
      </c>
      <c r="F17" s="103">
        <f>COUNTIF(トレード履歴!$B$2:$B$161,成績表!$A17&amp;"*")</f>
        <v>2</v>
      </c>
      <c r="G17" s="103">
        <f>COUNTIFS(トレード履歴!$M$2:$M$161,"win",トレード履歴!$B$2:$B$161,成績表!$A17&amp;"*")</f>
        <v>0</v>
      </c>
      <c r="H17" s="103">
        <f>COUNTIFS(トレード履歴!$M$2:$M$161,"loss",トレード履歴!$B$2:$B$161,成績表!$A17&amp;"*")</f>
        <v>1</v>
      </c>
      <c r="I17" s="103">
        <f>COUNTIFS(トレード履歴!$M$2:$M$161,"drw",トレード履歴!$B$2:$B$161,成績表!$A17&amp;"*")</f>
        <v>1</v>
      </c>
      <c r="J17" s="104">
        <f t="shared" si="5"/>
        <v>0</v>
      </c>
      <c r="K17" s="102">
        <f t="shared" si="1"/>
        <v>0</v>
      </c>
      <c r="L17" s="102">
        <f t="shared" si="2"/>
        <v>258</v>
      </c>
      <c r="M17" s="117">
        <f t="shared" si="6"/>
        <v>0</v>
      </c>
      <c r="N17" s="118">
        <f t="shared" si="3"/>
        <v>0</v>
      </c>
      <c r="AD17" s="102">
        <f t="shared" si="4"/>
        <v>258</v>
      </c>
    </row>
    <row r="18" spans="1:30">
      <c r="A18" s="101" t="s">
        <v>178</v>
      </c>
      <c r="B18" s="102">
        <f>SUMIFS(トレード履歴!$P$2:$P$161,トレード履歴!$M$2:$M$161,"win",トレード履歴!$B$2:$B$161,成績表!$A18&amp;"*")</f>
        <v>5449</v>
      </c>
      <c r="C18" s="102">
        <f>SUMIFS(トレード履歴!$P$2:$P$161,トレード履歴!$M$2:$M$161,"loss",トレード履歴!$B$2:$B$161,成績表!$A18&amp;"*")</f>
        <v>0</v>
      </c>
      <c r="D18" s="102">
        <f>SUMIFS(トレード履歴!$P$2:$P$161,トレード履歴!$M$2:$M$161,"drw",トレード履歴!$B$2:$B$161,成績表!$A18&amp;"*")</f>
        <v>0</v>
      </c>
      <c r="E18" s="102">
        <f t="shared" si="0"/>
        <v>5449</v>
      </c>
      <c r="F18" s="103">
        <f>COUNTIF(トレード履歴!$B$2:$B$161,成績表!$A18&amp;"*")</f>
        <v>1</v>
      </c>
      <c r="G18" s="103">
        <f>COUNTIFS(トレード履歴!$M$2:$M$161,"win",トレード履歴!$B$2:$B$161,成績表!$A18&amp;"*")</f>
        <v>1</v>
      </c>
      <c r="H18" s="103">
        <f>COUNTIFS(トレード履歴!$M$2:$M$161,"loss",トレード履歴!$B$2:$B$161,成績表!$A18&amp;"*")</f>
        <v>0</v>
      </c>
      <c r="I18" s="103">
        <f>COUNTIFS(トレード履歴!$M$2:$M$161,"drw",トレード履歴!$B$2:$B$161,成績表!$A18&amp;"*")</f>
        <v>0</v>
      </c>
      <c r="J18" s="104">
        <f t="shared" si="5"/>
        <v>1</v>
      </c>
      <c r="K18" s="102">
        <f t="shared" si="1"/>
        <v>5449</v>
      </c>
      <c r="L18" s="102">
        <f t="shared" si="2"/>
        <v>0</v>
      </c>
      <c r="M18" s="117">
        <f t="shared" si="6"/>
        <v>0</v>
      </c>
      <c r="N18" s="118">
        <f t="shared" si="3"/>
        <v>0</v>
      </c>
      <c r="AD18" s="102">
        <f t="shared" si="4"/>
        <v>0</v>
      </c>
    </row>
    <row r="19" spans="1:30">
      <c r="A19" s="101" t="s">
        <v>165</v>
      </c>
      <c r="B19" s="102">
        <f>SUMIFS(トレード履歴!$P$2:$P$161,トレード履歴!$M$2:$M$161,"win",トレード履歴!$B$2:$B$161,成績表!$A19&amp;"*")</f>
        <v>83824</v>
      </c>
      <c r="C19" s="102">
        <f>SUMIFS(トレード履歴!$P$2:$P$161,トレード履歴!$M$2:$M$161,"loss",トレード履歴!$B$2:$B$161,成績表!$A19&amp;"*")</f>
        <v>-76839</v>
      </c>
      <c r="D19" s="102">
        <f>SUMIFS(トレード履歴!$P$2:$P$161,トレード履歴!$M$2:$M$161,"drw",トレード履歴!$B$2:$B$161,成績表!$A19&amp;"*")</f>
        <v>0</v>
      </c>
      <c r="E19" s="102">
        <f t="shared" si="0"/>
        <v>6985</v>
      </c>
      <c r="F19" s="103">
        <f>COUNTIF(トレード履歴!$B$2:$B$161,成績表!$A19&amp;"*")</f>
        <v>6</v>
      </c>
      <c r="G19" s="103">
        <f>COUNTIFS(トレード履歴!$M$2:$M$161,"win",トレード履歴!$B$2:$B$161,成績表!$A19&amp;"*")</f>
        <v>4</v>
      </c>
      <c r="H19" s="103">
        <f>COUNTIFS(トレード履歴!$M$2:$M$161,"loss",トレード履歴!$B$2:$B$161,成績表!$A19&amp;"*")</f>
        <v>2</v>
      </c>
      <c r="I19" s="103">
        <f>COUNTIFS(トレード履歴!$M$2:$M$161,"drw",トレード履歴!$B$2:$B$161,成績表!$A19&amp;"*")</f>
        <v>0</v>
      </c>
      <c r="J19" s="104">
        <f t="shared" si="5"/>
        <v>0.66666666666666663</v>
      </c>
      <c r="K19" s="102">
        <f t="shared" si="1"/>
        <v>20956</v>
      </c>
      <c r="L19" s="102">
        <f t="shared" si="2"/>
        <v>38419.5</v>
      </c>
      <c r="M19" s="117">
        <f t="shared" si="6"/>
        <v>0.54545217923190048</v>
      </c>
      <c r="N19" s="118">
        <f t="shared" si="3"/>
        <v>-1.090904358463801</v>
      </c>
      <c r="AD19" s="102">
        <f t="shared" si="4"/>
        <v>76839</v>
      </c>
    </row>
    <row r="20" spans="1:30">
      <c r="A20" s="101" t="s">
        <v>175</v>
      </c>
      <c r="B20" s="102">
        <f>SUMIFS(トレード履歴!$P$2:$P$161,トレード履歴!$M$2:$M$161,"win",トレード履歴!$B$2:$B$161,成績表!$A20&amp;"*")</f>
        <v>261152</v>
      </c>
      <c r="C20" s="102">
        <f>SUMIFS(トレード履歴!$P$2:$P$161,トレード履歴!$M$2:$M$161,"loss",トレード履歴!$B$2:$B$161,成績表!$A20&amp;"*")</f>
        <v>-291</v>
      </c>
      <c r="D20" s="102">
        <f>SUMIFS(トレード履歴!$P$2:$P$161,トレード履歴!$M$2:$M$161,"drw",トレード履歴!$B$2:$B$161,成績表!$A20&amp;"*")</f>
        <v>0</v>
      </c>
      <c r="E20" s="102">
        <f t="shared" si="0"/>
        <v>260861</v>
      </c>
      <c r="F20" s="103">
        <f>COUNTIF(トレード履歴!$B$2:$B$161,成績表!$A20&amp;"*")</f>
        <v>4</v>
      </c>
      <c r="G20" s="103">
        <f>COUNTIFS(トレード履歴!$M$2:$M$161,"win",トレード履歴!$B$2:$B$161,成績表!$A20&amp;"*")</f>
        <v>3</v>
      </c>
      <c r="H20" s="103">
        <f>COUNTIFS(トレード履歴!$M$2:$M$161,"loss",トレード履歴!$B$2:$B$161,成績表!$A20&amp;"*")</f>
        <v>1</v>
      </c>
      <c r="I20" s="103">
        <f>COUNTIFS(トレード履歴!$M$2:$M$161,"drw",トレード履歴!$B$2:$B$161,成績表!$A20&amp;"*")</f>
        <v>0</v>
      </c>
      <c r="J20" s="104">
        <f t="shared" si="5"/>
        <v>0.75</v>
      </c>
      <c r="K20" s="102">
        <f t="shared" si="1"/>
        <v>87050.666666666672</v>
      </c>
      <c r="L20" s="102">
        <f t="shared" si="2"/>
        <v>291</v>
      </c>
      <c r="M20" s="117">
        <f t="shared" si="6"/>
        <v>299.14318442153495</v>
      </c>
      <c r="N20" s="118">
        <f t="shared" si="3"/>
        <v>-897.42955326460481</v>
      </c>
      <c r="AD20" s="102">
        <f t="shared" si="4"/>
        <v>291</v>
      </c>
    </row>
    <row r="21" spans="1:30">
      <c r="A21" s="101" t="s">
        <v>179</v>
      </c>
      <c r="B21" s="102">
        <f>SUMIFS(トレード履歴!$P$2:$P$161,トレード履歴!$M$2:$M$161,"win",トレード履歴!$B$2:$B$161,成績表!$A21&amp;"*")</f>
        <v>0</v>
      </c>
      <c r="C21" s="102">
        <f>SUMIFS(トレード履歴!$P$2:$P$161,トレード履歴!$M$2:$M$161,"loss",トレード履歴!$B$2:$B$161,成績表!$A21&amp;"*")</f>
        <v>0</v>
      </c>
      <c r="D21" s="102">
        <f>SUMIFS(トレード履歴!$P$2:$P$161,トレード履歴!$M$2:$M$161,"drw",トレード履歴!$B$2:$B$161,成績表!$A21&amp;"*")</f>
        <v>0</v>
      </c>
      <c r="E21" s="102">
        <f t="shared" si="0"/>
        <v>0</v>
      </c>
      <c r="F21" s="103">
        <f>COUNTIF(トレード履歴!$B$2:$B$161,成績表!$A21&amp;"*")</f>
        <v>0</v>
      </c>
      <c r="G21" s="103">
        <f>COUNTIFS(トレード履歴!$M$2:$M$161,"win",トレード履歴!$B$2:$B$161,成績表!$A21&amp;"*")</f>
        <v>0</v>
      </c>
      <c r="H21" s="103">
        <f>COUNTIFS(トレード履歴!$M$2:$M$161,"loss",トレード履歴!$B$2:$B$161,成績表!$A21&amp;"*")</f>
        <v>0</v>
      </c>
      <c r="I21" s="103">
        <f>COUNTIFS(トレード履歴!$M$2:$M$161,"drw",トレード履歴!$B$2:$B$161,成績表!$A21&amp;"*")</f>
        <v>0</v>
      </c>
      <c r="J21" s="104">
        <f t="shared" si="5"/>
        <v>0</v>
      </c>
      <c r="K21" s="102">
        <f t="shared" si="1"/>
        <v>0</v>
      </c>
      <c r="L21" s="102">
        <f t="shared" si="2"/>
        <v>0</v>
      </c>
      <c r="M21" s="117">
        <f t="shared" si="6"/>
        <v>0</v>
      </c>
      <c r="N21" s="118">
        <f t="shared" si="3"/>
        <v>0</v>
      </c>
      <c r="AD21" s="102">
        <f t="shared" si="4"/>
        <v>0</v>
      </c>
    </row>
    <row r="22" spans="1:30">
      <c r="A22" s="101" t="s">
        <v>180</v>
      </c>
      <c r="B22" s="102">
        <f>SUMIFS(トレード履歴!$P$2:$P$161,トレード履歴!$M$2:$M$161,"win",トレード履歴!$B$2:$B$161,成績表!$A22&amp;"*")</f>
        <v>533</v>
      </c>
      <c r="C22" s="102">
        <f>SUMIFS(トレード履歴!$P$2:$P$161,トレード履歴!$M$2:$M$161,"loss",トレード履歴!$B$2:$B$161,成績表!$A22&amp;"*")</f>
        <v>-1151</v>
      </c>
      <c r="D22" s="102">
        <f>SUMIFS(トレード履歴!$P$2:$P$161,トレード履歴!$M$2:$M$161,"drw",トレード履歴!$B$2:$B$161,成績表!$A22&amp;"*")</f>
        <v>0</v>
      </c>
      <c r="E22" s="102">
        <f t="shared" si="0"/>
        <v>-618</v>
      </c>
      <c r="F22" s="103">
        <f>COUNTIF(トレード履歴!$B$2:$B$161,成績表!$A22&amp;"*")</f>
        <v>5</v>
      </c>
      <c r="G22" s="103">
        <f>COUNTIFS(トレード履歴!$M$2:$M$161,"win",トレード履歴!$B$2:$B$161,成績表!$A22&amp;"*")</f>
        <v>1</v>
      </c>
      <c r="H22" s="103">
        <f>COUNTIFS(トレード履歴!$M$2:$M$161,"loss",トレード履歴!$B$2:$B$161,成績表!$A22&amp;"*")</f>
        <v>4</v>
      </c>
      <c r="I22" s="103">
        <f>COUNTIFS(トレード履歴!$M$2:$M$161,"drw",トレード履歴!$B$2:$B$161,成績表!$A22&amp;"*")</f>
        <v>0</v>
      </c>
      <c r="J22" s="104">
        <f t="shared" si="5"/>
        <v>0.2</v>
      </c>
      <c r="K22" s="102">
        <f t="shared" si="1"/>
        <v>533</v>
      </c>
      <c r="L22" s="102">
        <f t="shared" si="2"/>
        <v>287.75</v>
      </c>
      <c r="M22" s="117">
        <f t="shared" si="6"/>
        <v>1.8523023457862728</v>
      </c>
      <c r="N22" s="118">
        <f t="shared" si="3"/>
        <v>-0.46307558644656821</v>
      </c>
      <c r="AD22" s="102">
        <f t="shared" si="4"/>
        <v>1151</v>
      </c>
    </row>
    <row r="23" spans="1:30">
      <c r="A23" s="101" t="s">
        <v>181</v>
      </c>
      <c r="B23" s="102">
        <f>SUMIFS(トレード履歴!$P$2:$P$161,トレード履歴!$M$2:$M$161,"win",トレード履歴!$B$2:$B$161,成績表!$A23&amp;"*")</f>
        <v>189947</v>
      </c>
      <c r="C23" s="102">
        <f>SUMIFS(トレード履歴!$P$2:$P$161,トレード履歴!$M$2:$M$161,"loss",トレード履歴!$B$2:$B$161,成績表!$A23&amp;"*")</f>
        <v>-60869</v>
      </c>
      <c r="D23" s="102">
        <f>SUMIFS(トレード履歴!$P$2:$P$161,トレード履歴!$M$2:$M$161,"drw",トレード履歴!$B$2:$B$161,成績表!$A23&amp;"*")</f>
        <v>4</v>
      </c>
      <c r="E23" s="102">
        <f t="shared" si="0"/>
        <v>129082</v>
      </c>
      <c r="F23" s="103">
        <f>COUNTIF(トレード履歴!$B$2:$B$161,成績表!$A23&amp;"*")</f>
        <v>10</v>
      </c>
      <c r="G23" s="103">
        <f>COUNTIFS(トレード履歴!$M$2:$M$161,"win",トレード履歴!$B$2:$B$161,成績表!$A23&amp;"*")</f>
        <v>6</v>
      </c>
      <c r="H23" s="103">
        <f>COUNTIFS(トレード履歴!$M$2:$M$161,"loss",トレード履歴!$B$2:$B$161,成績表!$A23&amp;"*")</f>
        <v>3</v>
      </c>
      <c r="I23" s="103">
        <f>COUNTIFS(トレード履歴!$M$2:$M$161,"drw",トレード履歴!$B$2:$B$161,成績表!$A23&amp;"*")</f>
        <v>1</v>
      </c>
      <c r="J23" s="104">
        <f t="shared" si="5"/>
        <v>0.6</v>
      </c>
      <c r="K23" s="102">
        <f t="shared" si="1"/>
        <v>31657.833333333332</v>
      </c>
      <c r="L23" s="102">
        <f t="shared" si="2"/>
        <v>20289.666666666668</v>
      </c>
      <c r="M23" s="117">
        <f t="shared" si="6"/>
        <v>1.5602934170103007</v>
      </c>
      <c r="N23" s="118">
        <f t="shared" si="3"/>
        <v>-3.1205868340206018</v>
      </c>
      <c r="AD23" s="102">
        <f t="shared" si="4"/>
        <v>60869</v>
      </c>
    </row>
    <row r="24" spans="1:30">
      <c r="A24" s="101" t="s">
        <v>182</v>
      </c>
      <c r="B24" s="102">
        <f>SUMIFS(トレード履歴!$P$2:$P$161,トレード履歴!$M$2:$M$161,"win",トレード履歴!$B$2:$B$161,成績表!$A24&amp;"*")</f>
        <v>0</v>
      </c>
      <c r="C24" s="102">
        <f>SUMIFS(トレード履歴!$P$2:$P$161,トレード履歴!$M$2:$M$161,"loss",トレード履歴!$B$2:$B$161,成績表!$A24&amp;"*")</f>
        <v>0</v>
      </c>
      <c r="D24" s="102">
        <f>SUMIFS(トレード履歴!$P$2:$P$161,トレード履歴!$M$2:$M$161,"drw",トレード履歴!$B$2:$B$161,成績表!$A24&amp;"*")</f>
        <v>0</v>
      </c>
      <c r="E24" s="102">
        <f t="shared" si="0"/>
        <v>0</v>
      </c>
      <c r="F24" s="103">
        <f>COUNTIF(トレード履歴!$B$2:$B$161,成績表!$A24&amp;"*")</f>
        <v>0</v>
      </c>
      <c r="G24" s="103">
        <f>COUNTIFS(トレード履歴!$M$2:$M$161,"win",トレード履歴!$B$2:$B$161,成績表!$A24&amp;"*")</f>
        <v>0</v>
      </c>
      <c r="H24" s="103">
        <f>COUNTIFS(トレード履歴!$M$2:$M$161,"loss",トレード履歴!$B$2:$B$161,成績表!$A24&amp;"*")</f>
        <v>0</v>
      </c>
      <c r="I24" s="103">
        <f>COUNTIFS(トレード履歴!$M$2:$M$161,"drw",トレード履歴!$B$2:$B$161,成績表!$A24&amp;"*")</f>
        <v>0</v>
      </c>
      <c r="J24" s="104">
        <f t="shared" si="5"/>
        <v>0</v>
      </c>
      <c r="K24" s="102">
        <f t="shared" si="1"/>
        <v>0</v>
      </c>
      <c r="L24" s="102">
        <f t="shared" si="2"/>
        <v>0</v>
      </c>
      <c r="M24" s="117">
        <f t="shared" si="6"/>
        <v>0</v>
      </c>
      <c r="N24" s="118">
        <f t="shared" si="3"/>
        <v>0</v>
      </c>
      <c r="AD24" s="102">
        <f t="shared" si="4"/>
        <v>0</v>
      </c>
    </row>
    <row r="25" spans="1:30">
      <c r="A25" s="101" t="s">
        <v>183</v>
      </c>
      <c r="B25" s="102">
        <f>SUMIFS(トレード履歴!$P$2:$P$161,トレード履歴!$M$2:$M$161,"win",トレード履歴!$B$2:$B$161,成績表!$A25&amp;"*")</f>
        <v>0</v>
      </c>
      <c r="C25" s="102">
        <f>SUMIFS(トレード履歴!$P$2:$P$161,トレード履歴!$M$2:$M$161,"loss",トレード履歴!$B$2:$B$161,成績表!$A25&amp;"*")</f>
        <v>-172034</v>
      </c>
      <c r="D25" s="102">
        <f>SUMIFS(トレード履歴!$P$2:$P$161,トレード履歴!$M$2:$M$161,"drw",トレード履歴!$B$2:$B$161,成績表!$A25&amp;"*")</f>
        <v>0</v>
      </c>
      <c r="E25" s="102">
        <f t="shared" si="0"/>
        <v>-172034</v>
      </c>
      <c r="F25" s="103">
        <f>COUNTIF(トレード履歴!$B$2:$B$161,成績表!$A25&amp;"*")</f>
        <v>1</v>
      </c>
      <c r="G25" s="103">
        <f>COUNTIFS(トレード履歴!$M$2:$M$161,"win",トレード履歴!$B$2:$B$161,成績表!$A25&amp;"*")</f>
        <v>0</v>
      </c>
      <c r="H25" s="103">
        <f>COUNTIFS(トレード履歴!$M$2:$M$161,"loss",トレード履歴!$B$2:$B$161,成績表!$A25&amp;"*")</f>
        <v>1</v>
      </c>
      <c r="I25" s="103">
        <f>COUNTIFS(トレード履歴!$M$2:$M$161,"drw",トレード履歴!$B$2:$B$161,成績表!$A25&amp;"*")</f>
        <v>0</v>
      </c>
      <c r="J25" s="104">
        <f t="shared" si="5"/>
        <v>0</v>
      </c>
      <c r="K25" s="102">
        <f t="shared" si="1"/>
        <v>0</v>
      </c>
      <c r="L25" s="102">
        <f t="shared" si="2"/>
        <v>172034</v>
      </c>
      <c r="M25" s="117">
        <f t="shared" si="6"/>
        <v>0</v>
      </c>
      <c r="N25" s="118">
        <f t="shared" si="3"/>
        <v>0</v>
      </c>
      <c r="AD25" s="102">
        <f t="shared" si="4"/>
        <v>172034</v>
      </c>
    </row>
    <row r="26" spans="1:30">
      <c r="A26" s="101" t="s">
        <v>184</v>
      </c>
      <c r="B26" s="102">
        <f>SUMIFS(トレード履歴!$P$2:$P$161,トレード履歴!$M$2:$M$161,"win",トレード履歴!$B$2:$B$161,成績表!$A26&amp;"*")</f>
        <v>0</v>
      </c>
      <c r="C26" s="102">
        <f>SUMIFS(トレード履歴!$P$2:$P$161,トレード履歴!$M$2:$M$161,"loss",トレード履歴!$B$2:$B$161,成績表!$A26&amp;"*")</f>
        <v>0</v>
      </c>
      <c r="D26" s="102">
        <f>SUMIFS(トレード履歴!$P$2:$P$161,トレード履歴!$M$2:$M$161,"drw",トレード履歴!$B$2:$B$161,成績表!$A26&amp;"*")</f>
        <v>0</v>
      </c>
      <c r="E26" s="102">
        <f t="shared" si="0"/>
        <v>0</v>
      </c>
      <c r="F26" s="103">
        <f>COUNTIF(トレード履歴!$B$2:$B$161,成績表!$A26&amp;"*")</f>
        <v>0</v>
      </c>
      <c r="G26" s="103">
        <f>COUNTIFS(トレード履歴!$M$2:$M$161,"win",トレード履歴!$B$2:$B$161,成績表!$A26&amp;"*")</f>
        <v>0</v>
      </c>
      <c r="H26" s="103">
        <f>COUNTIFS(トレード履歴!$M$2:$M$161,"loss",トレード履歴!$B$2:$B$161,成績表!$A26&amp;"*")</f>
        <v>0</v>
      </c>
      <c r="I26" s="103">
        <f>COUNTIFS(トレード履歴!$M$2:$M$161,"drw",トレード履歴!$B$2:$B$161,成績表!$A26&amp;"*")</f>
        <v>0</v>
      </c>
      <c r="J26" s="104">
        <f t="shared" si="5"/>
        <v>0</v>
      </c>
      <c r="K26" s="102">
        <f t="shared" si="1"/>
        <v>0</v>
      </c>
      <c r="L26" s="102">
        <f t="shared" si="2"/>
        <v>0</v>
      </c>
      <c r="M26" s="117">
        <f t="shared" si="6"/>
        <v>0</v>
      </c>
      <c r="N26" s="118">
        <f t="shared" si="3"/>
        <v>0</v>
      </c>
      <c r="AD26" s="102">
        <f t="shared" si="4"/>
        <v>0</v>
      </c>
    </row>
    <row r="27" spans="1:30">
      <c r="A27" s="101" t="s">
        <v>185</v>
      </c>
      <c r="B27" s="102">
        <f>SUMIFS(トレード履歴!$P$2:$P$161,トレード履歴!$M$2:$M$161,"win",トレード履歴!$B$2:$B$161,成績表!$A27&amp;"*")</f>
        <v>0</v>
      </c>
      <c r="C27" s="102">
        <f>SUMIFS(トレード履歴!$P$2:$P$161,トレード履歴!$M$2:$M$161,"loss",トレード履歴!$B$2:$B$161,成績表!$A27&amp;"*")</f>
        <v>-251</v>
      </c>
      <c r="D27" s="102">
        <f>SUMIFS(トレード履歴!$P$2:$P$161,トレード履歴!$M$2:$M$161,"drw",トレード履歴!$B$2:$B$161,成績表!$A27&amp;"*")</f>
        <v>0</v>
      </c>
      <c r="E27" s="102">
        <f t="shared" si="0"/>
        <v>-251</v>
      </c>
      <c r="F27" s="103">
        <f>COUNTIF(トレード履歴!$B$2:$B$161,成績表!$A27&amp;"*")</f>
        <v>1</v>
      </c>
      <c r="G27" s="103">
        <f>COUNTIFS(トレード履歴!$M$2:$M$161,"win",トレード履歴!$B$2:$B$161,成績表!$A27&amp;"*")</f>
        <v>0</v>
      </c>
      <c r="H27" s="103">
        <f>COUNTIFS(トレード履歴!$M$2:$M$161,"loss",トレード履歴!$B$2:$B$161,成績表!$A27&amp;"*")</f>
        <v>1</v>
      </c>
      <c r="I27" s="103">
        <f>COUNTIFS(トレード履歴!$M$2:$M$161,"drw",トレード履歴!$B$2:$B$161,成績表!$A27&amp;"*")</f>
        <v>0</v>
      </c>
      <c r="J27" s="104">
        <f t="shared" si="5"/>
        <v>0</v>
      </c>
      <c r="K27" s="102">
        <f t="shared" si="1"/>
        <v>0</v>
      </c>
      <c r="L27" s="102">
        <f t="shared" si="2"/>
        <v>251</v>
      </c>
      <c r="M27" s="117">
        <f t="shared" si="6"/>
        <v>0</v>
      </c>
      <c r="N27" s="118">
        <f t="shared" si="3"/>
        <v>0</v>
      </c>
      <c r="AD27" s="102">
        <f t="shared" si="4"/>
        <v>251</v>
      </c>
    </row>
    <row r="28" spans="1:30">
      <c r="A28" s="101" t="s">
        <v>186</v>
      </c>
      <c r="B28" s="102">
        <f>SUMIFS(トレード履歴!$P$2:$P$161,トレード履歴!$M$2:$M$161,"win",トレード履歴!$B$2:$B$161,成績表!$A28&amp;"*")</f>
        <v>4220</v>
      </c>
      <c r="C28" s="102">
        <f>SUMIFS(トレード履歴!$P$2:$P$161,トレード履歴!$M$2:$M$161,"loss",トレード履歴!$B$2:$B$161,成績表!$A28&amp;"*")</f>
        <v>-54315</v>
      </c>
      <c r="D28" s="102">
        <f>SUMIFS(トレード履歴!$P$2:$P$161,トレード履歴!$M$2:$M$161,"drw",トレード履歴!$B$2:$B$161,成績表!$A28&amp;"*")</f>
        <v>0</v>
      </c>
      <c r="E28" s="102">
        <f t="shared" si="0"/>
        <v>-50095</v>
      </c>
      <c r="F28" s="103">
        <f>COUNTIF(トレード履歴!$B$2:$B$161,成績表!$A28&amp;"*")</f>
        <v>4</v>
      </c>
      <c r="G28" s="103">
        <f>COUNTIFS(トレード履歴!$M$2:$M$161,"win",トレード履歴!$B$2:$B$161,成績表!$A28&amp;"*")</f>
        <v>2</v>
      </c>
      <c r="H28" s="103">
        <f>COUNTIFS(トレード履歴!$M$2:$M$161,"loss",トレード履歴!$B$2:$B$161,成績表!$A28&amp;"*")</f>
        <v>2</v>
      </c>
      <c r="I28" s="103">
        <f>COUNTIFS(トレード履歴!$M$2:$M$161,"drw",トレード履歴!$B$2:$B$161,成績表!$A28&amp;"*")</f>
        <v>0</v>
      </c>
      <c r="J28" s="104">
        <f t="shared" si="5"/>
        <v>0.5</v>
      </c>
      <c r="K28" s="102">
        <f t="shared" si="1"/>
        <v>2110</v>
      </c>
      <c r="L28" s="102">
        <f t="shared" si="2"/>
        <v>27157.5</v>
      </c>
      <c r="M28" s="117">
        <f t="shared" si="6"/>
        <v>7.7694927736352754E-2</v>
      </c>
      <c r="N28" s="118">
        <f t="shared" si="3"/>
        <v>-7.7694927736352754E-2</v>
      </c>
      <c r="AD28" s="102">
        <f t="shared" si="4"/>
        <v>54315</v>
      </c>
    </row>
    <row r="29" spans="1:30">
      <c r="A29" s="101" t="s">
        <v>187</v>
      </c>
      <c r="B29" s="102">
        <f>SUMIFS(トレード履歴!$P$2:$P$161,トレード履歴!$M$2:$M$161,"win",トレード履歴!$B$2:$B$161,成績表!$A29&amp;"*")</f>
        <v>138925</v>
      </c>
      <c r="C29" s="102">
        <f>SUMIFS(トレード履歴!$P$2:$P$161,トレード履歴!$M$2:$M$161,"loss",トレード履歴!$B$2:$B$161,成績表!$A29&amp;"*")</f>
        <v>-310013</v>
      </c>
      <c r="D29" s="102">
        <f>SUMIFS(トレード履歴!$P$2:$P$161,トレード履歴!$M$2:$M$161,"drw",トレード履歴!$B$2:$B$161,成績表!$A29&amp;"*")</f>
        <v>0</v>
      </c>
      <c r="E29" s="102">
        <f t="shared" si="0"/>
        <v>-171088</v>
      </c>
      <c r="F29" s="103">
        <f>COUNTIF(トレード履歴!$B$2:$B$161,成績表!$A29&amp;"*")</f>
        <v>5</v>
      </c>
      <c r="G29" s="103">
        <f>COUNTIFS(トレード履歴!$M$2:$M$161,"win",トレード履歴!$B$2:$B$161,成績表!$A29&amp;"*")</f>
        <v>3</v>
      </c>
      <c r="H29" s="103">
        <f>COUNTIFS(トレード履歴!$M$2:$M$161,"loss",トレード履歴!$B$2:$B$161,成績表!$A29&amp;"*")</f>
        <v>2</v>
      </c>
      <c r="I29" s="103">
        <f>COUNTIFS(トレード履歴!$M$2:$M$161,"drw",トレード履歴!$B$2:$B$161,成績表!$A29&amp;"*")</f>
        <v>0</v>
      </c>
      <c r="J29" s="104">
        <f t="shared" si="5"/>
        <v>0.6</v>
      </c>
      <c r="K29" s="102">
        <f t="shared" si="1"/>
        <v>46308.333333333336</v>
      </c>
      <c r="L29" s="102">
        <f t="shared" si="2"/>
        <v>155006.5</v>
      </c>
      <c r="M29" s="117">
        <f t="shared" si="6"/>
        <v>0.29875091259613845</v>
      </c>
      <c r="N29" s="118">
        <f t="shared" si="3"/>
        <v>-0.44812636889420765</v>
      </c>
      <c r="AD29" s="102">
        <f t="shared" si="4"/>
        <v>310013</v>
      </c>
    </row>
    <row r="30" spans="1:30">
      <c r="A30" s="101" t="s">
        <v>188</v>
      </c>
      <c r="B30" s="102">
        <f>SUMIFS(トレード履歴!$P$2:$P$161,トレード履歴!$M$2:$M$161,"win",トレード履歴!$B$2:$B$161,成績表!$A30&amp;"*")</f>
        <v>1065</v>
      </c>
      <c r="C30" s="102">
        <f>SUMIFS(トレード履歴!$P$2:$P$161,トレード履歴!$M$2:$M$161,"loss",トレード履歴!$B$2:$B$161,成績表!$A30&amp;"*")</f>
        <v>0</v>
      </c>
      <c r="D30" s="102">
        <f>SUMIFS(トレード履歴!$P$2:$P$161,トレード履歴!$M$2:$M$161,"drw",トレード履歴!$B$2:$B$161,成績表!$A30&amp;"*")</f>
        <v>-1</v>
      </c>
      <c r="E30" s="102">
        <f t="shared" si="0"/>
        <v>1064</v>
      </c>
      <c r="F30" s="103">
        <f>COUNTIF(トレード履歴!$B$2:$B$161,成績表!$A30&amp;"*")</f>
        <v>3</v>
      </c>
      <c r="G30" s="103">
        <f>COUNTIFS(トレード履歴!$M$2:$M$161,"win",トレード履歴!$B$2:$B$161,成績表!$A30&amp;"*")</f>
        <v>2</v>
      </c>
      <c r="H30" s="103">
        <f>COUNTIFS(トレード履歴!$M$2:$M$161,"loss",トレード履歴!$B$2:$B$161,成績表!$A30&amp;"*")</f>
        <v>0</v>
      </c>
      <c r="I30" s="103">
        <f>COUNTIFS(トレード履歴!$M$2:$M$161,"drw",トレード履歴!$B$2:$B$161,成績表!$A30&amp;"*")</f>
        <v>1</v>
      </c>
      <c r="J30" s="104">
        <f t="shared" si="5"/>
        <v>0.66666666666666663</v>
      </c>
      <c r="K30" s="102">
        <f t="shared" si="1"/>
        <v>532.5</v>
      </c>
      <c r="L30" s="102">
        <f t="shared" si="2"/>
        <v>0</v>
      </c>
      <c r="M30" s="117">
        <f t="shared" si="6"/>
        <v>0</v>
      </c>
      <c r="N30" s="118">
        <f t="shared" si="3"/>
        <v>0</v>
      </c>
      <c r="AD30" s="102">
        <f t="shared" si="4"/>
        <v>0</v>
      </c>
    </row>
    <row r="31" spans="1:30">
      <c r="A31" s="101" t="s">
        <v>189</v>
      </c>
      <c r="B31" s="102">
        <f>SUMIFS(トレード履歴!$P$2:$P$161,トレード履歴!$M$2:$M$161,"win",トレード履歴!$B$2:$B$161,成績表!$A31&amp;"*")</f>
        <v>46588</v>
      </c>
      <c r="C31" s="102">
        <f>SUMIFS(トレード履歴!$P$2:$P$161,トレード履歴!$M$2:$M$161,"loss",トレード履歴!$B$2:$B$161,成績表!$A31&amp;"*")</f>
        <v>0</v>
      </c>
      <c r="D31" s="102">
        <f>SUMIFS(トレード履歴!$P$2:$P$161,トレード履歴!$M$2:$M$161,"drw",トレード履歴!$B$2:$B$161,成績表!$A31&amp;"*")</f>
        <v>0</v>
      </c>
      <c r="E31" s="102">
        <f t="shared" si="0"/>
        <v>46588</v>
      </c>
      <c r="F31" s="103">
        <f>COUNTIF(トレード履歴!$B$2:$B$161,成績表!$A31&amp;"*")</f>
        <v>2</v>
      </c>
      <c r="G31" s="103">
        <f>COUNTIFS(トレード履歴!$M$2:$M$161,"win",トレード履歴!$B$2:$B$161,成績表!$A31&amp;"*")</f>
        <v>2</v>
      </c>
      <c r="H31" s="103">
        <f>COUNTIFS(トレード履歴!$M$2:$M$161,"loss",トレード履歴!$B$2:$B$161,成績表!$A31&amp;"*")</f>
        <v>0</v>
      </c>
      <c r="I31" s="103">
        <f>COUNTIFS(トレード履歴!$M$2:$M$161,"drw",トレード履歴!$B$2:$B$161,成績表!$A31&amp;"*")</f>
        <v>0</v>
      </c>
      <c r="J31" s="104">
        <f t="shared" si="5"/>
        <v>1</v>
      </c>
      <c r="K31" s="102">
        <f t="shared" si="1"/>
        <v>23294</v>
      </c>
      <c r="L31" s="102">
        <f t="shared" si="2"/>
        <v>0</v>
      </c>
      <c r="M31" s="117">
        <f t="shared" si="6"/>
        <v>0</v>
      </c>
      <c r="N31" s="118">
        <f t="shared" si="3"/>
        <v>0</v>
      </c>
      <c r="AD31" s="102">
        <f t="shared" si="4"/>
        <v>0</v>
      </c>
    </row>
    <row r="32" spans="1:30">
      <c r="A32" s="101" t="s">
        <v>190</v>
      </c>
      <c r="B32" s="102">
        <f>SUMIFS(トレード履歴!$P$2:$P$161,トレード履歴!$M$2:$M$161,"win",トレード履歴!$B$2:$B$161,成績表!$A32&amp;"*")</f>
        <v>15674</v>
      </c>
      <c r="C32" s="102">
        <f>SUMIFS(トレード履歴!$P$2:$P$161,トレード履歴!$M$2:$M$161,"loss",トレード履歴!$B$2:$B$161,成績表!$A32&amp;"*")</f>
        <v>0</v>
      </c>
      <c r="D32" s="102">
        <f>SUMIFS(トレード履歴!$P$2:$P$161,トレード履歴!$M$2:$M$161,"drw",トレード履歴!$B$2:$B$161,成績表!$A32&amp;"*")</f>
        <v>0</v>
      </c>
      <c r="E32" s="102">
        <f t="shared" si="0"/>
        <v>15674</v>
      </c>
      <c r="F32" s="103">
        <f>COUNTIF(トレード履歴!$B$2:$B$161,成績表!$A32&amp;"*")</f>
        <v>2</v>
      </c>
      <c r="G32" s="103">
        <f>COUNTIFS(トレード履歴!$M$2:$M$161,"win",トレード履歴!$B$2:$B$161,成績表!$A32&amp;"*")</f>
        <v>2</v>
      </c>
      <c r="H32" s="103">
        <f>COUNTIFS(トレード履歴!$M$2:$M$161,"loss",トレード履歴!$B$2:$B$161,成績表!$A32&amp;"*")</f>
        <v>0</v>
      </c>
      <c r="I32" s="103">
        <f>COUNTIFS(トレード履歴!$M$2:$M$161,"drw",トレード履歴!$B$2:$B$161,成績表!$A32&amp;"*")</f>
        <v>0</v>
      </c>
      <c r="J32" s="104">
        <f t="shared" si="5"/>
        <v>1</v>
      </c>
      <c r="K32" s="102">
        <f t="shared" si="1"/>
        <v>7837</v>
      </c>
      <c r="L32" s="102">
        <f t="shared" si="2"/>
        <v>0</v>
      </c>
      <c r="M32" s="117">
        <f t="shared" si="6"/>
        <v>0</v>
      </c>
      <c r="N32" s="118">
        <f t="shared" si="3"/>
        <v>0</v>
      </c>
      <c r="AD32" s="102">
        <f t="shared" si="4"/>
        <v>0</v>
      </c>
    </row>
    <row r="33" spans="1:30">
      <c r="A33" s="101" t="s">
        <v>191</v>
      </c>
      <c r="B33" s="102">
        <f>SUMIFS(トレード履歴!$P$2:$P$161,トレード履歴!$M$2:$M$161,"win",トレード履歴!$B$2:$B$161,成績表!$A33&amp;"*")</f>
        <v>3851</v>
      </c>
      <c r="C33" s="102">
        <f>SUMIFS(トレード履歴!$P$2:$P$161,トレード履歴!$M$2:$M$161,"loss",トレード履歴!$B$2:$B$161,成績表!$A33&amp;"*")</f>
        <v>-241</v>
      </c>
      <c r="D33" s="102">
        <f>SUMIFS(トレード履歴!$P$2:$P$161,トレード履歴!$M$2:$M$161,"drw",トレード履歴!$B$2:$B$161,成績表!$A33&amp;"*")</f>
        <v>1082</v>
      </c>
      <c r="E33" s="102">
        <f t="shared" si="0"/>
        <v>4692</v>
      </c>
      <c r="F33" s="103">
        <f>COUNTIF(トレード履歴!$B$2:$B$161,成績表!$A33&amp;"*")</f>
        <v>5</v>
      </c>
      <c r="G33" s="103">
        <f>COUNTIFS(トレード履歴!$M$2:$M$161,"win",トレード履歴!$B$2:$B$161,成績表!$A33&amp;"*")</f>
        <v>3</v>
      </c>
      <c r="H33" s="103">
        <f>COUNTIFS(トレード履歴!$M$2:$M$161,"loss",トレード履歴!$B$2:$B$161,成績表!$A33&amp;"*")</f>
        <v>1</v>
      </c>
      <c r="I33" s="103">
        <f>COUNTIFS(トレード履歴!$M$2:$M$161,"drw",トレード履歴!$B$2:$B$161,成績表!$A33&amp;"*")</f>
        <v>1</v>
      </c>
      <c r="J33" s="104">
        <f t="shared" si="5"/>
        <v>0.6</v>
      </c>
      <c r="K33" s="102">
        <f t="shared" si="1"/>
        <v>1283.6666666666667</v>
      </c>
      <c r="L33" s="102">
        <f t="shared" si="2"/>
        <v>241</v>
      </c>
      <c r="M33" s="117">
        <f t="shared" si="6"/>
        <v>5.3264177040110656</v>
      </c>
      <c r="N33" s="118">
        <f t="shared" si="3"/>
        <v>-15.979253112033195</v>
      </c>
      <c r="AD33" s="102">
        <f t="shared" si="4"/>
        <v>241</v>
      </c>
    </row>
    <row r="34" spans="1:30">
      <c r="A34" s="101" t="s">
        <v>192</v>
      </c>
      <c r="B34" s="102">
        <f>SUMIFS(トレード履歴!$P$2:$P$161,トレード履歴!$M$2:$M$161,"win",トレード履歴!$B$2:$B$161,成績表!$A34&amp;"*")</f>
        <v>270</v>
      </c>
      <c r="C34" s="102">
        <f>SUMIFS(トレード履歴!$P$2:$P$161,トレード履歴!$M$2:$M$161,"loss",トレード履歴!$B$2:$B$161,成績表!$A34&amp;"*")</f>
        <v>-46125</v>
      </c>
      <c r="D34" s="102">
        <f>SUMIFS(トレード履歴!$P$2:$P$161,トレード履歴!$M$2:$M$161,"drw",トレード履歴!$B$2:$B$161,成績表!$A34&amp;"*")</f>
        <v>0</v>
      </c>
      <c r="E34" s="102">
        <f t="shared" si="0"/>
        <v>-45855</v>
      </c>
      <c r="F34" s="103">
        <f>COUNTIF(トレード履歴!$B$2:$B$161,成績表!$A34&amp;"*")</f>
        <v>2</v>
      </c>
      <c r="G34" s="103">
        <f>COUNTIFS(トレード履歴!$M$2:$M$161,"win",トレード履歴!$B$2:$B$161,成績表!$A34&amp;"*")</f>
        <v>1</v>
      </c>
      <c r="H34" s="103">
        <f>COUNTIFS(トレード履歴!$M$2:$M$161,"loss",トレード履歴!$B$2:$B$161,成績表!$A34&amp;"*")</f>
        <v>1</v>
      </c>
      <c r="I34" s="103">
        <f>COUNTIFS(トレード履歴!$M$2:$M$161,"drw",トレード履歴!$B$2:$B$161,成績表!$A34&amp;"*")</f>
        <v>0</v>
      </c>
      <c r="J34" s="104">
        <f t="shared" si="5"/>
        <v>0.5</v>
      </c>
      <c r="K34" s="102">
        <f t="shared" si="1"/>
        <v>270</v>
      </c>
      <c r="L34" s="102">
        <f t="shared" si="2"/>
        <v>46125</v>
      </c>
      <c r="M34" s="117">
        <f t="shared" si="6"/>
        <v>5.8536585365853658E-3</v>
      </c>
      <c r="N34" s="118">
        <f t="shared" si="3"/>
        <v>-5.8536585365853658E-3</v>
      </c>
      <c r="AD34" s="102">
        <f t="shared" si="4"/>
        <v>46125</v>
      </c>
    </row>
    <row r="35" spans="1:30">
      <c r="A35" s="101" t="s">
        <v>193</v>
      </c>
      <c r="B35" s="102">
        <f>SUMIFS(トレード履歴!$P$2:$P$161,トレード履歴!$M$2:$M$161,"win",トレード履歴!$B$2:$B$161,成績表!$A35&amp;"*")</f>
        <v>0</v>
      </c>
      <c r="C35" s="102">
        <f>SUMIFS(トレード履歴!$P$2:$P$161,トレード履歴!$M$2:$M$161,"loss",トレード履歴!$B$2:$B$161,成績表!$A35&amp;"*")</f>
        <v>-271</v>
      </c>
      <c r="D35" s="102">
        <f>SUMIFS(トレード履歴!$P$2:$P$161,トレード履歴!$M$2:$M$161,"drw",トレード履歴!$B$2:$B$161,成績表!$A35&amp;"*")</f>
        <v>0</v>
      </c>
      <c r="E35" s="102">
        <f t="shared" si="0"/>
        <v>-271</v>
      </c>
      <c r="F35" s="103">
        <f>COUNTIF(トレード履歴!$B$2:$B$161,成績表!$A35&amp;"*")</f>
        <v>1</v>
      </c>
      <c r="G35" s="103">
        <f>COUNTIFS(トレード履歴!$M$2:$M$161,"win",トレード履歴!$B$2:$B$161,成績表!$A35&amp;"*")</f>
        <v>0</v>
      </c>
      <c r="H35" s="103">
        <f>COUNTIFS(トレード履歴!$M$2:$M$161,"loss",トレード履歴!$B$2:$B$161,成績表!$A35&amp;"*")</f>
        <v>1</v>
      </c>
      <c r="I35" s="103">
        <f>COUNTIFS(トレード履歴!$M$2:$M$161,"drw",トレード履歴!$B$2:$B$161,成績表!$A35&amp;"*")</f>
        <v>0</v>
      </c>
      <c r="J35" s="104">
        <f t="shared" si="5"/>
        <v>0</v>
      </c>
      <c r="K35" s="102">
        <f t="shared" si="1"/>
        <v>0</v>
      </c>
      <c r="L35" s="102">
        <f t="shared" si="2"/>
        <v>271</v>
      </c>
      <c r="M35" s="117">
        <f t="shared" si="6"/>
        <v>0</v>
      </c>
      <c r="N35" s="118">
        <f t="shared" si="3"/>
        <v>0</v>
      </c>
      <c r="AD35" s="102">
        <f t="shared" si="4"/>
        <v>271</v>
      </c>
    </row>
    <row r="36" spans="1:30">
      <c r="A36" s="105" t="s">
        <v>194</v>
      </c>
      <c r="B36" s="102">
        <f>SUMIFS(トレード履歴!$P$2:$P$161,トレード履歴!$M$2:$M$161,"win",トレード履歴!$B$2:$B$161,成績表!$A36&amp;"*")</f>
        <v>33594</v>
      </c>
      <c r="C36" s="102">
        <f>SUMIFS(トレード履歴!$P$2:$P$161,トレード履歴!$M$2:$M$161,"loss",トレード履歴!$B$2:$B$161,成績表!$A36&amp;"*")</f>
        <v>-656</v>
      </c>
      <c r="D36" s="102">
        <f>SUMIFS(トレード履歴!$P$2:$P$161,トレード履歴!$M$2:$M$161,"drw",トレード履歴!$B$2:$B$161,成績表!$A36&amp;"*")</f>
        <v>-2</v>
      </c>
      <c r="E36" s="102">
        <f t="shared" si="0"/>
        <v>32936</v>
      </c>
      <c r="F36" s="103">
        <f>COUNTIF(トレード履歴!$B$2:$B$161,成績表!$A36&amp;"*")</f>
        <v>5</v>
      </c>
      <c r="G36" s="103">
        <f>COUNTIFS(トレード履歴!$M$2:$M$161,"win",トレード履歴!$B$2:$B$161,成績表!$A36&amp;"*")</f>
        <v>2</v>
      </c>
      <c r="H36" s="103">
        <f>COUNTIFS(トレード履歴!$M$2:$M$161,"loss",トレード履歴!$B$2:$B$161,成績表!$A36&amp;"*")</f>
        <v>2</v>
      </c>
      <c r="I36" s="103">
        <f>COUNTIFS(トレード履歴!$M$2:$M$161,"drw",トレード履歴!$B$2:$B$161,成績表!$A36&amp;"*")</f>
        <v>1</v>
      </c>
      <c r="J36" s="106">
        <f t="shared" si="5"/>
        <v>0.4</v>
      </c>
      <c r="K36" s="107">
        <f t="shared" si="1"/>
        <v>16797</v>
      </c>
      <c r="L36" s="107">
        <f t="shared" si="2"/>
        <v>328</v>
      </c>
      <c r="M36" s="119">
        <f>IF(AND(K36&lt;&gt;0,L36&lt;&gt;0),K36/L36,0)</f>
        <v>51.210365853658537</v>
      </c>
      <c r="N36" s="120">
        <f t="shared" si="3"/>
        <v>-51.210365853658537</v>
      </c>
      <c r="AD36" s="102">
        <f t="shared" si="4"/>
        <v>656</v>
      </c>
    </row>
    <row r="37" spans="1:30">
      <c r="A37" s="108" t="s">
        <v>160</v>
      </c>
      <c r="B37" s="109">
        <f t="shared" ref="B37:I37" si="7">SUM(B9:B36)</f>
        <v>1007694</v>
      </c>
      <c r="C37" s="109">
        <f t="shared" si="7"/>
        <v>-743919</v>
      </c>
      <c r="D37" s="109">
        <f t="shared" si="7"/>
        <v>706</v>
      </c>
      <c r="E37" s="109">
        <f t="shared" si="7"/>
        <v>264481</v>
      </c>
      <c r="F37" s="110">
        <f t="shared" si="7"/>
        <v>79</v>
      </c>
      <c r="G37" s="110">
        <f t="shared" si="7"/>
        <v>45</v>
      </c>
      <c r="H37" s="110">
        <f t="shared" si="7"/>
        <v>25</v>
      </c>
      <c r="I37" s="110">
        <f t="shared" si="7"/>
        <v>9</v>
      </c>
      <c r="J37" s="111"/>
      <c r="K37" s="194" t="s">
        <v>161</v>
      </c>
      <c r="L37" s="195"/>
      <c r="M37" s="195"/>
      <c r="N37" s="196"/>
      <c r="AD37" s="109"/>
    </row>
    <row r="38" spans="1:30" ht="36">
      <c r="A38" s="90"/>
      <c r="B38" s="112"/>
      <c r="C38" s="90"/>
      <c r="D38" s="90"/>
      <c r="E38" s="90"/>
      <c r="F38" s="90"/>
      <c r="G38" s="90"/>
      <c r="H38" s="197" t="s">
        <v>162</v>
      </c>
      <c r="I38" s="198"/>
      <c r="J38" s="113">
        <f>AVERAGE(J9:J36)</f>
        <v>0.47023809523809523</v>
      </c>
      <c r="K38" s="108" t="s">
        <v>156</v>
      </c>
      <c r="L38" s="108" t="s">
        <v>157</v>
      </c>
      <c r="M38" s="114" t="s">
        <v>163</v>
      </c>
      <c r="N38" s="114" t="s">
        <v>159</v>
      </c>
      <c r="AD38" s="90"/>
    </row>
    <row r="39" spans="1:30">
      <c r="A39" s="90"/>
      <c r="B39" s="90"/>
      <c r="C39" s="90"/>
      <c r="D39" s="90"/>
      <c r="E39" s="90"/>
      <c r="F39" s="90"/>
      <c r="G39" s="90"/>
      <c r="H39" s="198" t="s">
        <v>164</v>
      </c>
      <c r="I39" s="198"/>
      <c r="J39" s="113">
        <f>G37/F37</f>
        <v>0.569620253164557</v>
      </c>
      <c r="K39" s="109">
        <f>AVERAGE(K9:K36)</f>
        <v>12562.500000000002</v>
      </c>
      <c r="L39" s="109">
        <f>AVERAGE(L9:L36)</f>
        <v>16845.211309523809</v>
      </c>
      <c r="M39" s="121">
        <f>IF(AND(K39&lt;&gt;0,L39&lt;&gt;0),K39/L39,0)</f>
        <v>0.74576090315337973</v>
      </c>
      <c r="N39" s="121">
        <f>IF(AND(B37&lt;&gt;0,C37&lt;&gt;0),B37/C37,0)</f>
        <v>-1.354574893234344</v>
      </c>
      <c r="AD39" s="90"/>
    </row>
    <row r="43" spans="1:30" ht="17.25">
      <c r="A43" s="122" t="s">
        <v>197</v>
      </c>
      <c r="B43" s="90"/>
      <c r="C43" s="90"/>
      <c r="D43" s="90"/>
      <c r="E43" s="90"/>
      <c r="F43" s="90"/>
      <c r="G43" s="90"/>
      <c r="H43" s="90"/>
      <c r="I43" s="90"/>
      <c r="J43" s="90"/>
      <c r="K43" s="90"/>
      <c r="L43" s="90"/>
      <c r="M43" s="90"/>
      <c r="N43" s="90"/>
    </row>
    <row r="44" spans="1:30">
      <c r="A44" s="90"/>
      <c r="B44" s="90"/>
      <c r="C44" s="90"/>
      <c r="D44" s="90"/>
      <c r="E44" s="90"/>
      <c r="F44" s="90"/>
      <c r="G44" s="90"/>
      <c r="H44" s="90"/>
      <c r="I44" s="90"/>
      <c r="J44" s="90"/>
      <c r="K44" s="90"/>
      <c r="L44" s="90"/>
      <c r="M44" s="90"/>
      <c r="N44" s="90"/>
    </row>
    <row r="45" spans="1:30" ht="36">
      <c r="A45" s="123" t="s">
        <v>198</v>
      </c>
      <c r="B45" s="123" t="s">
        <v>199</v>
      </c>
      <c r="C45" s="123" t="s">
        <v>200</v>
      </c>
      <c r="D45" s="123" t="s">
        <v>201</v>
      </c>
      <c r="E45" s="124" t="s">
        <v>202</v>
      </c>
      <c r="F45" s="123" t="s">
        <v>203</v>
      </c>
      <c r="G45" s="123" t="s">
        <v>204</v>
      </c>
      <c r="H45" s="123" t="s">
        <v>205</v>
      </c>
      <c r="I45" s="123" t="s">
        <v>206</v>
      </c>
      <c r="J45" s="123" t="s">
        <v>156</v>
      </c>
      <c r="K45" s="123" t="s">
        <v>157</v>
      </c>
      <c r="L45" s="124" t="s">
        <v>212</v>
      </c>
      <c r="M45" s="124" t="s">
        <v>213</v>
      </c>
      <c r="N45" s="124" t="s">
        <v>176</v>
      </c>
      <c r="O45" s="124" t="s">
        <v>207</v>
      </c>
    </row>
    <row r="46" spans="1:30">
      <c r="A46" s="125" t="e">
        <f>DATE(YEAR(C4),MONTH(C4),1)</f>
        <v>#REF!</v>
      </c>
      <c r="B46" s="90">
        <f>SUMIFS(トレード履歴!$P$2:$P$161,トレード履歴!$M$2:$M$161,"win",トレード履歴!$J$2:$J$161,"&lt;"&amp;A47)</f>
        <v>0</v>
      </c>
      <c r="C46" s="90">
        <f>SUMIFS(トレード履歴!$P$2:$P$161,トレード履歴!$M$2:$M$161,"loss",トレード履歴!$J$2:$J$161,"&lt;"&amp;A47)</f>
        <v>0</v>
      </c>
      <c r="D46" s="90">
        <f t="shared" ref="D46:D63" si="8">SUM(B46:C46)</f>
        <v>0</v>
      </c>
      <c r="E46" s="90">
        <f>COUNTIF(トレード履歴!$J$2:$J$161,"&lt;"&amp;A47)</f>
        <v>0</v>
      </c>
      <c r="F46" s="90">
        <f>COUNTIFS(トレード履歴!$M$2:$M$161,"win",トレード履歴!$J$2:$J$161,"&lt;"&amp;$A47)</f>
        <v>0</v>
      </c>
      <c r="G46" s="90">
        <f>COUNTIFS(トレード履歴!$M$2:$M$161,"loss",トレード履歴!$J$2:$J$161,"&lt;"&amp;$A47)</f>
        <v>0</v>
      </c>
      <c r="H46" s="90">
        <f>COUNTIFS(トレード履歴!$M$2:$M$161,"drw",トレード履歴!$J$2:$J$161,"&lt;"&amp;$A47)</f>
        <v>0</v>
      </c>
      <c r="I46" s="126" t="str">
        <f>IF(E46&lt;&gt;0,F46/E46,"")</f>
        <v/>
      </c>
      <c r="J46" s="127">
        <f t="shared" ref="J46:J63" si="9">IF(B46&lt;&gt;0,B46/F46,0)</f>
        <v>0</v>
      </c>
      <c r="K46" s="127">
        <f t="shared" ref="K46:K63" si="10">IF(C46&lt;&gt;0,C46/G46,0)</f>
        <v>0</v>
      </c>
      <c r="L46" s="90">
        <f>IF(AND(J46&lt;&gt;0,K46&lt;&gt;0),J46/K46,0)</f>
        <v>0</v>
      </c>
      <c r="M46" s="90">
        <f t="shared" ref="M46:M63" si="11">IF(AND(B46&lt;&gt;0,C46&lt;&gt;0),B46/C46,0)</f>
        <v>0</v>
      </c>
      <c r="N46" s="90">
        <f>SUMIFS(トレード履歴!$P$2:$P$161,トレード履歴!$M$2:$M$161,"drw",トレード履歴!$J$2:$J$161,"&lt;"&amp;A47)</f>
        <v>0</v>
      </c>
      <c r="O46" s="127">
        <f>SUM($C$2,$D46)</f>
        <v>500000</v>
      </c>
    </row>
    <row r="47" spans="1:30">
      <c r="A47" s="125" t="e">
        <f>IF(A45&lt;&gt;"",DATE(YEAR(A46),MONTH(A46)+1,1),"")</f>
        <v>#REF!</v>
      </c>
      <c r="B47" s="90">
        <f>SUMIFS(トレード履歴!$P$2:$P$161,トレード履歴!$M$2:$M$161,"win",トレード履歴!$J$2:$J$161,"&lt;"&amp;A48)-B46</f>
        <v>0</v>
      </c>
      <c r="C47" s="90">
        <f>SUMIFS(トレード履歴!$P$2:$P$161,トレード履歴!$M$2:$M$161,"loss",トレード履歴!$J$2:$J$161,"&lt;"&amp;A48)-C46</f>
        <v>0</v>
      </c>
      <c r="D47" s="90">
        <f t="shared" si="8"/>
        <v>0</v>
      </c>
      <c r="E47" s="90" t="e">
        <f>IF(A47&lt;&gt;"",COUNTIF(トレード履歴!$J$2:$J$161,"&lt;"&amp;IF(A48&lt;&gt;"",A48,DATE(YEAR(A47),MONTH(A47),DAY(EOMONTH(A47,0)))))-SUM($E$46:$E46),0)</f>
        <v>#REF!</v>
      </c>
      <c r="F47" s="90">
        <f>COUNTIFS(トレード履歴!$M$2:$M$161,"win",トレード履歴!$J$2:$J$161,"&lt;"&amp;$A48)-F46</f>
        <v>0</v>
      </c>
      <c r="G47" s="90">
        <f>COUNTIFS(トレード履歴!$M$2:$M$161,"loss",トレード履歴!$J$2:$J$161,"&lt;"&amp;$A48)-G46</f>
        <v>0</v>
      </c>
      <c r="H47" s="90">
        <f>COUNTIFS(トレード履歴!$M$2:$M$161,"drw",トレード履歴!$J$2:$J$161,"&lt;"&amp;$A48)-H46</f>
        <v>0</v>
      </c>
      <c r="I47" s="126" t="e">
        <f>IF(E47&lt;&gt;0,F47/E47,0)</f>
        <v>#REF!</v>
      </c>
      <c r="J47" s="127">
        <f t="shared" si="9"/>
        <v>0</v>
      </c>
      <c r="K47" s="127">
        <f t="shared" si="10"/>
        <v>0</v>
      </c>
      <c r="L47" s="90">
        <f>IF(AND(J47&lt;&gt;0,K47&lt;&gt;0),J47/K47,0)</f>
        <v>0</v>
      </c>
      <c r="M47" s="90">
        <f t="shared" si="11"/>
        <v>0</v>
      </c>
      <c r="N47" s="90">
        <f>SUMIFS(トレード履歴!$P$2:$P$161,トレード履歴!$M$2:$M$161,"drw",トレード履歴!$J$2:$J$161,"&lt;"&amp;A48)-N46</f>
        <v>0</v>
      </c>
      <c r="O47" s="127">
        <f t="shared" ref="O47:O63" si="12">SUM(O46,$D47)</f>
        <v>500000</v>
      </c>
    </row>
    <row r="48" spans="1:30">
      <c r="A48" s="125" t="e">
        <f t="shared" ref="A48:A63" si="13">IF(A46&lt;&gt;"",DATE(YEAR(A47),MONTH(A47)+1,1),"")</f>
        <v>#REF!</v>
      </c>
      <c r="B48" s="90" t="e">
        <f>IF(E48&gt;0,SUMIFS(トレード履歴!$P$2:$P$161,トレード履歴!$M$2:$M$161,"win",トレード履歴!$J$2:$J$161,"&lt;"&amp;IF(A49&lt;&gt;"",A49,DATE(YEAR(A48),MONTH(A48),DAY(EOMONTH(A48,0)))))-SUM($B$44:$B47),0)</f>
        <v>#REF!</v>
      </c>
      <c r="C48" s="90" t="e">
        <f>IF(E48&gt;0,SUMIFS(トレード履歴!$P$2:$P$161,トレード履歴!$M$2:$M$161,"loss",トレード履歴!$J$2:$J$161,"&lt;"&amp;IF(A49&lt;&gt;"",A49,DATE(YEAR(A48),MONTH(A48),DAY(EOMONTH(A48,0)))))-SUM($C$46:$C47),0)</f>
        <v>#REF!</v>
      </c>
      <c r="D48" s="90" t="e">
        <f t="shared" si="8"/>
        <v>#REF!</v>
      </c>
      <c r="E48" s="90" t="e">
        <f>IF(A48&lt;&gt;"",COUNTIF(トレード履歴!$J$2:$J$161,"&lt;"&amp;IF(A49&lt;&gt;"",A49,DATE(YEAR(A48),MONTH(A48),DAY(EOMONTH(A48,0)))))-SUM($E$46:$E47),0)</f>
        <v>#REF!</v>
      </c>
      <c r="F48" s="90" t="e">
        <f>IF(A49&lt;&gt;"",COUNTIFS(トレード履歴!$M$2:$M$161,"win",トレード履歴!$J$2:$J$161,"&lt;"&amp;IF(A49&lt;&gt;"",A49,DATE(YEAR(A48),MONTH(A48),DAY(EOMONTH(A48,0)))))-SUM($F$46:$F47),0)</f>
        <v>#REF!</v>
      </c>
      <c r="G48" s="90" t="e">
        <f>IF(A49&lt;&gt;"",COUNTIFS(トレード履歴!$M$2:$M$161,"loss",トレード履歴!$J$2:$J$161,"&lt;"&amp;IF(A49&lt;&gt;"",A49,DATE(YEAR(A48),MONTH(A48),DAY(EOMONTH(A48,0)))))-SUM($G$46:$G47),0)</f>
        <v>#REF!</v>
      </c>
      <c r="H48" s="90">
        <f>COUNTIFS(トレード履歴!$M$2:$M$161,"drw",トレード履歴!$J$2:$J$161,"&lt;"&amp;IF(A49&lt;&gt;"",A49,DATE(YEAR(A48),MONTH(A48),DAY(EOMONTH(A48,0)))))-SUM($H$46:$H47)</f>
        <v>0</v>
      </c>
      <c r="I48" s="126" t="e">
        <f t="shared" ref="I48:I63" si="14">IF(E48&lt;&gt;0,F48/E48,0)</f>
        <v>#REF!</v>
      </c>
      <c r="J48" s="127" t="e">
        <f t="shared" si="9"/>
        <v>#REF!</v>
      </c>
      <c r="K48" s="127" t="e">
        <f t="shared" si="10"/>
        <v>#REF!</v>
      </c>
      <c r="L48" s="90" t="e">
        <f t="shared" ref="L48:L63" si="15">IF(AND(J48&lt;&gt;0,K48&lt;&gt;0),J48/K48,0)</f>
        <v>#REF!</v>
      </c>
      <c r="M48" s="90" t="e">
        <f t="shared" si="11"/>
        <v>#REF!</v>
      </c>
      <c r="N48" s="90" t="e">
        <f>IF(E48&gt;0,SUMIFS(トレード履歴!$P$2:$P$161,トレード履歴!$M$2:$M$161,"drw",トレード履歴!$J$2:$J$161,"&lt;"&amp;IF(A49&lt;&gt;"",A49,DATE(YEAR(A48),MONTH(A48),DAY(EOMONTH(A48,0)))))-SUM($N$46:$N47),0)</f>
        <v>#REF!</v>
      </c>
      <c r="O48" s="127" t="e">
        <f t="shared" si="12"/>
        <v>#REF!</v>
      </c>
    </row>
    <row r="49" spans="1:15">
      <c r="A49" s="125" t="e">
        <f t="shared" si="13"/>
        <v>#REF!</v>
      </c>
      <c r="B49" s="90" t="e">
        <f>IF(E49&gt;0,SUMIFS(トレード履歴!$P$2:$P$161,トレード履歴!$M$2:$M$161,"win",トレード履歴!$J$2:$J161,"&lt;"&amp;IF(A50&lt;&gt;"",A50,DATE(YEAR(A49),MONTH(A49),DAY(EOMONTH(A49,0)))))-SUM($B$44:$B48),0)</f>
        <v>#REF!</v>
      </c>
      <c r="C49" s="90" t="e">
        <f>IF(E49&gt;0,SUMIFS(トレード履歴!$P$2:$P$161,トレード履歴!$M$2:$M$161,"loss",トレード履歴!$J$2:$J$161,"&lt;"&amp;IF(A50&lt;&gt;"",A50,DATE(YEAR(A49),MONTH(A49),DAY(EOMONTH(A49,0)))))-SUM($C$46:$C48),0)</f>
        <v>#REF!</v>
      </c>
      <c r="D49" s="90" t="e">
        <f t="shared" si="8"/>
        <v>#REF!</v>
      </c>
      <c r="E49" s="90" t="e">
        <f>IF(A49&lt;&gt;"",COUNTIF(トレード履歴!$J$2:$J$161,"&lt;"&amp;IF(A50&lt;&gt;"",A50,DATE(YEAR(A49),MONTH(A49),DAY(EOMONTH(A49,0)))))-SUM($E$46:$E48),0)</f>
        <v>#REF!</v>
      </c>
      <c r="F49" s="90" t="e">
        <f>IF(A50&lt;&gt;"",COUNTIFS(トレード履歴!$M$2:$M$161,"win",トレード履歴!$J$2:$J$161,"&lt;"&amp;IF(A50&lt;&gt;"",A50,DATE(YEAR(A49),MONTH(A49),DAY(EOMONTH(A49,0)))))-SUM($F$46:$F48),0)</f>
        <v>#REF!</v>
      </c>
      <c r="G49" s="90" t="e">
        <f>IF(A50&lt;&gt;"",COUNTIFS(トレード履歴!$M$2:$M$161,"loss",トレード履歴!$J$2:$J$161,"&lt;"&amp;IF(A50&lt;&gt;"",A50,DATE(YEAR(A49),MONTH(A49),DAY(EOMONTH(A49,0)))))-SUM($G$46:$G48),0)</f>
        <v>#REF!</v>
      </c>
      <c r="H49" s="90">
        <f>COUNTIFS(トレード履歴!$M$2:$M$161,"drw",トレード履歴!$J$2:$J$161,"&lt;"&amp;IF(A50&lt;&gt;"",A50,DATE(YEAR(A49),MONTH(A49),DAY(EOMONTH(A49,0)))))-SUM($H$46:$H48)</f>
        <v>0</v>
      </c>
      <c r="I49" s="126" t="e">
        <f t="shared" si="14"/>
        <v>#REF!</v>
      </c>
      <c r="J49" s="127" t="e">
        <f t="shared" si="9"/>
        <v>#REF!</v>
      </c>
      <c r="K49" s="127" t="e">
        <f t="shared" si="10"/>
        <v>#REF!</v>
      </c>
      <c r="L49" s="90" t="e">
        <f t="shared" si="15"/>
        <v>#REF!</v>
      </c>
      <c r="M49" s="90" t="e">
        <f t="shared" si="11"/>
        <v>#REF!</v>
      </c>
      <c r="N49" s="90" t="e">
        <f>IF(E49&gt;0,SUMIFS(トレード履歴!$P$2:$P$161,トレード履歴!$M$2:$M$161,"drw",トレード履歴!$J$2:$J$161,"&lt;"&amp;IF(A50&lt;&gt;"",A50,DATE(YEAR(A49),MONTH(A49),DAY(EOMONTH(A49,0)))))-SUM($C$46:$C48),0)</f>
        <v>#REF!</v>
      </c>
      <c r="O49" s="127" t="e">
        <f t="shared" si="12"/>
        <v>#REF!</v>
      </c>
    </row>
    <row r="50" spans="1:15">
      <c r="A50" s="125" t="e">
        <f t="shared" si="13"/>
        <v>#REF!</v>
      </c>
      <c r="B50" s="90" t="e">
        <f>IF(E50&gt;0,SUMIFS(トレード履歴!$P$2:$P$161,トレード履歴!$M$2:$M$161,"win",トレード履歴!$J$2:$J161,"&lt;"&amp;IF(A51&lt;&gt;"",A51,DATE(YEAR(A50),MONTH(A50),DAY(EOMONTH(A50,0)))))-SUM($B$44:$B49),0)</f>
        <v>#REF!</v>
      </c>
      <c r="C50" s="90" t="e">
        <f>IF(E50&gt;0,SUMIFS(トレード履歴!$P$2:$P$161,トレード履歴!$M$2:$M$161,"loss",トレード履歴!$J$2:$J$161,"&lt;"&amp;IF(A51&lt;&gt;"",A51,DATE(YEAR(A50),MONTH(A50),DAY(EOMONTH(A50,0)))))-SUM($C$46:$C49),0)</f>
        <v>#REF!</v>
      </c>
      <c r="D50" s="90" t="e">
        <f t="shared" si="8"/>
        <v>#REF!</v>
      </c>
      <c r="E50" s="90" t="e">
        <f>IF(A50&lt;&gt;"",COUNTIF(トレード履歴!$J$2:$J$161,"&lt;"&amp;IF(A51&lt;&gt;"",A51,DATE(YEAR(A50),MONTH(A50),DAY(EOMONTH(A50,0)))))-SUM($E$46:$E49),0)</f>
        <v>#REF!</v>
      </c>
      <c r="F50" s="90" t="e">
        <f>IF(A51&lt;&gt;"",COUNTIFS(トレード履歴!$M$2:$M$161,"win",トレード履歴!$J$2:$J$161,"&lt;"&amp;IF(A51&lt;&gt;"",A51,DATE(YEAR(A50),MONTH(A50),DAY(EOMONTH(A50,0)))))-SUM($F$46:$F49),0)</f>
        <v>#REF!</v>
      </c>
      <c r="G50" s="90" t="e">
        <f>IF(A51&lt;&gt;"",COUNTIFS(トレード履歴!$M$2:$M$161,"loss",トレード履歴!$J$2:$J$161,"&lt;"&amp;IF(A51&lt;&gt;"",A51,DATE(YEAR(A50),MONTH(A50),DAY(EOMONTH(A50,0)))))-SUM($G$46:$G49),0)</f>
        <v>#REF!</v>
      </c>
      <c r="H50" s="90">
        <f>COUNTIFS(トレード履歴!$M$2:$M$161,"drw",トレード履歴!$J$2:$J$161,"&lt;"&amp;IF(A51&lt;&gt;"",A51,DATE(YEAR(A50),MONTH(A50),DAY(EOMONTH(A50,0)))))-SUM($H$46:$H49)</f>
        <v>0</v>
      </c>
      <c r="I50" s="126" t="e">
        <f t="shared" si="14"/>
        <v>#REF!</v>
      </c>
      <c r="J50" s="127" t="e">
        <f t="shared" si="9"/>
        <v>#REF!</v>
      </c>
      <c r="K50" s="127" t="e">
        <f t="shared" si="10"/>
        <v>#REF!</v>
      </c>
      <c r="L50" s="90" t="e">
        <f t="shared" si="15"/>
        <v>#REF!</v>
      </c>
      <c r="M50" s="90" t="e">
        <f t="shared" si="11"/>
        <v>#REF!</v>
      </c>
      <c r="N50" s="90" t="e">
        <f>IF(E50&gt;0,SUMIFS(トレード履歴!$P$2:$P$161,トレード履歴!$M$2:$M$161,"drw",トレード履歴!$R$2:$R$161,"&lt;"&amp;IF(A51&lt;&gt;"",A51,DATE(YEAR(A50),MONTH(A50),DAY(EOMONTH(A50,0)))))-SUM($C$46:$C49),0)</f>
        <v>#REF!</v>
      </c>
      <c r="O50" s="127" t="e">
        <f t="shared" si="12"/>
        <v>#REF!</v>
      </c>
    </row>
    <row r="51" spans="1:15">
      <c r="A51" s="125" t="e">
        <f t="shared" si="13"/>
        <v>#REF!</v>
      </c>
      <c r="B51" s="90" t="e">
        <f>IF(E51&gt;0,SUMIFS(トレード履歴!$P$2:$P$161,トレード履歴!$M$2:$M$161,"win",トレード履歴!$J$2:$J161,"&lt;"&amp;IF(A52&lt;&gt;"",A52,DATE(YEAR(A51),MONTH(A51),DAY(EOMONTH(A51,0)))))-SUM($B$44:$B50),0)</f>
        <v>#REF!</v>
      </c>
      <c r="C51" s="90" t="e">
        <f>IF(E51&gt;0,SUMIFS(トレード履歴!$P$2:$P$161,トレード履歴!$M$2:$M$161,"loss",トレード履歴!$J$2:$J$161,"&lt;"&amp;IF(A52&lt;&gt;"",A52,DATE(YEAR(A51),MONTH(A51),DAY(EOMONTH(A51,0)))))-SUM($C$46:$C50),0)</f>
        <v>#REF!</v>
      </c>
      <c r="D51" s="90" t="e">
        <f t="shared" si="8"/>
        <v>#REF!</v>
      </c>
      <c r="E51" s="90" t="e">
        <f>IF(A51&lt;&gt;"",COUNTIF(トレード履歴!$J$2:$J$161,"&lt;"&amp;IF(A52&lt;&gt;"",A52,DATE(YEAR(A51),MONTH(A51),DAY(EOMONTH(A51,0)))))-SUM($E$46:$E50),0)</f>
        <v>#REF!</v>
      </c>
      <c r="F51" s="90" t="e">
        <f>IF(A52&lt;&gt;"",COUNTIFS(トレード履歴!$M$2:$M$161,"win",トレード履歴!$J$2:$J$161,"&lt;"&amp;IF(A52&lt;&gt;"",A52,DATE(YEAR(A51),MONTH(A51),DAY(EOMONTH(A51,0)))))-SUM($F$46:$F50),0)</f>
        <v>#REF!</v>
      </c>
      <c r="G51" s="90" t="e">
        <f>IF(A52&lt;&gt;"",COUNTIFS(トレード履歴!$M$2:$M$161,"loss",トレード履歴!$J$2:$J$161,"&lt;"&amp;IF(A52&lt;&gt;"",A52,DATE(YEAR(A51),MONTH(A51),DAY(EOMONTH(A51,0)))))-SUM($G$46:$G50),0)</f>
        <v>#REF!</v>
      </c>
      <c r="H51" s="90">
        <f>COUNTIFS(トレード履歴!$M$2:$M$161,"drw",トレード履歴!$J$2:$J$161,"&lt;"&amp;IF(A52&lt;&gt;"",A52,DATE(YEAR(A51),MONTH(A51),DAY(EOMONTH(A51,0)))))-SUM($H$46:$H50)</f>
        <v>0</v>
      </c>
      <c r="I51" s="126" t="e">
        <f t="shared" si="14"/>
        <v>#REF!</v>
      </c>
      <c r="J51" s="127" t="e">
        <f t="shared" si="9"/>
        <v>#REF!</v>
      </c>
      <c r="K51" s="127" t="e">
        <f t="shared" si="10"/>
        <v>#REF!</v>
      </c>
      <c r="L51" s="90" t="e">
        <f t="shared" si="15"/>
        <v>#REF!</v>
      </c>
      <c r="M51" s="90" t="e">
        <f t="shared" si="11"/>
        <v>#REF!</v>
      </c>
      <c r="N51" s="90" t="e">
        <f>IF(E51&gt;0,SUMIFS(トレード履歴!$P$2:$P$161,トレード履歴!$M$2:$M$161,"drw",トレード履歴!$R$2:$R$161,"&lt;"&amp;IF(A52&lt;&gt;"",A52,DATE(YEAR(A51),MONTH(A51),DAY(EOMONTH(A51,0)))))-SUM($C$46:$C50),0)</f>
        <v>#REF!</v>
      </c>
      <c r="O51" s="127" t="e">
        <f t="shared" si="12"/>
        <v>#REF!</v>
      </c>
    </row>
    <row r="52" spans="1:15">
      <c r="A52" s="125" t="e">
        <f t="shared" si="13"/>
        <v>#REF!</v>
      </c>
      <c r="B52" s="90" t="e">
        <f>IF(E52&gt;0,SUMIFS(トレード履歴!$P$2:$P$161,トレード履歴!$M$2:$M$161,"win",トレード履歴!$J$2:$J161,"&lt;"&amp;IF(A53&lt;&gt;"",A53,DATE(YEAR(A52),MONTH(A52),DAY(EOMONTH(A52,0)))))-SUM($B$44:$B51),0)</f>
        <v>#REF!</v>
      </c>
      <c r="C52" s="90" t="e">
        <f>IF(E52&gt;0,SUMIFS(トレード履歴!$P$2:$P$161,トレード履歴!$M$2:$M$161,"loss",トレード履歴!$J$2:$J$161,"&lt;"&amp;IF(A53&lt;&gt;"",A53,DATE(YEAR(A52),MONTH(A52),DAY(EOMONTH(A52,0)))))-SUM($C$46:$C51),0)</f>
        <v>#REF!</v>
      </c>
      <c r="D52" s="90" t="e">
        <f t="shared" si="8"/>
        <v>#REF!</v>
      </c>
      <c r="E52" s="90" t="e">
        <f>IF(A52&lt;&gt;"",COUNTIF(トレード履歴!$J$2:$J$161,"&lt;"&amp;IF(A53&lt;&gt;"",A53,DATE(YEAR(A52),MONTH(A52),DAY(EOMONTH(A52,0)))))-SUM($E$46:$E51),0)</f>
        <v>#REF!</v>
      </c>
      <c r="F52" s="90" t="e">
        <f>IF(A53&lt;&gt;"",COUNTIFS(トレード履歴!$M$2:$M$161,"win",トレード履歴!$J$2:$J$161,"&lt;"&amp;IF(A53&lt;&gt;"",A53,DATE(YEAR(A52),MONTH(A52),DAY(EOMONTH(A52,0)))))-SUM($F$46:$F51),0)</f>
        <v>#REF!</v>
      </c>
      <c r="G52" s="90" t="e">
        <f>IF(A53&lt;&gt;"",COUNTIFS(トレード履歴!$M$2:$M$161,"loss",トレード履歴!$J$2:$J$161,"&lt;"&amp;IF(A53&lt;&gt;"",A53,DATE(YEAR(A52),MONTH(A52),DAY(EOMONTH(A52,0)))))-SUM($G$46:$G51),0)</f>
        <v>#REF!</v>
      </c>
      <c r="H52" s="90">
        <f>COUNTIFS(トレード履歴!$M$2:$M$161,"drw",トレード履歴!$J$2:$J$161,"&lt;"&amp;IF(A53&lt;&gt;"",A53,DATE(YEAR(A52),MONTH(A52),DAY(EOMONTH(A52,0)))))-SUM($H$46:$H51)</f>
        <v>0</v>
      </c>
      <c r="I52" s="126" t="e">
        <f t="shared" si="14"/>
        <v>#REF!</v>
      </c>
      <c r="J52" s="127" t="e">
        <f t="shared" si="9"/>
        <v>#REF!</v>
      </c>
      <c r="K52" s="127" t="e">
        <f t="shared" si="10"/>
        <v>#REF!</v>
      </c>
      <c r="L52" s="90" t="e">
        <f t="shared" si="15"/>
        <v>#REF!</v>
      </c>
      <c r="M52" s="90" t="e">
        <f t="shared" si="11"/>
        <v>#REF!</v>
      </c>
      <c r="N52" s="90" t="e">
        <f>IF(E52&gt;0,SUMIFS(トレード履歴!$P$2:$P$161,トレード履歴!$M$2:$M$161,"drw",トレード履歴!$R$2:$R$161,"&lt;"&amp;IF(A53&lt;&gt;"",A53,DATE(YEAR(A52),MONTH(A52),DAY(EOMONTH(A52,0)))))-SUM($C$46:$C51),0)</f>
        <v>#REF!</v>
      </c>
      <c r="O52" s="127" t="e">
        <f t="shared" si="12"/>
        <v>#REF!</v>
      </c>
    </row>
    <row r="53" spans="1:15">
      <c r="A53" s="125" t="e">
        <f t="shared" si="13"/>
        <v>#REF!</v>
      </c>
      <c r="B53" s="90" t="e">
        <f>IF(E53&gt;0,SUMIFS(トレード履歴!$P$2:$P$161,トレード履歴!$M$2:$M$161,"win",トレード履歴!$J$2:$J161,"&lt;"&amp;IF(A54&lt;&gt;"",A54,DATE(YEAR(A53),MONTH(A53),DAY(EOMONTH(A53,0)))))-SUM($B$44:$B52),0)</f>
        <v>#REF!</v>
      </c>
      <c r="C53" s="90" t="e">
        <f>IF(E53&gt;0,SUMIFS(トレード履歴!$P$2:$P$161,トレード履歴!$M$2:$M$161,"loss",トレード履歴!$J$2:$J$161,"&lt;"&amp;IF(A54&lt;&gt;"",A54,DATE(YEAR(A53),MONTH(A53),DAY(EOMONTH(A53,0)))))-SUM($C$46:$C52),0)</f>
        <v>#REF!</v>
      </c>
      <c r="D53" s="90" t="e">
        <f t="shared" si="8"/>
        <v>#REF!</v>
      </c>
      <c r="E53" s="90" t="e">
        <f>IF(A53&lt;&gt;"",COUNTIF(トレード履歴!$J$2:$J$161,"&lt;"&amp;IF(A54&lt;&gt;"",A54,DATE(YEAR(A53),MONTH(A53),DAY(EOMONTH(A53,0)))))-SUM($E$46:$E52),0)</f>
        <v>#REF!</v>
      </c>
      <c r="F53" s="90" t="e">
        <f>IF(A54&lt;&gt;"",COUNTIFS(トレード履歴!$M$2:$M$161,"win",トレード履歴!$J$2:$J$161,"&lt;"&amp;IF(A54&lt;&gt;"",A54,DATE(YEAR(A53),MONTH(A53),DAY(EOMONTH(A53,0)))))-SUM($F$46:$F52),0)</f>
        <v>#REF!</v>
      </c>
      <c r="G53" s="90" t="e">
        <f>IF(A54&lt;&gt;"",COUNTIFS(トレード履歴!$M$2:$M$161,"loss",トレード履歴!$J$2:$J$161,"&lt;"&amp;IF(A54&lt;&gt;"",A54,DATE(YEAR(A53),MONTH(A53),DAY(EOMONTH(A53,0)))))-SUM($G$46:$G52),0)</f>
        <v>#REF!</v>
      </c>
      <c r="H53" s="90">
        <f>COUNTIFS(トレード履歴!$M$2:$M$161,"drw",トレード履歴!$J$2:$J$161,"&lt;"&amp;IF(A54&lt;&gt;"",A54,DATE(YEAR(A53),MONTH(A53),DAY(EOMONTH(A53,0)))))-SUM($H$46:$H52)</f>
        <v>0</v>
      </c>
      <c r="I53" s="126" t="e">
        <f t="shared" si="14"/>
        <v>#REF!</v>
      </c>
      <c r="J53" s="127" t="e">
        <f t="shared" si="9"/>
        <v>#REF!</v>
      </c>
      <c r="K53" s="127" t="e">
        <f t="shared" si="10"/>
        <v>#REF!</v>
      </c>
      <c r="L53" s="90" t="e">
        <f t="shared" si="15"/>
        <v>#REF!</v>
      </c>
      <c r="M53" s="90" t="e">
        <f t="shared" si="11"/>
        <v>#REF!</v>
      </c>
      <c r="N53" s="90" t="e">
        <f>IF(E53&gt;0,SUMIFS(トレード履歴!$P$2:$P$161,トレード履歴!$M$2:$M$161,"drw",トレード履歴!$R$2:$R$161,"&lt;"&amp;IF(A54&lt;&gt;"",A54,DATE(YEAR(A53),MONTH(A53),DAY(EOMONTH(A53,0)))))-SUM($C$46:$C52),0)</f>
        <v>#REF!</v>
      </c>
      <c r="O53" s="127" t="e">
        <f t="shared" si="12"/>
        <v>#REF!</v>
      </c>
    </row>
    <row r="54" spans="1:15">
      <c r="A54" s="125" t="e">
        <f t="shared" si="13"/>
        <v>#REF!</v>
      </c>
      <c r="B54" s="90" t="e">
        <f>IF(E54&gt;0,SUMIFS(トレード履歴!$P$2:$P$161,トレード履歴!$M$2:$M$161,"win",トレード履歴!$J$2:$J161,"&lt;"&amp;IF(A55&lt;&gt;"",A55,DATE(YEAR(A54),MONTH(A54),DAY(EOMONTH(A54,0)))))-SUM($B$44:$B53),0)</f>
        <v>#REF!</v>
      </c>
      <c r="C54" s="90" t="e">
        <f>IF(E54&gt;0,SUMIFS(トレード履歴!$P$2:$P$161,トレード履歴!$M$2:$M$161,"loss",トレード履歴!$J$2:$J$161,"&lt;"&amp;IF(A55&lt;&gt;"",A55,DATE(YEAR(A54),MONTH(A54),DAY(EOMONTH(A54,0)))))-SUM($C$46:$C53),0)</f>
        <v>#REF!</v>
      </c>
      <c r="D54" s="90" t="e">
        <f t="shared" si="8"/>
        <v>#REF!</v>
      </c>
      <c r="E54" s="90" t="e">
        <f>IF(A54&lt;&gt;"",COUNTIF(トレード履歴!$J$2:$J$161,"&lt;"&amp;IF(A55&lt;&gt;"",A55,DATE(YEAR(A54),MONTH(A54),DAY(EOMONTH(A54,0)))))-SUM($E$46:$E53),0)</f>
        <v>#REF!</v>
      </c>
      <c r="F54" s="90" t="e">
        <f>IF(A55&lt;&gt;"",COUNTIFS(トレード履歴!$M$2:$M$161,"win",トレード履歴!$J$2:$J$161,"&lt;"&amp;IF(A55&lt;&gt;"",A55,DATE(YEAR(A54),MONTH(A54),DAY(EOMONTH(A54,0)))))-SUM($F$46:$F53),0)</f>
        <v>#REF!</v>
      </c>
      <c r="G54" s="90" t="e">
        <f>IF(A55&lt;&gt;"",COUNTIFS(トレード履歴!$M$2:$M$161,"loss",トレード履歴!$J$2:$J$161,"&lt;"&amp;IF(A55&lt;&gt;"",A55,DATE(YEAR(A54),MONTH(A54),DAY(EOMONTH(A54,0)))))-SUM($G$46:$G53),0)</f>
        <v>#REF!</v>
      </c>
      <c r="H54" s="90">
        <f>COUNTIFS(トレード履歴!$M$2:$M$161,"drw",トレード履歴!$J$2:$J$161,"&lt;"&amp;IF(A55&lt;&gt;"",A55,DATE(YEAR(A54),MONTH(A54),DAY(EOMONTH(A54,0)))))-SUM($H$46:$H53)</f>
        <v>0</v>
      </c>
      <c r="I54" s="126" t="e">
        <f t="shared" si="14"/>
        <v>#REF!</v>
      </c>
      <c r="J54" s="127" t="e">
        <f t="shared" si="9"/>
        <v>#REF!</v>
      </c>
      <c r="K54" s="127" t="e">
        <f t="shared" si="10"/>
        <v>#REF!</v>
      </c>
      <c r="L54" s="90" t="e">
        <f t="shared" si="15"/>
        <v>#REF!</v>
      </c>
      <c r="M54" s="90" t="e">
        <f t="shared" si="11"/>
        <v>#REF!</v>
      </c>
      <c r="N54" s="90" t="e">
        <f>IF(E54&gt;0,SUMIFS(トレード履歴!$P$2:$P$161,トレード履歴!$M$2:$M$161,"drw",トレード履歴!$R$2:$R$161,"&lt;"&amp;IF(A55&lt;&gt;"",A55,DATE(YEAR(A54),MONTH(A54),DAY(EOMONTH(A54,0)))))-SUM($C$46:$C53),0)</f>
        <v>#REF!</v>
      </c>
      <c r="O54" s="127" t="e">
        <f t="shared" si="12"/>
        <v>#REF!</v>
      </c>
    </row>
    <row r="55" spans="1:15">
      <c r="A55" s="125" t="e">
        <f t="shared" si="13"/>
        <v>#REF!</v>
      </c>
      <c r="B55" s="90" t="e">
        <f>IF(E55&gt;0,SUMIFS(トレード履歴!$P$2:$P$161,トレード履歴!$M$2:$M$161,"win",トレード履歴!$J$2:$J161,"&lt;"&amp;IF(A56&lt;&gt;"",A56,DATE(YEAR(A55),MONTH(A55),DAY(EOMONTH(A55,0)))))-SUM($B$44:$B54),0)</f>
        <v>#REF!</v>
      </c>
      <c r="C55" s="90" t="e">
        <f>IF(E55&gt;0,SUMIFS(トレード履歴!$P$2:$P$161,トレード履歴!$M$2:$M$161,"loss",トレード履歴!$J$2:$J$161,"&lt;"&amp;IF(A56&lt;&gt;"",A56,DATE(YEAR(A55),MONTH(A55),DAY(EOMONTH(A55,0)))))-SUM($C$46:$C54),0)</f>
        <v>#REF!</v>
      </c>
      <c r="D55" s="90" t="e">
        <f t="shared" si="8"/>
        <v>#REF!</v>
      </c>
      <c r="E55" s="90" t="e">
        <f>IF(A55&lt;&gt;"",COUNTIF(トレード履歴!$J$2:$J$161,"&lt;"&amp;IF(A56&lt;&gt;"",A56,DATE(YEAR(A55),MONTH(A55),DAY(EOMONTH(A55,0)))))-SUM($E$46:$E54),0)</f>
        <v>#REF!</v>
      </c>
      <c r="F55" s="90" t="e">
        <f>IF(A56&lt;&gt;"",COUNTIFS(トレード履歴!$M$2:$M$161,"win",トレード履歴!$J$2:$J$161,"&lt;"&amp;IF(A56&lt;&gt;"",A56,DATE(YEAR(A55),MONTH(A55),DAY(EOMONTH(A55,0)))))-SUM($F$46:$F54),0)</f>
        <v>#REF!</v>
      </c>
      <c r="G55" s="90" t="e">
        <f>IF(A56&lt;&gt;"",COUNTIFS(トレード履歴!$M$2:$M$161,"loss",トレード履歴!$J$2:$J$161,"&lt;"&amp;IF(A56&lt;&gt;"",A56,DATE(YEAR(A55),MONTH(A55),DAY(EOMONTH(A55,0)))))-SUM($G$46:$G54),0)</f>
        <v>#REF!</v>
      </c>
      <c r="H55" s="90">
        <f>COUNTIFS(トレード履歴!$M$2:$M$161,"drw",トレード履歴!$J$2:$J$161,"&lt;"&amp;IF(A56&lt;&gt;"",A56,DATE(YEAR(A55),MONTH(A55),DAY(EOMONTH(A55,0)))))-SUM($H$46:$H54)</f>
        <v>0</v>
      </c>
      <c r="I55" s="126" t="e">
        <f t="shared" si="14"/>
        <v>#REF!</v>
      </c>
      <c r="J55" s="127" t="e">
        <f t="shared" si="9"/>
        <v>#REF!</v>
      </c>
      <c r="K55" s="127" t="e">
        <f t="shared" si="10"/>
        <v>#REF!</v>
      </c>
      <c r="L55" s="90" t="e">
        <f t="shared" si="15"/>
        <v>#REF!</v>
      </c>
      <c r="M55" s="90" t="e">
        <f t="shared" si="11"/>
        <v>#REF!</v>
      </c>
      <c r="N55" s="90" t="e">
        <f>IF(E55&gt;0,SUMIFS(トレード履歴!$P$2:$P$161,トレード履歴!$M$2:$M$161,"drw",トレード履歴!$R$2:$R$161,"&lt;"&amp;IF(A56&lt;&gt;"",A56,DATE(YEAR(A55),MONTH(A55),DAY(EOMONTH(A55,0)))))-SUM($C$46:$C54),0)</f>
        <v>#REF!</v>
      </c>
      <c r="O55" s="127" t="e">
        <f t="shared" si="12"/>
        <v>#REF!</v>
      </c>
    </row>
    <row r="56" spans="1:15">
      <c r="A56" s="125" t="e">
        <f t="shared" si="13"/>
        <v>#REF!</v>
      </c>
      <c r="B56" s="90" t="e">
        <f>IF(E56&gt;0,SUMIFS(トレード履歴!$P$2:$P$161,トレード履歴!$M$2:$M$161,"win",トレード履歴!$J$2:$J161,"&lt;"&amp;IF(A57&lt;&gt;"",A57,DATE(YEAR(A56),MONTH(A56),DAY(EOMONTH(A56,0)))))-SUM($B$44:$B55),0)</f>
        <v>#REF!</v>
      </c>
      <c r="C56" s="90" t="e">
        <f>IF(E56&gt;0,SUMIFS(トレード履歴!$P$2:$P$161,トレード履歴!$M$2:$M$161,"loss",トレード履歴!$J$2:$J$161,"&lt;"&amp;IF(A57&lt;&gt;"",A57,DATE(YEAR(A56),MONTH(A56),DAY(EOMONTH(A56,0)))))-SUM($C$46:$C55),0)</f>
        <v>#REF!</v>
      </c>
      <c r="D56" s="90" t="e">
        <f t="shared" si="8"/>
        <v>#REF!</v>
      </c>
      <c r="E56" s="90" t="e">
        <f>IF(A56&lt;&gt;"",COUNTIF(トレード履歴!$J$2:$J$161,"&lt;"&amp;IF(A57&lt;&gt;"",A57,DATE(YEAR(A56),MONTH(A56),DAY(EOMONTH(A56,0)))))-SUM($E$46:$E55),0)</f>
        <v>#REF!</v>
      </c>
      <c r="F56" s="90" t="e">
        <f>IF(A57&lt;&gt;"",COUNTIFS(トレード履歴!$M$2:$M$161,"win",トレード履歴!$J$2:$J$161,"&lt;"&amp;IF(A57&lt;&gt;"",A57,DATE(YEAR(A56),MONTH(A56),DAY(EOMONTH(A56,0)))))-SUM($F$46:$F55),0)</f>
        <v>#REF!</v>
      </c>
      <c r="G56" s="90" t="e">
        <f>IF(A57&lt;&gt;"",COUNTIFS(トレード履歴!$M$2:$M$161,"loss",トレード履歴!$J$2:$J$161,"&lt;"&amp;IF(A57&lt;&gt;"",A57,DATE(YEAR(A56),MONTH(A56),DAY(EOMONTH(A56,0)))))-SUM($G$46:$G55),0)</f>
        <v>#REF!</v>
      </c>
      <c r="H56" s="90">
        <f>COUNTIFS(トレード履歴!$M$2:$M$161,"drw",トレード履歴!$J$2:$J$161,"&lt;"&amp;IF(A57&lt;&gt;"",A57,DATE(YEAR(A56),MONTH(A56),DAY(EOMONTH(A56,0)))))-SUM($H$46:$H55)</f>
        <v>0</v>
      </c>
      <c r="I56" s="126" t="e">
        <f t="shared" si="14"/>
        <v>#REF!</v>
      </c>
      <c r="J56" s="127" t="e">
        <f t="shared" si="9"/>
        <v>#REF!</v>
      </c>
      <c r="K56" s="127" t="e">
        <f t="shared" si="10"/>
        <v>#REF!</v>
      </c>
      <c r="L56" s="90" t="e">
        <f t="shared" si="15"/>
        <v>#REF!</v>
      </c>
      <c r="M56" s="90" t="e">
        <f t="shared" si="11"/>
        <v>#REF!</v>
      </c>
      <c r="N56" s="90" t="e">
        <f>IF(E56&gt;0,SUMIFS(トレード履歴!$P$2:$P$161,トレード履歴!$M$2:$M$161,"drw",トレード履歴!$R$2:$R$161,"&lt;"&amp;IF(A57&lt;&gt;"",A57,DATE(YEAR(A56),MONTH(A56),DAY(EOMONTH(A56,0)))))-SUM($C$46:$C55),0)</f>
        <v>#REF!</v>
      </c>
      <c r="O56" s="127" t="e">
        <f t="shared" si="12"/>
        <v>#REF!</v>
      </c>
    </row>
    <row r="57" spans="1:15">
      <c r="A57" s="125" t="e">
        <f t="shared" si="13"/>
        <v>#REF!</v>
      </c>
      <c r="B57" s="90" t="e">
        <f>IF(E57&gt;0,SUMIFS(トレード履歴!$P$2:$P$161,トレード履歴!$M$2:$M$161,"win",トレード履歴!$J$2:$J$161,"&lt;"&amp;IF(A58&lt;&gt;"",A58,DATE(YEAR(A57),MONTH(A57),DAY(EOMONTH(A57,0)))))-SUM($B$44:$B56),0)</f>
        <v>#REF!</v>
      </c>
      <c r="C57" s="90" t="e">
        <f>IF(E57&gt;0,SUMIFS(トレード履歴!$P$2:$P$161,トレード履歴!$M$2:$M$161,"loss",トレード履歴!$J$2:$J$161,"&lt;"&amp;IF(A58&lt;&gt;"",A58,DATE(YEAR(A57),MONTH(A57),DAY(EOMONTH(A57,0)))))-SUM($C$46:$C56),0)</f>
        <v>#REF!</v>
      </c>
      <c r="D57" s="90" t="e">
        <f t="shared" si="8"/>
        <v>#REF!</v>
      </c>
      <c r="E57" s="90" t="e">
        <f>IF(A57&lt;&gt;"",COUNTIF(トレード履歴!$J$2:$J$161,"&lt;"&amp;IF(A58&lt;&gt;"",A58,DATE(YEAR(A57),MONTH(A57),DAY(EOMONTH(A57,0)))))-SUM($E$46:$E56),0)</f>
        <v>#REF!</v>
      </c>
      <c r="F57" s="90" t="e">
        <f>IF(A58&lt;&gt;"",COUNTIFS(トレード履歴!$M$2:$M$161,"win",トレード履歴!$J$2:$J$161,"&lt;"&amp;IF(A58&lt;&gt;"",A58,DATE(YEAR(A57),MONTH(A57),DAY(EOMONTH(A57,0)))))-SUM($F$46:$F56),0)</f>
        <v>#REF!</v>
      </c>
      <c r="G57" s="90" t="e">
        <f>IF(A58&lt;&gt;"",COUNTIFS(トレード履歴!$M$2:$M$161,"loss",トレード履歴!$J$2:$J$161,"&lt;"&amp;IF(A58&lt;&gt;"",A58,DATE(YEAR(A57),MONTH(A57),DAY(EOMONTH(A57,0)))))-SUM($G$46:$G56),0)</f>
        <v>#REF!</v>
      </c>
      <c r="H57" s="90">
        <f>COUNTIFS(トレード履歴!$M$2:$M$161,"drw",トレード履歴!$J$2:$J$161,"&lt;"&amp;IF(A58&lt;&gt;"",A58,DATE(YEAR(A57),MONTH(A57),DAY(EOMONTH(A57,0)))))-SUM($H$46:$H56)</f>
        <v>0</v>
      </c>
      <c r="I57" s="126" t="e">
        <f t="shared" si="14"/>
        <v>#REF!</v>
      </c>
      <c r="J57" s="127" t="e">
        <f t="shared" si="9"/>
        <v>#REF!</v>
      </c>
      <c r="K57" s="127" t="e">
        <f t="shared" si="10"/>
        <v>#REF!</v>
      </c>
      <c r="L57" s="90" t="e">
        <f t="shared" si="15"/>
        <v>#REF!</v>
      </c>
      <c r="M57" s="90" t="e">
        <f t="shared" si="11"/>
        <v>#REF!</v>
      </c>
      <c r="N57" s="90" t="e">
        <f>IF(E57&gt;0,SUMIFS(トレード履歴!$P$2:$P$161,トレード履歴!$M$2:$M$161,"drw",トレード履歴!$R$2:$R$161,"&lt;"&amp;IF(A58&lt;&gt;"",A58,DATE(YEAR(A57),MONTH(A57),DAY(EOMONTH(A57,0)))))-SUM($C$46:$C56),0)</f>
        <v>#REF!</v>
      </c>
      <c r="O57" s="127" t="e">
        <f t="shared" si="12"/>
        <v>#REF!</v>
      </c>
    </row>
    <row r="58" spans="1:15">
      <c r="A58" s="125" t="e">
        <f t="shared" si="13"/>
        <v>#REF!</v>
      </c>
      <c r="B58" s="90" t="e">
        <f>IF(E58&gt;0,SUMIFS(トレード履歴!$P$2:$P$161,トレード履歴!$M$2:$M$161,"win",トレード履歴!$J$2:$J161,"&lt;"&amp;IF(A59&lt;&gt;"",A59,DATE(YEAR(A58),MONTH(A58),DAY(EOMONTH(A58,0)))))-SUM($B$44:$B57),0)</f>
        <v>#REF!</v>
      </c>
      <c r="C58" s="90" t="e">
        <f>IF(E58&gt;0,SUMIFS(トレード履歴!$P$2:$P$161,トレード履歴!$M$2:$M$161,"loss",トレード履歴!$J$2:$J$161,"&lt;"&amp;IF(A59&lt;&gt;"",A59,DATE(YEAR(A58),MONTH(A58),DAY(EOMONTH(A58,0)))))-SUM($C$46:$C57),0)</f>
        <v>#REF!</v>
      </c>
      <c r="D58" s="90" t="e">
        <f t="shared" si="8"/>
        <v>#REF!</v>
      </c>
      <c r="E58" s="90" t="e">
        <f>IF(A58&lt;&gt;"",COUNTIF(トレード履歴!$J$2:$J$161,"&lt;"&amp;IF(A59&lt;&gt;"",A59,DATE(YEAR(A58),MONTH(A58),DAY(EOMONTH(A58,0)))))-SUM($E$46:$E57),0)</f>
        <v>#REF!</v>
      </c>
      <c r="F58" s="90" t="e">
        <f>IF(A59&lt;&gt;"",COUNTIFS(トレード履歴!$M$2:$M$161,"win",トレード履歴!$J$2:$J$161,"&lt;"&amp;IF(A59&lt;&gt;"",A59,DATE(YEAR(A58),MONTH(A58),DAY(EOMONTH(A58,0)))))-SUM($F$46:$F57),0)</f>
        <v>#REF!</v>
      </c>
      <c r="G58" s="90" t="e">
        <f>IF(A59&lt;&gt;"",COUNTIFS(トレード履歴!$M$2:$M$161,"loss",トレード履歴!$J$2:$J$161,"&lt;"&amp;IF(A59&lt;&gt;"",A59,DATE(YEAR(A58),MONTH(A58),DAY(EOMONTH(A58,0)))))-SUM($G$46:$G57),0)</f>
        <v>#REF!</v>
      </c>
      <c r="H58" s="90">
        <f>COUNTIFS(トレード履歴!$M$2:$M$161,"drw",トレード履歴!$J$2:$J$161,"&lt;"&amp;IF(A59&lt;&gt;"",A59,DATE(YEAR(A58),MONTH(A58),DAY(EOMONTH(A58,0)))))-SUM($H$46:$H57)</f>
        <v>0</v>
      </c>
      <c r="I58" s="126" t="e">
        <f t="shared" si="14"/>
        <v>#REF!</v>
      </c>
      <c r="J58" s="127" t="e">
        <f t="shared" si="9"/>
        <v>#REF!</v>
      </c>
      <c r="K58" s="127" t="e">
        <f t="shared" si="10"/>
        <v>#REF!</v>
      </c>
      <c r="L58" s="90" t="e">
        <f t="shared" si="15"/>
        <v>#REF!</v>
      </c>
      <c r="M58" s="90" t="e">
        <f t="shared" si="11"/>
        <v>#REF!</v>
      </c>
      <c r="N58" s="90" t="e">
        <f>IF(E58&gt;0,SUMIFS(トレード履歴!$P$2:$P$161,トレード履歴!$M$2:$M$161,"drw",トレード履歴!$R$2:$R$161,"&lt;"&amp;IF(A59&lt;&gt;"",A59,DATE(YEAR(A58),MONTH(A58),DAY(EOMONTH(A58,0)))))-SUM($C$46:$C57),0)</f>
        <v>#REF!</v>
      </c>
      <c r="O58" s="127" t="e">
        <f t="shared" si="12"/>
        <v>#REF!</v>
      </c>
    </row>
    <row r="59" spans="1:15">
      <c r="A59" s="125" t="e">
        <f t="shared" si="13"/>
        <v>#REF!</v>
      </c>
      <c r="B59" s="90" t="e">
        <f>IF(E59&gt;0,SUMIFS(トレード履歴!$P$2:$P$161,トレード履歴!$M$2:$M$161,"win",トレード履歴!$J$2:$J161,"&lt;"&amp;IF(A60&lt;&gt;"",A60,DATE(YEAR(A59),MONTH(A59),DAY(EOMONTH(A59,0)))))-SUM($B$44:$B58),0)</f>
        <v>#REF!</v>
      </c>
      <c r="C59" s="90" t="e">
        <f>IF(E59&gt;0,SUMIFS(トレード履歴!$P$2:$P$161,トレード履歴!$M$2:$M$161,"loss",トレード履歴!$J$2:$J$161,"&lt;"&amp;IF(A60&lt;&gt;"",A60,DATE(YEAR(A59),MONTH(A59),DAY(EOMONTH(A59,0)))))-SUM($C$46:$C58),0)</f>
        <v>#REF!</v>
      </c>
      <c r="D59" s="90" t="e">
        <f t="shared" si="8"/>
        <v>#REF!</v>
      </c>
      <c r="E59" s="90" t="e">
        <f>IF(A59&lt;&gt;"",COUNTIF(トレード履歴!$J$2:$J$161,"&lt;"&amp;IF(A60&lt;&gt;"",A60,DATE(YEAR(A59),MONTH(A59),DAY(EOMONTH(A59,0)))))-SUM($E$46:$E58),0)</f>
        <v>#REF!</v>
      </c>
      <c r="F59" s="90" t="e">
        <f>IF(A60&lt;&gt;"",COUNTIFS(トレード履歴!$M$2:$M$161,"win",トレード履歴!$J$2:$J$161,"&lt;"&amp;IF(A60&lt;&gt;"",A60,DATE(YEAR(A59),MONTH(A59),DAY(EOMONTH(A59,0)))))-SUM($F$46:$F58),0)</f>
        <v>#REF!</v>
      </c>
      <c r="G59" s="90" t="e">
        <f>IF(A60&lt;&gt;"",COUNTIFS(トレード履歴!$M$2:$M$161,"loss",トレード履歴!$J$2:$J$161,"&lt;"&amp;IF(A60&lt;&gt;"",A60,DATE(YEAR(A59),MONTH(A59),DAY(EOMONTH(A59,0)))))-SUM($G$46:$G58),0)</f>
        <v>#REF!</v>
      </c>
      <c r="H59" s="90">
        <f>COUNTIFS(トレード履歴!$M$2:$M$161,"drw",トレード履歴!$J$2:$J$161,"&lt;"&amp;IF(A60&lt;&gt;"",A60,DATE(YEAR(A59),MONTH(A59),DAY(EOMONTH(A59,0)))))-SUM($H$46:$H58)</f>
        <v>0</v>
      </c>
      <c r="I59" s="126" t="e">
        <f t="shared" si="14"/>
        <v>#REF!</v>
      </c>
      <c r="J59" s="127" t="e">
        <f t="shared" si="9"/>
        <v>#REF!</v>
      </c>
      <c r="K59" s="127" t="e">
        <f t="shared" si="10"/>
        <v>#REF!</v>
      </c>
      <c r="L59" s="90" t="e">
        <f t="shared" si="15"/>
        <v>#REF!</v>
      </c>
      <c r="M59" s="90" t="e">
        <f t="shared" si="11"/>
        <v>#REF!</v>
      </c>
      <c r="N59" s="90" t="e">
        <f>IF(E59&gt;0,SUMIFS(トレード履歴!$P$2:$P$161,トレード履歴!$M$2:$M$161,"drw",トレード履歴!$R$2:$R$161,"&lt;"&amp;IF(A60&lt;&gt;"",A60,DATE(YEAR(A59),MONTH(A59),DAY(EOMONTH(A59,0)))))-SUM($C$46:$C58),0)</f>
        <v>#REF!</v>
      </c>
      <c r="O59" s="127" t="e">
        <f t="shared" si="12"/>
        <v>#REF!</v>
      </c>
    </row>
    <row r="60" spans="1:15">
      <c r="A60" s="125" t="e">
        <f t="shared" si="13"/>
        <v>#REF!</v>
      </c>
      <c r="B60" s="90" t="e">
        <f>IF(E60&gt;0,SUMIFS(トレード履歴!$P$2:$P$161,トレード履歴!$M$2:$M$161,"win",トレード履歴!$J$2:$J161,"&lt;"&amp;IF(A61&lt;&gt;"",A61,DATE(YEAR(A60),MONTH(A60),DAY(EOMONTH(A60,0)))))-SUM($B$44:$B59),0)</f>
        <v>#REF!</v>
      </c>
      <c r="C60" s="90" t="e">
        <f>IF(E60&gt;0,SUMIFS(トレード履歴!$P$2:$P$161,トレード履歴!$M$2:$M$161,"loss",トレード履歴!$J$2:$J$161,"&lt;"&amp;IF(A61&lt;&gt;"",A61,DATE(YEAR(A60),MONTH(A60),DAY(EOMONTH(A60,0)))))-SUM($C$46:$C59),0)</f>
        <v>#REF!</v>
      </c>
      <c r="D60" s="90" t="e">
        <f t="shared" si="8"/>
        <v>#REF!</v>
      </c>
      <c r="E60" s="90" t="e">
        <f>IF(A60&lt;&gt;"",COUNTIF(トレード履歴!$J$2:$J$161,"&lt;"&amp;IF(A61&lt;&gt;"",A61,DATE(YEAR(A60),MONTH(A60),DAY(EOMONTH(A60,0)))))-SUM($E$46:$E59),0)</f>
        <v>#REF!</v>
      </c>
      <c r="F60" s="90" t="e">
        <f>IF(A61&lt;&gt;"",COUNTIFS(トレード履歴!$M$2:$M$161,"win",トレード履歴!$J$2:$J$161,"&lt;"&amp;IF(A61&lt;&gt;"",A61,DATE(YEAR(A60),MONTH(A60),DAY(EOMONTH(A60,0)))))-SUM($F$46:$F59),0)</f>
        <v>#REF!</v>
      </c>
      <c r="G60" s="90" t="e">
        <f>IF(A61&lt;&gt;"",COUNTIFS(トレード履歴!$M$2:$M$161,"loss",トレード履歴!$J$2:$J$161,"&lt;"&amp;IF(A61&lt;&gt;"",A61,DATE(YEAR(A60),MONTH(A60),DAY(EOMONTH(A60,0)))))-SUM($G$46:$G59),0)</f>
        <v>#REF!</v>
      </c>
      <c r="H60" s="90">
        <f>COUNTIFS(トレード履歴!$M$2:$M$161,"drw",トレード履歴!$J$2:$J$161,"&lt;"&amp;IF(A61&lt;&gt;"",A61,DATE(YEAR(A60),MONTH(A60),DAY(EOMONTH(A60,0)))))-SUM($H$46:$H59)</f>
        <v>0</v>
      </c>
      <c r="I60" s="126" t="e">
        <f t="shared" si="14"/>
        <v>#REF!</v>
      </c>
      <c r="J60" s="127" t="e">
        <f t="shared" si="9"/>
        <v>#REF!</v>
      </c>
      <c r="K60" s="127" t="e">
        <f t="shared" si="10"/>
        <v>#REF!</v>
      </c>
      <c r="L60" s="90" t="e">
        <f t="shared" si="15"/>
        <v>#REF!</v>
      </c>
      <c r="M60" s="90" t="e">
        <f t="shared" si="11"/>
        <v>#REF!</v>
      </c>
      <c r="N60" s="90" t="e">
        <f>IF(E60&gt;0,SUMIFS(トレード履歴!$P$2:$P$161,トレード履歴!$M$2:$M$161,"drw",トレード履歴!$R$2:$R$161,"&lt;"&amp;IF(A61&lt;&gt;"",A61,DATE(YEAR(A60),MONTH(A60),DAY(EOMONTH(A60,0)))))-SUM($C$46:$C59),0)</f>
        <v>#REF!</v>
      </c>
      <c r="O60" s="127" t="e">
        <f t="shared" si="12"/>
        <v>#REF!</v>
      </c>
    </row>
    <row r="61" spans="1:15">
      <c r="A61" s="125" t="e">
        <f t="shared" si="13"/>
        <v>#REF!</v>
      </c>
      <c r="B61" s="90" t="e">
        <f>IF(E61&gt;0,SUMIFS(トレード履歴!$P$2:$P$161,トレード履歴!$M$2:$M$161,"win",トレード履歴!$J$2:$J161,"&lt;"&amp;IF(A62&lt;&gt;"",A62,DATE(YEAR(A61),MONTH(A61),DAY(EOMONTH(A61,0)))))-SUM($B$44:$B60),0)</f>
        <v>#REF!</v>
      </c>
      <c r="C61" s="90" t="e">
        <f>IF(E61&gt;0,SUMIFS(トレード履歴!$P$2:$P$161,トレード履歴!$M$2:$M$161,"loss",トレード履歴!$J$2:$J$161,"&lt;"&amp;IF(A62&lt;&gt;"",A62,DATE(YEAR(A61),MONTH(A61),DAY(EOMONTH(A61,0)))))-SUM($C$46:$C60),0)</f>
        <v>#REF!</v>
      </c>
      <c r="D61" s="90" t="e">
        <f t="shared" si="8"/>
        <v>#REF!</v>
      </c>
      <c r="E61" s="90" t="e">
        <f>IF(A61&lt;&gt;"",COUNTIF(トレード履歴!$J$2:$J$161,"&lt;"&amp;IF(A62&lt;&gt;"",A62,DATE(YEAR(A61),MONTH(A61),DAY(EOMONTH(A61,0)))))-SUM($E$46:$E60),0)</f>
        <v>#REF!</v>
      </c>
      <c r="F61" s="90" t="e">
        <f>IF(A62&lt;&gt;"",COUNTIFS(トレード履歴!$M$2:$M$161,"win",トレード履歴!$J$2:$J$161,"&lt;"&amp;IF(A62&lt;&gt;"",A62,DATE(YEAR(A61),MONTH(A61),DAY(EOMONTH(A61,0)))))-SUM($F$46:$F60),0)</f>
        <v>#REF!</v>
      </c>
      <c r="G61" s="90" t="e">
        <f>IF(A62&lt;&gt;"",COUNTIFS(トレード履歴!$M$2:$M$161,"loss",トレード履歴!$J$2:$J$161,"&lt;"&amp;IF(A62&lt;&gt;"",A62,DATE(YEAR(A61),MONTH(A61),DAY(EOMONTH(A61,0)))))-SUM($G$46:$G60),0)</f>
        <v>#REF!</v>
      </c>
      <c r="H61" s="90">
        <f>COUNTIFS(トレード履歴!$M$2:$M$161,"drw",トレード履歴!$J$2:$J$161,"&lt;"&amp;IF(A62&lt;&gt;"",A62,DATE(YEAR(A61),MONTH(A61),DAY(EOMONTH(A61,0)))))-SUM($H$46:$H60)</f>
        <v>0</v>
      </c>
      <c r="I61" s="126" t="e">
        <f t="shared" si="14"/>
        <v>#REF!</v>
      </c>
      <c r="J61" s="127" t="e">
        <f t="shared" si="9"/>
        <v>#REF!</v>
      </c>
      <c r="K61" s="127" t="e">
        <f t="shared" si="10"/>
        <v>#REF!</v>
      </c>
      <c r="L61" s="90" t="e">
        <f t="shared" si="15"/>
        <v>#REF!</v>
      </c>
      <c r="M61" s="90" t="e">
        <f t="shared" si="11"/>
        <v>#REF!</v>
      </c>
      <c r="N61" s="90" t="e">
        <f>IF(E61&gt;0,SUMIFS(トレード履歴!$P$2:$P$161,トレード履歴!$M$2:$M$161,"drw",トレード履歴!$R$2:$R$161,"&lt;"&amp;IF(A62&lt;&gt;"",A62,DATE(YEAR(A61),MONTH(A61),DAY(EOMONTH(A61,0)))))-SUM($C$46:$C60),0)</f>
        <v>#REF!</v>
      </c>
      <c r="O61" s="127" t="e">
        <f t="shared" si="12"/>
        <v>#REF!</v>
      </c>
    </row>
    <row r="62" spans="1:15">
      <c r="A62" s="125" t="e">
        <f t="shared" si="13"/>
        <v>#REF!</v>
      </c>
      <c r="B62" s="90" t="e">
        <f>IF(E62&gt;0,SUMIFS(トレード履歴!$P$2:$P$161,トレード履歴!$M$2:$M$161,"win",トレード履歴!$J$2:$J161,"&lt;"&amp;IF(A63&lt;&gt;"",A63,DATE(YEAR(A62),MONTH(A62),DAY(EOMONTH(A62,0)))))-SUM($B$44:$B61),0)</f>
        <v>#REF!</v>
      </c>
      <c r="C62" s="90" t="e">
        <f>IF(E62&gt;0,SUMIFS(トレード履歴!$P$2:$P$161,トレード履歴!$M$2:$M$161,"loss",トレード履歴!$J$2:$J$161,"&lt;"&amp;IF(A63&lt;&gt;"",A63,DATE(YEAR(A62),MONTH(A62),DAY(EOMONTH(A62,0)))))-SUM($C$46:$C61),0)</f>
        <v>#REF!</v>
      </c>
      <c r="D62" s="90" t="e">
        <f t="shared" si="8"/>
        <v>#REF!</v>
      </c>
      <c r="E62" s="90" t="e">
        <f>IF(A62&lt;&gt;"",COUNTIF(トレード履歴!$J$2:$J$161,"&lt;"&amp;IF(A63&lt;&gt;"",A63,DATE(YEAR(A62),MONTH(A62),DAY(EOMONTH(A62,0)))))-SUM($E$46:$E61),0)</f>
        <v>#REF!</v>
      </c>
      <c r="F62" s="90" t="e">
        <f>IF(A63&lt;&gt;"",COUNTIFS(トレード履歴!$M$2:$M$161,"win",トレード履歴!$J$2:$J$161,"&lt;"&amp;IF(A63&lt;&gt;"",A63,DATE(YEAR(A62),MONTH(A62),DAY(EOMONTH(A62,0)))))-SUM($F$46:$F61),0)</f>
        <v>#REF!</v>
      </c>
      <c r="G62" s="90" t="e">
        <f>IF(A63&lt;&gt;"",COUNTIFS(トレード履歴!$M$2:$M$161,"loss",トレード履歴!$J$2:$J$161,"&lt;"&amp;IF(A63&lt;&gt;"",A63,DATE(YEAR(A62),MONTH(A62),DAY(EOMONTH(A62,0)))))-SUM($G$46:$G61),0)</f>
        <v>#REF!</v>
      </c>
      <c r="H62" s="90">
        <f>COUNTIFS(トレード履歴!$M$2:$M$161,"drw",トレード履歴!$J$2:$J$161,"&lt;"&amp;IF(A63&lt;&gt;"",A63,DATE(YEAR(A62),MONTH(A62),DAY(EOMONTH(A62,0)))))-SUM($H$46:$H61)</f>
        <v>0</v>
      </c>
      <c r="I62" s="126" t="e">
        <f t="shared" si="14"/>
        <v>#REF!</v>
      </c>
      <c r="J62" s="127" t="e">
        <f t="shared" si="9"/>
        <v>#REF!</v>
      </c>
      <c r="K62" s="127" t="e">
        <f t="shared" si="10"/>
        <v>#REF!</v>
      </c>
      <c r="L62" s="90" t="e">
        <f t="shared" si="15"/>
        <v>#REF!</v>
      </c>
      <c r="M62" s="90" t="e">
        <f t="shared" si="11"/>
        <v>#REF!</v>
      </c>
      <c r="N62" s="90" t="e">
        <f>IF(E62&gt;0,SUMIFS(トレード履歴!$P$2:$P$161,トレード履歴!$M$2:$M$161,"drw",トレード履歴!$R$2:$R$161,"&lt;"&amp;IF(A63&lt;&gt;"",A63,DATE(YEAR(A62),MONTH(A62),DAY(EOMONTH(A62,0)))))-SUM($C$46:$C61),0)</f>
        <v>#REF!</v>
      </c>
      <c r="O62" s="127" t="e">
        <f t="shared" si="12"/>
        <v>#REF!</v>
      </c>
    </row>
    <row r="63" spans="1:15">
      <c r="A63" s="125" t="e">
        <f t="shared" si="13"/>
        <v>#REF!</v>
      </c>
      <c r="B63" s="90" t="e">
        <f>IF(E63&gt;0,SUMIFS(トレード履歴!$P$2:$P$161,トレード履歴!$M$2:$M$161,"win",トレード履歴!$J$2:$J161,"&lt;"&amp;IF(A64&lt;&gt;"",A64,DATE(YEAR(A63),MONTH(A63),DAY(EOMONTH(A63,0)))))-SUM($B$44:$B62),0)</f>
        <v>#REF!</v>
      </c>
      <c r="C63" s="90" t="e">
        <f>IF(E63&gt;0,SUMIFS(トレード履歴!$P$2:$P$161,トレード履歴!$M$2:$M$161,"loss",トレード履歴!$J$2:$J$161,"&lt;"&amp;IF(A64&lt;&gt;"",A64,DATE(YEAR(A63),MONTH(A63),DAY(EOMONTH(A63,0)))))-SUM($C$46:$C62),0)</f>
        <v>#REF!</v>
      </c>
      <c r="D63" s="90" t="e">
        <f t="shared" si="8"/>
        <v>#REF!</v>
      </c>
      <c r="E63" s="90" t="e">
        <f>IF(A63&lt;&gt;"",COUNTIF(トレード履歴!$J$2:$J$161,"&lt;"&amp;IF(A64&lt;&gt;"",A64,DATE(YEAR(A63),MONTH(A63),DAY(EOMONTH(A63,0)))))-SUM($E$46:$E62),0)</f>
        <v>#REF!</v>
      </c>
      <c r="F63" s="90">
        <f>IF(A64&lt;&gt;"",COUNTIFS(トレード履歴!$M$2:$M$161,"win",トレード履歴!$J$2:$J$161,"&lt;"&amp;IF(A64&lt;&gt;"",A64,DATE(YEAR(A63),MONTH(A63),DAY(EOMONTH(A63,0)))))-SUM($F$46:$F62),0)</f>
        <v>0</v>
      </c>
      <c r="G63" s="90">
        <f>IF(A64&lt;&gt;"",COUNTIFS(トレード履歴!$M$2:$M$161,"loss",トレード履歴!$J$2:$J$161,"&lt;"&amp;IF(A64&lt;&gt;"",A64,DATE(YEAR(A63),MONTH(A63),DAY(EOMONTH(A63,0)))))-SUM($G$46:$G62),0)</f>
        <v>0</v>
      </c>
      <c r="H63" s="90">
        <f>COUNTIFS(トレード履歴!$M$2:$M$161,"drw",トレード履歴!$J$2:$J$161,"&lt;"&amp;IF(A64&lt;&gt;"",A64,DATE(YEAR(A63),MONTH(A63),DAY(EOMONTH(A63,0)))))-SUM($H$46:$H62)</f>
        <v>0</v>
      </c>
      <c r="I63" s="126" t="e">
        <f t="shared" si="14"/>
        <v>#REF!</v>
      </c>
      <c r="J63" s="127" t="e">
        <f t="shared" si="9"/>
        <v>#REF!</v>
      </c>
      <c r="K63" s="127" t="e">
        <f t="shared" si="10"/>
        <v>#REF!</v>
      </c>
      <c r="L63" s="90" t="e">
        <f t="shared" si="15"/>
        <v>#REF!</v>
      </c>
      <c r="M63" s="90" t="e">
        <f t="shared" si="11"/>
        <v>#REF!</v>
      </c>
      <c r="N63" s="90" t="e">
        <f>IF(E63&gt;0,SUMIFS(トレード履歴!$P$2:$P$161,トレード履歴!$M$2:$M$161,"drw",トレード履歴!$R$2:$R$161,"&lt;"&amp;IF(A64&lt;&gt;"",A64,DATE(YEAR(A63),MONTH(A63),DAY(EOMONTH(A63,0)))))-SUM($C$46:$C62),0)</f>
        <v>#REF!</v>
      </c>
      <c r="O63" s="127" t="e">
        <f t="shared" si="12"/>
        <v>#REF!</v>
      </c>
    </row>
    <row r="64" spans="1:15">
      <c r="A64" s="125"/>
      <c r="B64" s="90"/>
      <c r="C64" s="90"/>
      <c r="D64" s="90"/>
      <c r="E64" s="90"/>
      <c r="F64" s="90"/>
      <c r="G64" s="90"/>
      <c r="H64" s="90"/>
      <c r="I64" s="126"/>
      <c r="J64" s="90"/>
      <c r="K64" s="90"/>
      <c r="L64" s="90"/>
      <c r="M64" s="90"/>
      <c r="N64" s="127"/>
    </row>
    <row r="65" spans="1:14">
      <c r="A65" s="125"/>
      <c r="B65" s="90"/>
      <c r="C65" s="90"/>
      <c r="D65" s="90"/>
      <c r="E65" s="90"/>
      <c r="F65" s="90"/>
      <c r="G65" s="90"/>
      <c r="H65" s="90"/>
      <c r="I65" s="126"/>
      <c r="J65" s="90"/>
      <c r="K65" s="90"/>
      <c r="L65" s="90"/>
      <c r="M65" s="90"/>
      <c r="N65" s="127"/>
    </row>
    <row r="66" spans="1:14">
      <c r="A66" s="125"/>
      <c r="B66" s="90"/>
      <c r="C66" s="90"/>
      <c r="D66" s="90"/>
      <c r="E66" s="90"/>
      <c r="F66" s="90"/>
      <c r="G66" s="90"/>
      <c r="H66" s="90"/>
      <c r="I66" s="126"/>
      <c r="J66" s="90"/>
      <c r="K66" s="90"/>
      <c r="L66" s="90"/>
      <c r="M66" s="90"/>
      <c r="N66" s="127"/>
    </row>
    <row r="67" spans="1:14">
      <c r="A67" s="125"/>
      <c r="B67" s="90"/>
      <c r="C67" s="90"/>
      <c r="D67" s="90"/>
      <c r="E67" s="90"/>
      <c r="F67" s="90"/>
      <c r="G67" s="90"/>
      <c r="H67" s="90"/>
      <c r="I67" s="126"/>
      <c r="J67" s="90"/>
      <c r="K67" s="90"/>
      <c r="L67" s="90"/>
      <c r="M67" s="90"/>
      <c r="N67" s="127"/>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dimension ref="A33"/>
  <sheetViews>
    <sheetView workbookViewId="0">
      <selection activeCell="A33" sqref="A33"/>
    </sheetView>
  </sheetViews>
  <sheetFormatPr defaultRowHeight="13.5"/>
  <sheetData>
    <row r="33" ht="20.25" customHeight="1"/>
  </sheetData>
  <phoneticPr fontId="2"/>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dimension ref="A33"/>
  <sheetViews>
    <sheetView workbookViewId="0">
      <selection activeCell="A33" sqref="A33"/>
    </sheetView>
  </sheetViews>
  <sheetFormatPr defaultRowHeight="13.5"/>
  <sheetData>
    <row r="33" ht="20.25" customHeight="1"/>
  </sheetData>
  <phoneticPr fontId="2"/>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dimension ref="A33:A34"/>
  <sheetViews>
    <sheetView workbookViewId="0">
      <selection activeCell="A33" sqref="A33"/>
    </sheetView>
  </sheetViews>
  <sheetFormatPr defaultRowHeight="13.5"/>
  <sheetData>
    <row r="33" ht="21.75" customHeight="1"/>
    <row r="34" ht="15" customHeight="1"/>
  </sheetData>
  <phoneticPr fontId="2"/>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dimension ref="A33"/>
  <sheetViews>
    <sheetView workbookViewId="0">
      <selection activeCell="A33" sqref="A33"/>
    </sheetView>
  </sheetViews>
  <sheetFormatPr defaultRowHeight="13.5"/>
  <sheetData>
    <row r="33" ht="20.25" customHeight="1"/>
  </sheetData>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dimension ref="A33:A34"/>
  <sheetViews>
    <sheetView workbookViewId="0">
      <selection activeCell="A33" sqref="A33"/>
    </sheetView>
  </sheetViews>
  <sheetFormatPr defaultRowHeight="13.5"/>
  <sheetData>
    <row r="33" ht="21.75" customHeight="1"/>
    <row r="34" ht="15" customHeight="1"/>
  </sheetData>
  <phoneticPr fontId="2"/>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dimension ref="A33"/>
  <sheetViews>
    <sheetView workbookViewId="0">
      <selection activeCell="A33" sqref="A33"/>
    </sheetView>
  </sheetViews>
  <sheetFormatPr defaultRowHeight="13.5"/>
  <sheetData>
    <row r="33" ht="20.25" customHeight="1"/>
  </sheetData>
  <phoneticPr fontId="2"/>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dimension ref="A33:A34"/>
  <sheetViews>
    <sheetView workbookViewId="0">
      <selection activeCell="A33" sqref="A33"/>
    </sheetView>
  </sheetViews>
  <sheetFormatPr defaultRowHeight="13.5"/>
  <sheetData>
    <row r="33" ht="21.75" customHeight="1"/>
    <row r="34" ht="15" customHeight="1"/>
  </sheetData>
  <phoneticPr fontId="2"/>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dimension ref="A24:A33"/>
  <sheetViews>
    <sheetView workbookViewId="0">
      <selection activeCell="A33" sqref="A33"/>
    </sheetView>
  </sheetViews>
  <sheetFormatPr defaultRowHeight="13.5"/>
  <sheetData>
    <row r="24" ht="18" customHeight="1"/>
    <row r="33" ht="20.25" customHeight="1"/>
  </sheetData>
  <phoneticPr fontId="2"/>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sheetPr codeName="Sheet5"/>
  <dimension ref="A1:D17"/>
  <sheetViews>
    <sheetView topLeftCell="A3" workbookViewId="0">
      <selection activeCell="C16" sqref="C16"/>
    </sheetView>
  </sheetViews>
  <sheetFormatPr defaultRowHeight="13.5"/>
  <cols>
    <col min="1" max="4" width="35.625" style="80" customWidth="1"/>
  </cols>
  <sheetData>
    <row r="1" spans="1:4" ht="83.25" customHeight="1">
      <c r="A1" s="192" t="s">
        <v>131</v>
      </c>
      <c r="B1" s="193"/>
      <c r="C1" s="193"/>
      <c r="D1" s="193"/>
    </row>
    <row r="2" spans="1:4" s="78" customFormat="1" ht="21.75" customHeight="1" thickBot="1">
      <c r="A2" s="82" t="s">
        <v>124</v>
      </c>
      <c r="B2" s="82" t="s">
        <v>125</v>
      </c>
      <c r="C2" s="82" t="s">
        <v>126</v>
      </c>
      <c r="D2" s="82" t="s">
        <v>127</v>
      </c>
    </row>
    <row r="3" spans="1:4" s="78" customFormat="1" ht="27.75" thickTop="1">
      <c r="A3" s="136" t="s">
        <v>278</v>
      </c>
      <c r="B3" s="81" t="s">
        <v>119</v>
      </c>
      <c r="C3" s="138" t="s">
        <v>279</v>
      </c>
      <c r="D3" s="81" t="s">
        <v>120</v>
      </c>
    </row>
    <row r="4" spans="1:4" s="78" customFormat="1" ht="40.5">
      <c r="A4" s="77" t="s">
        <v>128</v>
      </c>
      <c r="B4" s="87" t="s">
        <v>254</v>
      </c>
      <c r="C4" s="83" t="s">
        <v>130</v>
      </c>
      <c r="D4" s="129" t="s">
        <v>216</v>
      </c>
    </row>
    <row r="5" spans="1:4" s="78" customFormat="1" ht="40.5">
      <c r="A5" s="84" t="s">
        <v>137</v>
      </c>
      <c r="B5" s="77" t="s">
        <v>129</v>
      </c>
      <c r="C5" s="132" t="s">
        <v>276</v>
      </c>
      <c r="D5" s="132" t="s">
        <v>271</v>
      </c>
    </row>
    <row r="6" spans="1:4" s="78" customFormat="1" ht="33" customHeight="1">
      <c r="A6" s="77" t="s">
        <v>132</v>
      </c>
      <c r="B6" s="132" t="s">
        <v>355</v>
      </c>
      <c r="C6" s="144" t="s">
        <v>337</v>
      </c>
      <c r="D6" s="144" t="s">
        <v>272</v>
      </c>
    </row>
    <row r="7" spans="1:4" s="78" customFormat="1" ht="40.5">
      <c r="A7" s="132" t="s">
        <v>138</v>
      </c>
      <c r="B7" s="145" t="s">
        <v>356</v>
      </c>
      <c r="C7" s="77"/>
      <c r="D7" s="144" t="s">
        <v>297</v>
      </c>
    </row>
    <row r="8" spans="1:4" s="78" customFormat="1" ht="37.5" customHeight="1">
      <c r="A8" s="144" t="s">
        <v>142</v>
      </c>
      <c r="B8" s="143" t="s">
        <v>341</v>
      </c>
      <c r="C8" s="85"/>
      <c r="D8" s="144" t="s">
        <v>301</v>
      </c>
    </row>
    <row r="9" spans="1:4" s="78" customFormat="1" ht="37.5" customHeight="1">
      <c r="A9" s="87"/>
      <c r="B9" s="87" t="s">
        <v>367</v>
      </c>
      <c r="C9" s="142"/>
      <c r="D9" s="87" t="s">
        <v>354</v>
      </c>
    </row>
    <row r="10" spans="1:4" s="78" customFormat="1" ht="37.5" customHeight="1">
      <c r="A10" s="132"/>
      <c r="B10" s="132" t="s">
        <v>229</v>
      </c>
      <c r="C10" s="131"/>
      <c r="D10" s="131"/>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3" t="s">
        <v>32</v>
      </c>
    </row>
    <row r="37" spans="1:1">
      <c r="A37" s="2" t="s">
        <v>33</v>
      </c>
    </row>
    <row r="38" spans="1:1">
      <c r="A38" s="2" t="s">
        <v>34</v>
      </c>
    </row>
    <row r="39" spans="1:1">
      <c r="A39" s="2" t="s">
        <v>35</v>
      </c>
    </row>
    <row r="40" spans="1:1">
      <c r="A40" s="2" t="s">
        <v>36</v>
      </c>
    </row>
    <row r="42" spans="1:1">
      <c r="A42" s="4"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4" t="s">
        <v>45</v>
      </c>
    </row>
    <row r="52" spans="1:1" ht="27">
      <c r="A52" s="5" t="s">
        <v>46</v>
      </c>
    </row>
    <row r="53" spans="1:1" ht="27">
      <c r="A53" s="5" t="s">
        <v>47</v>
      </c>
    </row>
    <row r="54" spans="1:1">
      <c r="A54" s="5" t="s">
        <v>48</v>
      </c>
    </row>
    <row r="55" spans="1:1">
      <c r="A55" s="6" t="s">
        <v>49</v>
      </c>
    </row>
    <row r="56" spans="1:1" ht="27">
      <c r="A56" s="5" t="s">
        <v>50</v>
      </c>
    </row>
    <row r="57" spans="1:1" ht="27">
      <c r="A57" s="7" t="s">
        <v>51</v>
      </c>
    </row>
    <row r="58" spans="1:1" ht="27">
      <c r="A58" s="5" t="s">
        <v>52</v>
      </c>
    </row>
    <row r="59" spans="1:1">
      <c r="A59" s="2" t="s">
        <v>53</v>
      </c>
    </row>
    <row r="61" spans="1:1">
      <c r="A61" s="8" t="s">
        <v>54</v>
      </c>
    </row>
    <row r="62" spans="1:1">
      <c r="A62" s="9" t="s">
        <v>121</v>
      </c>
    </row>
    <row r="63" spans="1:1">
      <c r="A63" s="9" t="s">
        <v>55</v>
      </c>
    </row>
    <row r="64" spans="1:1">
      <c r="A64" s="9" t="s">
        <v>122</v>
      </c>
    </row>
    <row r="65" spans="1:1">
      <c r="A65" s="9" t="s">
        <v>56</v>
      </c>
    </row>
    <row r="66" spans="1:1">
      <c r="A66" s="9" t="s">
        <v>57</v>
      </c>
    </row>
    <row r="67" spans="1:1">
      <c r="A67" s="10" t="s">
        <v>58</v>
      </c>
    </row>
    <row r="69" spans="1:1">
      <c r="A69" s="11" t="s">
        <v>59</v>
      </c>
    </row>
    <row r="70" spans="1:1" ht="34.5" customHeight="1">
      <c r="A70" s="5" t="s">
        <v>60</v>
      </c>
    </row>
    <row r="71" spans="1:1" ht="33" customHeight="1">
      <c r="A71" s="5" t="s">
        <v>61</v>
      </c>
    </row>
    <row r="72" spans="1:1" ht="34.5" customHeight="1">
      <c r="A72" s="12" t="s">
        <v>62</v>
      </c>
    </row>
    <row r="73" spans="1:1">
      <c r="A73" s="2" t="s">
        <v>63</v>
      </c>
    </row>
    <row r="74" spans="1:1" ht="12.75" customHeight="1">
      <c r="A74" s="2" t="s">
        <v>64</v>
      </c>
    </row>
    <row r="75" spans="1:1" ht="24" hidden="1" customHeight="1">
      <c r="A75" s="13" t="s">
        <v>65</v>
      </c>
    </row>
    <row r="76" spans="1:1" ht="17.25" hidden="1" customHeight="1">
      <c r="A76" s="14" t="s">
        <v>66</v>
      </c>
    </row>
    <row r="77" spans="1:1" ht="17.25" hidden="1" customHeight="1">
      <c r="A77" s="14" t="s">
        <v>123</v>
      </c>
    </row>
    <row r="78" spans="1:1" ht="0.75" customHeight="1" thickBot="1">
      <c r="A78" s="15" t="s">
        <v>67</v>
      </c>
    </row>
    <row r="80" spans="1:1">
      <c r="A80" s="11" t="s">
        <v>116</v>
      </c>
    </row>
    <row r="81" spans="1:1" ht="17.25" customHeight="1">
      <c r="A81" s="5" t="s">
        <v>117</v>
      </c>
    </row>
    <row r="82" spans="1:1">
      <c r="A82" s="2" t="s">
        <v>118</v>
      </c>
    </row>
    <row r="83" spans="1:1">
      <c r="A83" s="2" t="s">
        <v>133</v>
      </c>
    </row>
    <row r="85" spans="1:1">
      <c r="A85" s="11" t="s">
        <v>134</v>
      </c>
    </row>
    <row r="86" spans="1:1">
      <c r="A86" s="2" t="s">
        <v>143</v>
      </c>
    </row>
    <row r="87" spans="1:1">
      <c r="A87" s="2" t="s">
        <v>140</v>
      </c>
    </row>
    <row r="88" spans="1:1">
      <c r="A88" s="2" t="s">
        <v>144</v>
      </c>
    </row>
    <row r="89" spans="1:1">
      <c r="A89" s="2" t="s">
        <v>135</v>
      </c>
    </row>
    <row r="90" spans="1:1">
      <c r="A90" s="2" t="s">
        <v>145</v>
      </c>
    </row>
    <row r="91" spans="1:1">
      <c r="A91" s="2" t="s">
        <v>139</v>
      </c>
    </row>
    <row r="92" spans="1:1" ht="27">
      <c r="A92" s="86" t="s">
        <v>136</v>
      </c>
    </row>
    <row r="93" spans="1:1">
      <c r="A93" s="2" t="s">
        <v>146</v>
      </c>
    </row>
    <row r="94" spans="1:1">
      <c r="A94" s="88" t="s">
        <v>141</v>
      </c>
    </row>
    <row r="96" spans="1:1">
      <c r="A96" s="130">
        <v>42296</v>
      </c>
    </row>
    <row r="97" spans="1:1">
      <c r="A97" s="2" t="s">
        <v>214</v>
      </c>
    </row>
    <row r="98" spans="1:1">
      <c r="A98" s="2" t="s">
        <v>215</v>
      </c>
    </row>
    <row r="99" spans="1:1">
      <c r="A99" s="2" t="s">
        <v>217</v>
      </c>
    </row>
    <row r="100" spans="1:1">
      <c r="A100" s="2" t="s">
        <v>218</v>
      </c>
    </row>
    <row r="102" spans="1:1">
      <c r="A102" s="130">
        <v>42303</v>
      </c>
    </row>
    <row r="103" spans="1:1" ht="0.75" customHeight="1">
      <c r="A103" s="2" t="s">
        <v>221</v>
      </c>
    </row>
    <row r="104" spans="1:1" ht="47.25" hidden="1" customHeight="1">
      <c r="A104" s="2" t="s">
        <v>222</v>
      </c>
    </row>
    <row r="105" spans="1:1" ht="40.5" hidden="1" customHeight="1">
      <c r="A105" s="2" t="s">
        <v>223</v>
      </c>
    </row>
    <row r="106" spans="1:1" ht="45.75" hidden="1" customHeight="1">
      <c r="A106" s="2" t="s">
        <v>219</v>
      </c>
    </row>
    <row r="107" spans="1:1" ht="58.5" hidden="1" customHeight="1">
      <c r="A107" s="2" t="s">
        <v>220</v>
      </c>
    </row>
    <row r="108" spans="1:1" ht="16.5" customHeight="1">
      <c r="A108" s="2" t="s">
        <v>231</v>
      </c>
    </row>
    <row r="109" spans="1:1" ht="16.5" customHeight="1">
      <c r="A109" s="2" t="s">
        <v>232</v>
      </c>
    </row>
    <row r="110" spans="1:1">
      <c r="A110" s="11" t="s">
        <v>230</v>
      </c>
    </row>
    <row r="111" spans="1:1">
      <c r="A111" s="11" t="s">
        <v>225</v>
      </c>
    </row>
    <row r="112" spans="1:1">
      <c r="A112" s="2" t="s">
        <v>224</v>
      </c>
    </row>
    <row r="113" spans="1:1">
      <c r="A113" s="2" t="s">
        <v>226</v>
      </c>
    </row>
    <row r="114" spans="1:1">
      <c r="A114" s="2" t="s">
        <v>227</v>
      </c>
    </row>
    <row r="115" spans="1:1">
      <c r="A115" s="2" t="s">
        <v>228</v>
      </c>
    </row>
    <row r="117" spans="1:1">
      <c r="A117" s="130">
        <v>42310</v>
      </c>
    </row>
    <row r="118" spans="1:1">
      <c r="A118" s="2" t="s">
        <v>233</v>
      </c>
    </row>
    <row r="119" spans="1:1">
      <c r="A119" s="2" t="s">
        <v>234</v>
      </c>
    </row>
    <row r="120" spans="1:1">
      <c r="A120" s="2" t="s">
        <v>235</v>
      </c>
    </row>
    <row r="121" spans="1:1">
      <c r="A121" s="133" t="s">
        <v>244</v>
      </c>
    </row>
    <row r="122" spans="1:1">
      <c r="A122" s="11" t="s">
        <v>236</v>
      </c>
    </row>
    <row r="123" spans="1:1">
      <c r="A123" s="2" t="s">
        <v>237</v>
      </c>
    </row>
    <row r="124" spans="1:1">
      <c r="A124" s="2" t="s">
        <v>238</v>
      </c>
    </row>
    <row r="125" spans="1:1">
      <c r="A125" s="2" t="s">
        <v>239</v>
      </c>
    </row>
    <row r="126" spans="1:1">
      <c r="A126" s="2" t="s">
        <v>241</v>
      </c>
    </row>
    <row r="127" spans="1:1">
      <c r="A127" s="2" t="s">
        <v>240</v>
      </c>
    </row>
    <row r="129" spans="1:1">
      <c r="A129" s="11" t="s">
        <v>243</v>
      </c>
    </row>
    <row r="130" spans="1:1">
      <c r="A130" s="2" t="s">
        <v>242</v>
      </c>
    </row>
    <row r="132" spans="1:1">
      <c r="A132" s="130">
        <v>42317</v>
      </c>
    </row>
    <row r="133" spans="1:1">
      <c r="A133" s="4" t="s">
        <v>245</v>
      </c>
    </row>
    <row r="134" spans="1:1" ht="31.5" customHeight="1">
      <c r="A134" s="5" t="s">
        <v>246</v>
      </c>
    </row>
    <row r="135" spans="1:1" ht="15.75" customHeight="1">
      <c r="A135" s="2" t="s">
        <v>251</v>
      </c>
    </row>
    <row r="136" spans="1:1" ht="47.25" customHeight="1">
      <c r="A136" s="5" t="s">
        <v>253</v>
      </c>
    </row>
    <row r="137" spans="1:1">
      <c r="A137" s="5" t="s">
        <v>252</v>
      </c>
    </row>
    <row r="138" spans="1:1" ht="27">
      <c r="A138" s="5" t="s">
        <v>247</v>
      </c>
    </row>
    <row r="140" spans="1:1">
      <c r="A140" s="2" t="s">
        <v>248</v>
      </c>
    </row>
    <row r="141" spans="1:1">
      <c r="A141" s="2" t="s">
        <v>249</v>
      </c>
    </row>
    <row r="142" spans="1:1">
      <c r="A142" s="2" t="s">
        <v>250</v>
      </c>
    </row>
    <row r="144" spans="1:1">
      <c r="A144" s="11" t="s">
        <v>255</v>
      </c>
    </row>
    <row r="145" spans="1:1">
      <c r="A145" s="2" t="s">
        <v>256</v>
      </c>
    </row>
    <row r="146" spans="1:1">
      <c r="A146" s="5" t="s">
        <v>258</v>
      </c>
    </row>
    <row r="147" spans="1:1">
      <c r="A147" s="2" t="s">
        <v>257</v>
      </c>
    </row>
    <row r="148" spans="1:1">
      <c r="A148" s="11" t="s">
        <v>261</v>
      </c>
    </row>
    <row r="149" spans="1:1">
      <c r="A149" s="2" t="s">
        <v>259</v>
      </c>
    </row>
    <row r="150" spans="1:1" ht="30" customHeight="1">
      <c r="A150" s="5" t="s">
        <v>260</v>
      </c>
    </row>
    <row r="152" spans="1:1">
      <c r="A152" s="11" t="s">
        <v>262</v>
      </c>
    </row>
    <row r="153" spans="1:1" s="135" customFormat="1">
      <c r="A153" s="134" t="s">
        <v>266</v>
      </c>
    </row>
    <row r="154" spans="1:1" s="135" customFormat="1">
      <c r="A154" s="2" t="s">
        <v>267</v>
      </c>
    </row>
    <row r="155" spans="1:1" s="135" customFormat="1">
      <c r="A155" s="2" t="s">
        <v>268</v>
      </c>
    </row>
    <row r="156" spans="1:1" s="135" customFormat="1">
      <c r="A156" s="5" t="s">
        <v>270</v>
      </c>
    </row>
    <row r="157" spans="1:1" s="135" customFormat="1" ht="17.25" customHeight="1">
      <c r="A157" s="11" t="s">
        <v>261</v>
      </c>
    </row>
    <row r="158" spans="1:1" s="135" customFormat="1" ht="33" customHeight="1">
      <c r="A158" s="7" t="s">
        <v>269</v>
      </c>
    </row>
    <row r="159" spans="1:1">
      <c r="A159" s="2" t="s">
        <v>263</v>
      </c>
    </row>
    <row r="160" spans="1:1">
      <c r="A160" s="2" t="s">
        <v>265</v>
      </c>
    </row>
    <row r="161" spans="1:1">
      <c r="A161" s="2" t="s">
        <v>264</v>
      </c>
    </row>
    <row r="163" spans="1:1">
      <c r="A163" s="11" t="s">
        <v>273</v>
      </c>
    </row>
    <row r="164" spans="1:1">
      <c r="A164" s="137" t="s">
        <v>274</v>
      </c>
    </row>
    <row r="165" spans="1:1">
      <c r="A165" s="137" t="s">
        <v>275</v>
      </c>
    </row>
    <row r="166" spans="1:1">
      <c r="A166" s="137" t="s">
        <v>277</v>
      </c>
    </row>
    <row r="167" spans="1:1">
      <c r="A167" s="137" t="s">
        <v>293</v>
      </c>
    </row>
    <row r="168" spans="1:1">
      <c r="A168" s="11" t="s">
        <v>280</v>
      </c>
    </row>
    <row r="169" spans="1:1">
      <c r="A169" s="11" t="s">
        <v>281</v>
      </c>
    </row>
    <row r="170" spans="1:1">
      <c r="A170" s="11" t="s">
        <v>285</v>
      </c>
    </row>
    <row r="171" spans="1:1" ht="30" customHeight="1">
      <c r="A171" s="7" t="s">
        <v>282</v>
      </c>
    </row>
    <row r="172" spans="1:1" ht="45.75" customHeight="1">
      <c r="A172" s="5" t="s">
        <v>284</v>
      </c>
    </row>
    <row r="173" spans="1:1" ht="18" customHeight="1">
      <c r="A173" s="2" t="s">
        <v>283</v>
      </c>
    </row>
    <row r="175" spans="1:1">
      <c r="A175" s="11" t="s">
        <v>286</v>
      </c>
    </row>
    <row r="176" spans="1:1">
      <c r="A176" s="134" t="s">
        <v>295</v>
      </c>
    </row>
    <row r="177" spans="1:1">
      <c r="A177" s="11" t="s">
        <v>294</v>
      </c>
    </row>
    <row r="178" spans="1:1">
      <c r="A178" s="2" t="s">
        <v>287</v>
      </c>
    </row>
    <row r="179" spans="1:1">
      <c r="A179" s="2" t="s">
        <v>288</v>
      </c>
    </row>
    <row r="180" spans="1:1">
      <c r="A180" s="2" t="s">
        <v>291</v>
      </c>
    </row>
    <row r="181" spans="1:1" s="78" customFormat="1">
      <c r="A181" s="11" t="s">
        <v>289</v>
      </c>
    </row>
    <row r="182" spans="1:1" s="78" customFormat="1">
      <c r="A182" s="11" t="s">
        <v>290</v>
      </c>
    </row>
    <row r="183" spans="1:1">
      <c r="A183" s="2" t="s">
        <v>292</v>
      </c>
    </row>
    <row r="187" spans="1:1">
      <c r="A187" s="11" t="s">
        <v>296</v>
      </c>
    </row>
    <row r="188" spans="1:1">
      <c r="A188" s="2" t="s">
        <v>302</v>
      </c>
    </row>
    <row r="189" spans="1:1" ht="48" customHeight="1">
      <c r="A189" s="5" t="s">
        <v>300</v>
      </c>
    </row>
    <row r="190" spans="1:1" ht="17.25" customHeight="1">
      <c r="A190" s="11" t="s">
        <v>298</v>
      </c>
    </row>
    <row r="191" spans="1:1" ht="15.75" customHeight="1">
      <c r="A191" s="11" t="s">
        <v>299</v>
      </c>
    </row>
    <row r="193" spans="1:1">
      <c r="A193" s="2" t="s">
        <v>303</v>
      </c>
    </row>
    <row r="194" spans="1:1">
      <c r="A194" s="2" t="s">
        <v>309</v>
      </c>
    </row>
    <row r="195" spans="1:1">
      <c r="A195" s="2" t="s">
        <v>306</v>
      </c>
    </row>
    <row r="196" spans="1:1">
      <c r="A196" s="2" t="s">
        <v>307</v>
      </c>
    </row>
    <row r="198" spans="1:1">
      <c r="A198" s="2" t="s">
        <v>304</v>
      </c>
    </row>
    <row r="199" spans="1:1">
      <c r="A199" s="2" t="s">
        <v>308</v>
      </c>
    </row>
    <row r="200" spans="1:1">
      <c r="A200" s="2" t="s">
        <v>305</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FFC000"/>
  </sheetPr>
  <dimension ref="A1"/>
  <sheetViews>
    <sheetView topLeftCell="A34" workbookViewId="0">
      <selection activeCell="A34" sqref="A34"/>
    </sheetView>
  </sheetViews>
  <sheetFormatPr defaultRowHeight="13.5"/>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FFC000"/>
  </sheetPr>
  <dimension ref="A33"/>
  <sheetViews>
    <sheetView workbookViewId="0">
      <selection activeCell="A33" sqref="A33"/>
    </sheetView>
  </sheetViews>
  <sheetFormatPr defaultRowHeight="13.5"/>
  <sheetData>
    <row r="33" ht="20.25" customHeight="1"/>
  </sheetData>
  <phoneticPr fontId="2"/>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tabColor rgb="FFFFC000"/>
  </sheetPr>
  <dimension ref="A33"/>
  <sheetViews>
    <sheetView workbookViewId="0">
      <selection activeCell="L1" sqref="L1:L1048576"/>
    </sheetView>
  </sheetViews>
  <sheetFormatPr defaultRowHeight="13.5"/>
  <sheetData>
    <row r="33" ht="20.25" customHeight="1"/>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tabColor rgb="FFFFC000"/>
  </sheetPr>
  <dimension ref="A33"/>
  <sheetViews>
    <sheetView workbookViewId="0"/>
  </sheetViews>
  <sheetFormatPr defaultRowHeight="13.5"/>
  <sheetData>
    <row r="33" ht="20.25" customHeight="1"/>
  </sheetData>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tabColor rgb="FFFFC000"/>
  </sheetPr>
  <dimension ref="A33:A34"/>
  <sheetViews>
    <sheetView workbookViewId="0">
      <selection activeCell="A33" sqref="A33"/>
    </sheetView>
  </sheetViews>
  <sheetFormatPr defaultRowHeight="13.5"/>
  <sheetData>
    <row r="33" ht="21.75" customHeight="1"/>
    <row r="34" ht="15" customHeight="1"/>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38</vt:i4>
      </vt:variant>
    </vt:vector>
  </HeadingPairs>
  <TitlesOfParts>
    <vt:vector size="38" baseType="lpstr">
      <vt:lpstr>ルール</vt:lpstr>
      <vt:lpstr>トレード履歴</vt:lpstr>
      <vt:lpstr>AUDCAD3画像</vt:lpstr>
      <vt:lpstr>GBPAUD画像</vt:lpstr>
      <vt:lpstr>NZDCHF画像</vt:lpstr>
      <vt:lpstr>EURGBP4画像</vt:lpstr>
      <vt:lpstr>EURAUD3画像</vt:lpstr>
      <vt:lpstr>USDCHF画像</vt:lpstr>
      <vt:lpstr>GBPCAD2画像</vt:lpstr>
      <vt:lpstr>AUDCHF2画像</vt:lpstr>
      <vt:lpstr>AUDCHF画像 </vt:lpstr>
      <vt:lpstr>GBPUSD画像</vt:lpstr>
      <vt:lpstr>EURAUD2画像</vt:lpstr>
      <vt:lpstr>EURGBP3画像</vt:lpstr>
      <vt:lpstr>GBPCHF画像</vt:lpstr>
      <vt:lpstr>EURGBP2画像</vt:lpstr>
      <vt:lpstr>AUDCAD2画像</vt:lpstr>
      <vt:lpstr>AUDJPY画像</vt:lpstr>
      <vt:lpstr>EURJPY画像</vt:lpstr>
      <vt:lpstr>気づき</vt:lpstr>
      <vt:lpstr>決まり事 2016.04～</vt:lpstr>
      <vt:lpstr>成績表</vt:lpstr>
      <vt:lpstr>CADJPY2画像</vt:lpstr>
      <vt:lpstr>GBPCAD画像</vt:lpstr>
      <vt:lpstr>AUDCHF画像</vt:lpstr>
      <vt:lpstr>EURGBP画像</vt:lpstr>
      <vt:lpstr>NZDJPY画像</vt:lpstr>
      <vt:lpstr>EURAUD画像</vt:lpstr>
      <vt:lpstr>GBPNZD2画像</vt:lpstr>
      <vt:lpstr>GBPJPY画像</vt:lpstr>
      <vt:lpstr>AUDNZD画像</vt:lpstr>
      <vt:lpstr>USDJPY画像</vt:lpstr>
      <vt:lpstr>CADJPY画像</vt:lpstr>
      <vt:lpstr>AUDCAD画像</vt:lpstr>
      <vt:lpstr>GBPNZD画像</vt:lpstr>
      <vt:lpstr>NZDUSD画像</vt:lpstr>
      <vt:lpstr>決まり事～2016.03</vt:lpstr>
      <vt:lpstr>気づき2015</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2016-08-27T21:53:27Z</dcterms:modified>
</cp:coreProperties>
</file>