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X\EA\52_チャートマスター\本講座\20_トレード管理シート2\"/>
    </mc:Choice>
  </mc:AlternateContent>
  <bookViews>
    <workbookView xWindow="0" yWindow="0" windowWidth="19335" windowHeight="7335" tabRatio="776" activeTab="3"/>
  </bookViews>
  <sheets>
    <sheet name="ルール＆合計" sheetId="1" r:id="rId1"/>
    <sheet name="2016年9月(0901-0914)" sheetId="19" r:id="rId2"/>
    <sheet name="2016年9月(トレバト0915-1014)" sheetId="16" r:id="rId3"/>
    <sheet name="画像" sheetId="7" r:id="rId4"/>
  </sheets>
  <definedNames>
    <definedName name="_xlnm._FilterDatabase" localSheetId="1" hidden="1">'2016年9月(0901-0914)'!$B$2:$AG$55</definedName>
    <definedName name="_xlnm._FilterDatabase" localSheetId="2" hidden="1">'2016年9月(トレバト0915-1014)'!$B$2:$AJ$61</definedName>
    <definedName name="_xlnm.Print_Area" localSheetId="1">'2016年9月(0901-0914)'!$A$1:$AG$101</definedName>
    <definedName name="_xlnm.Print_Area" localSheetId="2">'2016年9月(トレバト0915-1014)'!$A$1:$AJ$107</definedName>
    <definedName name="_xlnm.Print_Area" localSheetId="3">画像!$A$1:$N$17</definedName>
  </definedNames>
  <calcPr calcId="152511"/>
</workbook>
</file>

<file path=xl/calcChain.xml><?xml version="1.0" encoding="utf-8"?>
<calcChain xmlns="http://schemas.openxmlformats.org/spreadsheetml/2006/main">
  <c r="AD3" i="16" l="1"/>
  <c r="AC17" i="16"/>
  <c r="AC16" i="16"/>
  <c r="AC15" i="16"/>
  <c r="AC14" i="16"/>
  <c r="AC13" i="16"/>
  <c r="AC12" i="16"/>
  <c r="AC11" i="16"/>
  <c r="AC10" i="16"/>
  <c r="AC9" i="16"/>
  <c r="AC8" i="16"/>
  <c r="AC7" i="16"/>
  <c r="AC6" i="16"/>
  <c r="AC5" i="16"/>
  <c r="AC4" i="16"/>
  <c r="AC3" i="16"/>
  <c r="O11" i="16" l="1"/>
  <c r="O7" i="16"/>
  <c r="N9" i="16"/>
  <c r="O9" i="16" s="1"/>
  <c r="N8" i="16"/>
  <c r="O8" i="16" s="1"/>
  <c r="N7" i="16"/>
  <c r="N17" i="16" l="1"/>
  <c r="O17" i="16" s="1"/>
  <c r="L17" i="16"/>
  <c r="N15" i="16"/>
  <c r="O15" i="16" s="1"/>
  <c r="L15" i="16"/>
  <c r="AH61" i="16" l="1"/>
  <c r="AI3" i="16"/>
  <c r="L12" i="1"/>
  <c r="J12" i="1"/>
  <c r="I12" i="1"/>
  <c r="G12" i="1"/>
  <c r="H12" i="1" s="1"/>
  <c r="D12" i="1"/>
  <c r="AE55" i="19"/>
  <c r="AF5" i="19"/>
  <c r="AF6" i="19" s="1"/>
  <c r="AF7" i="19" s="1"/>
  <c r="AF8" i="19" s="1"/>
  <c r="AF9" i="19" s="1"/>
  <c r="AF10" i="19" s="1"/>
  <c r="AF11" i="19" s="1"/>
  <c r="AF12" i="19" s="1"/>
  <c r="AF13" i="19" s="1"/>
  <c r="AF14" i="19" s="1"/>
  <c r="AF15" i="19" s="1"/>
  <c r="AF16" i="19" s="1"/>
  <c r="AF17" i="19" s="1"/>
  <c r="AF18" i="19" s="1"/>
  <c r="AF19" i="19" s="1"/>
  <c r="AF20" i="19" s="1"/>
  <c r="AF21" i="19" s="1"/>
  <c r="AF22" i="19" s="1"/>
  <c r="AF23" i="19" s="1"/>
  <c r="AF24" i="19" s="1"/>
  <c r="AF25" i="19" s="1"/>
  <c r="AF26" i="19" s="1"/>
  <c r="AF27" i="19" s="1"/>
  <c r="AF28" i="19" s="1"/>
  <c r="AF29" i="19" s="1"/>
  <c r="AF30" i="19" s="1"/>
  <c r="AF31" i="19" s="1"/>
  <c r="AF32" i="19" s="1"/>
  <c r="AF33" i="19" s="1"/>
  <c r="AF34" i="19" s="1"/>
  <c r="AF35" i="19" s="1"/>
  <c r="AF36" i="19" s="1"/>
  <c r="AF37" i="19" s="1"/>
  <c r="AF38" i="19" s="1"/>
  <c r="AF39" i="19" s="1"/>
  <c r="AF40" i="19" s="1"/>
  <c r="AF41" i="19" s="1"/>
  <c r="AF42" i="19" s="1"/>
  <c r="AF43" i="19" s="1"/>
  <c r="AF44" i="19" s="1"/>
  <c r="AF45" i="19" s="1"/>
  <c r="AF46" i="19" s="1"/>
  <c r="AF47" i="19" s="1"/>
  <c r="AF48" i="19" s="1"/>
  <c r="AF49" i="19" s="1"/>
  <c r="AF50" i="19" s="1"/>
  <c r="AF51" i="19" s="1"/>
  <c r="AF52" i="19" s="1"/>
  <c r="AF53" i="19" s="1"/>
  <c r="AF54" i="19" s="1"/>
  <c r="AF55" i="19" s="1"/>
  <c r="AF4" i="19"/>
  <c r="AF3" i="19"/>
  <c r="K12" i="1" l="1"/>
  <c r="AH3" i="19"/>
  <c r="L3" i="19"/>
  <c r="N3" i="19"/>
  <c r="O3" i="19" s="1"/>
  <c r="Z3" i="19"/>
  <c r="AA3" i="19"/>
  <c r="AC3" i="19"/>
  <c r="AD3" i="19"/>
  <c r="L4" i="19"/>
  <c r="N4" i="19"/>
  <c r="O4" i="19" s="1"/>
  <c r="Z4" i="19"/>
  <c r="AA4" i="19"/>
  <c r="AC4" i="19"/>
  <c r="AD4" i="19"/>
  <c r="L5" i="19"/>
  <c r="N5" i="19"/>
  <c r="O5" i="19" s="1"/>
  <c r="Z5" i="19"/>
  <c r="AA5" i="19"/>
  <c r="AC5" i="19"/>
  <c r="AD5" i="19"/>
  <c r="L6" i="19"/>
  <c r="N6" i="19"/>
  <c r="O6" i="19" s="1"/>
  <c r="Z6" i="19"/>
  <c r="AA6" i="19"/>
  <c r="AC6" i="19"/>
  <c r="AD6" i="19"/>
  <c r="L7" i="19"/>
  <c r="N7" i="19"/>
  <c r="O7" i="19" s="1"/>
  <c r="Z7" i="19"/>
  <c r="AA7" i="19"/>
  <c r="AC7" i="19"/>
  <c r="AD7" i="19"/>
  <c r="L8" i="19"/>
  <c r="N8" i="19"/>
  <c r="O8" i="19" s="1"/>
  <c r="Z8" i="19"/>
  <c r="AA8" i="19"/>
  <c r="AC8" i="19"/>
  <c r="AD8" i="19"/>
  <c r="L9" i="19"/>
  <c r="N9" i="19"/>
  <c r="O9" i="19" s="1"/>
  <c r="Z9" i="19"/>
  <c r="AA9" i="19"/>
  <c r="AC9" i="19"/>
  <c r="AD9" i="19"/>
  <c r="L10" i="19"/>
  <c r="N10" i="19"/>
  <c r="O10" i="19" s="1"/>
  <c r="Z10" i="19"/>
  <c r="AA10" i="19"/>
  <c r="AC10" i="19"/>
  <c r="AD10" i="19"/>
  <c r="L11" i="19"/>
  <c r="N11" i="19"/>
  <c r="O11" i="19" s="1"/>
  <c r="Z11" i="19"/>
  <c r="AA11" i="19"/>
  <c r="AC11" i="19"/>
  <c r="AD11" i="19"/>
  <c r="L12" i="19"/>
  <c r="N12" i="19"/>
  <c r="O12" i="19" s="1"/>
  <c r="Z12" i="19"/>
  <c r="AA12" i="19"/>
  <c r="AC12" i="19"/>
  <c r="AD12" i="19"/>
  <c r="L13" i="19"/>
  <c r="N13" i="19"/>
  <c r="O13" i="19"/>
  <c r="Z13" i="19"/>
  <c r="AA13" i="19"/>
  <c r="AC13" i="19"/>
  <c r="AD13" i="19"/>
  <c r="L14" i="19"/>
  <c r="N14" i="19"/>
  <c r="O14" i="19"/>
  <c r="Z14" i="19"/>
  <c r="AA14" i="19"/>
  <c r="AC14" i="19"/>
  <c r="AD14" i="19"/>
  <c r="L15" i="19"/>
  <c r="N15" i="19"/>
  <c r="O15" i="19"/>
  <c r="Z15" i="19"/>
  <c r="AA15" i="19"/>
  <c r="AC15" i="19"/>
  <c r="AD15" i="19"/>
  <c r="L16" i="19"/>
  <c r="N16" i="19"/>
  <c r="O16" i="19"/>
  <c r="Z16" i="19"/>
  <c r="AA16" i="19"/>
  <c r="AC16" i="19"/>
  <c r="AD16" i="19"/>
  <c r="L17" i="19"/>
  <c r="N17" i="19"/>
  <c r="O17" i="19"/>
  <c r="Z17" i="19"/>
  <c r="AA17" i="19"/>
  <c r="AC17" i="19"/>
  <c r="AD17" i="19"/>
  <c r="L18" i="19"/>
  <c r="N18" i="19"/>
  <c r="O18" i="19"/>
  <c r="Z18" i="19"/>
  <c r="AA18" i="19"/>
  <c r="AC18" i="19"/>
  <c r="AD18" i="19"/>
  <c r="L19" i="19"/>
  <c r="N19" i="19"/>
  <c r="O19" i="19"/>
  <c r="Z19" i="19"/>
  <c r="AA19" i="19"/>
  <c r="AC19" i="19"/>
  <c r="AD19" i="19"/>
  <c r="L20" i="19"/>
  <c r="N20" i="19"/>
  <c r="O20" i="19"/>
  <c r="Z20" i="19"/>
  <c r="AA20" i="19"/>
  <c r="AC20" i="19"/>
  <c r="AD20" i="19"/>
  <c r="L21" i="19"/>
  <c r="N21" i="19"/>
  <c r="O21" i="19"/>
  <c r="Z21" i="19"/>
  <c r="AA21" i="19"/>
  <c r="AC21" i="19"/>
  <c r="AD21" i="19"/>
  <c r="L22" i="19"/>
  <c r="N22" i="19"/>
  <c r="O22" i="19"/>
  <c r="Z22" i="19"/>
  <c r="AA22" i="19"/>
  <c r="AC22" i="19"/>
  <c r="AD22" i="19"/>
  <c r="L23" i="19"/>
  <c r="N23" i="19"/>
  <c r="O23" i="19"/>
  <c r="Z23" i="19"/>
  <c r="AA23" i="19"/>
  <c r="AC23" i="19"/>
  <c r="AD23" i="19"/>
  <c r="L24" i="19"/>
  <c r="N24" i="19"/>
  <c r="O24" i="19"/>
  <c r="Z24" i="19"/>
  <c r="AA24" i="19"/>
  <c r="AC24" i="19"/>
  <c r="AD24" i="19"/>
  <c r="L25" i="19"/>
  <c r="N25" i="19"/>
  <c r="O25" i="19"/>
  <c r="Z25" i="19"/>
  <c r="AA25" i="19"/>
  <c r="AC25" i="19"/>
  <c r="AD25" i="19"/>
  <c r="L26" i="19"/>
  <c r="N26" i="19"/>
  <c r="O26" i="19"/>
  <c r="Z26" i="19"/>
  <c r="AA26" i="19"/>
  <c r="AC26" i="19"/>
  <c r="AD26" i="19"/>
  <c r="L27" i="19"/>
  <c r="N27" i="19"/>
  <c r="O27" i="19"/>
  <c r="Z27" i="19"/>
  <c r="AA27" i="19"/>
  <c r="AC27" i="19"/>
  <c r="AD27" i="19"/>
  <c r="L28" i="19"/>
  <c r="N28" i="19"/>
  <c r="O28" i="19"/>
  <c r="Z28" i="19"/>
  <c r="AA28" i="19"/>
  <c r="AC28" i="19"/>
  <c r="AD28" i="19"/>
  <c r="L29" i="19"/>
  <c r="N29" i="19"/>
  <c r="O29" i="19"/>
  <c r="Z29" i="19"/>
  <c r="AA29" i="19"/>
  <c r="AC29" i="19"/>
  <c r="AD29" i="19"/>
  <c r="L30" i="19"/>
  <c r="N30" i="19"/>
  <c r="O30" i="19"/>
  <c r="Z30" i="19"/>
  <c r="AA30" i="19"/>
  <c r="AC30" i="19"/>
  <c r="AD30" i="19"/>
  <c r="L31" i="19"/>
  <c r="N31" i="19"/>
  <c r="O31" i="19"/>
  <c r="Z31" i="19"/>
  <c r="AA31" i="19"/>
  <c r="AC31" i="19"/>
  <c r="AD31" i="19"/>
  <c r="L32" i="19"/>
  <c r="N32" i="19"/>
  <c r="O32" i="19"/>
  <c r="Z32" i="19"/>
  <c r="AA32" i="19"/>
  <c r="AC32" i="19"/>
  <c r="AD32" i="19"/>
  <c r="L33" i="19"/>
  <c r="N33" i="19"/>
  <c r="O33" i="19"/>
  <c r="Z33" i="19"/>
  <c r="AA33" i="19"/>
  <c r="AC33" i="19"/>
  <c r="AD33" i="19"/>
  <c r="L34" i="19"/>
  <c r="N34" i="19"/>
  <c r="O34" i="19"/>
  <c r="Z34" i="19"/>
  <c r="AA34" i="19"/>
  <c r="AC34" i="19"/>
  <c r="AD34" i="19"/>
  <c r="L35" i="19"/>
  <c r="N35" i="19"/>
  <c r="O35" i="19"/>
  <c r="Z35" i="19"/>
  <c r="AA35" i="19"/>
  <c r="AC35" i="19"/>
  <c r="AD35" i="19"/>
  <c r="L36" i="19"/>
  <c r="N36" i="19"/>
  <c r="O36" i="19"/>
  <c r="Z36" i="19"/>
  <c r="AA36" i="19"/>
  <c r="AC36" i="19"/>
  <c r="AD36" i="19"/>
  <c r="L37" i="19"/>
  <c r="N37" i="19"/>
  <c r="O37" i="19"/>
  <c r="Z37" i="19"/>
  <c r="AA37" i="19"/>
  <c r="AC37" i="19"/>
  <c r="AD37" i="19"/>
  <c r="L38" i="19"/>
  <c r="N38" i="19"/>
  <c r="O38" i="19"/>
  <c r="Z38" i="19"/>
  <c r="AA38" i="19"/>
  <c r="AC38" i="19"/>
  <c r="AD38" i="19"/>
  <c r="L39" i="19"/>
  <c r="N39" i="19"/>
  <c r="O39" i="19"/>
  <c r="Z39" i="19"/>
  <c r="AA39" i="19"/>
  <c r="AC39" i="19"/>
  <c r="AD39" i="19"/>
  <c r="L40" i="19"/>
  <c r="N40" i="19"/>
  <c r="O40" i="19"/>
  <c r="Z40" i="19"/>
  <c r="AA40" i="19"/>
  <c r="AC40" i="19"/>
  <c r="AD40" i="19"/>
  <c r="L41" i="19"/>
  <c r="N41" i="19"/>
  <c r="O41" i="19"/>
  <c r="Z41" i="19"/>
  <c r="AA41" i="19"/>
  <c r="AC41" i="19"/>
  <c r="AD41" i="19"/>
  <c r="L42" i="19"/>
  <c r="N42" i="19"/>
  <c r="O42" i="19"/>
  <c r="Z42" i="19"/>
  <c r="AA42" i="19"/>
  <c r="AC42" i="19"/>
  <c r="AD42" i="19"/>
  <c r="L43" i="19"/>
  <c r="N43" i="19"/>
  <c r="O43" i="19"/>
  <c r="Z43" i="19"/>
  <c r="AA43" i="19"/>
  <c r="AC43" i="19"/>
  <c r="AD43" i="19"/>
  <c r="L44" i="19"/>
  <c r="N44" i="19"/>
  <c r="O44" i="19"/>
  <c r="Z44" i="19"/>
  <c r="AA44" i="19"/>
  <c r="AC44" i="19"/>
  <c r="AD44" i="19"/>
  <c r="L45" i="19"/>
  <c r="N45" i="19"/>
  <c r="O45" i="19"/>
  <c r="Z45" i="19"/>
  <c r="AA45" i="19"/>
  <c r="AC45" i="19"/>
  <c r="AD45" i="19"/>
  <c r="L46" i="19"/>
  <c r="N46" i="19"/>
  <c r="O46" i="19"/>
  <c r="Z46" i="19"/>
  <c r="AA46" i="19"/>
  <c r="AC46" i="19"/>
  <c r="AD46" i="19"/>
  <c r="L47" i="19"/>
  <c r="N47" i="19"/>
  <c r="O47" i="19"/>
  <c r="Z47" i="19"/>
  <c r="AA47" i="19"/>
  <c r="AC47" i="19"/>
  <c r="AD47" i="19"/>
  <c r="L48" i="19"/>
  <c r="N48" i="19"/>
  <c r="O48" i="19"/>
  <c r="Z48" i="19"/>
  <c r="AA48" i="19"/>
  <c r="AC48" i="19"/>
  <c r="AD48" i="19"/>
  <c r="L49" i="19"/>
  <c r="N49" i="19"/>
  <c r="O49" i="19"/>
  <c r="Z49" i="19"/>
  <c r="AA49" i="19"/>
  <c r="AC49" i="19"/>
  <c r="AD49" i="19"/>
  <c r="L50" i="19"/>
  <c r="N50" i="19"/>
  <c r="O50" i="19"/>
  <c r="Z50" i="19"/>
  <c r="AA50" i="19"/>
  <c r="AC50" i="19"/>
  <c r="AD50" i="19"/>
  <c r="L51" i="19"/>
  <c r="N51" i="19"/>
  <c r="O51" i="19"/>
  <c r="Z51" i="19"/>
  <c r="AA51" i="19"/>
  <c r="AC51" i="19"/>
  <c r="AD51" i="19"/>
  <c r="L52" i="19"/>
  <c r="N52" i="19"/>
  <c r="O52" i="19"/>
  <c r="Z52" i="19"/>
  <c r="AA52" i="19"/>
  <c r="AC52" i="19"/>
  <c r="AD52" i="19"/>
  <c r="L53" i="19"/>
  <c r="N53" i="19"/>
  <c r="O53" i="19"/>
  <c r="Z53" i="19"/>
  <c r="AA53" i="19"/>
  <c r="AC53" i="19"/>
  <c r="AD53" i="19"/>
  <c r="L54" i="19"/>
  <c r="N54" i="19"/>
  <c r="O54" i="19"/>
  <c r="Z54" i="19"/>
  <c r="AA54" i="19"/>
  <c r="AC54" i="19"/>
  <c r="AD54" i="19"/>
  <c r="W55" i="19"/>
  <c r="X55" i="19"/>
  <c r="AB55" i="19"/>
  <c r="D69" i="19" s="1"/>
  <c r="I59" i="19"/>
  <c r="J59" i="19"/>
  <c r="D60" i="19"/>
  <c r="I60" i="19"/>
  <c r="J60" i="19"/>
  <c r="D61" i="19"/>
  <c r="I61" i="19"/>
  <c r="J61" i="19"/>
  <c r="D62" i="19"/>
  <c r="I62" i="19"/>
  <c r="J62" i="19"/>
  <c r="D63" i="19"/>
  <c r="I63" i="19"/>
  <c r="J63" i="19"/>
  <c r="D64" i="19"/>
  <c r="I64" i="19"/>
  <c r="J64" i="19"/>
  <c r="I65" i="19"/>
  <c r="J65" i="19"/>
  <c r="I66" i="19"/>
  <c r="J66" i="19"/>
  <c r="I67" i="19"/>
  <c r="J67" i="19"/>
  <c r="I68" i="19"/>
  <c r="J68" i="19"/>
  <c r="I69" i="19"/>
  <c r="J69" i="19"/>
  <c r="I70" i="19"/>
  <c r="J70" i="19"/>
  <c r="I71" i="19"/>
  <c r="J71" i="19"/>
  <c r="I72" i="19"/>
  <c r="J72" i="19"/>
  <c r="I73" i="19"/>
  <c r="J73" i="19"/>
  <c r="I74" i="19"/>
  <c r="J74" i="19"/>
  <c r="I75" i="19"/>
  <c r="J75" i="19"/>
  <c r="I76" i="19"/>
  <c r="J76" i="19"/>
  <c r="I77" i="19"/>
  <c r="J77" i="19"/>
  <c r="I78" i="19"/>
  <c r="J78" i="19"/>
  <c r="I79" i="19"/>
  <c r="J79" i="19"/>
  <c r="I80" i="19"/>
  <c r="J80" i="19"/>
  <c r="I81" i="19"/>
  <c r="J81" i="19"/>
  <c r="I82" i="19"/>
  <c r="J82" i="19"/>
  <c r="I83" i="19"/>
  <c r="J83" i="19"/>
  <c r="I84" i="19"/>
  <c r="J84" i="19"/>
  <c r="I85" i="19"/>
  <c r="J85" i="19"/>
  <c r="I86" i="19"/>
  <c r="J86" i="19"/>
  <c r="I87" i="19"/>
  <c r="J87" i="19"/>
  <c r="I88" i="19"/>
  <c r="J88" i="19"/>
  <c r="I93" i="19"/>
  <c r="J93" i="19"/>
  <c r="I94" i="19"/>
  <c r="J94" i="19"/>
  <c r="I95" i="19"/>
  <c r="J95" i="19"/>
  <c r="I96" i="19"/>
  <c r="J96" i="19"/>
  <c r="I97" i="19"/>
  <c r="J97" i="19"/>
  <c r="I98" i="19"/>
  <c r="J98" i="19"/>
  <c r="AC55" i="19" l="1"/>
  <c r="D67" i="19" s="1"/>
  <c r="D70" i="19" s="1"/>
  <c r="AD55" i="19"/>
  <c r="D68" i="19" s="1"/>
  <c r="D71" i="19" s="1"/>
  <c r="AA55" i="19"/>
  <c r="J99" i="19"/>
  <c r="I99" i="19"/>
  <c r="I89" i="19"/>
  <c r="J89" i="19"/>
  <c r="D65" i="19"/>
  <c r="D75" i="19"/>
  <c r="L7" i="16" l="1"/>
  <c r="J102" i="16" l="1"/>
  <c r="I102" i="16"/>
  <c r="L3" i="16" l="1"/>
  <c r="N3" i="16"/>
  <c r="O3" i="16" s="1"/>
  <c r="Z3" i="16"/>
  <c r="AA3" i="16"/>
  <c r="AF3" i="16"/>
  <c r="AG3" i="16"/>
  <c r="L4" i="16"/>
  <c r="N4" i="16"/>
  <c r="O4" i="16" s="1"/>
  <c r="Z4" i="16"/>
  <c r="AA4" i="16"/>
  <c r="L5" i="16"/>
  <c r="N5" i="16"/>
  <c r="O5" i="16" s="1"/>
  <c r="Z5" i="16"/>
  <c r="AA5" i="16"/>
  <c r="AF5" i="16"/>
  <c r="AG5" i="16"/>
  <c r="L6" i="16"/>
  <c r="N6" i="16"/>
  <c r="O6" i="16" s="1"/>
  <c r="Z6" i="16"/>
  <c r="AA6" i="16"/>
  <c r="AF6" i="16"/>
  <c r="AG6" i="16"/>
  <c r="Z7" i="16"/>
  <c r="AA7" i="16"/>
  <c r="AF7" i="16"/>
  <c r="AG7" i="16"/>
  <c r="L8" i="16"/>
  <c r="Z8" i="16"/>
  <c r="AA8" i="16"/>
  <c r="AF8" i="16"/>
  <c r="AG8" i="16"/>
  <c r="L9" i="16"/>
  <c r="Z9" i="16"/>
  <c r="AA9" i="16"/>
  <c r="AF9" i="16"/>
  <c r="AG9" i="16"/>
  <c r="L10" i="16"/>
  <c r="N10" i="16"/>
  <c r="O10" i="16" s="1"/>
  <c r="Z10" i="16"/>
  <c r="AA10" i="16"/>
  <c r="AF10" i="16"/>
  <c r="AG10" i="16"/>
  <c r="L11" i="16"/>
  <c r="Z11" i="16"/>
  <c r="AA11" i="16"/>
  <c r="AF11" i="16"/>
  <c r="AG11" i="16"/>
  <c r="L12" i="16"/>
  <c r="N12" i="16"/>
  <c r="O12" i="16" s="1"/>
  <c r="Z12" i="16"/>
  <c r="AA12" i="16"/>
  <c r="AF12" i="16"/>
  <c r="AG12" i="16"/>
  <c r="L13" i="16"/>
  <c r="N13" i="16"/>
  <c r="O13" i="16" s="1"/>
  <c r="Z13" i="16"/>
  <c r="AA13" i="16"/>
  <c r="AD13" i="16" s="1"/>
  <c r="AF13" i="16"/>
  <c r="AG13" i="16"/>
  <c r="L14" i="16"/>
  <c r="N14" i="16"/>
  <c r="O14" i="16" s="1"/>
  <c r="Z14" i="16"/>
  <c r="AA14" i="16"/>
  <c r="AF14" i="16"/>
  <c r="AG14" i="16"/>
  <c r="Z15" i="16"/>
  <c r="AA15" i="16"/>
  <c r="AF15" i="16"/>
  <c r="AG15" i="16"/>
  <c r="L16" i="16"/>
  <c r="N16" i="16"/>
  <c r="O16" i="16" s="1"/>
  <c r="Z16" i="16"/>
  <c r="AA16" i="16"/>
  <c r="AF16" i="16"/>
  <c r="AG16" i="16"/>
  <c r="Z17" i="16"/>
  <c r="AA17" i="16"/>
  <c r="AF17" i="16"/>
  <c r="AG17" i="16"/>
  <c r="L18" i="16"/>
  <c r="N18" i="16"/>
  <c r="O18" i="16"/>
  <c r="Z18" i="16"/>
  <c r="AA18" i="16"/>
  <c r="AF18" i="16"/>
  <c r="AG18" i="16"/>
  <c r="L19" i="16"/>
  <c r="N19" i="16"/>
  <c r="O19" i="16"/>
  <c r="Z19" i="16"/>
  <c r="AA19" i="16"/>
  <c r="AF19" i="16"/>
  <c r="AG19" i="16"/>
  <c r="L20" i="16"/>
  <c r="N20" i="16"/>
  <c r="O20" i="16"/>
  <c r="Z20" i="16"/>
  <c r="AA20" i="16"/>
  <c r="AF20" i="16"/>
  <c r="AG20" i="16"/>
  <c r="L21" i="16"/>
  <c r="N21" i="16"/>
  <c r="O21" i="16"/>
  <c r="Z21" i="16"/>
  <c r="AA21" i="16"/>
  <c r="AF21" i="16"/>
  <c r="AG21" i="16"/>
  <c r="L22" i="16"/>
  <c r="N22" i="16"/>
  <c r="O22" i="16"/>
  <c r="Z22" i="16"/>
  <c r="AA22" i="16"/>
  <c r="AF22" i="16"/>
  <c r="AG22" i="16"/>
  <c r="L23" i="16"/>
  <c r="N23" i="16"/>
  <c r="O23" i="16"/>
  <c r="Z23" i="16"/>
  <c r="AA23" i="16"/>
  <c r="AF23" i="16"/>
  <c r="AG23" i="16"/>
  <c r="L24" i="16"/>
  <c r="N24" i="16"/>
  <c r="O24" i="16"/>
  <c r="Z24" i="16"/>
  <c r="AA24" i="16"/>
  <c r="AF24" i="16"/>
  <c r="AG24" i="16"/>
  <c r="L25" i="16"/>
  <c r="N25" i="16"/>
  <c r="O25" i="16"/>
  <c r="Z25" i="16"/>
  <c r="AA25" i="16"/>
  <c r="AF25" i="16"/>
  <c r="AG25" i="16"/>
  <c r="L26" i="16"/>
  <c r="N26" i="16"/>
  <c r="O26" i="16"/>
  <c r="Z26" i="16"/>
  <c r="AA26" i="16"/>
  <c r="AF26" i="16"/>
  <c r="AG26" i="16"/>
  <c r="L27" i="16"/>
  <c r="N27" i="16"/>
  <c r="O27" i="16"/>
  <c r="Z27" i="16"/>
  <c r="AA27" i="16"/>
  <c r="AF27" i="16"/>
  <c r="AG27" i="16"/>
  <c r="L28" i="16"/>
  <c r="N28" i="16"/>
  <c r="O28" i="16"/>
  <c r="Z28" i="16"/>
  <c r="AA28" i="16"/>
  <c r="AF28" i="16"/>
  <c r="AG28" i="16"/>
  <c r="L29" i="16"/>
  <c r="N29" i="16"/>
  <c r="O29" i="16"/>
  <c r="Z29" i="16"/>
  <c r="AA29" i="16"/>
  <c r="AF29" i="16"/>
  <c r="AG29" i="16"/>
  <c r="L30" i="16"/>
  <c r="N30" i="16"/>
  <c r="O30" i="16"/>
  <c r="Z30" i="16"/>
  <c r="AA30" i="16"/>
  <c r="AF30" i="16"/>
  <c r="AG30" i="16"/>
  <c r="L31" i="16"/>
  <c r="N31" i="16"/>
  <c r="O31" i="16"/>
  <c r="Z31" i="16"/>
  <c r="AA31" i="16"/>
  <c r="AF31" i="16"/>
  <c r="AG31" i="16"/>
  <c r="L32" i="16"/>
  <c r="N32" i="16"/>
  <c r="O32" i="16"/>
  <c r="Z32" i="16"/>
  <c r="AA32" i="16"/>
  <c r="AF32" i="16"/>
  <c r="AG32" i="16"/>
  <c r="L33" i="16"/>
  <c r="N33" i="16"/>
  <c r="O33" i="16"/>
  <c r="Z33" i="16"/>
  <c r="AA33" i="16"/>
  <c r="AF33" i="16"/>
  <c r="AG33" i="16"/>
  <c r="L34" i="16"/>
  <c r="N34" i="16"/>
  <c r="O34" i="16"/>
  <c r="Z34" i="16"/>
  <c r="AA34" i="16"/>
  <c r="AF34" i="16"/>
  <c r="AG34" i="16"/>
  <c r="L35" i="16"/>
  <c r="N35" i="16"/>
  <c r="O35" i="16"/>
  <c r="Z35" i="16"/>
  <c r="AA35" i="16"/>
  <c r="AF35" i="16"/>
  <c r="AG35" i="16"/>
  <c r="L36" i="16"/>
  <c r="N36" i="16"/>
  <c r="O36" i="16"/>
  <c r="Z36" i="16"/>
  <c r="AA36" i="16"/>
  <c r="AF36" i="16"/>
  <c r="AG36" i="16"/>
  <c r="L37" i="16"/>
  <c r="N37" i="16"/>
  <c r="O37" i="16"/>
  <c r="Z37" i="16"/>
  <c r="AA37" i="16"/>
  <c r="AF37" i="16"/>
  <c r="AG37" i="16"/>
  <c r="L38" i="16"/>
  <c r="N38" i="16"/>
  <c r="O38" i="16"/>
  <c r="Z38" i="16"/>
  <c r="AA38" i="16"/>
  <c r="AF38" i="16"/>
  <c r="AG38" i="16"/>
  <c r="L39" i="16"/>
  <c r="N39" i="16"/>
  <c r="O39" i="16"/>
  <c r="Z39" i="16"/>
  <c r="AA39" i="16"/>
  <c r="AF39" i="16"/>
  <c r="AG39" i="16"/>
  <c r="L40" i="16"/>
  <c r="N40" i="16"/>
  <c r="O40" i="16"/>
  <c r="Z40" i="16"/>
  <c r="AA40" i="16"/>
  <c r="AF40" i="16"/>
  <c r="AG40" i="16"/>
  <c r="L41" i="16"/>
  <c r="N41" i="16"/>
  <c r="O41" i="16"/>
  <c r="Z41" i="16"/>
  <c r="AA41" i="16"/>
  <c r="AF41" i="16"/>
  <c r="AG41" i="16"/>
  <c r="L42" i="16"/>
  <c r="N42" i="16"/>
  <c r="O42" i="16"/>
  <c r="Z42" i="16"/>
  <c r="AA42" i="16"/>
  <c r="AF42" i="16"/>
  <c r="AG42" i="16"/>
  <c r="L43" i="16"/>
  <c r="N43" i="16"/>
  <c r="O43" i="16"/>
  <c r="Z43" i="16"/>
  <c r="AA43" i="16"/>
  <c r="AF43" i="16"/>
  <c r="AG43" i="16"/>
  <c r="L44" i="16"/>
  <c r="N44" i="16"/>
  <c r="O44" i="16"/>
  <c r="Z44" i="16"/>
  <c r="AA44" i="16"/>
  <c r="AF44" i="16"/>
  <c r="AG44" i="16"/>
  <c r="L45" i="16"/>
  <c r="N45" i="16"/>
  <c r="O45" i="16"/>
  <c r="Z45" i="16"/>
  <c r="AA45" i="16"/>
  <c r="AF45" i="16"/>
  <c r="AG45" i="16"/>
  <c r="L46" i="16"/>
  <c r="N46" i="16"/>
  <c r="O46" i="16"/>
  <c r="Z46" i="16"/>
  <c r="AA46" i="16"/>
  <c r="AF46" i="16"/>
  <c r="AG46" i="16"/>
  <c r="L47" i="16"/>
  <c r="N47" i="16"/>
  <c r="O47" i="16"/>
  <c r="Z47" i="16"/>
  <c r="AA47" i="16"/>
  <c r="AF47" i="16"/>
  <c r="AG47" i="16"/>
  <c r="L48" i="16"/>
  <c r="N48" i="16"/>
  <c r="O48" i="16"/>
  <c r="Z48" i="16"/>
  <c r="AA48" i="16"/>
  <c r="AF48" i="16"/>
  <c r="AG48" i="16"/>
  <c r="L49" i="16"/>
  <c r="N49" i="16"/>
  <c r="O49" i="16"/>
  <c r="Z49" i="16"/>
  <c r="AA49" i="16"/>
  <c r="AF49" i="16"/>
  <c r="AG49" i="16"/>
  <c r="L50" i="16"/>
  <c r="N50" i="16"/>
  <c r="O50" i="16"/>
  <c r="Z50" i="16"/>
  <c r="AA50" i="16"/>
  <c r="AF50" i="16"/>
  <c r="AG50" i="16"/>
  <c r="L51" i="16"/>
  <c r="N51" i="16"/>
  <c r="O51" i="16"/>
  <c r="Z51" i="16"/>
  <c r="AA51" i="16"/>
  <c r="AF51" i="16"/>
  <c r="AG51" i="16"/>
  <c r="L52" i="16"/>
  <c r="N52" i="16"/>
  <c r="O52" i="16"/>
  <c r="Z52" i="16"/>
  <c r="AA52" i="16"/>
  <c r="AF52" i="16"/>
  <c r="AG52" i="16"/>
  <c r="L53" i="16"/>
  <c r="N53" i="16"/>
  <c r="O53" i="16"/>
  <c r="Z53" i="16"/>
  <c r="AA53" i="16"/>
  <c r="AF53" i="16"/>
  <c r="AG53" i="16"/>
  <c r="L54" i="16"/>
  <c r="N54" i="16"/>
  <c r="O54" i="16"/>
  <c r="Z54" i="16"/>
  <c r="AA54" i="16"/>
  <c r="AF54" i="16"/>
  <c r="AG54" i="16"/>
  <c r="L55" i="16"/>
  <c r="N55" i="16"/>
  <c r="O55" i="16"/>
  <c r="Z55" i="16"/>
  <c r="AA55" i="16"/>
  <c r="AF55" i="16"/>
  <c r="AG55" i="16"/>
  <c r="L56" i="16"/>
  <c r="N56" i="16"/>
  <c r="O56" i="16"/>
  <c r="Z56" i="16"/>
  <c r="AA56" i="16"/>
  <c r="AF56" i="16"/>
  <c r="AG56" i="16"/>
  <c r="L57" i="16"/>
  <c r="N57" i="16"/>
  <c r="O57" i="16"/>
  <c r="Z57" i="16"/>
  <c r="AA57" i="16"/>
  <c r="AF57" i="16"/>
  <c r="AG57" i="16"/>
  <c r="L58" i="16"/>
  <c r="N58" i="16"/>
  <c r="O58" i="16"/>
  <c r="Z58" i="16"/>
  <c r="AA58" i="16"/>
  <c r="AF58" i="16"/>
  <c r="AG58" i="16"/>
  <c r="L59" i="16"/>
  <c r="N59" i="16"/>
  <c r="O59" i="16"/>
  <c r="Z59" i="16"/>
  <c r="AA59" i="16"/>
  <c r="AF59" i="16"/>
  <c r="AG59" i="16"/>
  <c r="L60" i="16"/>
  <c r="N60" i="16"/>
  <c r="O60" i="16"/>
  <c r="Z60" i="16"/>
  <c r="AA60" i="16"/>
  <c r="AF60" i="16"/>
  <c r="AG60" i="16"/>
  <c r="W61" i="16"/>
  <c r="D69" i="16" s="1"/>
  <c r="X61" i="16"/>
  <c r="D70" i="16" s="1"/>
  <c r="I65" i="16"/>
  <c r="J65" i="16"/>
  <c r="D66" i="16"/>
  <c r="I66" i="16"/>
  <c r="J66" i="16"/>
  <c r="D67" i="16"/>
  <c r="I67" i="16"/>
  <c r="J67" i="16"/>
  <c r="I68" i="16"/>
  <c r="J68" i="16"/>
  <c r="I69" i="16"/>
  <c r="J69" i="16"/>
  <c r="I70" i="16"/>
  <c r="J70" i="16"/>
  <c r="I71" i="16"/>
  <c r="J71" i="16"/>
  <c r="I72" i="16"/>
  <c r="J72" i="16"/>
  <c r="I73" i="16"/>
  <c r="J73" i="16"/>
  <c r="I74" i="16"/>
  <c r="J74" i="16"/>
  <c r="I75" i="16"/>
  <c r="J75" i="16"/>
  <c r="I76" i="16"/>
  <c r="J76" i="16"/>
  <c r="I77" i="16"/>
  <c r="J77" i="16"/>
  <c r="I78" i="16"/>
  <c r="J78" i="16"/>
  <c r="I79" i="16"/>
  <c r="J79" i="16"/>
  <c r="I80" i="16"/>
  <c r="J80" i="16"/>
  <c r="I81" i="16"/>
  <c r="J81" i="16"/>
  <c r="I82" i="16"/>
  <c r="J82" i="16"/>
  <c r="I83" i="16"/>
  <c r="J83" i="16"/>
  <c r="I84" i="16"/>
  <c r="J84" i="16"/>
  <c r="I85" i="16"/>
  <c r="J85" i="16"/>
  <c r="I86" i="16"/>
  <c r="J86" i="16"/>
  <c r="I87" i="16"/>
  <c r="J87" i="16"/>
  <c r="I88" i="16"/>
  <c r="J88" i="16"/>
  <c r="I89" i="16"/>
  <c r="J89" i="16"/>
  <c r="I90" i="16"/>
  <c r="J90" i="16"/>
  <c r="I91" i="16"/>
  <c r="J91" i="16"/>
  <c r="I92" i="16"/>
  <c r="J92" i="16"/>
  <c r="I93" i="16"/>
  <c r="J93" i="16"/>
  <c r="I94" i="16"/>
  <c r="J94" i="16"/>
  <c r="I99" i="16"/>
  <c r="J99" i="16"/>
  <c r="I100" i="16"/>
  <c r="J100" i="16"/>
  <c r="I101" i="16"/>
  <c r="J101" i="16"/>
  <c r="I103" i="16"/>
  <c r="J103" i="16"/>
  <c r="I104" i="16"/>
  <c r="J104" i="16"/>
  <c r="D68" i="16" l="1"/>
  <c r="D81" i="16" s="1"/>
  <c r="AA61" i="16"/>
  <c r="J105" i="16"/>
  <c r="I105" i="16"/>
  <c r="I95" i="16"/>
  <c r="J95" i="16"/>
  <c r="AI4" i="16" l="1"/>
  <c r="AI5" i="16" s="1"/>
  <c r="AI6" i="16" s="1"/>
  <c r="AI7" i="16" s="1"/>
  <c r="AI8" i="16" s="1"/>
  <c r="AI9" i="16" s="1"/>
  <c r="AI10" i="16" s="1"/>
  <c r="AI11" i="16" s="1"/>
  <c r="AI12" i="16" s="1"/>
  <c r="AI13" i="16" s="1"/>
  <c r="AI14" i="16" s="1"/>
  <c r="AI15" i="16" s="1"/>
  <c r="AI16" i="16" s="1"/>
  <c r="AI17" i="16" s="1"/>
  <c r="AI18" i="16" s="1"/>
  <c r="AI19" i="16" s="1"/>
  <c r="AI20" i="16" s="1"/>
  <c r="AI21" i="16" s="1"/>
  <c r="AI22" i="16" s="1"/>
  <c r="AI23" i="16" s="1"/>
  <c r="AI24" i="16" s="1"/>
  <c r="AI25" i="16" s="1"/>
  <c r="AI26" i="16" s="1"/>
  <c r="AI27" i="16" s="1"/>
  <c r="AI28" i="16" s="1"/>
  <c r="AI29" i="16" s="1"/>
  <c r="AI30" i="16" s="1"/>
  <c r="AI31" i="16" s="1"/>
  <c r="AI32" i="16" s="1"/>
  <c r="AI33" i="16" s="1"/>
  <c r="AI34" i="16" s="1"/>
  <c r="AI35" i="16" s="1"/>
  <c r="AI36" i="16" s="1"/>
  <c r="AI37" i="16" s="1"/>
  <c r="AI38" i="16" s="1"/>
  <c r="AI39" i="16" s="1"/>
  <c r="AI40" i="16" s="1"/>
  <c r="AI41" i="16" s="1"/>
  <c r="AI42" i="16" s="1"/>
  <c r="AI43" i="16" s="1"/>
  <c r="AI44" i="16" s="1"/>
  <c r="AI45" i="16" s="1"/>
  <c r="AI46" i="16" s="1"/>
  <c r="AI47" i="16" s="1"/>
  <c r="AI48" i="16" s="1"/>
  <c r="AI49" i="16" s="1"/>
  <c r="AI50" i="16" s="1"/>
  <c r="AI51" i="16" s="1"/>
  <c r="AI52" i="16" s="1"/>
  <c r="AI53" i="16" s="1"/>
  <c r="AI54" i="16" s="1"/>
  <c r="AI55" i="16" s="1"/>
  <c r="AI56" i="16" s="1"/>
  <c r="AI57" i="16" s="1"/>
  <c r="AI58" i="16" s="1"/>
  <c r="AI59" i="16" s="1"/>
  <c r="AI60" i="16" s="1"/>
  <c r="AI61" i="16" s="1"/>
  <c r="AE61" i="16"/>
  <c r="D75" i="16" s="1"/>
  <c r="AF4" i="16"/>
  <c r="AF61" i="16" s="1"/>
  <c r="D73" i="16" s="1"/>
  <c r="D76" i="16" s="1"/>
  <c r="AG4" i="16"/>
  <c r="AG61" i="16" s="1"/>
  <c r="D74" i="16" s="1"/>
  <c r="D77" i="16" s="1"/>
  <c r="D71" i="16"/>
  <c r="H17" i="1" l="1"/>
  <c r="I17" i="1"/>
  <c r="K17" i="1" s="1"/>
  <c r="J17" i="1"/>
  <c r="L8" i="1"/>
  <c r="J8" i="1"/>
  <c r="I8" i="1"/>
  <c r="K8" i="1" s="1"/>
  <c r="L9" i="1"/>
  <c r="J9" i="1"/>
  <c r="I9" i="1"/>
  <c r="K9" i="1" s="1"/>
  <c r="L17" i="1"/>
  <c r="L16" i="1"/>
  <c r="L15" i="1"/>
  <c r="L14" i="1"/>
  <c r="L13" i="1"/>
  <c r="L11" i="1"/>
  <c r="L10" i="1"/>
  <c r="K13" i="1"/>
  <c r="J16" i="1"/>
  <c r="J15" i="1"/>
  <c r="J14" i="1"/>
  <c r="J13" i="1"/>
  <c r="J11" i="1"/>
  <c r="J10" i="1"/>
  <c r="I16" i="1"/>
  <c r="K16" i="1" s="1"/>
  <c r="I15" i="1"/>
  <c r="K15" i="1" s="1"/>
  <c r="I14" i="1"/>
  <c r="K14" i="1" s="1"/>
  <c r="I13" i="1"/>
  <c r="I11" i="1"/>
  <c r="I10" i="1"/>
  <c r="H16" i="1"/>
  <c r="H15" i="1"/>
  <c r="H14" i="1"/>
  <c r="H13" i="1"/>
  <c r="K11" i="1" l="1"/>
  <c r="K10" i="1"/>
  <c r="D8" i="1" l="1"/>
  <c r="G8" i="1"/>
  <c r="H8" i="1" s="1"/>
  <c r="D9" i="1"/>
  <c r="G9" i="1"/>
  <c r="H9" i="1" s="1"/>
  <c r="J18" i="1"/>
  <c r="L18" i="1"/>
  <c r="D10" i="1"/>
  <c r="G10" i="1"/>
  <c r="H10" i="1" s="1"/>
  <c r="D11" i="1"/>
  <c r="G11" i="1"/>
  <c r="H11" i="1" s="1"/>
  <c r="D13" i="1"/>
  <c r="G13" i="1"/>
  <c r="D14" i="1"/>
  <c r="G14" i="1"/>
  <c r="D15" i="1"/>
  <c r="G15" i="1"/>
  <c r="D16" i="1"/>
  <c r="G16" i="1"/>
  <c r="D17" i="1"/>
  <c r="G17" i="1"/>
  <c r="B18" i="1"/>
  <c r="C18" i="1"/>
  <c r="E18" i="1"/>
  <c r="F18" i="1"/>
  <c r="G18" i="1" l="1"/>
  <c r="D18" i="1"/>
  <c r="B3" i="1" s="1"/>
  <c r="I3" i="1" s="1"/>
  <c r="I18" i="1"/>
  <c r="H18" i="1"/>
  <c r="G3" i="1" l="1"/>
  <c r="K18" i="1"/>
</calcChain>
</file>

<file path=xl/sharedStrings.xml><?xml version="1.0" encoding="utf-8"?>
<sst xmlns="http://schemas.openxmlformats.org/spreadsheetml/2006/main" count="674" uniqueCount="353">
  <si>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</si>
  <si>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</si>
  <si>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</si>
  <si>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</si>
  <si>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</si>
  <si>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</si>
  <si>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</si>
  <si>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</si>
  <si>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</si>
  <si>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</si>
  <si>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</si>
  <si>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</si>
  <si>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</si>
  <si>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</si>
  <si>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</si>
  <si>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</si>
  <si>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</si>
  <si>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</si>
  <si>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</si>
  <si>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</si>
  <si>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※プロフィットファクター</t>
  </si>
  <si>
    <t>通貨ペア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</si>
  <si>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</si>
  <si>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</si>
  <si>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</si>
  <si>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</si>
  <si>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</si>
  <si>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</si>
  <si>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</si>
  <si>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</si>
  <si>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</si>
  <si>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USD/JPY</t>
  </si>
  <si>
    <t>合計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</si>
  <si>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</si>
  <si>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</si>
  <si>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</si>
  <si>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</si>
  <si>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</si>
  <si>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</si>
  <si>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</si>
  <si>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</si>
  <si>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</si>
  <si>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</si>
  <si>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</si>
  <si>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</si>
  <si>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</si>
  <si>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</si>
  <si>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</si>
  <si>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買い</t>
    <rPh sb="0" eb="1">
      <t>カ</t>
    </rPh>
    <phoneticPr fontId="12"/>
  </si>
  <si>
    <t>EUR/AUD</t>
    <phoneticPr fontId="12"/>
  </si>
  <si>
    <t>売り</t>
    <rPh sb="0" eb="1">
      <t>ウ</t>
    </rPh>
    <phoneticPr fontId="12"/>
  </si>
  <si>
    <t>損失上限</t>
    <rPh sb="0" eb="2">
      <t>ソンシツ</t>
    </rPh>
    <rPh sb="2" eb="4">
      <t>ジョウゲン</t>
    </rPh>
    <phoneticPr fontId="12"/>
  </si>
  <si>
    <t>初期投資額 ⇒</t>
    <rPh sb="0" eb="2">
      <t>ショキ</t>
    </rPh>
    <rPh sb="2" eb="4">
      <t>トウシ</t>
    </rPh>
    <rPh sb="4" eb="5">
      <t>ガク</t>
    </rPh>
    <phoneticPr fontId="12"/>
  </si>
  <si>
    <t>計算Lot</t>
    <rPh sb="0" eb="2">
      <t>ケイサン</t>
    </rPh>
    <phoneticPr fontId="12"/>
  </si>
  <si>
    <t>取引Lot</t>
    <rPh sb="0" eb="2">
      <t>トリヒキ</t>
    </rPh>
    <phoneticPr fontId="12"/>
  </si>
  <si>
    <t>円価格</t>
    <rPh sb="0" eb="1">
      <t>エン</t>
    </rPh>
    <rPh sb="1" eb="3">
      <t>カカク</t>
    </rPh>
    <phoneticPr fontId="12"/>
  </si>
  <si>
    <t>気付きなど</t>
    <rPh sb="0" eb="2">
      <t>キヅ</t>
    </rPh>
    <phoneticPr fontId="12"/>
  </si>
  <si>
    <t>売買</t>
    <rPh sb="0" eb="2">
      <t>バイバイ</t>
    </rPh>
    <phoneticPr fontId="12"/>
  </si>
  <si>
    <t>証券会社</t>
    <rPh sb="0" eb="2">
      <t>ショウケン</t>
    </rPh>
    <rPh sb="2" eb="4">
      <t>カイシャ</t>
    </rPh>
    <phoneticPr fontId="12"/>
  </si>
  <si>
    <t>勝ち</t>
    <rPh sb="0" eb="1">
      <t>カ</t>
    </rPh>
    <phoneticPr fontId="12"/>
  </si>
  <si>
    <t>負け</t>
    <rPh sb="0" eb="1">
      <t>マ</t>
    </rPh>
    <phoneticPr fontId="12"/>
  </si>
  <si>
    <t>GBP/JPY</t>
  </si>
  <si>
    <t>EUR/JPY</t>
  </si>
  <si>
    <t>EUR/GBP</t>
  </si>
  <si>
    <t>損益pips</t>
    <rPh sb="0" eb="2">
      <t>ソンエキ</t>
    </rPh>
    <phoneticPr fontId="12"/>
  </si>
  <si>
    <t>AUD/JPY</t>
  </si>
  <si>
    <t>CAD/JPY</t>
  </si>
  <si>
    <t>GBP/AUD</t>
  </si>
  <si>
    <t>GBP/CHF</t>
  </si>
  <si>
    <t>決済-ｴﾝﾄﾘｰ
(計算式)</t>
    <rPh sb="0" eb="2">
      <t>ケッサイ</t>
    </rPh>
    <rPh sb="10" eb="12">
      <t>ケイサン</t>
    </rPh>
    <rPh sb="12" eb="13">
      <t>シキ</t>
    </rPh>
    <phoneticPr fontId="12"/>
  </si>
  <si>
    <t>1pipの
位置</t>
    <rPh sb="6" eb="8">
      <t>イチ</t>
    </rPh>
    <phoneticPr fontId="12"/>
  </si>
  <si>
    <t>GBP/USD</t>
  </si>
  <si>
    <t>USD/CHF</t>
  </si>
  <si>
    <t>CHF/JPY</t>
  </si>
  <si>
    <t>累積金額</t>
    <rPh sb="0" eb="2">
      <t>ルイセキ</t>
    </rPh>
    <rPh sb="2" eb="4">
      <t>キンガク</t>
    </rPh>
    <phoneticPr fontId="12"/>
  </si>
  <si>
    <t>利益</t>
    <rPh sb="0" eb="2">
      <t>リエキ</t>
    </rPh>
    <phoneticPr fontId="12"/>
  </si>
  <si>
    <t>損失</t>
    <rPh sb="0" eb="2">
      <t>ソンシツ</t>
    </rPh>
    <phoneticPr fontId="12"/>
  </si>
  <si>
    <t>AUD/USD</t>
  </si>
  <si>
    <t>EUR/USD</t>
  </si>
  <si>
    <t>NZD/JPY</t>
  </si>
  <si>
    <t>NZD/USD</t>
  </si>
  <si>
    <t>通貨ペア別
エントリー回数</t>
    <phoneticPr fontId="12"/>
  </si>
  <si>
    <t>EUR/CHF</t>
  </si>
  <si>
    <t>AUD/NZD</t>
  </si>
  <si>
    <t>EUR/CAD</t>
  </si>
  <si>
    <t>AUD/CHF</t>
  </si>
  <si>
    <t>AUD/CAD</t>
  </si>
  <si>
    <t>CAD/CHF</t>
  </si>
  <si>
    <t>USD/CAD</t>
  </si>
  <si>
    <t>NZD/CHF</t>
  </si>
  <si>
    <t>エントリー手法別
エントリー回数</t>
    <phoneticPr fontId="12"/>
  </si>
  <si>
    <t>DCP</t>
    <phoneticPr fontId="12"/>
  </si>
  <si>
    <t>※ﾘｽｸﾘﾜｰﾄﾞﾚｼｵ</t>
    <phoneticPr fontId="12"/>
  </si>
  <si>
    <t>EUR/ＮＺＤ</t>
    <phoneticPr fontId="12"/>
  </si>
  <si>
    <t>pips
計算</t>
    <rPh sb="5" eb="7">
      <t>ケイサン</t>
    </rPh>
    <phoneticPr fontId="12"/>
  </si>
  <si>
    <t>リスク=</t>
    <phoneticPr fontId="12"/>
  </si>
  <si>
    <t>MT4の注文の種類</t>
    <rPh sb="4" eb="6">
      <t>チュウモン</t>
    </rPh>
    <rPh sb="7" eb="9">
      <t>シュルイ</t>
    </rPh>
    <phoneticPr fontId="12"/>
  </si>
  <si>
    <t>Buy Limit</t>
    <phoneticPr fontId="12"/>
  </si>
  <si>
    <t>Buy Stop</t>
    <phoneticPr fontId="12"/>
  </si>
  <si>
    <t>Sell Stop</t>
    <phoneticPr fontId="12"/>
  </si>
  <si>
    <t>指値買い</t>
    <phoneticPr fontId="12"/>
  </si>
  <si>
    <t>指値売り</t>
    <phoneticPr fontId="12"/>
  </si>
  <si>
    <t>SL</t>
    <phoneticPr fontId="12"/>
  </si>
  <si>
    <t>外為ﾌｧｲﾈｽﾄ
(MT4)</t>
    <rPh sb="0" eb="2">
      <t>ガイタメ</t>
    </rPh>
    <phoneticPr fontId="12"/>
  </si>
  <si>
    <t>戻りのない
相場＋FIB</t>
    <phoneticPr fontId="12"/>
  </si>
  <si>
    <t>仕掛け2</t>
    <phoneticPr fontId="12"/>
  </si>
  <si>
    <t>仕掛け1</t>
    <phoneticPr fontId="12"/>
  </si>
  <si>
    <t>CNH/JPY</t>
    <phoneticPr fontId="12"/>
  </si>
  <si>
    <t>NZD/CAD</t>
    <phoneticPr fontId="12"/>
  </si>
  <si>
    <t>GBP/NZD</t>
    <phoneticPr fontId="12"/>
  </si>
  <si>
    <t>GBP/CAD</t>
    <phoneticPr fontId="12"/>
  </si>
  <si>
    <t>EUR/ＮＺＤ</t>
    <phoneticPr fontId="12"/>
  </si>
  <si>
    <t>現在のレートより低い時に売りたい</t>
    <phoneticPr fontId="12"/>
  </si>
  <si>
    <t xml:space="preserve">逆指値売り
</t>
    <phoneticPr fontId="12"/>
  </si>
  <si>
    <t>Sell Stop</t>
    <phoneticPr fontId="12"/>
  </si>
  <si>
    <t>現在のレートより高い時に買いたい</t>
    <phoneticPr fontId="12"/>
  </si>
  <si>
    <t>逆指値買い</t>
    <phoneticPr fontId="12"/>
  </si>
  <si>
    <t>Buy Stop</t>
    <phoneticPr fontId="12"/>
  </si>
  <si>
    <t>現在より高い価格で売りたい</t>
    <phoneticPr fontId="12"/>
  </si>
  <si>
    <t>指値売り</t>
    <phoneticPr fontId="12"/>
  </si>
  <si>
    <t>Sell Limit</t>
    <phoneticPr fontId="12"/>
  </si>
  <si>
    <t>現在より低い価格で買いたい</t>
    <phoneticPr fontId="12"/>
  </si>
  <si>
    <t>指値買い</t>
    <phoneticPr fontId="12"/>
  </si>
  <si>
    <t>Buy Limit</t>
    <phoneticPr fontId="12"/>
  </si>
  <si>
    <t>8/1～8/31</t>
    <phoneticPr fontId="12"/>
  </si>
  <si>
    <t>SL</t>
    <phoneticPr fontId="12"/>
  </si>
  <si>
    <t>リスク=</t>
    <phoneticPr fontId="12"/>
  </si>
  <si>
    <t>D1</t>
    <phoneticPr fontId="12"/>
  </si>
  <si>
    <t>H4</t>
    <phoneticPr fontId="12"/>
  </si>
  <si>
    <t>逆FIB
ダイバー</t>
    <phoneticPr fontId="12"/>
  </si>
  <si>
    <t>H&amp;S</t>
    <phoneticPr fontId="12"/>
  </si>
  <si>
    <t>0.03 Lot
決済逆指値 112.315
Buy Stop 118.465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</si>
  <si>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No</t>
    <phoneticPr fontId="12"/>
  </si>
  <si>
    <t>H4</t>
  </si>
  <si>
    <t>GBPCAD</t>
    <phoneticPr fontId="12"/>
  </si>
  <si>
    <t>0.15 Lot
決済逆指値 1.73173
Buy Stop 1.74454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</si>
  <si>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SL</t>
    <phoneticPr fontId="12"/>
  </si>
  <si>
    <t>AUDNZD</t>
    <phoneticPr fontId="12"/>
  </si>
  <si>
    <t>売り</t>
    <rPh sb="0" eb="1">
      <t>ウ</t>
    </rPh>
    <phoneticPr fontId="12"/>
  </si>
  <si>
    <t>EB</t>
    <phoneticPr fontId="12"/>
  </si>
  <si>
    <t>0.17 Lot
決済逆指値 1.03152
Buy Stop 1.02473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</si>
  <si>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AUDUSD</t>
    <phoneticPr fontId="12"/>
  </si>
  <si>
    <t>DB EB</t>
    <phoneticPr fontId="12"/>
  </si>
  <si>
    <t>D1</t>
    <phoneticPr fontId="12"/>
  </si>
  <si>
    <t>買い</t>
    <rPh sb="0" eb="1">
      <t>カ</t>
    </rPh>
    <phoneticPr fontId="12"/>
  </si>
  <si>
    <t>0.30 Lot
決済逆指値 0.74459
Buy Stop 0.75063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</si>
  <si>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AUDJPY</t>
    <phoneticPr fontId="12"/>
  </si>
  <si>
    <t>S/R  PB</t>
    <phoneticPr fontId="12"/>
  </si>
  <si>
    <t>D1</t>
    <phoneticPr fontId="12"/>
  </si>
  <si>
    <t>0.22 Lot
決済逆指値 75.969
Buy Stop 76.860
指値</t>
    <rPh sb="9" eb="11">
      <t>ケッサイ</t>
    </rPh>
    <rPh sb="11" eb="12">
      <t>ギャク</t>
    </rPh>
    <rPh sb="12" eb="14">
      <t>サシネ</t>
    </rPh>
    <rPh sb="38" eb="40">
      <t>サシネ</t>
    </rPh>
    <phoneticPr fontId="12"/>
  </si>
  <si>
    <t>AUDCAD</t>
    <phoneticPr fontId="16"/>
  </si>
  <si>
    <t>AUDCHF</t>
    <phoneticPr fontId="16"/>
  </si>
  <si>
    <t>EURGBP</t>
    <phoneticPr fontId="16"/>
  </si>
  <si>
    <t>S/R  EB</t>
    <phoneticPr fontId="12"/>
  </si>
  <si>
    <t>D1</t>
    <phoneticPr fontId="12"/>
  </si>
  <si>
    <t>0.21 Lot
決済逆指値 0.98836
Buy Stop 0.99763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</si>
  <si>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指値</t>
    <rPh sb="0" eb="2">
      <t>サシネ</t>
    </rPh>
    <phoneticPr fontId="12"/>
  </si>
  <si>
    <t>0.20 Lot
決済逆指値 0.73263
Buy Stop 0.74163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</si>
  <si>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0.50 Lot
決済逆指値 0.85365
Buy Stop 0.85689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</si>
  <si>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D1</t>
    <phoneticPr fontId="12"/>
  </si>
  <si>
    <t>EB 再</t>
    <rPh sb="3" eb="4">
      <t>サイ</t>
    </rPh>
    <phoneticPr fontId="12"/>
  </si>
  <si>
    <t>0.27 Lot
決済逆指値 0.85576
Buy Stop 0.86309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</si>
  <si>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未成立
キャンセル</t>
  </si>
  <si>
    <t>トレイリング</t>
    <phoneticPr fontId="12"/>
  </si>
  <si>
    <t>SL</t>
    <phoneticPr fontId="12"/>
  </si>
  <si>
    <t>Working</t>
    <phoneticPr fontId="12"/>
  </si>
  <si>
    <t>EURUSD</t>
    <phoneticPr fontId="12"/>
  </si>
  <si>
    <t>GBPCAD</t>
    <phoneticPr fontId="12"/>
  </si>
  <si>
    <t>EURCAD</t>
    <phoneticPr fontId="12"/>
  </si>
  <si>
    <t>逆FIB
ダイバー</t>
    <phoneticPr fontId="12"/>
  </si>
  <si>
    <t>戻りのない
相場＋FIB</t>
    <phoneticPr fontId="12"/>
  </si>
  <si>
    <t>DCP</t>
    <phoneticPr fontId="12"/>
  </si>
  <si>
    <t>仕掛け2</t>
    <phoneticPr fontId="12"/>
  </si>
  <si>
    <t>仕掛け1</t>
    <phoneticPr fontId="12"/>
  </si>
  <si>
    <t>エントリー手法別
エントリー回数</t>
    <phoneticPr fontId="12"/>
  </si>
  <si>
    <t>CNH/JPY</t>
    <phoneticPr fontId="12"/>
  </si>
  <si>
    <t>NZD/CAD</t>
    <phoneticPr fontId="12"/>
  </si>
  <si>
    <t>GBP/NZD</t>
    <phoneticPr fontId="12"/>
  </si>
  <si>
    <t>GBP/CAD</t>
    <phoneticPr fontId="12"/>
  </si>
  <si>
    <t>EUR/AUD</t>
    <phoneticPr fontId="12"/>
  </si>
  <si>
    <t>現在のレートより低い時に売りたい</t>
    <phoneticPr fontId="12"/>
  </si>
  <si>
    <t xml:space="preserve">逆指値売り
</t>
    <phoneticPr fontId="12"/>
  </si>
  <si>
    <t>現在のレートより高い時に買いたい</t>
    <phoneticPr fontId="12"/>
  </si>
  <si>
    <t>逆指値買い</t>
    <phoneticPr fontId="12"/>
  </si>
  <si>
    <t>現在より高い価格で売りたい</t>
    <phoneticPr fontId="12"/>
  </si>
  <si>
    <t>Sell Limit</t>
    <phoneticPr fontId="12"/>
  </si>
  <si>
    <t>現在より低い価格で買いたい</t>
    <phoneticPr fontId="12"/>
  </si>
  <si>
    <t>8/1～8/31</t>
    <phoneticPr fontId="12"/>
  </si>
  <si>
    <t>2016.09.14 11:01:00</t>
  </si>
  <si>
    <t>4H</t>
    <phoneticPr fontId="12"/>
  </si>
  <si>
    <t>4H</t>
    <phoneticPr fontId="12"/>
  </si>
  <si>
    <t>2016.09.13 23:20:21</t>
  </si>
  <si>
    <t>0.06 Lot
決済逆指値 0.75000
Sell Stop 0.76767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</si>
  <si>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D1</t>
    <phoneticPr fontId="12"/>
  </si>
  <si>
    <t>AUD/CHF</t>
    <phoneticPr fontId="12"/>
  </si>
  <si>
    <t>トレバト前の
強制決済</t>
    <rPh sb="4" eb="5">
      <t>マエ</t>
    </rPh>
    <rPh sb="7" eb="9">
      <t>キョウセイ</t>
    </rPh>
    <rPh sb="9" eb="11">
      <t>ケッサイ</t>
    </rPh>
    <phoneticPr fontId="12"/>
  </si>
  <si>
    <t>2016.09.14 23:08:41</t>
  </si>
  <si>
    <t>2016.09.09 15:35:07</t>
  </si>
  <si>
    <t>0.29 Lot
決済逆指値 0.72498
Sell Stop 0.71818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</si>
  <si>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D1</t>
    <phoneticPr fontId="12"/>
  </si>
  <si>
    <t>NZD/CHF</t>
    <phoneticPr fontId="12"/>
  </si>
  <si>
    <t>2016.09.13 02:15:10</t>
  </si>
  <si>
    <t>2016.09.09 07:41:45</t>
  </si>
  <si>
    <t>0.35 Lot
決済逆指値 0.76923
Sell Stop 0.76446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</si>
  <si>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D1</t>
    <phoneticPr fontId="12"/>
  </si>
  <si>
    <t>AUD/USD</t>
    <phoneticPr fontId="12"/>
  </si>
  <si>
    <t>2016.09.14 23:08:33</t>
  </si>
  <si>
    <t>2016.09.08 15:22:44</t>
  </si>
  <si>
    <t>0.12 Lot
決済逆指値 1.30755
Sell Stop 1.29214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</si>
  <si>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GBP/CHF</t>
    <phoneticPr fontId="12"/>
  </si>
  <si>
    <t>建値決済</t>
    <rPh sb="0" eb="2">
      <t>タテネ</t>
    </rPh>
    <rPh sb="2" eb="4">
      <t>ケッサイ</t>
    </rPh>
    <phoneticPr fontId="12"/>
  </si>
  <si>
    <t>2016.09.12 23:29:59</t>
  </si>
  <si>
    <t>2016.09.08 12:22:43</t>
  </si>
  <si>
    <t>0.27 Lot
決済逆指値 0.83580
Buy Stop 0.84298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</si>
  <si>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EUR/GBP</t>
    <phoneticPr fontId="12"/>
  </si>
  <si>
    <t>SL</t>
    <phoneticPr fontId="12"/>
  </si>
  <si>
    <t>2016.09.14 11:20:26</t>
  </si>
  <si>
    <t>2016.09.07 08:31:49</t>
  </si>
  <si>
    <t>0.32 Lot
決済逆指値 78.985
Sell Stop 78.278
指値</t>
    <rPh sb="9" eb="11">
      <t>ケッサイ</t>
    </rPh>
    <rPh sb="11" eb="12">
      <t>ギャク</t>
    </rPh>
    <rPh sb="12" eb="14">
      <t>サシネ</t>
    </rPh>
    <rPh sb="39" eb="41">
      <t>サシネ</t>
    </rPh>
    <phoneticPr fontId="12"/>
  </si>
  <si>
    <t>AUD/JPY</t>
    <phoneticPr fontId="12"/>
  </si>
  <si>
    <t>未成立
キャンセル</t>
    <rPh sb="0" eb="3">
      <t>ミセイリツ</t>
    </rPh>
    <phoneticPr fontId="12"/>
  </si>
  <si>
    <t>0.21 Lot
決済逆指値 0.73594
Sell Stop 0.72678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</si>
  <si>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H4</t>
    <phoneticPr fontId="12"/>
  </si>
  <si>
    <t>強いPB</t>
  </si>
  <si>
    <t>0.26 Lot
決済逆指値 0.76157
Sell Stop 0.75402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</si>
  <si>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強いPB</t>
    <phoneticPr fontId="12"/>
  </si>
  <si>
    <t>逆FIB
ダイバー</t>
  </si>
  <si>
    <t>0.04 Lot
決済逆指値 1.28748
Buy Stop 1.33711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</si>
  <si>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pips</t>
    <phoneticPr fontId="12"/>
  </si>
  <si>
    <t>No</t>
    <phoneticPr fontId="12"/>
  </si>
  <si>
    <t>利益
（円)</t>
    <rPh sb="0" eb="2">
      <t>リエキ</t>
    </rPh>
    <rPh sb="4" eb="5">
      <t>エン</t>
    </rPh>
    <phoneticPr fontId="12"/>
  </si>
  <si>
    <t>損失
（円)</t>
    <rPh sb="0" eb="2">
      <t>ソンシツ</t>
    </rPh>
    <rPh sb="4" eb="5">
      <t>エン</t>
    </rPh>
    <phoneticPr fontId="12"/>
  </si>
  <si>
    <t>トレバト(9/15-10/15)</t>
    <phoneticPr fontId="12"/>
  </si>
  <si>
    <t>S/R FS</t>
    <phoneticPr fontId="12"/>
  </si>
  <si>
    <t>GBPCAD</t>
  </si>
  <si>
    <t>AUDUSD</t>
  </si>
  <si>
    <t>AUDJPY</t>
  </si>
  <si>
    <t>AUDCAD</t>
  </si>
  <si>
    <t>AUDCHF</t>
  </si>
  <si>
    <t>EURGBP</t>
  </si>
  <si>
    <t>EURUSD</t>
  </si>
  <si>
    <t>EURCAD</t>
  </si>
  <si>
    <t>S/R FS</t>
  </si>
  <si>
    <t>DB EB</t>
  </si>
  <si>
    <t>S/R  PB</t>
  </si>
  <si>
    <t>S/R  EB</t>
  </si>
  <si>
    <t>D1</t>
  </si>
  <si>
    <t>0.43 Lot
決済逆指値 1.11975
Buy Stop 1.11509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</si>
  <si>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0.16 Lot
決済逆指値 1.72417
Buy Stop 1.71165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</si>
  <si>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0.04 Lot
決済逆指値 1.47004
Buy Stop 1.41567
指値</t>
    <rPh sb="9" eb="11">
      <t>ケッサイ</t>
    </rPh>
    <rPh sb="11" eb="12">
      <t>ギャク</t>
    </rPh>
    <rPh sb="12" eb="14">
      <t>サシネ</t>
    </rPh>
    <rPh sb="40" eb="42">
      <t>サシネ</t>
    </rPh>
    <phoneticPr fontId="12"/>
  </si>
  <si>
    <t>2016.09.20</t>
  </si>
  <si>
    <t>SL</t>
    <phoneticPr fontId="12"/>
  </si>
  <si>
    <t>ｴﾝﾄﾘｰ</t>
    <phoneticPr fontId="12"/>
  </si>
  <si>
    <t>もう少し我慢すれば、大きな利益になっていた。
ルール上は、ダウ理論崩れのため、仕方ないが、
そもそも、D1で入ったのにH4でダウ理論判断をしている。
D1でダウ理論判断をすべきだったかも知れない。</t>
    <rPh sb="2" eb="3">
      <t>スコ</t>
    </rPh>
    <rPh sb="4" eb="6">
      <t>ガマン</t>
    </rPh>
    <rPh sb="10" eb="11">
      <t>オオ</t>
    </rPh>
    <rPh sb="13" eb="15">
      <t>リエキ</t>
    </rPh>
    <rPh sb="26" eb="27">
      <t>ジョウ</t>
    </rPh>
    <rPh sb="31" eb="33">
      <t>リロン</t>
    </rPh>
    <rPh sb="33" eb="34">
      <t>クズ</t>
    </rPh>
    <rPh sb="39" eb="41">
      <t>シカタ</t>
    </rPh>
    <rPh sb="54" eb="55">
      <t>ハイ</t>
    </rPh>
    <rPh sb="64" eb="66">
      <t>リロン</t>
    </rPh>
    <rPh sb="66" eb="68">
      <t>ハンダン</t>
    </rPh>
    <rPh sb="80" eb="82">
      <t>リロン</t>
    </rPh>
    <rPh sb="82" eb="84">
      <t>ハンダン</t>
    </rPh>
    <rPh sb="93" eb="94">
      <t>シ</t>
    </rPh>
    <phoneticPr fontId="12"/>
  </si>
  <si>
    <t>もう少し我慢すれば、大きな利益になっていた。
ルール上は、ダウ理論崩れのため、仕方ないが、
そもそも、D1で入ったのにH4でダウ理論判断をしている。
D1でダウ理論判断をすべきだったかも知れない。</t>
    <phoneticPr fontId="12"/>
  </si>
  <si>
    <t>0.40 Lot
決済逆指値 0.74540
Sell Stop 0.74047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</si>
  <si>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S/R  EB
SLはﾄﾚﾝﾄﾞﾗｲﾝ</t>
    <phoneticPr fontId="12"/>
  </si>
  <si>
    <t>CADJPY</t>
    <phoneticPr fontId="12"/>
  </si>
  <si>
    <t>S/R WB EB</t>
    <phoneticPr fontId="12"/>
  </si>
  <si>
    <t>D1</t>
    <phoneticPr fontId="12"/>
  </si>
  <si>
    <t>EURAUD</t>
    <phoneticPr fontId="12"/>
  </si>
  <si>
    <t>トレンド判断中</t>
    <rPh sb="4" eb="6">
      <t>ハンダン</t>
    </rPh>
    <rPh sb="6" eb="7">
      <t>チュウ</t>
    </rPh>
    <phoneticPr fontId="12"/>
  </si>
  <si>
    <t>EURCHF</t>
    <phoneticPr fontId="12"/>
  </si>
  <si>
    <t>S/R EB</t>
    <phoneticPr fontId="12"/>
  </si>
  <si>
    <t>H4</t>
    <phoneticPr fontId="12"/>
  </si>
  <si>
    <t>0.43 Lot
決済逆指値 1.09083
Sell Stop 1.08627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</si>
  <si>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GBPAUD</t>
    <phoneticPr fontId="12"/>
  </si>
  <si>
    <t>この後上昇で、
逆H&amp;S</t>
    <rPh sb="2" eb="3">
      <t>アト</t>
    </rPh>
    <rPh sb="3" eb="5">
      <t>ジョウショウ</t>
    </rPh>
    <rPh sb="8" eb="9">
      <t>ギャク</t>
    </rPh>
    <phoneticPr fontId="12"/>
  </si>
  <si>
    <t>GBPCHF</t>
    <phoneticPr fontId="12"/>
  </si>
  <si>
    <t>GBPUSD</t>
    <phoneticPr fontId="12"/>
  </si>
  <si>
    <t>WB S/R EB? PB?</t>
    <phoneticPr fontId="12"/>
  </si>
  <si>
    <t>NZDCHF</t>
    <phoneticPr fontId="12"/>
  </si>
  <si>
    <t>D1</t>
    <phoneticPr fontId="12"/>
  </si>
  <si>
    <t>ＷＴ確定 待ち</t>
    <rPh sb="2" eb="4">
      <t>カクテイ</t>
    </rPh>
    <rPh sb="5" eb="6">
      <t>マ</t>
    </rPh>
    <phoneticPr fontId="12"/>
  </si>
  <si>
    <t>20000/(xxxJPY×PIPS)</t>
  </si>
  <si>
    <t>JPY</t>
  </si>
  <si>
    <t>AUD</t>
  </si>
  <si>
    <t>CAD</t>
  </si>
  <si>
    <t>NZD</t>
  </si>
  <si>
    <t>USD</t>
  </si>
  <si>
    <t>CHF</t>
  </si>
  <si>
    <t>EUR</t>
  </si>
  <si>
    <t>GBP</t>
  </si>
  <si>
    <t>20000円/pips</t>
  </si>
  <si>
    <t>250/pips</t>
  </si>
  <si>
    <t>200/pips</t>
  </si>
  <si>
    <t>190/pips</t>
  </si>
  <si>
    <t>170/pips</t>
  </si>
  <si>
    <t>148/pips</t>
  </si>
  <si>
    <t>Open</t>
    <phoneticPr fontId="12"/>
  </si>
  <si>
    <t>0.13 Lot
決済逆指値 0.72023
Sell Stop 0.70538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</si>
  <si>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0.14 Lot
決済逆指値 76.157
Buy Stop 77.502
指値</t>
    <rPh sb="9" eb="11">
      <t>ケッサイ</t>
    </rPh>
    <rPh sb="11" eb="12">
      <t>ギャク</t>
    </rPh>
    <rPh sb="12" eb="14">
      <t>サシネ</t>
    </rPh>
    <rPh sb="38" eb="40">
      <t>サシネ</t>
    </rPh>
    <phoneticPr fontId="12"/>
  </si>
  <si>
    <r>
      <t xml:space="preserve">損失上限
</t>
    </r>
    <r>
      <rPr>
        <sz val="18"/>
        <color indexed="8"/>
        <rFont val="ＭＳ Ｐゴシック"/>
        <family val="3"/>
        <charset val="128"/>
      </rPr>
      <t>①</t>
    </r>
    <rPh sb="0" eb="2">
      <t>ソンシツ</t>
    </rPh>
    <rPh sb="2" eb="4">
      <t>ジョウゲン</t>
    </rPh>
    <phoneticPr fontId="12"/>
  </si>
  <si>
    <r>
      <t xml:space="preserve">pips
</t>
    </r>
    <r>
      <rPr>
        <sz val="18"/>
        <color indexed="8"/>
        <rFont val="ＭＳ Ｐゴシック"/>
        <family val="3"/>
        <charset val="128"/>
      </rPr>
      <t>②</t>
    </r>
    <phoneticPr fontId="12"/>
  </si>
  <si>
    <r>
      <t xml:space="preserve">通貨
換算
</t>
    </r>
    <r>
      <rPr>
        <sz val="18"/>
        <color indexed="8"/>
        <rFont val="ＭＳ Ｐゴシック"/>
        <family val="3"/>
        <charset val="128"/>
      </rPr>
      <t>(A)</t>
    </r>
    <rPh sb="0" eb="2">
      <t>ツウカ</t>
    </rPh>
    <rPh sb="3" eb="5">
      <t>カンサン</t>
    </rPh>
    <phoneticPr fontId="12"/>
  </si>
  <si>
    <r>
      <t xml:space="preserve">0.01Lotでの損失
</t>
    </r>
    <r>
      <rPr>
        <sz val="18"/>
        <color indexed="8"/>
        <rFont val="ＭＳ Ｐゴシック"/>
        <family val="3"/>
        <charset val="128"/>
      </rPr>
      <t>③=②*(A)</t>
    </r>
    <rPh sb="9" eb="11">
      <t>ソンシツ</t>
    </rPh>
    <phoneticPr fontId="12"/>
  </si>
  <si>
    <r>
      <t xml:space="preserve">再計算Lot
</t>
    </r>
    <r>
      <rPr>
        <sz val="18"/>
        <color indexed="8"/>
        <rFont val="ＭＳ Ｐゴシック"/>
        <family val="3"/>
        <charset val="128"/>
      </rPr>
      <t>④=①/③</t>
    </r>
    <rPh sb="0" eb="1">
      <t>サイ</t>
    </rPh>
    <rPh sb="1" eb="3">
      <t>ケイサン</t>
    </rPh>
    <phoneticPr fontId="12"/>
  </si>
  <si>
    <t>EURNZD</t>
    <phoneticPr fontId="12"/>
  </si>
  <si>
    <t>WB</t>
    <phoneticPr fontId="12"/>
  </si>
  <si>
    <t>D1</t>
    <phoneticPr fontId="12"/>
  </si>
  <si>
    <t>買い</t>
    <rPh sb="0" eb="1">
      <t>カ</t>
    </rPh>
    <phoneticPr fontId="12"/>
  </si>
  <si>
    <t>0.05 Lot
決済逆指値 1.55106
Sell Stop 1.51633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</si>
  <si>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SL</t>
    <phoneticPr fontId="12"/>
  </si>
  <si>
    <t>見境なくEBエントリーするのではなく、S/R判断でのエントリーなので、悪くはないと思うのですが、損切りとなりました。
もう一つ、根拠の追加が必要か？</t>
    <rPh sb="0" eb="2">
      <t>ミサカイ</t>
    </rPh>
    <rPh sb="22" eb="24">
      <t>ハンダン</t>
    </rPh>
    <rPh sb="35" eb="36">
      <t>ワル</t>
    </rPh>
    <rPh sb="41" eb="42">
      <t>オモ</t>
    </rPh>
    <rPh sb="48" eb="50">
      <t>ソンギ</t>
    </rPh>
    <rPh sb="61" eb="62">
      <t>ヒト</t>
    </rPh>
    <rPh sb="64" eb="66">
      <t>コンキョ</t>
    </rPh>
    <rPh sb="67" eb="69">
      <t>ツイカ</t>
    </rPh>
    <rPh sb="70" eb="72">
      <t>ヒツヨウ</t>
    </rPh>
    <phoneticPr fontId="12"/>
  </si>
  <si>
    <t>見境なくEBエントリーするのではなく、S/R判断でのエントリーなので、悪くはないと思うのですが、損切りとなりました。
もう一つ、根拠の追加が必要か？</t>
    <phoneticPr fontId="12"/>
  </si>
  <si>
    <t>もう少し我慢すれば、利益になっていた。
そもそも、D1で入ったのにH4でダウ理論判断をしている。
D1でダウ理論判断をすべきだったかも知れない。
また、S/Rを引く判断が、びみょーに自信なし。</t>
    <rPh sb="2" eb="3">
      <t>スコ</t>
    </rPh>
    <rPh sb="4" eb="6">
      <t>ガマン</t>
    </rPh>
    <rPh sb="10" eb="12">
      <t>リエキ</t>
    </rPh>
    <rPh sb="28" eb="29">
      <t>ハイ</t>
    </rPh>
    <rPh sb="38" eb="40">
      <t>リロン</t>
    </rPh>
    <rPh sb="40" eb="42">
      <t>ハンダン</t>
    </rPh>
    <rPh sb="54" eb="56">
      <t>リロン</t>
    </rPh>
    <rPh sb="56" eb="58">
      <t>ハンダン</t>
    </rPh>
    <rPh sb="67" eb="68">
      <t>シ</t>
    </rPh>
    <rPh sb="80" eb="81">
      <t>ヒ</t>
    </rPh>
    <rPh sb="82" eb="84">
      <t>ハンダン</t>
    </rPh>
    <rPh sb="91" eb="93">
      <t>ジシン</t>
    </rPh>
    <phoneticPr fontId="12"/>
  </si>
  <si>
    <t>もう少し我慢すれば、利益になっていた。
そもそも、D1で入ったのにH4でダウ理論判断をしている。
D1でダウ理論判断をすべきだったかも知れない。
また、S/Rを引く判断が、びみょーに自信なし。</t>
    <phoneticPr fontId="12"/>
  </si>
  <si>
    <t>エントリータイミングの根拠がEBのみ。
ダイバージェンスもサポレジもなし。
反省トレード。</t>
    <rPh sb="11" eb="13">
      <t>コンキョ</t>
    </rPh>
    <rPh sb="38" eb="40">
      <t>ハンセイ</t>
    </rPh>
    <phoneticPr fontId="12"/>
  </si>
  <si>
    <t>エントリータイミングの根拠がEBのみ。
ダイバージェンスもサポレジもなし。
反省トレード。</t>
    <phoneticPr fontId="12"/>
  </si>
  <si>
    <t>FIB-61.8で決済を考えていた方が良かったかも知れません。(70PIPS)
しかし、ルール通りなので、仕方なし。</t>
    <rPh sb="47" eb="48">
      <t>トオ</t>
    </rPh>
    <rPh sb="53" eb="55">
      <t>シカタ</t>
    </rPh>
    <phoneticPr fontId="12"/>
  </si>
  <si>
    <t>FIB-61.8で決済を考えていた方が良かったかも知れません。(70PIPS)
しかし、ルール通りなので、仕方なし。</t>
    <phoneticPr fontId="12"/>
  </si>
  <si>
    <t>ルールを無視したトレイリングで損切り。
反省トレード。</t>
    <rPh sb="4" eb="6">
      <t>ムシ</t>
    </rPh>
    <rPh sb="15" eb="17">
      <t>ソンギ</t>
    </rPh>
    <rPh sb="20" eb="22">
      <t>ハンセイ</t>
    </rPh>
    <phoneticPr fontId="12"/>
  </si>
  <si>
    <t>ルールを無視したトレイリングで損切り。
反省トレード。</t>
    <phoneticPr fontId="12"/>
  </si>
  <si>
    <t>EB</t>
    <phoneticPr fontId="12"/>
  </si>
  <si>
    <t>D1</t>
    <phoneticPr fontId="12"/>
  </si>
  <si>
    <r>
      <t>エントリー根拠がEBのみのサポレジなし。
本当は買い方向EBなのに、勘違いして売り注文してしまった。</t>
    </r>
    <r>
      <rPr>
        <sz val="11"/>
        <color rgb="FF66FF99"/>
        <rFont val="ＭＳ Ｐゴシック"/>
        <family val="3"/>
        <charset val="128"/>
      </rPr>
      <t>（大問題）</t>
    </r>
    <r>
      <rPr>
        <sz val="11"/>
        <color theme="0"/>
        <rFont val="ＭＳ Ｐゴシック"/>
        <family val="3"/>
        <charset val="128"/>
      </rPr>
      <t xml:space="preserve">
反省トレード。
スマホエントリーによる大失敗。</t>
    </r>
    <rPh sb="75" eb="78">
      <t>ダイシッパイ</t>
    </rPh>
    <phoneticPr fontId="12"/>
  </si>
  <si>
    <t>エントリー根拠がEBのみのサポレジなし。
本当は買い方向EBなのに、勘違いして売り注文してしまった。（大問題）
反省トレード。
意味不明。
スマホエントリーによる大失敗？？？。</t>
    <rPh sb="51" eb="54">
      <t>ダイモンダイ</t>
    </rPh>
    <rPh sb="64" eb="66">
      <t>イミ</t>
    </rPh>
    <rPh sb="66" eb="68">
      <t>フメイ</t>
    </rPh>
    <phoneticPr fontId="12"/>
  </si>
  <si>
    <t>EBのみ</t>
    <phoneticPr fontId="12"/>
  </si>
  <si>
    <t>S/R EB</t>
    <phoneticPr fontId="12"/>
  </si>
  <si>
    <t>サポレジ、MAに絡んだEBでの売り。
4時間足でトレイリングを行い、損切り。
反省トレード。</t>
    <rPh sb="8" eb="9">
      <t>カラ</t>
    </rPh>
    <rPh sb="15" eb="16">
      <t>ウ</t>
    </rPh>
    <rPh sb="20" eb="22">
      <t>ジカン</t>
    </rPh>
    <rPh sb="22" eb="23">
      <t>アシ</t>
    </rPh>
    <rPh sb="31" eb="32">
      <t>オコナ</t>
    </rPh>
    <rPh sb="34" eb="36">
      <t>ソンギ</t>
    </rPh>
    <rPh sb="39" eb="41">
      <t>ハンセイ</t>
    </rPh>
    <phoneticPr fontId="12"/>
  </si>
  <si>
    <t>サポレジ、MAに絡んだEBでの売り。
4時間足でトレイリングを行い、損切り。
反省トレード。</t>
    <phoneticPr fontId="12"/>
  </si>
  <si>
    <t>仕方ない</t>
    <rPh sb="0" eb="2">
      <t>シカタ</t>
    </rPh>
    <phoneticPr fontId="12"/>
  </si>
  <si>
    <t>やってはダメ</t>
    <phoneticPr fontId="12"/>
  </si>
  <si>
    <t>PB</t>
    <phoneticPr fontId="12"/>
  </si>
  <si>
    <t>戻りのない相場</t>
    <rPh sb="0" eb="1">
      <t>モド</t>
    </rPh>
    <rPh sb="5" eb="7">
      <t>ソウバ</t>
    </rPh>
    <phoneticPr fontId="12"/>
  </si>
  <si>
    <t>S/R＋EB</t>
    <phoneticPr fontId="12"/>
  </si>
  <si>
    <t>S/R  PB
後追い</t>
    <rPh sb="8" eb="10">
      <t>アトオ</t>
    </rPh>
    <phoneticPr fontId="12"/>
  </si>
  <si>
    <t>サポレジのない単なるPBでのエントリー。
エントリー根拠が少ない。
反省トレード。</t>
    <rPh sb="7" eb="8">
      <t>タン</t>
    </rPh>
    <rPh sb="26" eb="28">
      <t>コンキョ</t>
    </rPh>
    <rPh sb="29" eb="30">
      <t>スク</t>
    </rPh>
    <rPh sb="34" eb="36">
      <t>ハンセイ</t>
    </rPh>
    <phoneticPr fontId="12"/>
  </si>
  <si>
    <t>サポレジのない単なるPBでのエントリー。
エントリー根拠が少ない。
反省トレード。</t>
    <phoneticPr fontId="12"/>
  </si>
  <si>
    <t>H&amp;S or WT前</t>
    <rPh sb="9" eb="10">
      <t>マエ</t>
    </rPh>
    <phoneticPr fontId="12"/>
  </si>
  <si>
    <t>サポレジの見方に自信がないトレード。
エントリー後の結果は仕方なし。</t>
    <rPh sb="5" eb="7">
      <t>ミカタ</t>
    </rPh>
    <rPh sb="8" eb="10">
      <t>ジシン</t>
    </rPh>
    <rPh sb="24" eb="25">
      <t>ゴ</t>
    </rPh>
    <rPh sb="26" eb="28">
      <t>ケッカ</t>
    </rPh>
    <rPh sb="29" eb="31">
      <t>シカタ</t>
    </rPh>
    <phoneticPr fontId="12"/>
  </si>
  <si>
    <t>サポレジの見方に自信がないトレード。
エントリー後の結果は仕方なし。</t>
    <phoneticPr fontId="12"/>
  </si>
  <si>
    <t>？？？</t>
    <phoneticPr fontId="12"/>
  </si>
  <si>
    <t>利益になるはず
ルールを守ること</t>
    <rPh sb="0" eb="2">
      <t>リエキ</t>
    </rPh>
    <rPh sb="12" eb="13">
      <t>マモ</t>
    </rPh>
    <phoneticPr fontId="12"/>
  </si>
  <si>
    <t>Open
現在エントリー中。
本来、ヘッドアンドショルダー／ダブルトップになるのを待つか、ダウ理論の高値更新でのトレンド発生を待つかの、どちらかのケース。
なのに、EBのみで買いエントリーしてしまった。
⇒反省トレード。
　 SLを建値に移動して様子を見る。</t>
    <phoneticPr fontId="12"/>
  </si>
  <si>
    <t>現在エントリー中。
本来、ヘッドアンドショルダー／ダブルトップになるのを待つか、ダウ理論の高値更新でのトレンド発生を待つかの、どちらかのケース。
なのに、EBのみで買いエントリーしてしまった。
⇒反省トレード。
　 SLを建値に移動して様子を見る。</t>
    <phoneticPr fontId="12"/>
  </si>
  <si>
    <t>エントリーに使用したピンクのサポレジは、下落相場時の戻しのレジスタンス（赤丸）を通っており、買い方向のサポート判断には使える。
しかし、何度もレジスタンスとして使われており（水色丸）、戻りのない相場（オレンジ丸）でもあるため、反転で考えるべきでした。
買い方向で考えるとしても、一旦上に抜けた後、サポレジラインでサポートされてから、別の根拠があった場合にエントリーをすべきでした。</t>
    <rPh sb="6" eb="8">
      <t>シヨウ</t>
    </rPh>
    <rPh sb="20" eb="22">
      <t>ゲラク</t>
    </rPh>
    <rPh sb="22" eb="24">
      <t>ソウバ</t>
    </rPh>
    <rPh sb="24" eb="25">
      <t>ジ</t>
    </rPh>
    <rPh sb="26" eb="27">
      <t>モド</t>
    </rPh>
    <rPh sb="36" eb="38">
      <t>アカマル</t>
    </rPh>
    <rPh sb="40" eb="41">
      <t>トオ</t>
    </rPh>
    <rPh sb="46" eb="47">
      <t>カ</t>
    </rPh>
    <rPh sb="48" eb="50">
      <t>ホウコウ</t>
    </rPh>
    <rPh sb="55" eb="57">
      <t>ハンダン</t>
    </rPh>
    <rPh sb="59" eb="60">
      <t>ツカ</t>
    </rPh>
    <rPh sb="68" eb="70">
      <t>ナンド</t>
    </rPh>
    <rPh sb="80" eb="81">
      <t>ツカ</t>
    </rPh>
    <rPh sb="87" eb="89">
      <t>ミズイロ</t>
    </rPh>
    <rPh sb="89" eb="90">
      <t>マル</t>
    </rPh>
    <rPh sb="92" eb="93">
      <t>モド</t>
    </rPh>
    <rPh sb="97" eb="99">
      <t>ソウバ</t>
    </rPh>
    <rPh sb="104" eb="105">
      <t>マル</t>
    </rPh>
    <rPh sb="113" eb="115">
      <t>ハンテン</t>
    </rPh>
    <rPh sb="116" eb="117">
      <t>カンガ</t>
    </rPh>
    <rPh sb="126" eb="127">
      <t>カ</t>
    </rPh>
    <rPh sb="128" eb="130">
      <t>ホウコウ</t>
    </rPh>
    <rPh sb="131" eb="132">
      <t>カンガ</t>
    </rPh>
    <rPh sb="139" eb="141">
      <t>イッタン</t>
    </rPh>
    <phoneticPr fontId="12"/>
  </si>
  <si>
    <t xml:space="preserve">エントリーに使用したオレンジのサポレジは、上昇トレンドの押し目サポート（水色丸）となっており、売り目線のレジスタンスとして有効。
しかし、今回のトレードでは、オレンジのラインをサポートとして買い目線で使ってしまっている。
赤丸から始まった下落トレンドは、戻りも大きく下落継続。
チャートパターンはヘッドアンドショルダー（斜め緑ライン）でもあり、そこからのファーストストライクの売り目線でみるべきでした。
（結果は上昇していますが…）
</t>
    <rPh sb="6" eb="8">
      <t>シヨウ</t>
    </rPh>
    <rPh sb="21" eb="23">
      <t>ジョウショウ</t>
    </rPh>
    <rPh sb="28" eb="29">
      <t>オ</t>
    </rPh>
    <rPh sb="30" eb="31">
      <t>メ</t>
    </rPh>
    <rPh sb="36" eb="38">
      <t>ミズイロ</t>
    </rPh>
    <rPh sb="38" eb="39">
      <t>マル</t>
    </rPh>
    <rPh sb="47" eb="48">
      <t>ウ</t>
    </rPh>
    <rPh sb="49" eb="51">
      <t>メセン</t>
    </rPh>
    <rPh sb="61" eb="63">
      <t>ユウコウ</t>
    </rPh>
    <rPh sb="69" eb="71">
      <t>コンカイ</t>
    </rPh>
    <rPh sb="95" eb="96">
      <t>カ</t>
    </rPh>
    <rPh sb="97" eb="99">
      <t>メセン</t>
    </rPh>
    <rPh sb="100" eb="101">
      <t>ツカ</t>
    </rPh>
    <rPh sb="112" eb="114">
      <t>アカマル</t>
    </rPh>
    <rPh sb="116" eb="117">
      <t>ハジ</t>
    </rPh>
    <rPh sb="120" eb="122">
      <t>ゲラク</t>
    </rPh>
    <rPh sb="128" eb="129">
      <t>モド</t>
    </rPh>
    <rPh sb="131" eb="132">
      <t>オオ</t>
    </rPh>
    <rPh sb="134" eb="136">
      <t>ゲラク</t>
    </rPh>
    <rPh sb="136" eb="138">
      <t>ケイゾク</t>
    </rPh>
    <rPh sb="161" eb="162">
      <t>ナナ</t>
    </rPh>
    <rPh sb="163" eb="164">
      <t>ミドリ</t>
    </rPh>
    <rPh sb="189" eb="190">
      <t>ウ</t>
    </rPh>
    <rPh sb="191" eb="193">
      <t>メセン</t>
    </rPh>
    <rPh sb="204" eb="206">
      <t>ケッカ</t>
    </rPh>
    <rPh sb="207" eb="209">
      <t>ジョウショウ</t>
    </rPh>
    <phoneticPr fontId="12"/>
  </si>
  <si>
    <r>
      <t>9月24日勉強会</t>
    </r>
    <r>
      <rPr>
        <sz val="36"/>
        <color rgb="FFFF0000"/>
        <rFont val="ＭＳ Ｐゴシック"/>
        <family val="3"/>
        <charset val="128"/>
      </rPr>
      <t>後</t>
    </r>
    <r>
      <rPr>
        <sz val="36"/>
        <color indexed="8"/>
        <rFont val="ＭＳ Ｐゴシック"/>
        <family val="3"/>
        <charset val="128"/>
      </rPr>
      <t>の気付き↓</t>
    </r>
    <rPh sb="1" eb="2">
      <t>ガツ</t>
    </rPh>
    <rPh sb="4" eb="5">
      <t>ヒ</t>
    </rPh>
    <rPh sb="5" eb="8">
      <t>ベンキョウカイ</t>
    </rPh>
    <rPh sb="8" eb="9">
      <t>ゴ</t>
    </rPh>
    <rPh sb="10" eb="12">
      <t>キヅ</t>
    </rPh>
    <phoneticPr fontId="12"/>
  </si>
  <si>
    <r>
      <t>9月24日勉強会</t>
    </r>
    <r>
      <rPr>
        <sz val="36"/>
        <color rgb="FFFF0000"/>
        <rFont val="ＭＳ Ｐゴシック"/>
        <family val="3"/>
        <charset val="128"/>
      </rPr>
      <t>後</t>
    </r>
    <r>
      <rPr>
        <sz val="36"/>
        <color indexed="8"/>
        <rFont val="ＭＳ Ｐゴシック"/>
        <family val="3"/>
        <charset val="128"/>
      </rPr>
      <t>の画像↓</t>
    </r>
    <rPh sb="1" eb="2">
      <t>ガツ</t>
    </rPh>
    <rPh sb="4" eb="5">
      <t>ヒ</t>
    </rPh>
    <rPh sb="5" eb="8">
      <t>ベンキョウカイ</t>
    </rPh>
    <rPh sb="8" eb="9">
      <t>ゴ</t>
    </rPh>
    <rPh sb="10" eb="12">
      <t>ガゾウ</t>
    </rPh>
    <phoneticPr fontId="12"/>
  </si>
  <si>
    <r>
      <t>9月24日勉強会</t>
    </r>
    <r>
      <rPr>
        <sz val="36"/>
        <color rgb="FF0000FF"/>
        <rFont val="ＭＳ Ｐゴシック"/>
        <family val="3"/>
        <charset val="128"/>
      </rPr>
      <t>前</t>
    </r>
    <r>
      <rPr>
        <sz val="36"/>
        <color indexed="8"/>
        <rFont val="ＭＳ Ｐゴシック"/>
        <family val="3"/>
        <charset val="128"/>
      </rPr>
      <t>の画像↓</t>
    </r>
    <rPh sb="1" eb="2">
      <t>ガツ</t>
    </rPh>
    <rPh sb="4" eb="5">
      <t>ヒ</t>
    </rPh>
    <rPh sb="5" eb="8">
      <t>ベンキョウカイ</t>
    </rPh>
    <rPh sb="8" eb="9">
      <t>マエ</t>
    </rPh>
    <rPh sb="10" eb="12">
      <t>ガゾウ</t>
    </rPh>
    <phoneticPr fontId="12"/>
  </si>
  <si>
    <r>
      <t>9月24日勉強会</t>
    </r>
    <r>
      <rPr>
        <sz val="36"/>
        <color rgb="FF0000FF"/>
        <rFont val="ＭＳ Ｐゴシック"/>
        <family val="3"/>
        <charset val="128"/>
      </rPr>
      <t>前</t>
    </r>
    <r>
      <rPr>
        <sz val="36"/>
        <color indexed="8"/>
        <rFont val="ＭＳ Ｐゴシック"/>
        <family val="3"/>
        <charset val="128"/>
      </rPr>
      <t>の気付き↓</t>
    </r>
    <rPh sb="1" eb="2">
      <t>ガツ</t>
    </rPh>
    <rPh sb="4" eb="5">
      <t>ヒ</t>
    </rPh>
    <rPh sb="5" eb="8">
      <t>ベンキョウカイ</t>
    </rPh>
    <rPh sb="8" eb="9">
      <t>マエ</t>
    </rPh>
    <rPh sb="10" eb="12">
      <t>キヅ</t>
    </rPh>
    <phoneticPr fontId="12"/>
  </si>
  <si>
    <t xml:space="preserve">直近、高値切下げとはならなかったため、下落トレンドではなくなり、ピンクのサポレジが直近安値（赤丸）で２回サポートしているため、利いていると考えます。
ダブルボトムの右の谷としてPB（水色丸左）が出ていて、上記サポレジにかかっているためここでのエントリーは有りだと思います。
ただし、PBでエントリーするなら、SLもサポレジを意識しているPBですべきでした。
なぜか、その右に出たEB（水色丸右）でSLを設定し、損切りとなってしまいました。
</t>
    <rPh sb="0" eb="2">
      <t>チョッキン</t>
    </rPh>
    <rPh sb="3" eb="5">
      <t>タカネ</t>
    </rPh>
    <rPh sb="5" eb="7">
      <t>キリサ</t>
    </rPh>
    <rPh sb="19" eb="21">
      <t>ゲラク</t>
    </rPh>
    <rPh sb="41" eb="43">
      <t>チョッキン</t>
    </rPh>
    <rPh sb="43" eb="45">
      <t>ヤスネ</t>
    </rPh>
    <rPh sb="46" eb="48">
      <t>アカマル</t>
    </rPh>
    <rPh sb="51" eb="52">
      <t>カイ</t>
    </rPh>
    <rPh sb="63" eb="64">
      <t>キ</t>
    </rPh>
    <rPh sb="69" eb="70">
      <t>カンガ</t>
    </rPh>
    <rPh sb="83" eb="84">
      <t>ミギ</t>
    </rPh>
    <rPh sb="85" eb="86">
      <t>タニ</t>
    </rPh>
    <rPh sb="92" eb="94">
      <t>ミズイロ</t>
    </rPh>
    <rPh sb="94" eb="95">
      <t>マル</t>
    </rPh>
    <rPh sb="95" eb="96">
      <t>ヒダリ</t>
    </rPh>
    <rPh sb="98" eb="99">
      <t>デ</t>
    </rPh>
    <rPh sb="103" eb="105">
      <t>ジョウキ</t>
    </rPh>
    <rPh sb="128" eb="129">
      <t>ア</t>
    </rPh>
    <rPh sb="132" eb="133">
      <t>オモ</t>
    </rPh>
    <rPh sb="164" eb="166">
      <t>イシキ</t>
    </rPh>
    <rPh sb="187" eb="188">
      <t>ミギ</t>
    </rPh>
    <rPh sb="189" eb="190">
      <t>デ</t>
    </rPh>
    <rPh sb="197" eb="198">
      <t>ミギ</t>
    </rPh>
    <rPh sb="203" eb="205">
      <t>セッテイ</t>
    </rPh>
    <rPh sb="207" eb="209">
      <t>ソンギ</t>
    </rPh>
    <phoneticPr fontId="12"/>
  </si>
  <si>
    <t xml:space="preserve">下落相場の戻し（緑丸）で引いたサポレジが買い目線で時のサポートとなる。
青丸３つで複数回止められているが、戻りのある相場なので、反転の可能性は少し低く見る。
今回は赤丸左のEBでエントリーしたが、買い方向のサポレジとしては、オレンジのラインで考える必要があり、一旦、上方向に抜けてからのサポレジを意識したPB(赤丸右）で買いエントリーとすべきでした。
</t>
    <rPh sb="0" eb="2">
      <t>ゲラク</t>
    </rPh>
    <rPh sb="2" eb="4">
      <t>ソウバ</t>
    </rPh>
    <rPh sb="5" eb="6">
      <t>モド</t>
    </rPh>
    <rPh sb="8" eb="9">
      <t>ミドリ</t>
    </rPh>
    <rPh sb="9" eb="10">
      <t>マル</t>
    </rPh>
    <rPh sb="12" eb="13">
      <t>ヒ</t>
    </rPh>
    <rPh sb="20" eb="21">
      <t>カ</t>
    </rPh>
    <rPh sb="22" eb="24">
      <t>メセン</t>
    </rPh>
    <rPh sb="25" eb="26">
      <t>ジ</t>
    </rPh>
    <rPh sb="64" eb="66">
      <t>ハンテン</t>
    </rPh>
    <rPh sb="67" eb="70">
      <t>カノウセイ</t>
    </rPh>
    <rPh sb="71" eb="72">
      <t>スコ</t>
    </rPh>
    <rPh sb="73" eb="74">
      <t>ヒク</t>
    </rPh>
    <rPh sb="75" eb="76">
      <t>ミ</t>
    </rPh>
    <rPh sb="79" eb="81">
      <t>コンカイ</t>
    </rPh>
    <rPh sb="82" eb="84">
      <t>アカマル</t>
    </rPh>
    <rPh sb="84" eb="85">
      <t>ヒダリ</t>
    </rPh>
    <rPh sb="98" eb="99">
      <t>カ</t>
    </rPh>
    <rPh sb="100" eb="102">
      <t>ホウコウ</t>
    </rPh>
    <rPh sb="121" eb="122">
      <t>カンガ</t>
    </rPh>
    <rPh sb="124" eb="126">
      <t>ヒツヨウ</t>
    </rPh>
    <rPh sb="130" eb="132">
      <t>イッタン</t>
    </rPh>
    <rPh sb="133" eb="134">
      <t>ウエ</t>
    </rPh>
    <rPh sb="134" eb="136">
      <t>ホウコウ</t>
    </rPh>
    <rPh sb="137" eb="138">
      <t>ヌ</t>
    </rPh>
    <rPh sb="148" eb="150">
      <t>イシキ</t>
    </rPh>
    <rPh sb="155" eb="157">
      <t>アカマル</t>
    </rPh>
    <rPh sb="157" eb="158">
      <t>ミギ</t>
    </rPh>
    <rPh sb="160" eb="161">
      <t>カ</t>
    </rPh>
    <phoneticPr fontId="12"/>
  </si>
  <si>
    <t xml:space="preserve">下落相場の戻し（緑丸）で引いたサポレジが買い目線で時のサポートとなる。
赤丸のEBの安値付近を見てもサポレジは無く、レンジの真ん中あたりでもあり、上にはトレンドラインもあり、ここでの買いは根拠がない。
</t>
    <rPh sb="0" eb="2">
      <t>ゲラク</t>
    </rPh>
    <rPh sb="2" eb="4">
      <t>ソウバ</t>
    </rPh>
    <rPh sb="5" eb="6">
      <t>モド</t>
    </rPh>
    <rPh sb="8" eb="9">
      <t>ミドリ</t>
    </rPh>
    <rPh sb="9" eb="10">
      <t>マル</t>
    </rPh>
    <rPh sb="12" eb="13">
      <t>ヒ</t>
    </rPh>
    <rPh sb="20" eb="21">
      <t>カ</t>
    </rPh>
    <rPh sb="22" eb="24">
      <t>メセン</t>
    </rPh>
    <rPh sb="25" eb="26">
      <t>ジ</t>
    </rPh>
    <rPh sb="36" eb="38">
      <t>アカマル</t>
    </rPh>
    <rPh sb="42" eb="43">
      <t>ヤス</t>
    </rPh>
    <rPh sb="43" eb="44">
      <t>ネ</t>
    </rPh>
    <rPh sb="44" eb="46">
      <t>フキン</t>
    </rPh>
    <rPh sb="47" eb="48">
      <t>ミ</t>
    </rPh>
    <rPh sb="55" eb="56">
      <t>ナ</t>
    </rPh>
    <rPh sb="62" eb="63">
      <t>マ</t>
    </rPh>
    <rPh sb="64" eb="65">
      <t>ナカ</t>
    </rPh>
    <rPh sb="73" eb="74">
      <t>ウエ</t>
    </rPh>
    <rPh sb="91" eb="92">
      <t>カ</t>
    </rPh>
    <rPh sb="94" eb="96">
      <t>コンキョ</t>
    </rPh>
    <phoneticPr fontId="12"/>
  </si>
  <si>
    <t xml:space="preserve">日足のサポレジ（太いピンク線）にも4時間足のサポレジ（細いピンク線）にもかかっておらず、MA10にかかったEBという根拠のみ。
もう少し、サポレジ、戻りのない相場、ダイバージェンス、チャートパターンに関連した根拠が必要。
</t>
    <rPh sb="0" eb="2">
      <t>ヒアシ</t>
    </rPh>
    <rPh sb="8" eb="9">
      <t>フト</t>
    </rPh>
    <rPh sb="13" eb="14">
      <t>セン</t>
    </rPh>
    <rPh sb="18" eb="20">
      <t>ジカン</t>
    </rPh>
    <rPh sb="20" eb="21">
      <t>アシ</t>
    </rPh>
    <rPh sb="27" eb="28">
      <t>ホソ</t>
    </rPh>
    <rPh sb="32" eb="33">
      <t>セン</t>
    </rPh>
    <rPh sb="58" eb="60">
      <t>コンキョ</t>
    </rPh>
    <rPh sb="66" eb="67">
      <t>スコ</t>
    </rPh>
    <rPh sb="74" eb="75">
      <t>モド</t>
    </rPh>
    <rPh sb="79" eb="81">
      <t>ソウバ</t>
    </rPh>
    <rPh sb="100" eb="102">
      <t>カンレン</t>
    </rPh>
    <rPh sb="104" eb="106">
      <t>コンキョ</t>
    </rPh>
    <rPh sb="107" eb="109">
      <t>ヒツヨウ</t>
    </rPh>
    <phoneticPr fontId="12"/>
  </si>
  <si>
    <t xml:space="preserve">かなり遠い下落相場の戻しにサポレジを引いたのがピンク線で、ピンク線は買い目線のものです。
青丸EBを用いるのであれば、サポレジでのサポート（緑丸）を待っての買いかも知れませんが、そもそもここで買い行う根拠は少ない。
ヘッドアンドショルダー、または、ダブルトップを待つべき。
</t>
    <rPh sb="3" eb="4">
      <t>トオ</t>
    </rPh>
    <rPh sb="5" eb="7">
      <t>ゲラク</t>
    </rPh>
    <rPh sb="7" eb="9">
      <t>ソウバ</t>
    </rPh>
    <rPh sb="10" eb="11">
      <t>モド</t>
    </rPh>
    <rPh sb="18" eb="19">
      <t>ヒ</t>
    </rPh>
    <rPh sb="26" eb="27">
      <t>セン</t>
    </rPh>
    <rPh sb="32" eb="33">
      <t>セン</t>
    </rPh>
    <rPh sb="34" eb="35">
      <t>カ</t>
    </rPh>
    <rPh sb="36" eb="38">
      <t>メセン</t>
    </rPh>
    <rPh sb="45" eb="46">
      <t>アオ</t>
    </rPh>
    <rPh sb="46" eb="47">
      <t>マル</t>
    </rPh>
    <rPh sb="50" eb="51">
      <t>モチ</t>
    </rPh>
    <rPh sb="70" eb="71">
      <t>ミドリ</t>
    </rPh>
    <rPh sb="71" eb="72">
      <t>マル</t>
    </rPh>
    <rPh sb="74" eb="75">
      <t>マ</t>
    </rPh>
    <rPh sb="78" eb="79">
      <t>カ</t>
    </rPh>
    <rPh sb="82" eb="83">
      <t>シ</t>
    </rPh>
    <rPh sb="96" eb="97">
      <t>カ</t>
    </rPh>
    <rPh sb="98" eb="99">
      <t>オコナ</t>
    </rPh>
    <rPh sb="100" eb="102">
      <t>コンキョ</t>
    </rPh>
    <rPh sb="103" eb="104">
      <t>スク</t>
    </rPh>
    <rPh sb="131" eb="132">
      <t>マ</t>
    </rPh>
    <phoneticPr fontId="12"/>
  </si>
  <si>
    <t>意味不明
論外</t>
    <rPh sb="0" eb="2">
      <t>イミ</t>
    </rPh>
    <rPh sb="2" eb="4">
      <t>フメイ</t>
    </rPh>
    <rPh sb="5" eb="7">
      <t>ロンガイ</t>
    </rPh>
    <phoneticPr fontId="12"/>
  </si>
  <si>
    <t>青丸EBでエントリーする根拠がない</t>
    <rPh sb="0" eb="1">
      <t>アオ</t>
    </rPh>
    <rPh sb="1" eb="2">
      <t>マル</t>
    </rPh>
    <rPh sb="12" eb="14">
      <t>コンキョ</t>
    </rPh>
    <phoneticPr fontId="12"/>
  </si>
  <si>
    <t>しかけ１ですらない。
青丸EBでエントリーする根拠がない</t>
    <rPh sb="11" eb="12">
      <t>アオ</t>
    </rPh>
    <rPh sb="12" eb="13">
      <t>マル</t>
    </rPh>
    <rPh sb="23" eb="25">
      <t>コンキョ</t>
    </rPh>
    <phoneticPr fontId="12"/>
  </si>
  <si>
    <t xml:space="preserve">緑丸にかかったサポレジ（２つ目のピンク線）に当たったEBだが、チャートパターンやFIBなどの根拠が足りない。
</t>
    <rPh sb="0" eb="1">
      <t>ミドリ</t>
    </rPh>
    <rPh sb="1" eb="2">
      <t>マル</t>
    </rPh>
    <rPh sb="14" eb="15">
      <t>メ</t>
    </rPh>
    <rPh sb="19" eb="20">
      <t>セン</t>
    </rPh>
    <rPh sb="22" eb="23">
      <t>ア</t>
    </rPh>
    <rPh sb="46" eb="48">
      <t>コンキョ</t>
    </rPh>
    <rPh sb="49" eb="50">
      <t>タ</t>
    </rPh>
    <phoneticPr fontId="12"/>
  </si>
  <si>
    <t>2016/9/15からのトレバト結果</t>
    <rPh sb="16" eb="18">
      <t>ケッカ</t>
    </rPh>
    <phoneticPr fontId="12"/>
  </si>
  <si>
    <r>
      <t>気付きなど
(9/24勉強会</t>
    </r>
    <r>
      <rPr>
        <b/>
        <sz val="18"/>
        <color rgb="FFFF0000"/>
        <rFont val="ＭＳ Ｐゴシック"/>
        <family val="3"/>
        <charset val="128"/>
      </rPr>
      <t>前</t>
    </r>
    <r>
      <rPr>
        <sz val="11"/>
        <color indexed="8"/>
        <rFont val="ＭＳ Ｐゴシック"/>
        <family val="3"/>
        <charset val="128"/>
      </rPr>
      <t>の気付き)</t>
    </r>
    <rPh sb="0" eb="2">
      <t>キヅ</t>
    </rPh>
    <rPh sb="11" eb="14">
      <t>ベンキョウカイ</t>
    </rPh>
    <rPh sb="14" eb="15">
      <t>マエ</t>
    </rPh>
    <rPh sb="16" eb="18">
      <t>キヅ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</si>
</sst>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¥&quot;#,##0;&quot;¥&quot;\-#,##0"/>
    <numFmt numFmtId="6" formatCode="&quot;¥&quot;#,##0;[Red]&quot;¥&quot;\-#,##0"/>
    <numFmt numFmtId="176" formatCode="0.0_);[Red]\(0.0\)"/>
    <numFmt numFmtId="177" formatCode="m/d;@"/>
    <numFmt numFmtId="178" formatCode="&quot;¥&quot;#,##0_);[Red]\(&quot;¥&quot;#,##0\)"/>
    <numFmt numFmtId="179" formatCode="#,##0_ ;[Red]\-#,##0\ "/>
    <numFmt numFmtId="180" formatCode="0.0%"/>
    <numFmt numFmtId="181" formatCode="yyyy/m/d;@"/>
    <numFmt numFmtId="182" formatCode="0_ ;[Red]\-0\ "/>
    <numFmt numFmtId="183" formatCode="0.0000_ ;[Red]\-0.0000\ "/>
    <numFmt numFmtId="184" formatCode="h:mm;@"/>
    <numFmt numFmtId="185" formatCode="0.0_ ;[Red]\-0.0\ "/>
    <numFmt numFmtId="186" formatCode="#,##0.00_ ;[Red]\-#,##0.00\ "/>
    <numFmt numFmtId="187" formatCode="0.00_ ;[Red]\-0.00\ "/>
  </numFmts>
  <fonts count="25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66FF99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36"/>
      <color rgb="FF0000FF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theme="5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theme="5" tint="-0.2499465926084170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42">
    <xf numFmtId="0" fontId="0" fillId="0" borderId="0" xfId="0">
      <alignment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vertical="center"/>
    </xf>
    <xf numFmtId="0" fontId="5" fillId="4" borderId="17" xfId="2" applyNumberFormat="1" applyFont="1" applyFill="1" applyBorder="1" applyAlignment="1" applyProtection="1">
      <alignment vertical="center"/>
    </xf>
    <xf numFmtId="176" fontId="5" fillId="4" borderId="15" xfId="2" applyNumberFormat="1" applyFont="1" applyFill="1" applyBorder="1" applyAlignment="1" applyProtection="1">
      <alignment vertical="center"/>
    </xf>
    <xf numFmtId="9" fontId="5" fillId="0" borderId="18" xfId="2" applyNumberFormat="1" applyFont="1" applyFill="1" applyBorder="1" applyAlignment="1" applyProtection="1">
      <alignment horizontal="center" vertical="center"/>
    </xf>
    <xf numFmtId="5" fontId="5" fillId="0" borderId="13" xfId="2" applyNumberFormat="1" applyFont="1" applyFill="1" applyBorder="1" applyAlignment="1" applyProtection="1">
      <alignment horizontal="center" vertical="center"/>
    </xf>
    <xf numFmtId="5" fontId="5" fillId="0" borderId="0" xfId="2" applyNumberFormat="1" applyFont="1" applyFill="1" applyBorder="1" applyAlignment="1" applyProtection="1">
      <alignment horizontal="center" vertical="center"/>
    </xf>
    <xf numFmtId="6" fontId="5" fillId="4" borderId="15" xfId="2" applyNumberFormat="1" applyFont="1" applyFill="1" applyBorder="1" applyAlignment="1" applyProtection="1">
      <alignment vertical="center"/>
    </xf>
    <xf numFmtId="6" fontId="5" fillId="0" borderId="19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6" fillId="0" borderId="9" xfId="2" applyNumberFormat="1" applyFont="1" applyFill="1" applyBorder="1" applyAlignment="1" applyProtection="1">
      <alignment horizontal="center" vertical="center"/>
    </xf>
    <xf numFmtId="55" fontId="6" fillId="0" borderId="20" xfId="2" applyNumberFormat="1" applyFont="1" applyFill="1" applyBorder="1" applyAlignment="1" applyProtection="1">
      <alignment horizontal="center" vertical="center"/>
    </xf>
    <xf numFmtId="0" fontId="5" fillId="4" borderId="21" xfId="2" applyNumberFormat="1" applyFont="1" applyFill="1" applyBorder="1" applyAlignment="1" applyProtection="1">
      <alignment horizontal="center" vertical="center"/>
    </xf>
    <xf numFmtId="0" fontId="5" fillId="4" borderId="22" xfId="2" applyNumberFormat="1" applyFont="1" applyFill="1" applyBorder="1" applyAlignment="1" applyProtection="1">
      <alignment horizontal="center" vertical="center" wrapText="1"/>
    </xf>
    <xf numFmtId="0" fontId="5" fillId="4" borderId="23" xfId="2" applyNumberFormat="1" applyFont="1" applyFill="1" applyBorder="1" applyAlignment="1" applyProtection="1">
      <alignment horizontal="center" vertical="center"/>
    </xf>
    <xf numFmtId="176" fontId="5" fillId="4" borderId="22" xfId="2" applyNumberFormat="1" applyFont="1" applyFill="1" applyBorder="1" applyAlignment="1" applyProtection="1">
      <alignment horizontal="center" vertical="center" wrapText="1"/>
    </xf>
    <xf numFmtId="177" fontId="5" fillId="4" borderId="22" xfId="2" applyNumberFormat="1" applyFont="1" applyFill="1" applyBorder="1" applyAlignment="1" applyProtection="1">
      <alignment horizontal="center" vertical="center"/>
    </xf>
    <xf numFmtId="0" fontId="5" fillId="4" borderId="24" xfId="2" applyNumberFormat="1" applyFont="1" applyFill="1" applyBorder="1" applyAlignment="1" applyProtection="1">
      <alignment horizontal="center" vertical="center" wrapText="1"/>
    </xf>
    <xf numFmtId="176" fontId="5" fillId="4" borderId="25" xfId="2" applyNumberFormat="1" applyFont="1" applyFill="1" applyBorder="1" applyAlignment="1" applyProtection="1">
      <alignment vertical="center"/>
    </xf>
    <xf numFmtId="178" fontId="5" fillId="4" borderId="26" xfId="2" applyNumberFormat="1" applyFont="1" applyFill="1" applyBorder="1" applyAlignment="1" applyProtection="1">
      <alignment horizontal="center" vertical="center"/>
    </xf>
    <xf numFmtId="179" fontId="6" fillId="0" borderId="28" xfId="2" applyNumberFormat="1" applyFont="1" applyFill="1" applyBorder="1" applyAlignment="1" applyProtection="1">
      <alignment horizontal="right" vertical="center"/>
    </xf>
    <xf numFmtId="180" fontId="6" fillId="0" borderId="28" xfId="2" applyNumberFormat="1" applyFont="1" applyFill="1" applyBorder="1" applyAlignment="1" applyProtection="1">
      <alignment vertical="center"/>
    </xf>
    <xf numFmtId="6" fontId="6" fillId="0" borderId="28" xfId="2" applyNumberFormat="1" applyFont="1" applyFill="1" applyBorder="1" applyAlignment="1" applyProtection="1">
      <alignment horizontal="right" vertical="center"/>
    </xf>
    <xf numFmtId="6" fontId="6" fillId="0" borderId="31" xfId="2" applyNumberFormat="1" applyFont="1" applyFill="1" applyBorder="1" applyAlignment="1" applyProtection="1">
      <alignment horizontal="right" vertical="center"/>
    </xf>
    <xf numFmtId="55" fontId="0" fillId="0" borderId="8" xfId="0" applyNumberFormat="1" applyFont="1" applyFill="1" applyBorder="1" applyAlignment="1" applyProtection="1">
      <alignment horizontal="center" vertical="center"/>
    </xf>
    <xf numFmtId="6" fontId="1" fillId="0" borderId="33" xfId="0" applyNumberFormat="1" applyFont="1" applyFill="1" applyBorder="1" applyAlignment="1" applyProtection="1">
      <alignment vertical="center"/>
    </xf>
    <xf numFmtId="179" fontId="1" fillId="0" borderId="33" xfId="0" applyNumberFormat="1" applyFont="1" applyFill="1" applyBorder="1" applyAlignment="1" applyProtection="1">
      <alignment vertical="center"/>
    </xf>
    <xf numFmtId="180" fontId="7" fillId="0" borderId="33" xfId="0" applyNumberFormat="1" applyFont="1" applyFill="1" applyBorder="1" applyAlignment="1" applyProtection="1">
      <alignment vertical="center"/>
    </xf>
    <xf numFmtId="0" fontId="0" fillId="0" borderId="34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vertical="center"/>
    </xf>
    <xf numFmtId="0" fontId="5" fillId="5" borderId="0" xfId="2" applyNumberFormat="1" applyFont="1" applyFill="1" applyBorder="1" applyAlignment="1" applyProtection="1">
      <alignment vertical="center"/>
    </xf>
    <xf numFmtId="5" fontId="5" fillId="5" borderId="0" xfId="2" applyNumberFormat="1" applyFont="1" applyFill="1" applyBorder="1" applyAlignment="1" applyProtection="1">
      <alignment horizontal="center" vertical="center"/>
    </xf>
    <xf numFmtId="176" fontId="5" fillId="5" borderId="0" xfId="2" applyNumberFormat="1" applyFont="1" applyFill="1" applyBorder="1" applyAlignment="1" applyProtection="1">
      <alignment vertical="center"/>
    </xf>
    <xf numFmtId="6" fontId="5" fillId="5" borderId="0" xfId="2" applyNumberFormat="1" applyFont="1" applyFill="1" applyBorder="1" applyAlignment="1" applyProtection="1">
      <alignment vertical="center"/>
    </xf>
    <xf numFmtId="6" fontId="5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5" fillId="5" borderId="35" xfId="2" applyNumberFormat="1" applyFont="1" applyFill="1" applyBorder="1" applyAlignment="1" applyProtection="1">
      <alignment vertical="center"/>
    </xf>
    <xf numFmtId="5" fontId="5" fillId="5" borderId="35" xfId="2" applyNumberFormat="1" applyFont="1" applyFill="1" applyBorder="1" applyAlignment="1" applyProtection="1">
      <alignment horizontal="center" vertical="center"/>
    </xf>
    <xf numFmtId="176" fontId="5" fillId="5" borderId="35" xfId="2" applyNumberFormat="1" applyFont="1" applyFill="1" applyBorder="1" applyAlignment="1" applyProtection="1">
      <alignment vertical="center"/>
    </xf>
    <xf numFmtId="6" fontId="5" fillId="5" borderId="35" xfId="2" applyNumberFormat="1" applyFont="1" applyFill="1" applyBorder="1" applyAlignment="1" applyProtection="1">
      <alignment vertical="center"/>
    </xf>
    <xf numFmtId="6" fontId="5" fillId="5" borderId="35" xfId="2" applyNumberFormat="1" applyFont="1" applyFill="1" applyBorder="1" applyAlignment="1" applyProtection="1">
      <alignment horizontal="center" vertical="center"/>
    </xf>
    <xf numFmtId="0" fontId="0" fillId="5" borderId="35" xfId="0" applyNumberFormat="1" applyFont="1" applyFill="1" applyBorder="1" applyAlignment="1" applyProtection="1">
      <alignment vertical="center"/>
    </xf>
    <xf numFmtId="0" fontId="0" fillId="0" borderId="35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>
      <alignment vertical="center"/>
    </xf>
    <xf numFmtId="5" fontId="6" fillId="6" borderId="36" xfId="2" applyNumberFormat="1" applyFont="1" applyFill="1" applyBorder="1" applyAlignment="1" applyProtection="1">
      <alignment horizontal="center"/>
    </xf>
    <xf numFmtId="5" fontId="5" fillId="0" borderId="36" xfId="2" applyNumberFormat="1" applyFont="1" applyFill="1" applyBorder="1" applyAlignment="1" applyProtection="1">
      <alignment horizontal="center" vertical="center"/>
    </xf>
    <xf numFmtId="0" fontId="5" fillId="0" borderId="36" xfId="2" applyNumberFormat="1" applyFont="1" applyFill="1" applyBorder="1" applyAlignment="1" applyProtection="1"/>
    <xf numFmtId="5" fontId="6" fillId="6" borderId="7" xfId="2" applyNumberFormat="1" applyFont="1" applyFill="1" applyBorder="1" applyAlignment="1" applyProtection="1">
      <alignment horizontal="center"/>
    </xf>
    <xf numFmtId="0" fontId="9" fillId="4" borderId="37" xfId="2" applyNumberFormat="1" applyFont="1" applyFill="1" applyBorder="1" applyAlignment="1" applyProtection="1">
      <alignment horizontal="center" vertical="center"/>
    </xf>
    <xf numFmtId="5" fontId="9" fillId="5" borderId="35" xfId="2" applyNumberFormat="1" applyFont="1" applyFill="1" applyBorder="1" applyAlignment="1" applyProtection="1">
      <alignment horizontal="center" vertical="center"/>
    </xf>
    <xf numFmtId="9" fontId="5" fillId="5" borderId="38" xfId="2" applyNumberFormat="1" applyFont="1" applyFill="1" applyBorder="1" applyAlignment="1" applyProtection="1">
      <alignment horizontal="center" vertical="center"/>
    </xf>
    <xf numFmtId="5" fontId="6" fillId="6" borderId="39" xfId="2" applyNumberFormat="1" applyFont="1" applyFill="1" applyBorder="1" applyAlignment="1" applyProtection="1">
      <alignment horizontal="center"/>
    </xf>
    <xf numFmtId="0" fontId="0" fillId="0" borderId="40" xfId="0" applyNumberFormat="1" applyFont="1" applyFill="1" applyBorder="1" applyAlignment="1" applyProtection="1">
      <alignment vertical="center"/>
    </xf>
    <xf numFmtId="0" fontId="0" fillId="0" borderId="41" xfId="0" applyNumberFormat="1" applyFont="1" applyFill="1" applyBorder="1" applyAlignment="1" applyProtection="1">
      <alignment vertical="center"/>
    </xf>
    <xf numFmtId="0" fontId="0" fillId="0" borderId="42" xfId="0" applyNumberFormat="1" applyFont="1" applyFill="1" applyBorder="1" applyAlignment="1" applyProtection="1">
      <alignment vertical="center"/>
    </xf>
    <xf numFmtId="0" fontId="5" fillId="4" borderId="15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3" borderId="15" xfId="0" applyNumberFormat="1" applyFont="1" applyFill="1" applyBorder="1" applyAlignment="1" applyProtection="1">
      <alignment horizontal="center" vertical="center"/>
    </xf>
    <xf numFmtId="0" fontId="0" fillId="3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7" borderId="10" xfId="0" applyNumberFormat="1" applyFont="1" applyFill="1" applyBorder="1" applyAlignment="1" applyProtection="1">
      <alignment horizontal="center" vertical="center"/>
    </xf>
    <xf numFmtId="182" fontId="0" fillId="0" borderId="0" xfId="0" applyNumberFormat="1">
      <alignment vertical="center"/>
    </xf>
    <xf numFmtId="182" fontId="0" fillId="3" borderId="12" xfId="0" applyNumberFormat="1" applyFont="1" applyFill="1" applyBorder="1" applyAlignment="1" applyProtection="1">
      <alignment horizontal="center" vertical="center"/>
    </xf>
    <xf numFmtId="182" fontId="0" fillId="0" borderId="16" xfId="0" applyNumberFormat="1" applyFont="1" applyFill="1" applyBorder="1" applyAlignment="1" applyProtection="1">
      <alignment vertical="center"/>
    </xf>
    <xf numFmtId="183" fontId="0" fillId="0" borderId="0" xfId="0" applyNumberFormat="1" applyAlignment="1">
      <alignment horizontal="center" vertical="center"/>
    </xf>
    <xf numFmtId="183" fontId="0" fillId="7" borderId="10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16" xfId="0" applyNumberFormat="1" applyFont="1" applyFill="1" applyBorder="1" applyAlignment="1" applyProtection="1">
      <alignment horizontal="center" vertical="center"/>
    </xf>
    <xf numFmtId="181" fontId="3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16" xfId="0" applyNumberFormat="1" applyFont="1" applyFill="1" applyBorder="1" applyAlignment="1" applyProtection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1" fontId="0" fillId="0" borderId="3" xfId="0" applyNumberFormat="1" applyFont="1" applyFill="1" applyBorder="1" applyAlignment="1" applyProtection="1">
      <alignment horizontal="center" vertical="center"/>
    </xf>
    <xf numFmtId="181" fontId="0" fillId="0" borderId="2" xfId="0" applyNumberFormat="1" applyFont="1" applyFill="1" applyBorder="1" applyAlignment="1" applyProtection="1">
      <alignment horizontal="center" vertical="center"/>
    </xf>
    <xf numFmtId="181" fontId="0" fillId="0" borderId="14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182" fontId="0" fillId="3" borderId="10" xfId="0" applyNumberFormat="1" applyFont="1" applyFill="1" applyBorder="1" applyAlignment="1" applyProtection="1">
      <alignment horizontal="center" vertical="center"/>
    </xf>
    <xf numFmtId="182" fontId="0" fillId="0" borderId="0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 wrapText="1"/>
    </xf>
    <xf numFmtId="183" fontId="0" fillId="0" borderId="16" xfId="0" applyNumberFormat="1" applyBorder="1" applyAlignment="1">
      <alignment horizontal="center" vertical="center"/>
    </xf>
    <xf numFmtId="183" fontId="0" fillId="3" borderId="10" xfId="0" applyNumberFormat="1" applyFont="1" applyFill="1" applyBorder="1" applyAlignment="1" applyProtection="1">
      <alignment horizontal="center" vertical="center" wrapText="1"/>
    </xf>
    <xf numFmtId="0" fontId="0" fillId="3" borderId="10" xfId="0" applyNumberFormat="1" applyFont="1" applyFill="1" applyBorder="1" applyAlignment="1" applyProtection="1">
      <alignment horizontal="center" vertical="center" wrapText="1"/>
    </xf>
    <xf numFmtId="185" fontId="0" fillId="0" borderId="0" xfId="0" applyNumberFormat="1" applyAlignment="1">
      <alignment horizontal="right" vertical="center"/>
    </xf>
    <xf numFmtId="182" fontId="0" fillId="3" borderId="12" xfId="0" applyNumberFormat="1" applyFont="1" applyFill="1" applyBorder="1" applyAlignment="1" applyProtection="1">
      <alignment horizontal="center" vertical="center" wrapText="1"/>
    </xf>
    <xf numFmtId="181" fontId="0" fillId="0" borderId="15" xfId="0" applyNumberFormat="1" applyFont="1" applyFill="1" applyBorder="1" applyAlignment="1" applyProtection="1">
      <alignment horizontal="center" vertical="center"/>
    </xf>
    <xf numFmtId="182" fontId="0" fillId="0" borderId="1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0" fillId="0" borderId="46" xfId="0" applyBorder="1">
      <alignment vertical="center"/>
    </xf>
    <xf numFmtId="0" fontId="0" fillId="0" borderId="46" xfId="0" applyBorder="1" applyAlignment="1">
      <alignment horizontal="center" vertical="center"/>
    </xf>
    <xf numFmtId="181" fontId="0" fillId="0" borderId="46" xfId="0" applyNumberFormat="1" applyBorder="1" applyAlignment="1">
      <alignment horizontal="center" vertical="center"/>
    </xf>
    <xf numFmtId="184" fontId="0" fillId="0" borderId="46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183" fontId="0" fillId="0" borderId="46" xfId="0" applyNumberFormat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</xf>
    <xf numFmtId="183" fontId="4" fillId="0" borderId="46" xfId="0" applyNumberFormat="1" applyFont="1" applyFill="1" applyBorder="1" applyAlignment="1" applyProtection="1">
      <alignment horizontal="center" vertical="center"/>
    </xf>
    <xf numFmtId="182" fontId="0" fillId="0" borderId="46" xfId="0" applyNumberFormat="1" applyFont="1" applyFill="1" applyBorder="1" applyAlignment="1" applyProtection="1">
      <alignment horizontal="center" vertical="center"/>
    </xf>
    <xf numFmtId="182" fontId="0" fillId="0" borderId="46" xfId="0" applyNumberFormat="1" applyBorder="1">
      <alignment vertical="center"/>
    </xf>
    <xf numFmtId="182" fontId="0" fillId="0" borderId="4" xfId="0" applyNumberFormat="1" applyFont="1" applyFill="1" applyBorder="1" applyAlignment="1" applyProtection="1">
      <alignment horizontal="center" vertical="center"/>
    </xf>
    <xf numFmtId="182" fontId="3" fillId="2" borderId="10" xfId="0" applyNumberFormat="1" applyFont="1" applyFill="1" applyBorder="1" applyAlignment="1" applyProtection="1">
      <alignment horizontal="center" vertical="center"/>
    </xf>
    <xf numFmtId="182" fontId="3" fillId="2" borderId="13" xfId="0" applyNumberFormat="1" applyFont="1" applyFill="1" applyBorder="1" applyAlignment="1" applyProtection="1">
      <alignment horizontal="center" vertical="center"/>
    </xf>
    <xf numFmtId="182" fontId="0" fillId="0" borderId="6" xfId="0" applyNumberFormat="1" applyFont="1" applyFill="1" applyBorder="1" applyAlignment="1" applyProtection="1">
      <alignment horizontal="center" vertical="center"/>
    </xf>
    <xf numFmtId="182" fontId="0" fillId="0" borderId="10" xfId="0" applyNumberFormat="1" applyFont="1" applyFill="1" applyBorder="1" applyAlignment="1" applyProtection="1">
      <alignment horizontal="center" vertical="center"/>
    </xf>
    <xf numFmtId="182" fontId="0" fillId="0" borderId="13" xfId="0" applyNumberFormat="1" applyFont="1" applyFill="1" applyBorder="1" applyAlignment="1" applyProtection="1">
      <alignment horizontal="center" vertical="center"/>
    </xf>
    <xf numFmtId="182" fontId="0" fillId="0" borderId="5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180" fontId="6" fillId="0" borderId="48" xfId="2" applyNumberFormat="1" applyFont="1" applyFill="1" applyBorder="1" applyAlignment="1" applyProtection="1">
      <alignment vertical="center"/>
    </xf>
    <xf numFmtId="0" fontId="0" fillId="0" borderId="16" xfId="0" applyNumberFormat="1" applyFill="1" applyBorder="1" applyAlignment="1">
      <alignment horizontal="center" vertical="center"/>
    </xf>
    <xf numFmtId="185" fontId="0" fillId="0" borderId="6" xfId="0" applyNumberFormat="1" applyFont="1" applyFill="1" applyBorder="1" applyAlignment="1" applyProtection="1">
      <alignment horizontal="center" vertical="center"/>
    </xf>
    <xf numFmtId="0" fontId="0" fillId="8" borderId="6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182" fontId="2" fillId="0" borderId="6" xfId="0" applyNumberFormat="1" applyFont="1" applyFill="1" applyBorder="1" applyAlignment="1" applyProtection="1">
      <alignment horizontal="center" vertical="center"/>
    </xf>
    <xf numFmtId="182" fontId="0" fillId="8" borderId="6" xfId="0" applyNumberFormat="1" applyFont="1" applyFill="1" applyBorder="1" applyAlignment="1" applyProtection="1">
      <alignment horizontal="center" vertical="center"/>
    </xf>
    <xf numFmtId="9" fontId="0" fillId="0" borderId="6" xfId="0" applyNumberFormat="1" applyFont="1" applyFill="1" applyBorder="1" applyAlignment="1" applyProtection="1">
      <alignment horizontal="center" vertical="center"/>
    </xf>
    <xf numFmtId="0" fontId="0" fillId="10" borderId="0" xfId="0" applyFill="1" applyAlignment="1">
      <alignment horizontal="center" vertical="center"/>
    </xf>
    <xf numFmtId="183" fontId="0" fillId="10" borderId="0" xfId="0" applyNumberFormat="1" applyFill="1" applyAlignment="1">
      <alignment horizontal="center" vertical="center"/>
    </xf>
    <xf numFmtId="182" fontId="0" fillId="10" borderId="0" xfId="0" applyNumberFormat="1" applyFill="1" applyAlignment="1">
      <alignment horizontal="center" vertical="center"/>
    </xf>
    <xf numFmtId="182" fontId="0" fillId="10" borderId="0" xfId="0" applyNumberFormat="1" applyFill="1">
      <alignment vertical="center"/>
    </xf>
    <xf numFmtId="182" fontId="0" fillId="10" borderId="16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181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81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0" fillId="0" borderId="5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81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81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46" xfId="0" applyBorder="1" applyAlignment="1">
      <alignment vertical="center" wrapText="1"/>
    </xf>
    <xf numFmtId="0" fontId="0" fillId="3" borderId="12" xfId="0" applyNumberFormat="1" applyFont="1" applyFill="1" applyBorder="1" applyAlignment="1" applyProtection="1">
      <alignment horizontal="center" vertical="center" wrapText="1"/>
    </xf>
    <xf numFmtId="181" fontId="0" fillId="0" borderId="0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/>
    </xf>
    <xf numFmtId="183" fontId="0" fillId="7" borderId="10" xfId="0" applyNumberFormat="1" applyFont="1" applyFill="1" applyBorder="1" applyAlignment="1" applyProtection="1">
      <alignment horizontal="center" vertical="center" wrapText="1"/>
    </xf>
    <xf numFmtId="183" fontId="1" fillId="10" borderId="0" xfId="0" applyNumberFormat="1" applyFont="1" applyFill="1" applyAlignment="1">
      <alignment horizontal="center" vertical="center"/>
    </xf>
    <xf numFmtId="183" fontId="14" fillId="0" borderId="0" xfId="0" applyNumberFormat="1" applyFont="1" applyAlignment="1">
      <alignment vertical="center"/>
    </xf>
    <xf numFmtId="183" fontId="13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46" xfId="0" applyNumberFormat="1" applyFont="1" applyFill="1" applyBorder="1" applyAlignment="1" applyProtection="1">
      <alignment horizontal="center" vertical="center"/>
    </xf>
    <xf numFmtId="0" fontId="1" fillId="0" borderId="46" xfId="0" applyFont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181" fontId="0" fillId="9" borderId="2" xfId="0" applyNumberFormat="1" applyFont="1" applyFill="1" applyBorder="1" applyAlignment="1" applyProtection="1">
      <alignment horizontal="center" vertical="center"/>
    </xf>
    <xf numFmtId="182" fontId="0" fillId="9" borderId="6" xfId="0" applyNumberFormat="1" applyFont="1" applyFill="1" applyBorder="1" applyAlignment="1" applyProtection="1">
      <alignment horizontal="center" vertical="center"/>
    </xf>
    <xf numFmtId="182" fontId="0" fillId="9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0" fillId="3" borderId="11" xfId="0" applyNumberFormat="1" applyFont="1" applyFill="1" applyBorder="1" applyAlignment="1" applyProtection="1">
      <alignment horizontal="center" vertical="center"/>
    </xf>
    <xf numFmtId="181" fontId="0" fillId="1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</xf>
    <xf numFmtId="182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182" fontId="0" fillId="0" borderId="0" xfId="0" applyNumberFormat="1" applyAlignment="1">
      <alignment horizontal="right" vertical="center"/>
    </xf>
    <xf numFmtId="6" fontId="6" fillId="0" borderId="27" xfId="2" applyNumberFormat="1" applyFont="1" applyFill="1" applyBorder="1" applyAlignment="1" applyProtection="1">
      <alignment horizontal="right" vertical="center"/>
    </xf>
    <xf numFmtId="6" fontId="6" fillId="0" borderId="28" xfId="2" applyNumberFormat="1" applyFont="1" applyFill="1" applyBorder="1" applyAlignment="1" applyProtection="1">
      <alignment vertical="center"/>
    </xf>
    <xf numFmtId="6" fontId="0" fillId="0" borderId="27" xfId="0" applyNumberFormat="1" applyFont="1" applyFill="1" applyBorder="1" applyAlignment="1" applyProtection="1">
      <alignment vertical="center"/>
    </xf>
    <xf numFmtId="6" fontId="0" fillId="0" borderId="28" xfId="0" applyNumberFormat="1" applyFont="1" applyFill="1" applyBorder="1" applyAlignment="1" applyProtection="1">
      <alignment vertical="center"/>
    </xf>
    <xf numFmtId="6" fontId="0" fillId="0" borderId="30" xfId="0" applyNumberFormat="1" applyFont="1" applyFill="1" applyBorder="1" applyAlignment="1" applyProtection="1">
      <alignment vertical="center"/>
    </xf>
    <xf numFmtId="6" fontId="0" fillId="0" borderId="31" xfId="0" applyNumberFormat="1" applyFont="1" applyFill="1" applyBorder="1" applyAlignment="1" applyProtection="1">
      <alignment vertical="center"/>
    </xf>
    <xf numFmtId="6" fontId="6" fillId="0" borderId="48" xfId="2" applyNumberFormat="1" applyFont="1" applyFill="1" applyBorder="1" applyAlignment="1" applyProtection="1">
      <alignment vertical="center"/>
    </xf>
    <xf numFmtId="6" fontId="1" fillId="0" borderId="32" xfId="0" applyNumberFormat="1" applyFont="1" applyFill="1" applyBorder="1" applyAlignment="1" applyProtection="1">
      <alignment vertical="center"/>
    </xf>
    <xf numFmtId="179" fontId="0" fillId="0" borderId="28" xfId="0" applyNumberFormat="1" applyFont="1" applyFill="1" applyBorder="1" applyAlignment="1" applyProtection="1">
      <alignment vertical="center"/>
    </xf>
    <xf numFmtId="179" fontId="0" fillId="0" borderId="31" xfId="0" applyNumberFormat="1" applyFont="1" applyFill="1" applyBorder="1" applyAlignment="1" applyProtection="1">
      <alignment vertical="center"/>
    </xf>
    <xf numFmtId="179" fontId="6" fillId="0" borderId="48" xfId="2" applyNumberFormat="1" applyFont="1" applyFill="1" applyBorder="1" applyAlignment="1" applyProtection="1">
      <alignment horizontal="right" vertical="center"/>
    </xf>
    <xf numFmtId="186" fontId="6" fillId="0" borderId="28" xfId="2" applyNumberFormat="1" applyFont="1" applyFill="1" applyBorder="1" applyAlignment="1" applyProtection="1">
      <alignment vertical="center"/>
    </xf>
    <xf numFmtId="186" fontId="6" fillId="0" borderId="29" xfId="2" applyNumberFormat="1" applyFont="1" applyFill="1" applyBorder="1" applyAlignment="1" applyProtection="1">
      <alignment vertical="center"/>
    </xf>
    <xf numFmtId="186" fontId="6" fillId="0" borderId="48" xfId="2" applyNumberFormat="1" applyFont="1" applyFill="1" applyBorder="1" applyAlignment="1" applyProtection="1">
      <alignment vertical="center"/>
    </xf>
    <xf numFmtId="186" fontId="6" fillId="0" borderId="49" xfId="2" applyNumberFormat="1" applyFont="1" applyFill="1" applyBorder="1" applyAlignment="1" applyProtection="1">
      <alignment vertical="center"/>
    </xf>
    <xf numFmtId="186" fontId="1" fillId="0" borderId="33" xfId="0" applyNumberFormat="1" applyFont="1" applyFill="1" applyBorder="1" applyAlignment="1" applyProtection="1">
      <alignment vertical="center"/>
    </xf>
    <xf numFmtId="186" fontId="1" fillId="0" borderId="47" xfId="0" applyNumberFormat="1" applyFont="1" applyFill="1" applyBorder="1" applyAlignment="1" applyProtection="1">
      <alignment vertical="center"/>
    </xf>
    <xf numFmtId="18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3" fontId="1" fillId="1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183" fontId="0" fillId="1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2" fontId="0" fillId="10" borderId="0" xfId="0" applyNumberFormat="1" applyFill="1" applyBorder="1" applyAlignment="1">
      <alignment horizontal="center" vertical="center"/>
    </xf>
    <xf numFmtId="182" fontId="0" fillId="0" borderId="0" xfId="0" applyNumberFormat="1" applyBorder="1" applyAlignment="1">
      <alignment horizontal="right" vertical="center"/>
    </xf>
    <xf numFmtId="182" fontId="0" fillId="0" borderId="0" xfId="0" applyNumberFormat="1" applyBorder="1">
      <alignment vertical="center"/>
    </xf>
    <xf numFmtId="184" fontId="0" fillId="0" borderId="0" xfId="0" applyNumberForma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187" fontId="0" fillId="0" borderId="0" xfId="0" applyNumberFormat="1">
      <alignment vertical="center"/>
    </xf>
    <xf numFmtId="182" fontId="0" fillId="3" borderId="10" xfId="0" applyNumberFormat="1" applyFont="1" applyFill="1" applyBorder="1" applyAlignment="1" applyProtection="1">
      <alignment horizontal="center" vertical="center" wrapText="1"/>
    </xf>
    <xf numFmtId="0" fontId="0" fillId="7" borderId="10" xfId="0" applyNumberFormat="1" applyFont="1" applyFill="1" applyBorder="1" applyAlignment="1" applyProtection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187" fontId="0" fillId="3" borderId="13" xfId="0" applyNumberFormat="1" applyFont="1" applyFill="1" applyBorder="1" applyAlignment="1" applyProtection="1">
      <alignment horizontal="center" vertical="center" wrapText="1"/>
    </xf>
    <xf numFmtId="187" fontId="0" fillId="10" borderId="0" xfId="0" applyNumberFormat="1" applyFill="1" applyAlignment="1">
      <alignment horizontal="center" vertical="center"/>
    </xf>
    <xf numFmtId="187" fontId="0" fillId="10" borderId="16" xfId="0" applyNumberFormat="1" applyFill="1" applyBorder="1" applyAlignment="1">
      <alignment horizontal="center" vertical="center"/>
    </xf>
    <xf numFmtId="187" fontId="0" fillId="0" borderId="46" xfId="0" applyNumberFormat="1" applyFont="1" applyFill="1" applyBorder="1" applyAlignment="1" applyProtection="1">
      <alignment horizontal="center" vertical="center"/>
    </xf>
    <xf numFmtId="187" fontId="0" fillId="0" borderId="0" xfId="0" applyNumberFormat="1" applyFont="1" applyFill="1" applyBorder="1" applyAlignment="1" applyProtection="1">
      <alignment horizontal="center" vertical="center"/>
    </xf>
    <xf numFmtId="0" fontId="0" fillId="11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18" fillId="13" borderId="0" xfId="0" applyFont="1" applyFill="1" applyAlignment="1">
      <alignment vertical="center" wrapText="1"/>
    </xf>
    <xf numFmtId="181" fontId="0" fillId="0" borderId="0" xfId="0" applyNumberFormat="1" applyAlignment="1">
      <alignment horizontal="center" vertical="center" wrapText="1"/>
    </xf>
    <xf numFmtId="181" fontId="0" fillId="12" borderId="0" xfId="0" applyNumberForma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55" fontId="23" fillId="12" borderId="0" xfId="0" applyNumberFormat="1" applyFont="1" applyFill="1">
      <alignment vertical="center"/>
    </xf>
    <xf numFmtId="0" fontId="0" fillId="12" borderId="0" xfId="0" applyFill="1">
      <alignment vertical="center"/>
    </xf>
    <xf numFmtId="0" fontId="0" fillId="12" borderId="0" xfId="0" applyFill="1" applyAlignment="1">
      <alignment horizontal="center" vertical="center"/>
    </xf>
    <xf numFmtId="5" fontId="6" fillId="6" borderId="9" xfId="2" applyNumberFormat="1" applyFont="1" applyFill="1" applyBorder="1" applyAlignment="1" applyProtection="1">
      <alignment horizontal="center"/>
    </xf>
    <xf numFmtId="5" fontId="6" fillId="6" borderId="38" xfId="2" applyNumberFormat="1" applyFont="1" applyFill="1" applyBorder="1" applyAlignment="1" applyProtection="1">
      <alignment horizontal="center"/>
    </xf>
    <xf numFmtId="5" fontId="6" fillId="6" borderId="29" xfId="2" applyNumberFormat="1" applyFont="1" applyFill="1" applyBorder="1" applyAlignment="1" applyProtection="1">
      <alignment horizontal="center"/>
    </xf>
    <xf numFmtId="5" fontId="6" fillId="6" borderId="40" xfId="2" applyNumberFormat="1" applyFont="1" applyFill="1" applyBorder="1" applyAlignment="1" applyProtection="1">
      <alignment horizontal="center"/>
    </xf>
    <xf numFmtId="5" fontId="6" fillId="6" borderId="43" xfId="2" applyNumberFormat="1" applyFont="1" applyFill="1" applyBorder="1" applyAlignment="1" applyProtection="1">
      <alignment horizontal="center"/>
    </xf>
    <xf numFmtId="5" fontId="10" fillId="0" borderId="7" xfId="2" applyNumberFormat="1" applyFont="1" applyFill="1" applyBorder="1" applyAlignment="1" applyProtection="1">
      <alignment horizontal="center" vertical="center"/>
    </xf>
    <xf numFmtId="181" fontId="5" fillId="0" borderId="11" xfId="2" applyNumberFormat="1" applyFont="1" applyFill="1" applyBorder="1" applyAlignment="1" applyProtection="1">
      <alignment horizontal="center" vertical="center"/>
    </xf>
    <xf numFmtId="181" fontId="5" fillId="0" borderId="19" xfId="2" applyNumberFormat="1" applyFont="1" applyFill="1" applyBorder="1" applyAlignment="1" applyProtection="1">
      <alignment horizontal="center" vertical="center"/>
    </xf>
    <xf numFmtId="5" fontId="5" fillId="0" borderId="43" xfId="2" applyNumberFormat="1" applyFont="1" applyFill="1" applyBorder="1" applyAlignment="1" applyProtection="1">
      <alignment horizontal="center" vertical="center"/>
    </xf>
    <xf numFmtId="5" fontId="5" fillId="0" borderId="44" xfId="2" applyNumberFormat="1" applyFont="1" applyFill="1" applyBorder="1" applyAlignment="1" applyProtection="1">
      <alignment horizontal="center" vertical="center"/>
    </xf>
    <xf numFmtId="0" fontId="0" fillId="3" borderId="45" xfId="0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66FF99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43113</xdr:colOff>
      <xdr:row>2</xdr:row>
      <xdr:rowOff>22410</xdr:rowOff>
    </xdr:from>
    <xdr:to>
      <xdr:col>11</xdr:col>
      <xdr:colOff>9987</xdr:colOff>
      <xdr:row>2</xdr:row>
      <xdr:rowOff>3417793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7201" y="302557"/>
          <a:ext cx="6455080" cy="339538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5695238</xdr:colOff>
      <xdr:row>3</xdr:row>
      <xdr:rowOff>2533333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4088" y="5479676"/>
          <a:ext cx="5695238" cy="25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1224530</xdr:colOff>
      <xdr:row>3</xdr:row>
      <xdr:rowOff>2514084</xdr:rowOff>
    </xdr:from>
    <xdr:to>
      <xdr:col>10</xdr:col>
      <xdr:colOff>5681383</xdr:colOff>
      <xdr:row>4</xdr:row>
      <xdr:rowOff>7235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88618" y="5920672"/>
          <a:ext cx="4456853" cy="269268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5885714</xdr:colOff>
      <xdr:row>4</xdr:row>
      <xdr:rowOff>3523809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4088" y="10679206"/>
          <a:ext cx="5885714" cy="3523809"/>
        </a:xfrm>
        <a:prstGeom prst="rect">
          <a:avLst/>
        </a:prstGeom>
      </xdr:spPr>
    </xdr:pic>
    <xdr:clientData/>
  </xdr:twoCellAnchor>
  <xdr:twoCellAnchor editAs="oneCell">
    <xdr:from>
      <xdr:col>10</xdr:col>
      <xdr:colOff>67236</xdr:colOff>
      <xdr:row>5</xdr:row>
      <xdr:rowOff>33618</xdr:rowOff>
    </xdr:from>
    <xdr:to>
      <xdr:col>10</xdr:col>
      <xdr:colOff>6467236</xdr:colOff>
      <xdr:row>5</xdr:row>
      <xdr:rowOff>3671713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31324" y="14298706"/>
          <a:ext cx="6400000" cy="3638095"/>
        </a:xfrm>
        <a:prstGeom prst="rect">
          <a:avLst/>
        </a:prstGeom>
      </xdr:spPr>
    </xdr:pic>
    <xdr:clientData/>
  </xdr:twoCellAnchor>
  <xdr:twoCellAnchor editAs="oneCell">
    <xdr:from>
      <xdr:col>10</xdr:col>
      <xdr:colOff>78442</xdr:colOff>
      <xdr:row>6</xdr:row>
      <xdr:rowOff>78442</xdr:rowOff>
    </xdr:from>
    <xdr:to>
      <xdr:col>10</xdr:col>
      <xdr:colOff>5602251</xdr:colOff>
      <xdr:row>6</xdr:row>
      <xdr:rowOff>2773680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42530" y="18063883"/>
          <a:ext cx="5523809" cy="2695238"/>
        </a:xfrm>
        <a:prstGeom prst="rect">
          <a:avLst/>
        </a:prstGeom>
      </xdr:spPr>
    </xdr:pic>
    <xdr:clientData/>
  </xdr:twoCellAnchor>
  <xdr:twoCellAnchor editAs="oneCell">
    <xdr:from>
      <xdr:col>10</xdr:col>
      <xdr:colOff>44824</xdr:colOff>
      <xdr:row>7</xdr:row>
      <xdr:rowOff>33618</xdr:rowOff>
    </xdr:from>
    <xdr:to>
      <xdr:col>10</xdr:col>
      <xdr:colOff>5901967</xdr:colOff>
      <xdr:row>7</xdr:row>
      <xdr:rowOff>3195523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08912" y="19184471"/>
          <a:ext cx="5857143" cy="3161905"/>
        </a:xfrm>
        <a:prstGeom prst="rect">
          <a:avLst/>
        </a:prstGeom>
      </xdr:spPr>
    </xdr:pic>
    <xdr:clientData/>
  </xdr:twoCellAnchor>
  <xdr:twoCellAnchor editAs="oneCell">
    <xdr:from>
      <xdr:col>10</xdr:col>
      <xdr:colOff>56030</xdr:colOff>
      <xdr:row>9</xdr:row>
      <xdr:rowOff>33618</xdr:rowOff>
    </xdr:from>
    <xdr:to>
      <xdr:col>10</xdr:col>
      <xdr:colOff>5427459</xdr:colOff>
      <xdr:row>9</xdr:row>
      <xdr:rowOff>3224094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20118" y="23151353"/>
          <a:ext cx="5371429" cy="3190476"/>
        </a:xfrm>
        <a:prstGeom prst="rect">
          <a:avLst/>
        </a:prstGeom>
      </xdr:spPr>
    </xdr:pic>
    <xdr:clientData/>
  </xdr:twoCellAnchor>
  <xdr:twoCellAnchor editAs="oneCell">
    <xdr:from>
      <xdr:col>10</xdr:col>
      <xdr:colOff>67236</xdr:colOff>
      <xdr:row>10</xdr:row>
      <xdr:rowOff>33618</xdr:rowOff>
    </xdr:from>
    <xdr:to>
      <xdr:col>10</xdr:col>
      <xdr:colOff>5105331</xdr:colOff>
      <xdr:row>10</xdr:row>
      <xdr:rowOff>2605047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31324" y="26423471"/>
          <a:ext cx="5038095" cy="2571429"/>
        </a:xfrm>
        <a:prstGeom prst="rect">
          <a:avLst/>
        </a:prstGeom>
      </xdr:spPr>
    </xdr:pic>
    <xdr:clientData/>
  </xdr:twoCellAnchor>
  <xdr:twoCellAnchor editAs="oneCell">
    <xdr:from>
      <xdr:col>10</xdr:col>
      <xdr:colOff>67235</xdr:colOff>
      <xdr:row>11</xdr:row>
      <xdr:rowOff>56030</xdr:rowOff>
    </xdr:from>
    <xdr:to>
      <xdr:col>10</xdr:col>
      <xdr:colOff>5695806</xdr:colOff>
      <xdr:row>11</xdr:row>
      <xdr:rowOff>3075078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331323" y="29090471"/>
          <a:ext cx="5628571" cy="3019048"/>
        </a:xfrm>
        <a:prstGeom prst="rect">
          <a:avLst/>
        </a:prstGeom>
      </xdr:spPr>
    </xdr:pic>
    <xdr:clientData/>
  </xdr:twoCellAnchor>
  <xdr:twoCellAnchor editAs="oneCell">
    <xdr:from>
      <xdr:col>10</xdr:col>
      <xdr:colOff>33618</xdr:colOff>
      <xdr:row>13</xdr:row>
      <xdr:rowOff>44824</xdr:rowOff>
    </xdr:from>
    <xdr:to>
      <xdr:col>10</xdr:col>
      <xdr:colOff>6454589</xdr:colOff>
      <xdr:row>13</xdr:row>
      <xdr:rowOff>3235300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97706" y="32911677"/>
          <a:ext cx="6420971" cy="3190476"/>
        </a:xfrm>
        <a:prstGeom prst="rect">
          <a:avLst/>
        </a:prstGeom>
      </xdr:spPr>
    </xdr:pic>
    <xdr:clientData/>
  </xdr:twoCellAnchor>
  <xdr:twoCellAnchor editAs="oneCell">
    <xdr:from>
      <xdr:col>10</xdr:col>
      <xdr:colOff>44824</xdr:colOff>
      <xdr:row>8</xdr:row>
      <xdr:rowOff>22412</xdr:rowOff>
    </xdr:from>
    <xdr:to>
      <xdr:col>10</xdr:col>
      <xdr:colOff>6454588</xdr:colOff>
      <xdr:row>8</xdr:row>
      <xdr:rowOff>3689079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745942" y="22456588"/>
          <a:ext cx="6409764" cy="36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54428</xdr:colOff>
      <xdr:row>2</xdr:row>
      <xdr:rowOff>40821</xdr:rowOff>
    </xdr:from>
    <xdr:to>
      <xdr:col>13</xdr:col>
      <xdr:colOff>9540142</xdr:colOff>
      <xdr:row>2</xdr:row>
      <xdr:rowOff>3488440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342678" y="1211035"/>
          <a:ext cx="9485714" cy="3447619"/>
        </a:xfrm>
        <a:prstGeom prst="rect">
          <a:avLst/>
        </a:prstGeom>
      </xdr:spPr>
    </xdr:pic>
    <xdr:clientData/>
  </xdr:twoCellAnchor>
  <xdr:twoCellAnchor editAs="oneCell">
    <xdr:from>
      <xdr:col>13</xdr:col>
      <xdr:colOff>78440</xdr:colOff>
      <xdr:row>3</xdr:row>
      <xdr:rowOff>56030</xdr:rowOff>
    </xdr:from>
    <xdr:to>
      <xdr:col>13</xdr:col>
      <xdr:colOff>9723911</xdr:colOff>
      <xdr:row>3</xdr:row>
      <xdr:rowOff>3339353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0372293" y="4796118"/>
          <a:ext cx="9645471" cy="3283323"/>
        </a:xfrm>
        <a:prstGeom prst="rect">
          <a:avLst/>
        </a:prstGeom>
      </xdr:spPr>
    </xdr:pic>
    <xdr:clientData/>
  </xdr:twoCellAnchor>
  <xdr:twoCellAnchor editAs="oneCell">
    <xdr:from>
      <xdr:col>13</xdr:col>
      <xdr:colOff>81642</xdr:colOff>
      <xdr:row>4</xdr:row>
      <xdr:rowOff>40821</xdr:rowOff>
    </xdr:from>
    <xdr:to>
      <xdr:col>13</xdr:col>
      <xdr:colOff>9881642</xdr:colOff>
      <xdr:row>4</xdr:row>
      <xdr:rowOff>3469392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369892" y="9974035"/>
          <a:ext cx="9800000" cy="3428571"/>
        </a:xfrm>
        <a:prstGeom prst="rect">
          <a:avLst/>
        </a:prstGeom>
      </xdr:spPr>
    </xdr:pic>
    <xdr:clientData/>
  </xdr:twoCellAnchor>
  <xdr:twoCellAnchor editAs="oneCell">
    <xdr:from>
      <xdr:col>13</xdr:col>
      <xdr:colOff>40821</xdr:colOff>
      <xdr:row>5</xdr:row>
      <xdr:rowOff>40821</xdr:rowOff>
    </xdr:from>
    <xdr:to>
      <xdr:col>13</xdr:col>
      <xdr:colOff>9103179</xdr:colOff>
      <xdr:row>5</xdr:row>
      <xdr:rowOff>3693949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0329071" y="13566321"/>
          <a:ext cx="9062358" cy="3653128"/>
        </a:xfrm>
        <a:prstGeom prst="rect">
          <a:avLst/>
        </a:prstGeom>
      </xdr:spPr>
    </xdr:pic>
    <xdr:clientData/>
  </xdr:twoCellAnchor>
  <xdr:twoCellAnchor editAs="oneCell">
    <xdr:from>
      <xdr:col>13</xdr:col>
      <xdr:colOff>27214</xdr:colOff>
      <xdr:row>6</xdr:row>
      <xdr:rowOff>27214</xdr:rowOff>
    </xdr:from>
    <xdr:to>
      <xdr:col>13</xdr:col>
      <xdr:colOff>8142476</xdr:colOff>
      <xdr:row>6</xdr:row>
      <xdr:rowOff>2830286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0315464" y="17267464"/>
          <a:ext cx="8115262" cy="2803072"/>
        </a:xfrm>
        <a:prstGeom prst="rect">
          <a:avLst/>
        </a:prstGeom>
      </xdr:spPr>
    </xdr:pic>
    <xdr:clientData/>
  </xdr:twoCellAnchor>
  <xdr:twoCellAnchor editAs="oneCell">
    <xdr:from>
      <xdr:col>13</xdr:col>
      <xdr:colOff>40820</xdr:colOff>
      <xdr:row>7</xdr:row>
      <xdr:rowOff>40821</xdr:rowOff>
    </xdr:from>
    <xdr:to>
      <xdr:col>13</xdr:col>
      <xdr:colOff>7021285</xdr:colOff>
      <xdr:row>7</xdr:row>
      <xdr:rowOff>3254701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0329070" y="20152178"/>
          <a:ext cx="6980465" cy="3213880"/>
        </a:xfrm>
        <a:prstGeom prst="rect">
          <a:avLst/>
        </a:prstGeom>
      </xdr:spPr>
    </xdr:pic>
    <xdr:clientData/>
  </xdr:twoCellAnchor>
  <xdr:twoCellAnchor editAs="oneCell">
    <xdr:from>
      <xdr:col>13</xdr:col>
      <xdr:colOff>40820</xdr:colOff>
      <xdr:row>8</xdr:row>
      <xdr:rowOff>40821</xdr:rowOff>
    </xdr:from>
    <xdr:to>
      <xdr:col>13</xdr:col>
      <xdr:colOff>9704069</xdr:colOff>
      <xdr:row>8</xdr:row>
      <xdr:rowOff>3701143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0329070" y="23445107"/>
          <a:ext cx="9663249" cy="3660322"/>
        </a:xfrm>
        <a:prstGeom prst="rect">
          <a:avLst/>
        </a:prstGeom>
      </xdr:spPr>
    </xdr:pic>
    <xdr:clientData/>
  </xdr:twoCellAnchor>
  <xdr:twoCellAnchor editAs="oneCell">
    <xdr:from>
      <xdr:col>13</xdr:col>
      <xdr:colOff>40820</xdr:colOff>
      <xdr:row>10</xdr:row>
      <xdr:rowOff>40820</xdr:rowOff>
    </xdr:from>
    <xdr:to>
      <xdr:col>13</xdr:col>
      <xdr:colOff>9874713</xdr:colOff>
      <xdr:row>10</xdr:row>
      <xdr:rowOff>2476499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0329070" y="30520820"/>
          <a:ext cx="9833893" cy="2435679"/>
        </a:xfrm>
        <a:prstGeom prst="rect">
          <a:avLst/>
        </a:prstGeom>
      </xdr:spPr>
    </xdr:pic>
    <xdr:clientData/>
  </xdr:twoCellAnchor>
  <xdr:twoCellAnchor editAs="oneCell">
    <xdr:from>
      <xdr:col>13</xdr:col>
      <xdr:colOff>54428</xdr:colOff>
      <xdr:row>11</xdr:row>
      <xdr:rowOff>54428</xdr:rowOff>
    </xdr:from>
    <xdr:to>
      <xdr:col>13</xdr:col>
      <xdr:colOff>6711571</xdr:colOff>
      <xdr:row>11</xdr:row>
      <xdr:rowOff>3063952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0342678" y="33187821"/>
          <a:ext cx="6657143" cy="3009524"/>
        </a:xfrm>
        <a:prstGeom prst="rect">
          <a:avLst/>
        </a:prstGeom>
      </xdr:spPr>
    </xdr:pic>
    <xdr:clientData/>
  </xdr:twoCellAnchor>
  <xdr:twoCellAnchor editAs="oneCell">
    <xdr:from>
      <xdr:col>13</xdr:col>
      <xdr:colOff>40820</xdr:colOff>
      <xdr:row>13</xdr:row>
      <xdr:rowOff>40821</xdr:rowOff>
    </xdr:from>
    <xdr:to>
      <xdr:col>13</xdr:col>
      <xdr:colOff>7632795</xdr:colOff>
      <xdr:row>13</xdr:row>
      <xdr:rowOff>3238500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0329070" y="40658142"/>
          <a:ext cx="7591975" cy="319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5" zoomScaleNormal="85" zoomScaleSheetLayoutView="85" workbookViewId="0">
      <selection activeCell="D28" sqref="D28:E28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  <col min="13" max="13" width="14.25" bestFit="1" customWidth="1"/>
  </cols>
  <sheetData>
    <row r="1" spans="1:13" ht="19.5" customHeight="1">
      <c r="A1" s="55"/>
      <c r="B1" s="224" t="s">
        <v>0</v>
      </c>
      <c r="C1" s="225"/>
      <c r="D1" s="226"/>
      <c r="E1" s="54"/>
      <c r="F1" s="227" t="s">
        <v>0</v>
      </c>
      <c r="G1" s="228"/>
      <c r="H1" s="56"/>
    </row>
    <row r="2" spans="1:13" ht="25.5" customHeight="1">
      <c r="A2" s="57" t="s">
        <v>1</v>
      </c>
      <c r="B2" s="229">
        <v>1000000</v>
      </c>
      <c r="C2" s="229"/>
      <c r="D2" s="229"/>
      <c r="E2" s="20" t="s">
        <v>2</v>
      </c>
      <c r="F2" s="230">
        <v>42550</v>
      </c>
      <c r="G2" s="231"/>
      <c r="H2" s="3"/>
      <c r="I2" s="3"/>
    </row>
    <row r="3" spans="1:13" ht="27" customHeight="1">
      <c r="A3" s="4" t="s">
        <v>3</v>
      </c>
      <c r="B3" s="232">
        <f>SUM(B2+D18)</f>
        <v>1042213</v>
      </c>
      <c r="C3" s="232"/>
      <c r="D3" s="233"/>
      <c r="E3" s="5" t="s">
        <v>4</v>
      </c>
      <c r="F3" s="6">
        <v>0.02</v>
      </c>
      <c r="G3" s="7">
        <f>B3*F3</f>
        <v>20844.260000000002</v>
      </c>
      <c r="H3" s="9" t="s">
        <v>5</v>
      </c>
      <c r="I3" s="10">
        <f>(B3-B2)</f>
        <v>42213</v>
      </c>
      <c r="K3" s="58"/>
    </row>
    <row r="4" spans="1:13" s="37" customFormat="1" ht="17.25" customHeight="1">
      <c r="A4" s="32"/>
      <c r="B4" s="33"/>
      <c r="C4" s="33"/>
      <c r="D4" s="33"/>
      <c r="E4" s="34"/>
      <c r="F4" s="53" t="s">
        <v>0</v>
      </c>
      <c r="G4" s="33"/>
      <c r="H4" s="35"/>
      <c r="I4" s="36"/>
    </row>
    <row r="5" spans="1:13" ht="39" customHeight="1">
      <c r="A5" s="38"/>
      <c r="B5" s="39"/>
      <c r="C5" s="39"/>
      <c r="D5" s="51"/>
      <c r="E5" s="40"/>
      <c r="F5" s="52"/>
      <c r="G5" s="39"/>
      <c r="H5" s="41"/>
      <c r="I5" s="42"/>
      <c r="J5" s="43"/>
      <c r="K5" s="44"/>
      <c r="L5" s="44"/>
    </row>
    <row r="6" spans="1:13" ht="21" customHeight="1">
      <c r="A6" s="48" t="s">
        <v>6</v>
      </c>
      <c r="B6" s="46" t="s">
        <v>0</v>
      </c>
      <c r="C6" s="46" t="s">
        <v>0</v>
      </c>
      <c r="D6" s="47"/>
      <c r="E6" s="46" t="s">
        <v>0</v>
      </c>
      <c r="F6" s="49" t="s">
        <v>0</v>
      </c>
      <c r="G6" s="8"/>
      <c r="H6" s="3"/>
      <c r="I6" s="3"/>
      <c r="L6" s="45"/>
    </row>
    <row r="7" spans="1:13" ht="28.5">
      <c r="A7" s="50" t="s">
        <v>7</v>
      </c>
      <c r="B7" s="14" t="s">
        <v>8</v>
      </c>
      <c r="C7" s="15" t="s">
        <v>9</v>
      </c>
      <c r="D7" s="16" t="s">
        <v>10</v>
      </c>
      <c r="E7" s="17" t="s">
        <v>11</v>
      </c>
      <c r="F7" s="15" t="s">
        <v>12</v>
      </c>
      <c r="G7" s="17" t="s">
        <v>13</v>
      </c>
      <c r="H7" s="16" t="s">
        <v>14</v>
      </c>
      <c r="I7" s="18" t="s">
        <v>15</v>
      </c>
      <c r="J7" s="21" t="s">
        <v>16</v>
      </c>
      <c r="K7" s="15" t="s">
        <v>17</v>
      </c>
      <c r="L7" s="19" t="s">
        <v>18</v>
      </c>
    </row>
    <row r="8" spans="1:13" ht="24.95" customHeight="1">
      <c r="A8" s="12">
        <v>42522</v>
      </c>
      <c r="B8" s="170">
        <v>3170</v>
      </c>
      <c r="C8" s="24">
        <v>14479</v>
      </c>
      <c r="D8" s="24">
        <f t="shared" ref="D8:D17" si="0">SUM(B8-C8)</f>
        <v>-11309</v>
      </c>
      <c r="E8" s="22">
        <v>2</v>
      </c>
      <c r="F8" s="22">
        <v>4</v>
      </c>
      <c r="G8" s="22">
        <f t="shared" ref="G8:G17" si="1">SUM(E8+F8)</f>
        <v>6</v>
      </c>
      <c r="H8" s="23">
        <f>IF(E8="","",E8/G8)</f>
        <v>0.33333333333333331</v>
      </c>
      <c r="I8" s="171">
        <f t="shared" ref="I8:J10" si="2">IF(E8="","",B8/E8)</f>
        <v>1585</v>
      </c>
      <c r="J8" s="171">
        <f t="shared" si="2"/>
        <v>3619.75</v>
      </c>
      <c r="K8" s="181">
        <f>IF(I8="","",I8/J8)</f>
        <v>0.43787554389115269</v>
      </c>
      <c r="L8" s="182">
        <f>IF(B8="","",B8/C8)</f>
        <v>0.21893777194557634</v>
      </c>
      <c r="M8" t="s">
        <v>323</v>
      </c>
    </row>
    <row r="9" spans="1:13" ht="24.95" customHeight="1">
      <c r="A9" s="12">
        <v>42552</v>
      </c>
      <c r="B9" s="172">
        <v>185059</v>
      </c>
      <c r="C9" s="173">
        <v>111586</v>
      </c>
      <c r="D9" s="24">
        <f t="shared" si="0"/>
        <v>73473</v>
      </c>
      <c r="E9" s="178">
        <v>14</v>
      </c>
      <c r="F9" s="178">
        <v>22</v>
      </c>
      <c r="G9" s="22">
        <f t="shared" si="1"/>
        <v>36</v>
      </c>
      <c r="H9" s="23">
        <f>IF(E9="","",E9/G9)</f>
        <v>0.3888888888888889</v>
      </c>
      <c r="I9" s="171">
        <f t="shared" si="2"/>
        <v>13218.5</v>
      </c>
      <c r="J9" s="171">
        <f t="shared" si="2"/>
        <v>5072.090909090909</v>
      </c>
      <c r="K9" s="181">
        <f>IF(I9="","",I9/J9)</f>
        <v>2.6061244242109227</v>
      </c>
      <c r="L9" s="182">
        <f>IF(B9="","",B9/C9)</f>
        <v>1.6584428154069506</v>
      </c>
      <c r="M9" t="s">
        <v>313</v>
      </c>
    </row>
    <row r="10" spans="1:13" ht="24.95" customHeight="1">
      <c r="A10" s="12">
        <v>42583</v>
      </c>
      <c r="B10" s="172">
        <v>29145</v>
      </c>
      <c r="C10" s="173">
        <v>133668</v>
      </c>
      <c r="D10" s="24">
        <f t="shared" si="0"/>
        <v>-104523</v>
      </c>
      <c r="E10" s="178">
        <v>4</v>
      </c>
      <c r="F10" s="178">
        <v>7</v>
      </c>
      <c r="G10" s="22">
        <f t="shared" si="1"/>
        <v>11</v>
      </c>
      <c r="H10" s="23">
        <f>IF(E10="","",E10/G10)</f>
        <v>0.36363636363636365</v>
      </c>
      <c r="I10" s="171">
        <f t="shared" si="2"/>
        <v>7286.25</v>
      </c>
      <c r="J10" s="171">
        <f t="shared" si="2"/>
        <v>19095.428571428572</v>
      </c>
      <c r="K10" s="181">
        <f>IF(I10="","",I10/J10)</f>
        <v>0.38157038333782206</v>
      </c>
      <c r="L10" s="182">
        <f>IF(B10="","",B10/C10)</f>
        <v>0.21804021905018403</v>
      </c>
      <c r="M10" t="s">
        <v>324</v>
      </c>
    </row>
    <row r="11" spans="1:13" ht="24.95" customHeight="1">
      <c r="A11" s="12">
        <v>42614</v>
      </c>
      <c r="B11" s="172">
        <v>108600</v>
      </c>
      <c r="C11" s="173">
        <v>10774</v>
      </c>
      <c r="D11" s="24">
        <f t="shared" si="0"/>
        <v>97826</v>
      </c>
      <c r="E11" s="178">
        <v>4</v>
      </c>
      <c r="F11" s="178">
        <v>2</v>
      </c>
      <c r="G11" s="22">
        <f t="shared" si="1"/>
        <v>6</v>
      </c>
      <c r="H11" s="23">
        <f t="shared" ref="H11:H17" si="3">IF(E11="","",E11/G11)</f>
        <v>0.66666666666666663</v>
      </c>
      <c r="I11" s="171">
        <f t="shared" ref="I11:I17" si="4">IF(E11="","",B11/E11)</f>
        <v>27150</v>
      </c>
      <c r="J11" s="171">
        <f t="shared" ref="J11:J17" si="5">IF(F11="","",C11/F11)</f>
        <v>5387</v>
      </c>
      <c r="K11" s="181">
        <f t="shared" ref="K11:K17" si="6">IF(I11="","",I11/J11)</f>
        <v>5.0399108966029331</v>
      </c>
      <c r="L11" s="182">
        <f t="shared" ref="L11:L17" si="7">IF(B11="","",B11/C11)</f>
        <v>10.079821793205866</v>
      </c>
      <c r="M11" t="s">
        <v>325</v>
      </c>
    </row>
    <row r="12" spans="1:13" ht="24.95" customHeight="1">
      <c r="A12" s="12" t="s">
        <v>232</v>
      </c>
      <c r="B12" s="172">
        <v>37192</v>
      </c>
      <c r="C12" s="173">
        <v>50446</v>
      </c>
      <c r="D12" s="24">
        <f t="shared" ref="D12" si="8">SUM(B12-C12)</f>
        <v>-13254</v>
      </c>
      <c r="E12" s="178">
        <v>2</v>
      </c>
      <c r="F12" s="178">
        <v>6</v>
      </c>
      <c r="G12" s="22">
        <f t="shared" ref="G12" si="9">SUM(E12+F12)</f>
        <v>8</v>
      </c>
      <c r="H12" s="23">
        <f t="shared" ref="H12" si="10">IF(E12="","",E12/G12)</f>
        <v>0.25</v>
      </c>
      <c r="I12" s="171">
        <f t="shared" ref="I12" si="11">IF(E12="","",B12/E12)</f>
        <v>18596</v>
      </c>
      <c r="J12" s="171">
        <f t="shared" ref="J12" si="12">IF(F12="","",C12/F12)</f>
        <v>8407.6666666666661</v>
      </c>
      <c r="K12" s="181">
        <f t="shared" ref="K12" si="13">IF(I12="","",I12/J12)</f>
        <v>2.2117908258335648</v>
      </c>
      <c r="L12" s="182">
        <f t="shared" ref="L12" si="14">IF(B12="","",B12/C12)</f>
        <v>0.73726360861118823</v>
      </c>
      <c r="M12" t="s">
        <v>325</v>
      </c>
    </row>
    <row r="13" spans="1:13" ht="24.95" customHeight="1">
      <c r="A13" s="12">
        <v>42644</v>
      </c>
      <c r="B13" s="172"/>
      <c r="C13" s="24"/>
      <c r="D13" s="24">
        <f t="shared" si="0"/>
        <v>0</v>
      </c>
      <c r="E13" s="178"/>
      <c r="F13" s="178"/>
      <c r="G13" s="22">
        <f t="shared" si="1"/>
        <v>0</v>
      </c>
      <c r="H13" s="23" t="str">
        <f t="shared" si="3"/>
        <v/>
      </c>
      <c r="I13" s="171" t="str">
        <f t="shared" si="4"/>
        <v/>
      </c>
      <c r="J13" s="171" t="str">
        <f t="shared" si="5"/>
        <v/>
      </c>
      <c r="K13" s="181" t="str">
        <f t="shared" si="6"/>
        <v/>
      </c>
      <c r="L13" s="182" t="str">
        <f t="shared" si="7"/>
        <v/>
      </c>
    </row>
    <row r="14" spans="1:13" ht="24.95" customHeight="1">
      <c r="A14" s="12">
        <v>42675</v>
      </c>
      <c r="B14" s="172"/>
      <c r="C14" s="173"/>
      <c r="D14" s="24">
        <f t="shared" si="0"/>
        <v>0</v>
      </c>
      <c r="E14" s="178"/>
      <c r="F14" s="178"/>
      <c r="G14" s="22">
        <f t="shared" si="1"/>
        <v>0</v>
      </c>
      <c r="H14" s="23" t="str">
        <f t="shared" si="3"/>
        <v/>
      </c>
      <c r="I14" s="171" t="str">
        <f t="shared" si="4"/>
        <v/>
      </c>
      <c r="J14" s="171" t="str">
        <f t="shared" si="5"/>
        <v/>
      </c>
      <c r="K14" s="181" t="str">
        <f t="shared" si="6"/>
        <v/>
      </c>
      <c r="L14" s="182" t="str">
        <f t="shared" si="7"/>
        <v/>
      </c>
    </row>
    <row r="15" spans="1:13" ht="24.95" customHeight="1">
      <c r="A15" s="12">
        <v>42705</v>
      </c>
      <c r="B15" s="172"/>
      <c r="C15" s="24"/>
      <c r="D15" s="24">
        <f t="shared" si="0"/>
        <v>0</v>
      </c>
      <c r="E15" s="178"/>
      <c r="F15" s="178"/>
      <c r="G15" s="22">
        <f t="shared" si="1"/>
        <v>0</v>
      </c>
      <c r="H15" s="23" t="str">
        <f t="shared" si="3"/>
        <v/>
      </c>
      <c r="I15" s="171" t="str">
        <f t="shared" si="4"/>
        <v/>
      </c>
      <c r="J15" s="171" t="str">
        <f t="shared" si="5"/>
        <v/>
      </c>
      <c r="K15" s="181" t="str">
        <f t="shared" si="6"/>
        <v/>
      </c>
      <c r="L15" s="182" t="str">
        <f t="shared" si="7"/>
        <v/>
      </c>
    </row>
    <row r="16" spans="1:13" ht="24.95" customHeight="1">
      <c r="A16" s="12">
        <v>42736</v>
      </c>
      <c r="B16" s="172"/>
      <c r="C16" s="24"/>
      <c r="D16" s="24">
        <f t="shared" si="0"/>
        <v>0</v>
      </c>
      <c r="E16" s="178"/>
      <c r="F16" s="178"/>
      <c r="G16" s="22">
        <f t="shared" si="1"/>
        <v>0</v>
      </c>
      <c r="H16" s="23" t="str">
        <f t="shared" si="3"/>
        <v/>
      </c>
      <c r="I16" s="171" t="str">
        <f t="shared" si="4"/>
        <v/>
      </c>
      <c r="J16" s="171" t="str">
        <f t="shared" si="5"/>
        <v/>
      </c>
      <c r="K16" s="181" t="str">
        <f t="shared" si="6"/>
        <v/>
      </c>
      <c r="L16" s="182" t="str">
        <f t="shared" si="7"/>
        <v/>
      </c>
    </row>
    <row r="17" spans="1:12" ht="24.95" customHeight="1" thickBot="1">
      <c r="A17" s="13">
        <v>42767</v>
      </c>
      <c r="B17" s="174"/>
      <c r="C17" s="175"/>
      <c r="D17" s="25">
        <f t="shared" si="0"/>
        <v>0</v>
      </c>
      <c r="E17" s="179"/>
      <c r="F17" s="179"/>
      <c r="G17" s="180">
        <f t="shared" si="1"/>
        <v>0</v>
      </c>
      <c r="H17" s="117" t="str">
        <f t="shared" si="3"/>
        <v/>
      </c>
      <c r="I17" s="176" t="str">
        <f t="shared" si="4"/>
        <v/>
      </c>
      <c r="J17" s="176" t="str">
        <f t="shared" si="5"/>
        <v/>
      </c>
      <c r="K17" s="183" t="str">
        <f t="shared" si="6"/>
        <v/>
      </c>
      <c r="L17" s="184" t="str">
        <f t="shared" si="7"/>
        <v/>
      </c>
    </row>
    <row r="18" spans="1:12" ht="24.95" customHeight="1" thickTop="1">
      <c r="A18" s="26" t="s">
        <v>19</v>
      </c>
      <c r="B18" s="177">
        <f t="shared" ref="B18:G18" si="15">SUM(B8:B17)</f>
        <v>363166</v>
      </c>
      <c r="C18" s="27">
        <f t="shared" si="15"/>
        <v>320953</v>
      </c>
      <c r="D18" s="27">
        <f t="shared" si="15"/>
        <v>42213</v>
      </c>
      <c r="E18" s="28">
        <f t="shared" si="15"/>
        <v>26</v>
      </c>
      <c r="F18" s="28">
        <f t="shared" si="15"/>
        <v>41</v>
      </c>
      <c r="G18" s="28">
        <f t="shared" si="15"/>
        <v>67</v>
      </c>
      <c r="H18" s="29">
        <f>AVERAGE(H8:H17)</f>
        <v>0.40050505050505053</v>
      </c>
      <c r="I18" s="27">
        <f>AVERAGE(I8:I17)</f>
        <v>13567.15</v>
      </c>
      <c r="J18" s="27">
        <f>AVERAGE(J8:J17)</f>
        <v>8316.3872294372286</v>
      </c>
      <c r="K18" s="185">
        <f>AVERAGE(K8:K17)</f>
        <v>2.1354544147752792</v>
      </c>
      <c r="L18" s="186">
        <f>AVERAGE(L8:L17)</f>
        <v>2.582501241643953</v>
      </c>
    </row>
    <row r="19" spans="1:12">
      <c r="A19" s="11"/>
      <c r="J19" s="30"/>
      <c r="K19" s="31" t="s">
        <v>92</v>
      </c>
      <c r="L19" s="31" t="s">
        <v>20</v>
      </c>
    </row>
    <row r="20" spans="1:12">
      <c r="A20" s="11"/>
    </row>
  </sheetData>
  <mergeCells count="5">
    <mergeCell ref="B1:D1"/>
    <mergeCell ref="F1:G1"/>
    <mergeCell ref="B2:D2"/>
    <mergeCell ref="F2:G2"/>
    <mergeCell ref="B3:D3"/>
  </mergeCells>
  <phoneticPr fontId="12"/>
  <pageMargins left="0.69861111111111107" right="0.69861111111111107" top="0.75" bottom="0.75" header="0.3" footer="0.3"/>
  <pageSetup paperSize="9" scale="70" firstPageNumber="4294963191" fitToHeight="0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0" zoomScaleNormal="70" zoomScaleSheetLayoutView="70" workbookViewId="0">
      <pane ySplit="2" topLeftCell="A3" activePane="bottomLeft" state="frozen"/>
      <selection pane="bottomLeft"/>
    </sheetView>
  </sheetViews>
  <sheetFormatPr defaultColWidth="10" defaultRowHeight="13.5" customHeight="1"/>
  <cols>
    <col min="1" max="1" width="3.75" style="61" customWidth="1"/>
    <col min="2" max="2" width="13.375" customWidth="1"/>
    <col min="3" max="3" width="18.25" style="61" customWidth="1"/>
    <col min="4" max="4" width="13.125" style="61" customWidth="1"/>
    <col min="5" max="5" width="6.875" style="61" customWidth="1"/>
    <col min="6" max="6" width="5.25" style="61" bestFit="1" customWidth="1"/>
    <col min="7" max="7" width="20.25" style="61" bestFit="1" customWidth="1"/>
    <col min="8" max="8" width="27.625" style="72" customWidth="1"/>
    <col min="9" max="9" width="6.875" style="77" bestFit="1" customWidth="1"/>
    <col min="10" max="10" width="13.125" style="61" customWidth="1"/>
    <col min="11" max="11" width="9.125" style="61" customWidth="1"/>
    <col min="12" max="12" width="9.625" style="67" customWidth="1"/>
    <col min="13" max="13" width="8.5" style="69" customWidth="1"/>
    <col min="14" max="14" width="9" style="61" customWidth="1"/>
    <col min="15" max="15" width="7.875" style="67" customWidth="1"/>
    <col min="16" max="16" width="11.875" style="61" customWidth="1"/>
    <col min="17" max="17" width="11.25" style="61" customWidth="1"/>
    <col min="18" max="18" width="18.5" style="72" bestFit="1" customWidth="1"/>
    <col min="19" max="19" width="6" style="77" bestFit="1" customWidth="1"/>
    <col min="20" max="20" width="9" style="61" bestFit="1" customWidth="1"/>
    <col min="21" max="21" width="8.5" style="61" hidden="1" customWidth="1"/>
    <col min="22" max="22" width="13" style="134" bestFit="1" customWidth="1"/>
    <col min="23" max="23" width="5.25" style="61" bestFit="1" customWidth="1"/>
    <col min="24" max="24" width="5.25" style="61" customWidth="1"/>
    <col min="25" max="25" width="9.25" style="61" bestFit="1" customWidth="1"/>
    <col min="26" max="26" width="12.25" style="67" hidden="1" customWidth="1"/>
    <col min="27" max="27" width="8.25" style="86" bestFit="1" customWidth="1"/>
    <col min="28" max="28" width="10.625" style="64" bestFit="1" customWidth="1"/>
    <col min="29" max="30" width="10.625" style="64" hidden="1" customWidth="1"/>
    <col min="31" max="31" width="10.625" style="64" customWidth="1"/>
    <col min="32" max="32" width="12.625" style="64" customWidth="1"/>
    <col min="33" max="33" width="37.5" style="134" customWidth="1"/>
  </cols>
  <sheetData>
    <row r="1" spans="1:34" ht="13.5" customHeight="1" thickBot="1">
      <c r="C1" s="94" t="s">
        <v>52</v>
      </c>
      <c r="D1" s="61">
        <v>1000000</v>
      </c>
      <c r="M1" s="69" t="s">
        <v>95</v>
      </c>
      <c r="N1" s="61">
        <v>0.02</v>
      </c>
      <c r="W1" s="234" t="s">
        <v>30</v>
      </c>
      <c r="X1" s="235"/>
      <c r="Y1" s="85"/>
      <c r="Z1" s="90"/>
    </row>
    <row r="2" spans="1:34" ht="47.25" customHeight="1" thickBot="1">
      <c r="A2" s="61" t="s">
        <v>229</v>
      </c>
      <c r="B2" s="61" t="s">
        <v>58</v>
      </c>
      <c r="C2" s="59" t="s">
        <v>21</v>
      </c>
      <c r="D2" s="60" t="s">
        <v>22</v>
      </c>
      <c r="E2" s="60" t="s">
        <v>23</v>
      </c>
      <c r="F2" s="60" t="s">
        <v>57</v>
      </c>
      <c r="G2" s="162"/>
      <c r="H2" s="236" t="s">
        <v>24</v>
      </c>
      <c r="I2" s="237"/>
      <c r="J2" s="60" t="s">
        <v>25</v>
      </c>
      <c r="K2" s="63" t="s">
        <v>102</v>
      </c>
      <c r="L2" s="147" t="s">
        <v>94</v>
      </c>
      <c r="M2" s="63" t="s">
        <v>228</v>
      </c>
      <c r="N2" s="63" t="s">
        <v>51</v>
      </c>
      <c r="O2" s="68" t="s">
        <v>53</v>
      </c>
      <c r="P2" s="63" t="s">
        <v>54</v>
      </c>
      <c r="Q2" s="60" t="s">
        <v>26</v>
      </c>
      <c r="R2" s="238" t="s">
        <v>27</v>
      </c>
      <c r="S2" s="239"/>
      <c r="T2" s="60" t="s">
        <v>28</v>
      </c>
      <c r="U2" s="60" t="s">
        <v>55</v>
      </c>
      <c r="V2" s="93" t="s">
        <v>29</v>
      </c>
      <c r="W2" s="60" t="s">
        <v>59</v>
      </c>
      <c r="X2" s="60" t="s">
        <v>60</v>
      </c>
      <c r="Y2" s="93" t="s">
        <v>70</v>
      </c>
      <c r="Z2" s="92" t="s">
        <v>69</v>
      </c>
      <c r="AA2" s="87" t="s">
        <v>64</v>
      </c>
      <c r="AB2" s="95" t="s">
        <v>230</v>
      </c>
      <c r="AC2" s="95" t="s">
        <v>75</v>
      </c>
      <c r="AD2" s="95" t="s">
        <v>76</v>
      </c>
      <c r="AE2" s="95" t="s">
        <v>231</v>
      </c>
      <c r="AF2" s="65" t="s">
        <v>74</v>
      </c>
      <c r="AG2" s="144" t="s">
        <v>56</v>
      </c>
    </row>
    <row r="3" spans="1:34" ht="54">
      <c r="A3" s="61">
        <v>4</v>
      </c>
      <c r="B3" s="134" t="s">
        <v>103</v>
      </c>
      <c r="C3" s="70" t="s">
        <v>71</v>
      </c>
      <c r="D3" s="70" t="s">
        <v>226</v>
      </c>
      <c r="E3" s="136" t="s">
        <v>193</v>
      </c>
      <c r="F3" s="70" t="s">
        <v>48</v>
      </c>
      <c r="G3" s="138" t="s">
        <v>227</v>
      </c>
      <c r="H3" s="81">
        <v>42618</v>
      </c>
      <c r="I3" s="80">
        <v>0.73402777777777783</v>
      </c>
      <c r="J3" s="70">
        <v>1.33711</v>
      </c>
      <c r="K3" s="75">
        <v>1.28748</v>
      </c>
      <c r="L3" s="148">
        <f t="shared" ref="L3:L34" si="0">IF(J3="","",J3-K3)</f>
        <v>4.9630000000000063E-2</v>
      </c>
      <c r="M3" s="71">
        <v>496</v>
      </c>
      <c r="N3" s="125">
        <f t="shared" ref="N3:N34" si="1">$D$1*$N$1</f>
        <v>20000</v>
      </c>
      <c r="O3" s="126">
        <f t="shared" ref="O3:O34" si="2">IF(M3="","",(N3/M3)/1000)</f>
        <v>4.0322580645161289E-2</v>
      </c>
      <c r="P3" s="70">
        <v>0.04</v>
      </c>
      <c r="Q3" s="70" t="s">
        <v>204</v>
      </c>
      <c r="R3" s="81">
        <v>42627</v>
      </c>
      <c r="S3" s="80">
        <v>0.96388888888888891</v>
      </c>
      <c r="T3" s="70">
        <v>1.3154399999999999</v>
      </c>
      <c r="U3" s="70"/>
      <c r="V3" s="168" t="s">
        <v>195</v>
      </c>
      <c r="X3" s="61">
        <v>1</v>
      </c>
      <c r="Y3" s="61">
        <v>10000</v>
      </c>
      <c r="Z3" s="67">
        <f t="shared" ref="Z3:Z34" si="3">IF(F3="買い",(T3-J3),(J3-T3))</f>
        <v>-2.1670000000000078E-2</v>
      </c>
      <c r="AA3" s="127">
        <f t="shared" ref="AA3:AA34" si="4">IF(F3="買い",(T3-J3)*Y3,(J3-T3)*Y3)</f>
        <v>-216.70000000000078</v>
      </c>
      <c r="AC3" s="64">
        <f t="shared" ref="AC3:AC34" si="5">IF(AB3&gt;0,AB3,0)</f>
        <v>0</v>
      </c>
      <c r="AD3" s="64">
        <f t="shared" ref="AD3:AD34" si="6">IF(AB3&lt;0,AB3,0)</f>
        <v>0</v>
      </c>
      <c r="AE3" s="64">
        <v>-8901</v>
      </c>
      <c r="AF3" s="128">
        <f>D1+AB3+AE3</f>
        <v>991099</v>
      </c>
      <c r="AH3" s="64" t="e">
        <f>AB3+#REF!+#REF!</f>
        <v>#REF!</v>
      </c>
    </row>
    <row r="4" spans="1:34" ht="54">
      <c r="A4" s="61">
        <v>8</v>
      </c>
      <c r="B4" s="134" t="s">
        <v>103</v>
      </c>
      <c r="C4" s="70" t="s">
        <v>62</v>
      </c>
      <c r="D4" s="70" t="s">
        <v>226</v>
      </c>
      <c r="E4" s="136" t="s">
        <v>193</v>
      </c>
      <c r="F4" s="70" t="s">
        <v>48</v>
      </c>
      <c r="G4" s="138" t="s">
        <v>131</v>
      </c>
      <c r="H4" s="133" t="s">
        <v>220</v>
      </c>
      <c r="I4" s="80"/>
      <c r="J4" s="70">
        <v>118.465</v>
      </c>
      <c r="K4" s="75">
        <v>112.315</v>
      </c>
      <c r="L4" s="148">
        <f t="shared" si="0"/>
        <v>6.1500000000000057</v>
      </c>
      <c r="M4" s="71">
        <v>615</v>
      </c>
      <c r="N4" s="125">
        <f t="shared" si="1"/>
        <v>20000</v>
      </c>
      <c r="O4" s="126">
        <f t="shared" si="2"/>
        <v>3.2520325203252036E-2</v>
      </c>
      <c r="P4" s="70">
        <v>0.03</v>
      </c>
      <c r="Q4" s="70"/>
      <c r="R4" s="81"/>
      <c r="S4" s="80"/>
      <c r="T4" s="70"/>
      <c r="Y4" s="61">
        <v>100</v>
      </c>
      <c r="Z4" s="67">
        <f t="shared" si="3"/>
        <v>-118.465</v>
      </c>
      <c r="AA4" s="127">
        <f t="shared" si="4"/>
        <v>-11846.5</v>
      </c>
      <c r="AB4" s="169"/>
      <c r="AC4" s="64">
        <f t="shared" si="5"/>
        <v>0</v>
      </c>
      <c r="AD4" s="64">
        <f t="shared" si="6"/>
        <v>0</v>
      </c>
      <c r="AF4" s="128">
        <f>AF3+AB4+AE4</f>
        <v>991099</v>
      </c>
    </row>
    <row r="5" spans="1:34" ht="54">
      <c r="A5" s="61">
        <v>9</v>
      </c>
      <c r="B5" s="134" t="s">
        <v>103</v>
      </c>
      <c r="C5" s="70" t="s">
        <v>77</v>
      </c>
      <c r="D5" s="138" t="s">
        <v>225</v>
      </c>
      <c r="E5" s="136" t="s">
        <v>222</v>
      </c>
      <c r="F5" s="136" t="s">
        <v>50</v>
      </c>
      <c r="G5" s="138" t="s">
        <v>224</v>
      </c>
      <c r="H5" s="133" t="s">
        <v>220</v>
      </c>
      <c r="I5" s="80"/>
      <c r="J5" s="70">
        <v>0.75402000000000002</v>
      </c>
      <c r="K5" s="75">
        <v>0.76156999999999997</v>
      </c>
      <c r="L5" s="148">
        <f t="shared" si="0"/>
        <v>-7.5499999999999456E-3</v>
      </c>
      <c r="M5" s="71">
        <v>75</v>
      </c>
      <c r="N5" s="125">
        <f t="shared" si="1"/>
        <v>20000</v>
      </c>
      <c r="O5" s="126">
        <f t="shared" si="2"/>
        <v>0.26666666666666666</v>
      </c>
      <c r="P5" s="152">
        <v>0.26</v>
      </c>
      <c r="Q5" s="70"/>
      <c r="R5" s="81"/>
      <c r="S5" s="80"/>
      <c r="T5" s="70"/>
      <c r="Y5" s="61">
        <v>10000</v>
      </c>
      <c r="Z5" s="67">
        <f t="shared" si="3"/>
        <v>0.75402000000000002</v>
      </c>
      <c r="AA5" s="127">
        <f t="shared" si="4"/>
        <v>7540.2</v>
      </c>
      <c r="AB5" s="169"/>
      <c r="AC5" s="64">
        <f t="shared" si="5"/>
        <v>0</v>
      </c>
      <c r="AD5" s="64">
        <f t="shared" si="6"/>
        <v>0</v>
      </c>
      <c r="AF5" s="128">
        <f t="shared" ref="AF5:AF54" si="7">AF4+AB5+AE5</f>
        <v>991099</v>
      </c>
      <c r="AG5" s="167"/>
    </row>
    <row r="6" spans="1:34" ht="54">
      <c r="A6" s="194">
        <v>10</v>
      </c>
      <c r="B6" s="161" t="s">
        <v>103</v>
      </c>
      <c r="C6" s="136" t="s">
        <v>80</v>
      </c>
      <c r="D6" s="136" t="s">
        <v>223</v>
      </c>
      <c r="E6" s="136" t="s">
        <v>222</v>
      </c>
      <c r="F6" s="136" t="s">
        <v>50</v>
      </c>
      <c r="G6" s="138" t="s">
        <v>221</v>
      </c>
      <c r="H6" s="155" t="s">
        <v>220</v>
      </c>
      <c r="I6" s="187"/>
      <c r="J6" s="136">
        <v>0.72677999999999998</v>
      </c>
      <c r="K6" s="188">
        <v>0.73594000000000004</v>
      </c>
      <c r="L6" s="189">
        <f t="shared" si="0"/>
        <v>-9.160000000000057E-3</v>
      </c>
      <c r="M6" s="190">
        <v>92</v>
      </c>
      <c r="N6" s="191">
        <f t="shared" si="1"/>
        <v>20000</v>
      </c>
      <c r="O6" s="192">
        <f t="shared" si="2"/>
        <v>0.21739130434782608</v>
      </c>
      <c r="P6" s="136">
        <v>0.21</v>
      </c>
      <c r="Q6" s="136"/>
      <c r="R6" s="193"/>
      <c r="S6" s="187"/>
      <c r="T6" s="136"/>
      <c r="U6" s="194"/>
      <c r="V6" s="161"/>
      <c r="W6" s="194"/>
      <c r="X6" s="194"/>
      <c r="Y6" s="194">
        <v>10000</v>
      </c>
      <c r="Z6" s="195">
        <f t="shared" si="3"/>
        <v>0.72677999999999998</v>
      </c>
      <c r="AA6" s="196">
        <f t="shared" si="4"/>
        <v>7267.8</v>
      </c>
      <c r="AB6" s="197"/>
      <c r="AC6" s="198">
        <f t="shared" si="5"/>
        <v>0</v>
      </c>
      <c r="AD6" s="198">
        <f t="shared" si="6"/>
        <v>0</v>
      </c>
      <c r="AE6" s="198"/>
      <c r="AF6" s="128">
        <f t="shared" si="7"/>
        <v>991099</v>
      </c>
      <c r="AG6" s="161"/>
    </row>
    <row r="7" spans="1:34" ht="54">
      <c r="A7" s="61">
        <v>11</v>
      </c>
      <c r="B7" s="134" t="s">
        <v>103</v>
      </c>
      <c r="C7" s="70" t="s">
        <v>219</v>
      </c>
      <c r="D7" s="70"/>
      <c r="E7" s="136" t="s">
        <v>127</v>
      </c>
      <c r="F7" s="136" t="s">
        <v>50</v>
      </c>
      <c r="G7" s="155" t="s">
        <v>218</v>
      </c>
      <c r="H7" s="81" t="s">
        <v>217</v>
      </c>
      <c r="I7" s="80"/>
      <c r="J7" s="70">
        <v>78.278000000000006</v>
      </c>
      <c r="K7" s="75">
        <v>78.984999999999999</v>
      </c>
      <c r="L7" s="148">
        <f t="shared" si="0"/>
        <v>-0.70699999999999363</v>
      </c>
      <c r="M7" s="71">
        <v>70</v>
      </c>
      <c r="N7" s="125">
        <f t="shared" si="1"/>
        <v>20000</v>
      </c>
      <c r="O7" s="126">
        <f t="shared" si="2"/>
        <v>0.2857142857142857</v>
      </c>
      <c r="P7" s="70">
        <v>0.32</v>
      </c>
      <c r="Q7" s="70" t="s">
        <v>190</v>
      </c>
      <c r="R7" s="81" t="s">
        <v>216</v>
      </c>
      <c r="S7" s="80"/>
      <c r="T7" s="70">
        <v>77.137</v>
      </c>
      <c r="V7" s="134" t="s">
        <v>215</v>
      </c>
      <c r="W7" s="61">
        <v>1</v>
      </c>
      <c r="Y7" s="61">
        <v>100</v>
      </c>
      <c r="Z7" s="67">
        <f t="shared" si="3"/>
        <v>1.1410000000000053</v>
      </c>
      <c r="AA7" s="127">
        <f t="shared" si="4"/>
        <v>114.10000000000053</v>
      </c>
      <c r="AB7" s="64">
        <v>36512</v>
      </c>
      <c r="AC7" s="64">
        <f t="shared" si="5"/>
        <v>36512</v>
      </c>
      <c r="AD7" s="64">
        <f t="shared" si="6"/>
        <v>0</v>
      </c>
      <c r="AF7" s="128">
        <f t="shared" si="7"/>
        <v>1027611</v>
      </c>
    </row>
    <row r="8" spans="1:34" ht="54">
      <c r="A8" s="61">
        <v>12</v>
      </c>
      <c r="B8" s="134" t="s">
        <v>103</v>
      </c>
      <c r="C8" s="70" t="s">
        <v>214</v>
      </c>
      <c r="D8" s="70"/>
      <c r="E8" s="136" t="s">
        <v>193</v>
      </c>
      <c r="F8" s="70" t="s">
        <v>48</v>
      </c>
      <c r="G8" s="138" t="s">
        <v>213</v>
      </c>
      <c r="H8" s="81" t="s">
        <v>212</v>
      </c>
      <c r="I8" s="80"/>
      <c r="J8" s="70">
        <v>0.84297999999999995</v>
      </c>
      <c r="K8" s="75">
        <v>0.83579999999999999</v>
      </c>
      <c r="L8" s="148">
        <f t="shared" si="0"/>
        <v>7.1799999999999642E-3</v>
      </c>
      <c r="M8" s="71">
        <v>72</v>
      </c>
      <c r="N8" s="125">
        <f t="shared" si="1"/>
        <v>20000</v>
      </c>
      <c r="O8" s="126">
        <f t="shared" si="2"/>
        <v>0.27777777777777779</v>
      </c>
      <c r="P8" s="70">
        <v>0.27</v>
      </c>
      <c r="Q8" s="70" t="s">
        <v>189</v>
      </c>
      <c r="R8" s="81" t="s">
        <v>211</v>
      </c>
      <c r="S8" s="80"/>
      <c r="T8" s="70">
        <v>0.84297999999999995</v>
      </c>
      <c r="U8" s="70"/>
      <c r="V8" s="168" t="s">
        <v>210</v>
      </c>
      <c r="Y8" s="61">
        <v>10000</v>
      </c>
      <c r="Z8" s="67">
        <f t="shared" si="3"/>
        <v>0</v>
      </c>
      <c r="AA8" s="127">
        <f t="shared" si="4"/>
        <v>0</v>
      </c>
      <c r="AB8" s="64">
        <v>0</v>
      </c>
      <c r="AC8" s="64">
        <f t="shared" si="5"/>
        <v>0</v>
      </c>
      <c r="AD8" s="64">
        <f t="shared" si="6"/>
        <v>0</v>
      </c>
      <c r="AF8" s="128">
        <f t="shared" si="7"/>
        <v>1027611</v>
      </c>
    </row>
    <row r="9" spans="1:34" ht="54">
      <c r="A9" s="61">
        <v>13</v>
      </c>
      <c r="B9" s="134" t="s">
        <v>103</v>
      </c>
      <c r="C9" s="70" t="s">
        <v>209</v>
      </c>
      <c r="D9" s="70"/>
      <c r="E9" s="136" t="s">
        <v>204</v>
      </c>
      <c r="F9" s="136" t="s">
        <v>50</v>
      </c>
      <c r="G9" s="138" t="s">
        <v>208</v>
      </c>
      <c r="H9" s="81" t="s">
        <v>207</v>
      </c>
      <c r="I9" s="80"/>
      <c r="J9" s="70">
        <v>1.2921400000000001</v>
      </c>
      <c r="K9" s="75">
        <v>1.30755</v>
      </c>
      <c r="L9" s="148">
        <f t="shared" si="0"/>
        <v>-1.5409999999999924E-2</v>
      </c>
      <c r="M9" s="71">
        <v>154</v>
      </c>
      <c r="N9" s="125">
        <f t="shared" si="1"/>
        <v>20000</v>
      </c>
      <c r="O9" s="126">
        <f t="shared" si="2"/>
        <v>0.12987012987012986</v>
      </c>
      <c r="P9" s="70">
        <v>0.12</v>
      </c>
      <c r="Q9" s="70" t="s">
        <v>190</v>
      </c>
      <c r="R9" s="81" t="s">
        <v>206</v>
      </c>
      <c r="S9" s="80"/>
      <c r="T9" s="70">
        <v>1.2825</v>
      </c>
      <c r="U9" s="70"/>
      <c r="V9" s="168" t="s">
        <v>195</v>
      </c>
      <c r="W9" s="61">
        <v>1</v>
      </c>
      <c r="Y9" s="61">
        <v>10000</v>
      </c>
      <c r="Z9" s="67">
        <f t="shared" si="3"/>
        <v>9.6400000000000929E-3</v>
      </c>
      <c r="AA9" s="127">
        <f t="shared" si="4"/>
        <v>96.400000000000929</v>
      </c>
      <c r="AB9" s="64">
        <v>12186</v>
      </c>
      <c r="AC9" s="64">
        <f t="shared" si="5"/>
        <v>12186</v>
      </c>
      <c r="AD9" s="64">
        <f t="shared" si="6"/>
        <v>0</v>
      </c>
      <c r="AF9" s="128">
        <f t="shared" si="7"/>
        <v>1039797</v>
      </c>
    </row>
    <row r="10" spans="1:34" ht="54">
      <c r="A10" s="61">
        <v>14</v>
      </c>
      <c r="B10" s="134" t="s">
        <v>103</v>
      </c>
      <c r="C10" s="70" t="s">
        <v>205</v>
      </c>
      <c r="D10" s="70"/>
      <c r="E10" s="136" t="s">
        <v>204</v>
      </c>
      <c r="F10" s="136" t="s">
        <v>50</v>
      </c>
      <c r="G10" s="138" t="s">
        <v>203</v>
      </c>
      <c r="H10" s="81" t="s">
        <v>202</v>
      </c>
      <c r="I10" s="80"/>
      <c r="J10" s="70">
        <v>0.76446000000000003</v>
      </c>
      <c r="K10" s="75">
        <v>0.76922999999999997</v>
      </c>
      <c r="L10" s="148">
        <f t="shared" si="0"/>
        <v>-4.769999999999941E-3</v>
      </c>
      <c r="M10" s="71">
        <v>48</v>
      </c>
      <c r="N10" s="125">
        <f t="shared" si="1"/>
        <v>20000</v>
      </c>
      <c r="O10" s="126">
        <f t="shared" si="2"/>
        <v>0.41666666666666669</v>
      </c>
      <c r="P10" s="70">
        <v>0.35</v>
      </c>
      <c r="Q10" s="70" t="s">
        <v>190</v>
      </c>
      <c r="R10" s="81" t="s">
        <v>201</v>
      </c>
      <c r="S10" s="80"/>
      <c r="T10" s="70">
        <v>0.75492000000000004</v>
      </c>
      <c r="U10" s="70"/>
      <c r="V10" s="168"/>
      <c r="W10" s="61">
        <v>1</v>
      </c>
      <c r="Y10" s="61">
        <v>10000</v>
      </c>
      <c r="Z10" s="67">
        <f t="shared" si="3"/>
        <v>9.5399999999999929E-3</v>
      </c>
      <c r="AA10" s="127">
        <f t="shared" si="4"/>
        <v>95.399999999999935</v>
      </c>
      <c r="AB10" s="64">
        <v>33929</v>
      </c>
      <c r="AC10" s="64">
        <f t="shared" si="5"/>
        <v>33929</v>
      </c>
      <c r="AD10" s="64">
        <f t="shared" si="6"/>
        <v>0</v>
      </c>
      <c r="AF10" s="128">
        <f t="shared" si="7"/>
        <v>1073726</v>
      </c>
    </row>
    <row r="11" spans="1:34" ht="54">
      <c r="A11" s="61">
        <v>15</v>
      </c>
      <c r="B11" s="134" t="s">
        <v>103</v>
      </c>
      <c r="C11" s="61" t="s">
        <v>200</v>
      </c>
      <c r="E11" s="136" t="s">
        <v>199</v>
      </c>
      <c r="F11" s="136" t="s">
        <v>50</v>
      </c>
      <c r="G11" s="138" t="s">
        <v>198</v>
      </c>
      <c r="H11" s="81" t="s">
        <v>197</v>
      </c>
      <c r="I11" s="80"/>
      <c r="J11" s="70">
        <v>0.71818000000000004</v>
      </c>
      <c r="K11" s="75">
        <v>0.72497999999999996</v>
      </c>
      <c r="L11" s="148">
        <f t="shared" si="0"/>
        <v>-6.7999999999999172E-3</v>
      </c>
      <c r="M11" s="71">
        <v>68</v>
      </c>
      <c r="N11" s="125">
        <f t="shared" si="1"/>
        <v>20000</v>
      </c>
      <c r="O11" s="126">
        <f t="shared" si="2"/>
        <v>0.29411764705882354</v>
      </c>
      <c r="P11" s="70">
        <v>0.28999999999999998</v>
      </c>
      <c r="Q11" s="70" t="s">
        <v>190</v>
      </c>
      <c r="R11" s="81" t="s">
        <v>196</v>
      </c>
      <c r="S11" s="80"/>
      <c r="T11" s="70">
        <v>0.70969000000000004</v>
      </c>
      <c r="V11" s="168" t="s">
        <v>195</v>
      </c>
      <c r="W11" s="61">
        <v>1</v>
      </c>
      <c r="Y11" s="61">
        <v>10000</v>
      </c>
      <c r="Z11" s="67">
        <f t="shared" si="3"/>
        <v>8.4899999999999975E-3</v>
      </c>
      <c r="AA11" s="127">
        <f t="shared" si="4"/>
        <v>84.899999999999977</v>
      </c>
      <c r="AB11" s="64">
        <v>25973</v>
      </c>
      <c r="AC11" s="64">
        <f t="shared" si="5"/>
        <v>25973</v>
      </c>
      <c r="AD11" s="64">
        <f t="shared" si="6"/>
        <v>0</v>
      </c>
      <c r="AF11" s="128">
        <f t="shared" si="7"/>
        <v>1099699</v>
      </c>
      <c r="AG11" s="167"/>
    </row>
    <row r="12" spans="1:34" ht="54">
      <c r="A12" s="61">
        <v>16</v>
      </c>
      <c r="B12" s="134" t="s">
        <v>103</v>
      </c>
      <c r="C12" s="61" t="s">
        <v>194</v>
      </c>
      <c r="E12" s="136" t="s">
        <v>193</v>
      </c>
      <c r="F12" s="136" t="s">
        <v>50</v>
      </c>
      <c r="G12" s="138" t="s">
        <v>192</v>
      </c>
      <c r="H12" s="81" t="s">
        <v>191</v>
      </c>
      <c r="I12" s="80"/>
      <c r="J12" s="70">
        <v>0.72767000000000004</v>
      </c>
      <c r="K12" s="75">
        <v>0.75</v>
      </c>
      <c r="L12" s="148">
        <f t="shared" si="0"/>
        <v>-2.2329999999999961E-2</v>
      </c>
      <c r="M12" s="71">
        <v>223</v>
      </c>
      <c r="N12" s="125">
        <f t="shared" si="1"/>
        <v>20000</v>
      </c>
      <c r="O12" s="126">
        <f t="shared" si="2"/>
        <v>8.9686098654708515E-2</v>
      </c>
      <c r="P12" s="70">
        <v>0.06</v>
      </c>
      <c r="Q12" s="70" t="s">
        <v>190</v>
      </c>
      <c r="R12" s="81" t="s">
        <v>188</v>
      </c>
      <c r="S12" s="80"/>
      <c r="T12" s="70">
        <v>0.73063</v>
      </c>
      <c r="X12" s="61">
        <v>1</v>
      </c>
      <c r="Y12" s="61">
        <v>10000</v>
      </c>
      <c r="Z12" s="67">
        <f t="shared" si="3"/>
        <v>-2.9599999999999627E-3</v>
      </c>
      <c r="AA12" s="127">
        <f t="shared" si="4"/>
        <v>-29.599999999999625</v>
      </c>
      <c r="AC12" s="64">
        <f t="shared" si="5"/>
        <v>0</v>
      </c>
      <c r="AD12" s="64">
        <f t="shared" si="6"/>
        <v>0</v>
      </c>
      <c r="AE12" s="64">
        <v>-1873</v>
      </c>
      <c r="AF12" s="128">
        <f t="shared" si="7"/>
        <v>1097826</v>
      </c>
      <c r="AG12" s="167"/>
    </row>
    <row r="13" spans="1:34" ht="27.75" thickBot="1">
      <c r="B13" s="134" t="s">
        <v>103</v>
      </c>
      <c r="E13" s="136"/>
      <c r="H13" s="81"/>
      <c r="I13" s="80"/>
      <c r="J13" s="70"/>
      <c r="K13" s="75"/>
      <c r="L13" s="148" t="str">
        <f t="shared" si="0"/>
        <v/>
      </c>
      <c r="M13" s="71"/>
      <c r="N13" s="125">
        <f t="shared" si="1"/>
        <v>20000</v>
      </c>
      <c r="O13" s="126" t="str">
        <f t="shared" si="2"/>
        <v/>
      </c>
      <c r="P13" s="70"/>
      <c r="Q13" s="70"/>
      <c r="R13" s="81"/>
      <c r="S13" s="80"/>
      <c r="T13" s="70"/>
      <c r="Z13" s="67">
        <f t="shared" si="3"/>
        <v>0</v>
      </c>
      <c r="AA13" s="127">
        <f t="shared" si="4"/>
        <v>0</v>
      </c>
      <c r="AC13" s="64">
        <f t="shared" si="5"/>
        <v>0</v>
      </c>
      <c r="AD13" s="64">
        <f t="shared" si="6"/>
        <v>0</v>
      </c>
      <c r="AF13" s="128">
        <f t="shared" si="7"/>
        <v>1097826</v>
      </c>
    </row>
    <row r="14" spans="1:34" ht="27" hidden="1">
      <c r="B14" s="134" t="s">
        <v>103</v>
      </c>
      <c r="E14" s="136"/>
      <c r="H14" s="81"/>
      <c r="I14" s="80"/>
      <c r="J14" s="70"/>
      <c r="K14" s="75"/>
      <c r="L14" s="148" t="str">
        <f t="shared" si="0"/>
        <v/>
      </c>
      <c r="M14" s="71"/>
      <c r="N14" s="125">
        <f t="shared" si="1"/>
        <v>20000</v>
      </c>
      <c r="O14" s="126" t="str">
        <f t="shared" si="2"/>
        <v/>
      </c>
      <c r="P14" s="70"/>
      <c r="Q14" s="70"/>
      <c r="R14" s="81"/>
      <c r="S14" s="80"/>
      <c r="T14" s="70"/>
      <c r="Z14" s="67">
        <f t="shared" si="3"/>
        <v>0</v>
      </c>
      <c r="AA14" s="127">
        <f t="shared" si="4"/>
        <v>0</v>
      </c>
      <c r="AC14" s="64">
        <f t="shared" si="5"/>
        <v>0</v>
      </c>
      <c r="AD14" s="64">
        <f t="shared" si="6"/>
        <v>0</v>
      </c>
      <c r="AF14" s="128">
        <f t="shared" si="7"/>
        <v>1097826</v>
      </c>
    </row>
    <row r="15" spans="1:34" ht="27" hidden="1">
      <c r="B15" s="134" t="s">
        <v>103</v>
      </c>
      <c r="E15" s="136"/>
      <c r="H15" s="81"/>
      <c r="I15" s="80"/>
      <c r="J15" s="70"/>
      <c r="K15" s="75"/>
      <c r="L15" s="148" t="str">
        <f t="shared" si="0"/>
        <v/>
      </c>
      <c r="M15" s="71"/>
      <c r="N15" s="125">
        <f t="shared" si="1"/>
        <v>20000</v>
      </c>
      <c r="O15" s="126" t="str">
        <f t="shared" si="2"/>
        <v/>
      </c>
      <c r="P15" s="70"/>
      <c r="Q15" s="70"/>
      <c r="R15" s="81"/>
      <c r="S15" s="80"/>
      <c r="T15" s="70"/>
      <c r="Z15" s="67">
        <f t="shared" si="3"/>
        <v>0</v>
      </c>
      <c r="AA15" s="127">
        <f t="shared" si="4"/>
        <v>0</v>
      </c>
      <c r="AC15" s="64">
        <f t="shared" si="5"/>
        <v>0</v>
      </c>
      <c r="AD15" s="64">
        <f t="shared" si="6"/>
        <v>0</v>
      </c>
      <c r="AF15" s="128">
        <f t="shared" si="7"/>
        <v>1097826</v>
      </c>
    </row>
    <row r="16" spans="1:34" ht="27" hidden="1">
      <c r="B16" s="134" t="s">
        <v>103</v>
      </c>
      <c r="E16" s="136"/>
      <c r="H16" s="81"/>
      <c r="I16" s="80"/>
      <c r="J16" s="70"/>
      <c r="K16" s="75"/>
      <c r="L16" s="148" t="str">
        <f t="shared" si="0"/>
        <v/>
      </c>
      <c r="M16" s="71"/>
      <c r="N16" s="125">
        <f t="shared" si="1"/>
        <v>20000</v>
      </c>
      <c r="O16" s="126" t="str">
        <f t="shared" si="2"/>
        <v/>
      </c>
      <c r="P16" s="70"/>
      <c r="Q16" s="70"/>
      <c r="R16" s="81"/>
      <c r="S16" s="80"/>
      <c r="T16" s="70"/>
      <c r="Z16" s="67">
        <f t="shared" si="3"/>
        <v>0</v>
      </c>
      <c r="AA16" s="127">
        <f t="shared" si="4"/>
        <v>0</v>
      </c>
      <c r="AC16" s="64">
        <f t="shared" si="5"/>
        <v>0</v>
      </c>
      <c r="AD16" s="64">
        <f t="shared" si="6"/>
        <v>0</v>
      </c>
      <c r="AF16" s="128">
        <f t="shared" si="7"/>
        <v>1097826</v>
      </c>
    </row>
    <row r="17" spans="2:34" ht="27" hidden="1">
      <c r="B17" s="134" t="s">
        <v>103</v>
      </c>
      <c r="E17" s="136"/>
      <c r="H17" s="81"/>
      <c r="I17" s="80"/>
      <c r="J17" s="70"/>
      <c r="K17" s="75"/>
      <c r="L17" s="148" t="str">
        <f t="shared" si="0"/>
        <v/>
      </c>
      <c r="M17" s="71"/>
      <c r="N17" s="125">
        <f t="shared" si="1"/>
        <v>20000</v>
      </c>
      <c r="O17" s="126" t="str">
        <f t="shared" si="2"/>
        <v/>
      </c>
      <c r="P17" s="70"/>
      <c r="Q17" s="70"/>
      <c r="R17" s="81"/>
      <c r="S17" s="80"/>
      <c r="T17" s="70"/>
      <c r="Z17" s="67">
        <f t="shared" si="3"/>
        <v>0</v>
      </c>
      <c r="AA17" s="127">
        <f t="shared" si="4"/>
        <v>0</v>
      </c>
      <c r="AC17" s="64">
        <f t="shared" si="5"/>
        <v>0</v>
      </c>
      <c r="AD17" s="64">
        <f t="shared" si="6"/>
        <v>0</v>
      </c>
      <c r="AF17" s="128">
        <f t="shared" si="7"/>
        <v>1097826</v>
      </c>
    </row>
    <row r="18" spans="2:34" ht="27" hidden="1">
      <c r="B18" s="134" t="s">
        <v>103</v>
      </c>
      <c r="E18" s="136"/>
      <c r="H18" s="81"/>
      <c r="I18" s="80"/>
      <c r="J18" s="70"/>
      <c r="K18" s="75"/>
      <c r="L18" s="148" t="str">
        <f t="shared" si="0"/>
        <v/>
      </c>
      <c r="M18" s="71"/>
      <c r="N18" s="125">
        <f t="shared" si="1"/>
        <v>20000</v>
      </c>
      <c r="O18" s="126" t="str">
        <f t="shared" si="2"/>
        <v/>
      </c>
      <c r="P18" s="70"/>
      <c r="Q18" s="70"/>
      <c r="R18" s="81"/>
      <c r="S18" s="80"/>
      <c r="T18" s="70"/>
      <c r="Z18" s="67">
        <f t="shared" si="3"/>
        <v>0</v>
      </c>
      <c r="AA18" s="127">
        <f t="shared" si="4"/>
        <v>0</v>
      </c>
      <c r="AC18" s="64">
        <f t="shared" si="5"/>
        <v>0</v>
      </c>
      <c r="AD18" s="64">
        <f t="shared" si="6"/>
        <v>0</v>
      </c>
      <c r="AF18" s="128">
        <f t="shared" si="7"/>
        <v>1097826</v>
      </c>
    </row>
    <row r="19" spans="2:34" ht="27" hidden="1">
      <c r="B19" s="134" t="s">
        <v>103</v>
      </c>
      <c r="E19" s="136"/>
      <c r="H19" s="81"/>
      <c r="I19" s="80"/>
      <c r="J19" s="70"/>
      <c r="K19" s="75"/>
      <c r="L19" s="148" t="str">
        <f t="shared" si="0"/>
        <v/>
      </c>
      <c r="M19" s="71"/>
      <c r="N19" s="125">
        <f t="shared" si="1"/>
        <v>20000</v>
      </c>
      <c r="O19" s="126" t="str">
        <f t="shared" si="2"/>
        <v/>
      </c>
      <c r="P19" s="70"/>
      <c r="Q19" s="70"/>
      <c r="R19" s="81"/>
      <c r="S19" s="80"/>
      <c r="T19" s="70"/>
      <c r="Z19" s="67">
        <f t="shared" si="3"/>
        <v>0</v>
      </c>
      <c r="AA19" s="127">
        <f t="shared" si="4"/>
        <v>0</v>
      </c>
      <c r="AC19" s="64">
        <f t="shared" si="5"/>
        <v>0</v>
      </c>
      <c r="AD19" s="64">
        <f t="shared" si="6"/>
        <v>0</v>
      </c>
      <c r="AF19" s="128">
        <f t="shared" si="7"/>
        <v>1097826</v>
      </c>
    </row>
    <row r="20" spans="2:34" ht="27" hidden="1">
      <c r="B20" s="134" t="s">
        <v>103</v>
      </c>
      <c r="E20" s="136"/>
      <c r="H20" s="81"/>
      <c r="I20" s="80"/>
      <c r="J20" s="70"/>
      <c r="K20" s="75"/>
      <c r="L20" s="148" t="str">
        <f t="shared" si="0"/>
        <v/>
      </c>
      <c r="M20" s="71"/>
      <c r="N20" s="125">
        <f t="shared" si="1"/>
        <v>20000</v>
      </c>
      <c r="O20" s="126" t="str">
        <f t="shared" si="2"/>
        <v/>
      </c>
      <c r="P20" s="70"/>
      <c r="Q20" s="70"/>
      <c r="R20" s="81"/>
      <c r="S20" s="80"/>
      <c r="T20" s="70"/>
      <c r="Z20" s="67">
        <f t="shared" si="3"/>
        <v>0</v>
      </c>
      <c r="AA20" s="127">
        <f t="shared" si="4"/>
        <v>0</v>
      </c>
      <c r="AC20" s="64">
        <f t="shared" si="5"/>
        <v>0</v>
      </c>
      <c r="AD20" s="64">
        <f t="shared" si="6"/>
        <v>0</v>
      </c>
      <c r="AF20" s="128">
        <f t="shared" si="7"/>
        <v>1097826</v>
      </c>
    </row>
    <row r="21" spans="2:34" ht="27" hidden="1">
      <c r="B21" s="134" t="s">
        <v>103</v>
      </c>
      <c r="E21" s="136"/>
      <c r="H21" s="81"/>
      <c r="I21" s="80"/>
      <c r="J21" s="70"/>
      <c r="K21" s="75"/>
      <c r="L21" s="148" t="str">
        <f t="shared" si="0"/>
        <v/>
      </c>
      <c r="M21" s="71"/>
      <c r="N21" s="125">
        <f t="shared" si="1"/>
        <v>20000</v>
      </c>
      <c r="O21" s="126" t="str">
        <f t="shared" si="2"/>
        <v/>
      </c>
      <c r="P21" s="70"/>
      <c r="Q21" s="70"/>
      <c r="R21" s="81"/>
      <c r="S21" s="80"/>
      <c r="T21" s="70"/>
      <c r="Z21" s="67">
        <f t="shared" si="3"/>
        <v>0</v>
      </c>
      <c r="AA21" s="127">
        <f t="shared" si="4"/>
        <v>0</v>
      </c>
      <c r="AC21" s="64">
        <f t="shared" si="5"/>
        <v>0</v>
      </c>
      <c r="AD21" s="64">
        <f t="shared" si="6"/>
        <v>0</v>
      </c>
      <c r="AF21" s="128">
        <f t="shared" si="7"/>
        <v>1097826</v>
      </c>
    </row>
    <row r="22" spans="2:34" ht="27" hidden="1">
      <c r="B22" s="134" t="s">
        <v>103</v>
      </c>
      <c r="E22" s="136"/>
      <c r="H22" s="81"/>
      <c r="I22" s="80"/>
      <c r="J22" s="70"/>
      <c r="K22" s="75"/>
      <c r="L22" s="148" t="str">
        <f t="shared" si="0"/>
        <v/>
      </c>
      <c r="M22" s="71"/>
      <c r="N22" s="125">
        <f t="shared" si="1"/>
        <v>20000</v>
      </c>
      <c r="O22" s="126" t="str">
        <f t="shared" si="2"/>
        <v/>
      </c>
      <c r="P22" s="70"/>
      <c r="Q22" s="70"/>
      <c r="R22" s="81"/>
      <c r="S22" s="80"/>
      <c r="T22" s="70"/>
      <c r="Z22" s="67">
        <f t="shared" si="3"/>
        <v>0</v>
      </c>
      <c r="AA22" s="127">
        <f t="shared" si="4"/>
        <v>0</v>
      </c>
      <c r="AC22" s="64">
        <f t="shared" si="5"/>
        <v>0</v>
      </c>
      <c r="AD22" s="64">
        <f t="shared" si="6"/>
        <v>0</v>
      </c>
      <c r="AF22" s="128">
        <f t="shared" si="7"/>
        <v>1097826</v>
      </c>
    </row>
    <row r="23" spans="2:34" ht="27" hidden="1">
      <c r="B23" s="134" t="s">
        <v>103</v>
      </c>
      <c r="E23" s="136"/>
      <c r="H23" s="81"/>
      <c r="I23" s="80"/>
      <c r="J23" s="70"/>
      <c r="K23" s="75"/>
      <c r="L23" s="148" t="str">
        <f t="shared" si="0"/>
        <v/>
      </c>
      <c r="M23" s="71"/>
      <c r="N23" s="125">
        <f t="shared" si="1"/>
        <v>20000</v>
      </c>
      <c r="O23" s="126" t="str">
        <f t="shared" si="2"/>
        <v/>
      </c>
      <c r="P23" s="70"/>
      <c r="Q23" s="70"/>
      <c r="R23" s="81"/>
      <c r="S23" s="80"/>
      <c r="T23" s="70"/>
      <c r="Z23" s="67">
        <f t="shared" si="3"/>
        <v>0</v>
      </c>
      <c r="AA23" s="127">
        <f t="shared" si="4"/>
        <v>0</v>
      </c>
      <c r="AC23" s="64">
        <f t="shared" si="5"/>
        <v>0</v>
      </c>
      <c r="AD23" s="64">
        <f t="shared" si="6"/>
        <v>0</v>
      </c>
      <c r="AF23" s="128">
        <f t="shared" si="7"/>
        <v>1097826</v>
      </c>
    </row>
    <row r="24" spans="2:34" ht="27" hidden="1">
      <c r="B24" s="134" t="s">
        <v>103</v>
      </c>
      <c r="E24" s="136"/>
      <c r="H24" s="81"/>
      <c r="I24" s="80"/>
      <c r="J24" s="70"/>
      <c r="K24" s="75"/>
      <c r="L24" s="148" t="str">
        <f t="shared" si="0"/>
        <v/>
      </c>
      <c r="M24" s="71"/>
      <c r="N24" s="125">
        <f t="shared" si="1"/>
        <v>20000</v>
      </c>
      <c r="O24" s="126" t="str">
        <f t="shared" si="2"/>
        <v/>
      </c>
      <c r="P24" s="70"/>
      <c r="Q24" s="70"/>
      <c r="R24" s="81"/>
      <c r="S24" s="80"/>
      <c r="T24" s="70"/>
      <c r="Z24" s="67">
        <f t="shared" si="3"/>
        <v>0</v>
      </c>
      <c r="AA24" s="127">
        <f t="shared" si="4"/>
        <v>0</v>
      </c>
      <c r="AC24" s="64">
        <f t="shared" si="5"/>
        <v>0</v>
      </c>
      <c r="AD24" s="64">
        <f t="shared" si="6"/>
        <v>0</v>
      </c>
      <c r="AF24" s="128">
        <f t="shared" si="7"/>
        <v>1097826</v>
      </c>
      <c r="AH24" s="64"/>
    </row>
    <row r="25" spans="2:34" ht="27" hidden="1">
      <c r="B25" s="134" t="s">
        <v>103</v>
      </c>
      <c r="E25" s="136"/>
      <c r="H25" s="81"/>
      <c r="I25" s="80"/>
      <c r="J25" s="70"/>
      <c r="K25" s="75"/>
      <c r="L25" s="148" t="str">
        <f t="shared" si="0"/>
        <v/>
      </c>
      <c r="M25" s="71"/>
      <c r="N25" s="125">
        <f t="shared" si="1"/>
        <v>20000</v>
      </c>
      <c r="O25" s="126" t="str">
        <f t="shared" si="2"/>
        <v/>
      </c>
      <c r="P25" s="70"/>
      <c r="Q25" s="70"/>
      <c r="R25" s="81"/>
      <c r="S25" s="80"/>
      <c r="T25" s="70"/>
      <c r="Z25" s="67">
        <f t="shared" si="3"/>
        <v>0</v>
      </c>
      <c r="AA25" s="127">
        <f t="shared" si="4"/>
        <v>0</v>
      </c>
      <c r="AC25" s="64">
        <f t="shared" si="5"/>
        <v>0</v>
      </c>
      <c r="AD25" s="64">
        <f t="shared" si="6"/>
        <v>0</v>
      </c>
      <c r="AF25" s="128">
        <f t="shared" si="7"/>
        <v>1097826</v>
      </c>
      <c r="AH25" s="64"/>
    </row>
    <row r="26" spans="2:34" ht="27" hidden="1">
      <c r="B26" s="134" t="s">
        <v>103</v>
      </c>
      <c r="E26" s="136"/>
      <c r="H26" s="81"/>
      <c r="I26" s="80"/>
      <c r="J26" s="70"/>
      <c r="K26" s="75"/>
      <c r="L26" s="148" t="str">
        <f t="shared" si="0"/>
        <v/>
      </c>
      <c r="M26" s="71"/>
      <c r="N26" s="125">
        <f t="shared" si="1"/>
        <v>20000</v>
      </c>
      <c r="O26" s="126" t="str">
        <f t="shared" si="2"/>
        <v/>
      </c>
      <c r="P26" s="70"/>
      <c r="Q26" s="70"/>
      <c r="R26" s="81"/>
      <c r="S26" s="80"/>
      <c r="T26" s="70"/>
      <c r="Z26" s="67">
        <f t="shared" si="3"/>
        <v>0</v>
      </c>
      <c r="AA26" s="127">
        <f t="shared" si="4"/>
        <v>0</v>
      </c>
      <c r="AC26" s="64">
        <f t="shared" si="5"/>
        <v>0</v>
      </c>
      <c r="AD26" s="64">
        <f t="shared" si="6"/>
        <v>0</v>
      </c>
      <c r="AF26" s="128">
        <f t="shared" si="7"/>
        <v>1097826</v>
      </c>
      <c r="AH26" s="64"/>
    </row>
    <row r="27" spans="2:34" ht="27" hidden="1">
      <c r="B27" s="134" t="s">
        <v>103</v>
      </c>
      <c r="E27" s="136"/>
      <c r="H27" s="81"/>
      <c r="I27" s="80"/>
      <c r="J27" s="70"/>
      <c r="K27" s="75"/>
      <c r="L27" s="148" t="str">
        <f t="shared" si="0"/>
        <v/>
      </c>
      <c r="M27" s="71"/>
      <c r="N27" s="125">
        <f t="shared" si="1"/>
        <v>20000</v>
      </c>
      <c r="O27" s="126" t="str">
        <f t="shared" si="2"/>
        <v/>
      </c>
      <c r="P27" s="70"/>
      <c r="Q27" s="70"/>
      <c r="R27" s="81"/>
      <c r="S27" s="80"/>
      <c r="T27" s="70"/>
      <c r="Z27" s="67">
        <f t="shared" si="3"/>
        <v>0</v>
      </c>
      <c r="AA27" s="127">
        <f t="shared" si="4"/>
        <v>0</v>
      </c>
      <c r="AC27" s="64">
        <f t="shared" si="5"/>
        <v>0</v>
      </c>
      <c r="AD27" s="64">
        <f t="shared" si="6"/>
        <v>0</v>
      </c>
      <c r="AF27" s="128">
        <f t="shared" si="7"/>
        <v>1097826</v>
      </c>
      <c r="AH27" s="64"/>
    </row>
    <row r="28" spans="2:34" ht="27" hidden="1">
      <c r="B28" s="134" t="s">
        <v>103</v>
      </c>
      <c r="E28" s="136"/>
      <c r="H28" s="81"/>
      <c r="I28" s="80"/>
      <c r="J28" s="70"/>
      <c r="K28" s="75"/>
      <c r="L28" s="148" t="str">
        <f t="shared" si="0"/>
        <v/>
      </c>
      <c r="M28" s="71"/>
      <c r="N28" s="125">
        <f t="shared" si="1"/>
        <v>20000</v>
      </c>
      <c r="O28" s="126" t="str">
        <f t="shared" si="2"/>
        <v/>
      </c>
      <c r="P28" s="70"/>
      <c r="Q28" s="70"/>
      <c r="R28" s="81"/>
      <c r="S28" s="80"/>
      <c r="T28" s="70"/>
      <c r="Z28" s="67">
        <f t="shared" si="3"/>
        <v>0</v>
      </c>
      <c r="AA28" s="127">
        <f t="shared" si="4"/>
        <v>0</v>
      </c>
      <c r="AC28" s="64">
        <f t="shared" si="5"/>
        <v>0</v>
      </c>
      <c r="AD28" s="64">
        <f t="shared" si="6"/>
        <v>0</v>
      </c>
      <c r="AF28" s="128">
        <f t="shared" si="7"/>
        <v>1097826</v>
      </c>
      <c r="AH28" s="64"/>
    </row>
    <row r="29" spans="2:34" ht="27" hidden="1">
      <c r="B29" s="134" t="s">
        <v>103</v>
      </c>
      <c r="E29" s="136"/>
      <c r="H29" s="81"/>
      <c r="I29" s="80"/>
      <c r="J29" s="70"/>
      <c r="K29" s="75"/>
      <c r="L29" s="148" t="str">
        <f t="shared" si="0"/>
        <v/>
      </c>
      <c r="M29" s="71"/>
      <c r="N29" s="125">
        <f t="shared" si="1"/>
        <v>20000</v>
      </c>
      <c r="O29" s="126" t="str">
        <f t="shared" si="2"/>
        <v/>
      </c>
      <c r="P29" s="70"/>
      <c r="Q29" s="70"/>
      <c r="R29" s="81"/>
      <c r="S29" s="80"/>
      <c r="T29" s="70"/>
      <c r="Z29" s="67">
        <f t="shared" si="3"/>
        <v>0</v>
      </c>
      <c r="AA29" s="127">
        <f t="shared" si="4"/>
        <v>0</v>
      </c>
      <c r="AC29" s="64">
        <f t="shared" si="5"/>
        <v>0</v>
      </c>
      <c r="AD29" s="64">
        <f t="shared" si="6"/>
        <v>0</v>
      </c>
      <c r="AF29" s="128">
        <f t="shared" si="7"/>
        <v>1097826</v>
      </c>
    </row>
    <row r="30" spans="2:34" ht="27" hidden="1">
      <c r="B30" s="134" t="s">
        <v>103</v>
      </c>
      <c r="E30" s="136"/>
      <c r="H30" s="81"/>
      <c r="I30" s="80"/>
      <c r="J30" s="70"/>
      <c r="K30" s="75"/>
      <c r="L30" s="148" t="str">
        <f t="shared" si="0"/>
        <v/>
      </c>
      <c r="M30" s="71"/>
      <c r="N30" s="125">
        <f t="shared" si="1"/>
        <v>20000</v>
      </c>
      <c r="O30" s="126" t="str">
        <f t="shared" si="2"/>
        <v/>
      </c>
      <c r="P30" s="70"/>
      <c r="Q30" s="70"/>
      <c r="R30" s="81"/>
      <c r="S30" s="80"/>
      <c r="T30" s="70"/>
      <c r="Z30" s="67">
        <f t="shared" si="3"/>
        <v>0</v>
      </c>
      <c r="AA30" s="127">
        <f t="shared" si="4"/>
        <v>0</v>
      </c>
      <c r="AC30" s="64">
        <f t="shared" si="5"/>
        <v>0</v>
      </c>
      <c r="AD30" s="64">
        <f t="shared" si="6"/>
        <v>0</v>
      </c>
      <c r="AF30" s="128">
        <f t="shared" si="7"/>
        <v>1097826</v>
      </c>
    </row>
    <row r="31" spans="2:34" ht="27" hidden="1">
      <c r="B31" s="134" t="s">
        <v>103</v>
      </c>
      <c r="E31" s="136"/>
      <c r="H31" s="81"/>
      <c r="I31" s="80"/>
      <c r="J31" s="70"/>
      <c r="K31" s="75"/>
      <c r="L31" s="148" t="str">
        <f t="shared" si="0"/>
        <v/>
      </c>
      <c r="M31" s="71"/>
      <c r="N31" s="125">
        <f t="shared" si="1"/>
        <v>20000</v>
      </c>
      <c r="O31" s="126" t="str">
        <f t="shared" si="2"/>
        <v/>
      </c>
      <c r="P31" s="70"/>
      <c r="Q31" s="70"/>
      <c r="R31" s="81"/>
      <c r="S31" s="80"/>
      <c r="T31" s="70"/>
      <c r="Z31" s="67">
        <f t="shared" si="3"/>
        <v>0</v>
      </c>
      <c r="AA31" s="127">
        <f t="shared" si="4"/>
        <v>0</v>
      </c>
      <c r="AC31" s="64">
        <f t="shared" si="5"/>
        <v>0</v>
      </c>
      <c r="AD31" s="64">
        <f t="shared" si="6"/>
        <v>0</v>
      </c>
      <c r="AF31" s="128">
        <f t="shared" si="7"/>
        <v>1097826</v>
      </c>
    </row>
    <row r="32" spans="2:34" ht="27" hidden="1">
      <c r="B32" s="134" t="s">
        <v>103</v>
      </c>
      <c r="E32" s="136"/>
      <c r="H32" s="81"/>
      <c r="I32" s="80"/>
      <c r="J32" s="70"/>
      <c r="K32" s="75"/>
      <c r="L32" s="148" t="str">
        <f t="shared" si="0"/>
        <v/>
      </c>
      <c r="M32" s="71"/>
      <c r="N32" s="125">
        <f t="shared" si="1"/>
        <v>20000</v>
      </c>
      <c r="O32" s="126" t="str">
        <f t="shared" si="2"/>
        <v/>
      </c>
      <c r="P32" s="70"/>
      <c r="Q32" s="70"/>
      <c r="R32" s="81"/>
      <c r="S32" s="80"/>
      <c r="T32" s="70"/>
      <c r="Z32" s="67">
        <f t="shared" si="3"/>
        <v>0</v>
      </c>
      <c r="AA32" s="127">
        <f t="shared" si="4"/>
        <v>0</v>
      </c>
      <c r="AC32" s="64">
        <f t="shared" si="5"/>
        <v>0</v>
      </c>
      <c r="AD32" s="64">
        <f t="shared" si="6"/>
        <v>0</v>
      </c>
      <c r="AF32" s="128">
        <f t="shared" si="7"/>
        <v>1097826</v>
      </c>
    </row>
    <row r="33" spans="2:32" ht="27" hidden="1">
      <c r="B33" s="134" t="s">
        <v>103</v>
      </c>
      <c r="E33" s="136"/>
      <c r="H33" s="81"/>
      <c r="I33" s="80"/>
      <c r="J33" s="70"/>
      <c r="K33" s="75"/>
      <c r="L33" s="148" t="str">
        <f t="shared" si="0"/>
        <v/>
      </c>
      <c r="M33" s="71"/>
      <c r="N33" s="125">
        <f t="shared" si="1"/>
        <v>20000</v>
      </c>
      <c r="O33" s="126" t="str">
        <f t="shared" si="2"/>
        <v/>
      </c>
      <c r="P33" s="70"/>
      <c r="Q33" s="70"/>
      <c r="R33" s="81"/>
      <c r="S33" s="80"/>
      <c r="T33" s="70"/>
      <c r="Z33" s="67">
        <f t="shared" si="3"/>
        <v>0</v>
      </c>
      <c r="AA33" s="127">
        <f t="shared" si="4"/>
        <v>0</v>
      </c>
      <c r="AC33" s="64">
        <f t="shared" si="5"/>
        <v>0</v>
      </c>
      <c r="AD33" s="64">
        <f t="shared" si="6"/>
        <v>0</v>
      </c>
      <c r="AF33" s="128">
        <f t="shared" si="7"/>
        <v>1097826</v>
      </c>
    </row>
    <row r="34" spans="2:32" ht="27" hidden="1">
      <c r="B34" s="134" t="s">
        <v>103</v>
      </c>
      <c r="E34" s="136"/>
      <c r="H34" s="81"/>
      <c r="I34" s="80"/>
      <c r="J34" s="70"/>
      <c r="K34" s="75"/>
      <c r="L34" s="148" t="str">
        <f t="shared" si="0"/>
        <v/>
      </c>
      <c r="M34" s="71"/>
      <c r="N34" s="125">
        <f t="shared" si="1"/>
        <v>20000</v>
      </c>
      <c r="O34" s="126" t="str">
        <f t="shared" si="2"/>
        <v/>
      </c>
      <c r="P34" s="70"/>
      <c r="Q34" s="70"/>
      <c r="R34" s="81"/>
      <c r="S34" s="80"/>
      <c r="T34" s="70"/>
      <c r="Z34" s="67">
        <f t="shared" si="3"/>
        <v>0</v>
      </c>
      <c r="AA34" s="127">
        <f t="shared" si="4"/>
        <v>0</v>
      </c>
      <c r="AC34" s="64">
        <f t="shared" si="5"/>
        <v>0</v>
      </c>
      <c r="AD34" s="64">
        <f t="shared" si="6"/>
        <v>0</v>
      </c>
      <c r="AF34" s="128">
        <f t="shared" si="7"/>
        <v>1097826</v>
      </c>
    </row>
    <row r="35" spans="2:32" hidden="1">
      <c r="H35" s="81"/>
      <c r="I35" s="80"/>
      <c r="J35" s="70"/>
      <c r="K35" s="75"/>
      <c r="L35" s="148" t="str">
        <f t="shared" ref="L35:L54" si="8">IF(J35="","",J35-K35)</f>
        <v/>
      </c>
      <c r="M35" s="71"/>
      <c r="N35" s="125">
        <f t="shared" ref="N35:N54" si="9">$D$1*$N$1</f>
        <v>20000</v>
      </c>
      <c r="O35" s="126" t="str">
        <f t="shared" ref="O35:O54" si="10">IF(M35="","",(N35/M35)/1000)</f>
        <v/>
      </c>
      <c r="P35" s="70"/>
      <c r="Q35" s="70"/>
      <c r="R35" s="81"/>
      <c r="S35" s="80"/>
      <c r="T35" s="70"/>
      <c r="Z35" s="67">
        <f t="shared" ref="Z35:Z54" si="11">IF(F35="買い",(T35-J35),(J35-T35))</f>
        <v>0</v>
      </c>
      <c r="AA35" s="127">
        <f t="shared" ref="AA35:AA54" si="12">IF(F35="買い",(T35-J35)*Y35,(J35-T35)*Y35)</f>
        <v>0</v>
      </c>
      <c r="AC35" s="64">
        <f t="shared" ref="AC35:AC54" si="13">IF(AB35&gt;0,AB35,0)</f>
        <v>0</v>
      </c>
      <c r="AD35" s="64">
        <f t="shared" ref="AD35:AD54" si="14">IF(AB35&lt;0,AB35,0)</f>
        <v>0</v>
      </c>
      <c r="AF35" s="128">
        <f t="shared" si="7"/>
        <v>1097826</v>
      </c>
    </row>
    <row r="36" spans="2:32" hidden="1">
      <c r="H36" s="81"/>
      <c r="I36" s="80"/>
      <c r="J36" s="70"/>
      <c r="K36" s="75"/>
      <c r="L36" s="148" t="str">
        <f t="shared" si="8"/>
        <v/>
      </c>
      <c r="M36" s="71"/>
      <c r="N36" s="125">
        <f t="shared" si="9"/>
        <v>20000</v>
      </c>
      <c r="O36" s="126" t="str">
        <f t="shared" si="10"/>
        <v/>
      </c>
      <c r="P36" s="70"/>
      <c r="Q36" s="70"/>
      <c r="R36" s="81"/>
      <c r="S36" s="80"/>
      <c r="T36" s="70"/>
      <c r="Z36" s="67">
        <f t="shared" si="11"/>
        <v>0</v>
      </c>
      <c r="AA36" s="127">
        <f t="shared" si="12"/>
        <v>0</v>
      </c>
      <c r="AC36" s="64">
        <f t="shared" si="13"/>
        <v>0</v>
      </c>
      <c r="AD36" s="64">
        <f t="shared" si="14"/>
        <v>0</v>
      </c>
      <c r="AF36" s="128">
        <f t="shared" si="7"/>
        <v>1097826</v>
      </c>
    </row>
    <row r="37" spans="2:32" hidden="1">
      <c r="H37" s="81"/>
      <c r="I37" s="80"/>
      <c r="J37" s="70"/>
      <c r="K37" s="75"/>
      <c r="L37" s="148" t="str">
        <f t="shared" si="8"/>
        <v/>
      </c>
      <c r="M37" s="71"/>
      <c r="N37" s="125">
        <f t="shared" si="9"/>
        <v>20000</v>
      </c>
      <c r="O37" s="126" t="str">
        <f t="shared" si="10"/>
        <v/>
      </c>
      <c r="P37" s="70"/>
      <c r="Q37" s="70"/>
      <c r="R37" s="81"/>
      <c r="S37" s="80"/>
      <c r="T37" s="70"/>
      <c r="Z37" s="67">
        <f t="shared" si="11"/>
        <v>0</v>
      </c>
      <c r="AA37" s="127">
        <f t="shared" si="12"/>
        <v>0</v>
      </c>
      <c r="AC37" s="64">
        <f t="shared" si="13"/>
        <v>0</v>
      </c>
      <c r="AD37" s="64">
        <f t="shared" si="14"/>
        <v>0</v>
      </c>
      <c r="AF37" s="128">
        <f t="shared" si="7"/>
        <v>1097826</v>
      </c>
    </row>
    <row r="38" spans="2:32" hidden="1">
      <c r="H38" s="81"/>
      <c r="I38" s="80"/>
      <c r="J38" s="70"/>
      <c r="K38" s="75"/>
      <c r="L38" s="148" t="str">
        <f t="shared" si="8"/>
        <v/>
      </c>
      <c r="M38" s="71"/>
      <c r="N38" s="125">
        <f t="shared" si="9"/>
        <v>20000</v>
      </c>
      <c r="O38" s="126" t="str">
        <f t="shared" si="10"/>
        <v/>
      </c>
      <c r="P38" s="70"/>
      <c r="Q38" s="70"/>
      <c r="R38" s="81"/>
      <c r="S38" s="80"/>
      <c r="T38" s="70"/>
      <c r="Z38" s="67">
        <f t="shared" si="11"/>
        <v>0</v>
      </c>
      <c r="AA38" s="127">
        <f t="shared" si="12"/>
        <v>0</v>
      </c>
      <c r="AC38" s="64">
        <f t="shared" si="13"/>
        <v>0</v>
      </c>
      <c r="AD38" s="64">
        <f t="shared" si="14"/>
        <v>0</v>
      </c>
      <c r="AF38" s="128">
        <f t="shared" si="7"/>
        <v>1097826</v>
      </c>
    </row>
    <row r="39" spans="2:32" hidden="1">
      <c r="H39" s="81"/>
      <c r="I39" s="80"/>
      <c r="J39" s="70"/>
      <c r="K39" s="75"/>
      <c r="L39" s="148" t="str">
        <f t="shared" si="8"/>
        <v/>
      </c>
      <c r="M39" s="71"/>
      <c r="N39" s="125">
        <f t="shared" si="9"/>
        <v>20000</v>
      </c>
      <c r="O39" s="126" t="str">
        <f t="shared" si="10"/>
        <v/>
      </c>
      <c r="P39" s="70"/>
      <c r="Q39" s="70"/>
      <c r="R39" s="81"/>
      <c r="S39" s="80"/>
      <c r="T39" s="70"/>
      <c r="Z39" s="67">
        <f t="shared" si="11"/>
        <v>0</v>
      </c>
      <c r="AA39" s="127">
        <f t="shared" si="12"/>
        <v>0</v>
      </c>
      <c r="AC39" s="64">
        <f t="shared" si="13"/>
        <v>0</v>
      </c>
      <c r="AD39" s="64">
        <f t="shared" si="14"/>
        <v>0</v>
      </c>
      <c r="AF39" s="128">
        <f t="shared" si="7"/>
        <v>1097826</v>
      </c>
    </row>
    <row r="40" spans="2:32" hidden="1">
      <c r="H40" s="81"/>
      <c r="I40" s="80"/>
      <c r="J40" s="70"/>
      <c r="K40" s="75"/>
      <c r="L40" s="148" t="str">
        <f t="shared" si="8"/>
        <v/>
      </c>
      <c r="M40" s="71"/>
      <c r="N40" s="125">
        <f t="shared" si="9"/>
        <v>20000</v>
      </c>
      <c r="O40" s="126" t="str">
        <f t="shared" si="10"/>
        <v/>
      </c>
      <c r="P40" s="70"/>
      <c r="Q40" s="70"/>
      <c r="R40" s="81"/>
      <c r="S40" s="80"/>
      <c r="T40" s="70"/>
      <c r="Z40" s="67">
        <f t="shared" si="11"/>
        <v>0</v>
      </c>
      <c r="AA40" s="127">
        <f t="shared" si="12"/>
        <v>0</v>
      </c>
      <c r="AC40" s="64">
        <f t="shared" si="13"/>
        <v>0</v>
      </c>
      <c r="AD40" s="64">
        <f t="shared" si="14"/>
        <v>0</v>
      </c>
      <c r="AF40" s="128">
        <f t="shared" si="7"/>
        <v>1097826</v>
      </c>
    </row>
    <row r="41" spans="2:32" hidden="1">
      <c r="H41" s="81"/>
      <c r="I41" s="80"/>
      <c r="J41" s="70"/>
      <c r="K41" s="75"/>
      <c r="L41" s="148" t="str">
        <f t="shared" si="8"/>
        <v/>
      </c>
      <c r="M41" s="71"/>
      <c r="N41" s="125">
        <f t="shared" si="9"/>
        <v>20000</v>
      </c>
      <c r="O41" s="126" t="str">
        <f t="shared" si="10"/>
        <v/>
      </c>
      <c r="P41" s="70"/>
      <c r="Q41" s="70"/>
      <c r="R41" s="81"/>
      <c r="S41" s="80"/>
      <c r="T41" s="70"/>
      <c r="Z41" s="67">
        <f t="shared" si="11"/>
        <v>0</v>
      </c>
      <c r="AA41" s="127">
        <f t="shared" si="12"/>
        <v>0</v>
      </c>
      <c r="AC41" s="64">
        <f t="shared" si="13"/>
        <v>0</v>
      </c>
      <c r="AD41" s="64">
        <f t="shared" si="14"/>
        <v>0</v>
      </c>
      <c r="AF41" s="128">
        <f t="shared" si="7"/>
        <v>1097826</v>
      </c>
    </row>
    <row r="42" spans="2:32" hidden="1">
      <c r="H42" s="81"/>
      <c r="I42" s="80"/>
      <c r="J42" s="70"/>
      <c r="K42" s="75"/>
      <c r="L42" s="148" t="str">
        <f t="shared" si="8"/>
        <v/>
      </c>
      <c r="M42" s="71"/>
      <c r="N42" s="125">
        <f t="shared" si="9"/>
        <v>20000</v>
      </c>
      <c r="O42" s="126" t="str">
        <f t="shared" si="10"/>
        <v/>
      </c>
      <c r="P42" s="70"/>
      <c r="Q42" s="70"/>
      <c r="R42" s="81"/>
      <c r="S42" s="80"/>
      <c r="T42" s="70"/>
      <c r="Z42" s="67">
        <f t="shared" si="11"/>
        <v>0</v>
      </c>
      <c r="AA42" s="127">
        <f t="shared" si="12"/>
        <v>0</v>
      </c>
      <c r="AC42" s="64">
        <f t="shared" si="13"/>
        <v>0</v>
      </c>
      <c r="AD42" s="64">
        <f t="shared" si="14"/>
        <v>0</v>
      </c>
      <c r="AF42" s="128">
        <f t="shared" si="7"/>
        <v>1097826</v>
      </c>
    </row>
    <row r="43" spans="2:32" hidden="1">
      <c r="H43" s="81"/>
      <c r="I43" s="80"/>
      <c r="J43" s="70"/>
      <c r="K43" s="75"/>
      <c r="L43" s="148" t="str">
        <f t="shared" si="8"/>
        <v/>
      </c>
      <c r="M43" s="71"/>
      <c r="N43" s="125">
        <f t="shared" si="9"/>
        <v>20000</v>
      </c>
      <c r="O43" s="126" t="str">
        <f t="shared" si="10"/>
        <v/>
      </c>
      <c r="P43" s="70"/>
      <c r="Q43" s="70"/>
      <c r="R43" s="81"/>
      <c r="S43" s="80"/>
      <c r="T43" s="70"/>
      <c r="Z43" s="67">
        <f t="shared" si="11"/>
        <v>0</v>
      </c>
      <c r="AA43" s="127">
        <f t="shared" si="12"/>
        <v>0</v>
      </c>
      <c r="AC43" s="64">
        <f t="shared" si="13"/>
        <v>0</v>
      </c>
      <c r="AD43" s="64">
        <f t="shared" si="14"/>
        <v>0</v>
      </c>
      <c r="AF43" s="128">
        <f t="shared" si="7"/>
        <v>1097826</v>
      </c>
    </row>
    <row r="44" spans="2:32" hidden="1">
      <c r="H44" s="81"/>
      <c r="I44" s="80"/>
      <c r="J44" s="70"/>
      <c r="K44" s="75"/>
      <c r="L44" s="148" t="str">
        <f t="shared" si="8"/>
        <v/>
      </c>
      <c r="M44" s="71"/>
      <c r="N44" s="125">
        <f t="shared" si="9"/>
        <v>20000</v>
      </c>
      <c r="O44" s="126" t="str">
        <f t="shared" si="10"/>
        <v/>
      </c>
      <c r="P44" s="70"/>
      <c r="Q44" s="70"/>
      <c r="R44" s="81"/>
      <c r="S44" s="80"/>
      <c r="T44" s="70"/>
      <c r="Z44" s="67">
        <f t="shared" si="11"/>
        <v>0</v>
      </c>
      <c r="AA44" s="127">
        <f t="shared" si="12"/>
        <v>0</v>
      </c>
      <c r="AC44" s="64">
        <f t="shared" si="13"/>
        <v>0</v>
      </c>
      <c r="AD44" s="64">
        <f t="shared" si="14"/>
        <v>0</v>
      </c>
      <c r="AF44" s="128">
        <f t="shared" si="7"/>
        <v>1097826</v>
      </c>
    </row>
    <row r="45" spans="2:32" hidden="1">
      <c r="H45" s="81"/>
      <c r="I45" s="80"/>
      <c r="J45" s="70"/>
      <c r="K45" s="75"/>
      <c r="L45" s="148" t="str">
        <f t="shared" si="8"/>
        <v/>
      </c>
      <c r="M45" s="71"/>
      <c r="N45" s="125">
        <f t="shared" si="9"/>
        <v>20000</v>
      </c>
      <c r="O45" s="126" t="str">
        <f t="shared" si="10"/>
        <v/>
      </c>
      <c r="P45" s="70"/>
      <c r="Q45" s="70"/>
      <c r="R45" s="81"/>
      <c r="S45" s="80"/>
      <c r="T45" s="70"/>
      <c r="Z45" s="67">
        <f t="shared" si="11"/>
        <v>0</v>
      </c>
      <c r="AA45" s="127">
        <f t="shared" si="12"/>
        <v>0</v>
      </c>
      <c r="AC45" s="64">
        <f t="shared" si="13"/>
        <v>0</v>
      </c>
      <c r="AD45" s="64">
        <f t="shared" si="14"/>
        <v>0</v>
      </c>
      <c r="AF45" s="128">
        <f t="shared" si="7"/>
        <v>1097826</v>
      </c>
    </row>
    <row r="46" spans="2:32" hidden="1">
      <c r="H46" s="81"/>
      <c r="I46" s="80"/>
      <c r="J46" s="70"/>
      <c r="K46" s="75"/>
      <c r="L46" s="148" t="str">
        <f t="shared" si="8"/>
        <v/>
      </c>
      <c r="M46" s="71"/>
      <c r="N46" s="125">
        <f t="shared" si="9"/>
        <v>20000</v>
      </c>
      <c r="O46" s="126" t="str">
        <f t="shared" si="10"/>
        <v/>
      </c>
      <c r="P46" s="70"/>
      <c r="Q46" s="70"/>
      <c r="R46" s="81"/>
      <c r="S46" s="80"/>
      <c r="T46" s="70"/>
      <c r="Z46" s="67">
        <f t="shared" si="11"/>
        <v>0</v>
      </c>
      <c r="AA46" s="127">
        <f t="shared" si="12"/>
        <v>0</v>
      </c>
      <c r="AC46" s="64">
        <f t="shared" si="13"/>
        <v>0</v>
      </c>
      <c r="AD46" s="64">
        <f t="shared" si="14"/>
        <v>0</v>
      </c>
      <c r="AF46" s="128">
        <f t="shared" si="7"/>
        <v>1097826</v>
      </c>
    </row>
    <row r="47" spans="2:32" hidden="1">
      <c r="H47" s="81"/>
      <c r="I47" s="80"/>
      <c r="J47" s="70"/>
      <c r="K47" s="75"/>
      <c r="L47" s="148" t="str">
        <f t="shared" si="8"/>
        <v/>
      </c>
      <c r="M47" s="71"/>
      <c r="N47" s="125">
        <f t="shared" si="9"/>
        <v>20000</v>
      </c>
      <c r="O47" s="126" t="str">
        <f t="shared" si="10"/>
        <v/>
      </c>
      <c r="P47" s="70"/>
      <c r="Q47" s="70"/>
      <c r="R47" s="81"/>
      <c r="S47" s="80"/>
      <c r="T47" s="70"/>
      <c r="Z47" s="67">
        <f t="shared" si="11"/>
        <v>0</v>
      </c>
      <c r="AA47" s="127">
        <f t="shared" si="12"/>
        <v>0</v>
      </c>
      <c r="AC47" s="64">
        <f t="shared" si="13"/>
        <v>0</v>
      </c>
      <c r="AD47" s="64">
        <f t="shared" si="14"/>
        <v>0</v>
      </c>
      <c r="AF47" s="128">
        <f t="shared" si="7"/>
        <v>1097826</v>
      </c>
    </row>
    <row r="48" spans="2:32" hidden="1">
      <c r="H48" s="81"/>
      <c r="I48" s="80"/>
      <c r="J48" s="70"/>
      <c r="K48" s="75"/>
      <c r="L48" s="148" t="str">
        <f t="shared" si="8"/>
        <v/>
      </c>
      <c r="M48" s="71"/>
      <c r="N48" s="125">
        <f t="shared" si="9"/>
        <v>20000</v>
      </c>
      <c r="O48" s="126" t="str">
        <f t="shared" si="10"/>
        <v/>
      </c>
      <c r="P48" s="70"/>
      <c r="Q48" s="70"/>
      <c r="R48" s="81"/>
      <c r="S48" s="80"/>
      <c r="T48" s="70"/>
      <c r="Z48" s="67">
        <f t="shared" si="11"/>
        <v>0</v>
      </c>
      <c r="AA48" s="127">
        <f t="shared" si="12"/>
        <v>0</v>
      </c>
      <c r="AC48" s="64">
        <f t="shared" si="13"/>
        <v>0</v>
      </c>
      <c r="AD48" s="64">
        <f t="shared" si="14"/>
        <v>0</v>
      </c>
      <c r="AF48" s="128">
        <f t="shared" si="7"/>
        <v>1097826</v>
      </c>
    </row>
    <row r="49" spans="2:33" hidden="1">
      <c r="H49" s="81"/>
      <c r="I49" s="80"/>
      <c r="J49" s="70"/>
      <c r="K49" s="75"/>
      <c r="L49" s="148" t="str">
        <f t="shared" si="8"/>
        <v/>
      </c>
      <c r="M49" s="71"/>
      <c r="N49" s="125">
        <f t="shared" si="9"/>
        <v>20000</v>
      </c>
      <c r="O49" s="126" t="str">
        <f t="shared" si="10"/>
        <v/>
      </c>
      <c r="P49" s="70"/>
      <c r="Q49" s="70"/>
      <c r="R49" s="81"/>
      <c r="S49" s="80"/>
      <c r="T49" s="70"/>
      <c r="Z49" s="67">
        <f t="shared" si="11"/>
        <v>0</v>
      </c>
      <c r="AA49" s="127">
        <f t="shared" si="12"/>
        <v>0</v>
      </c>
      <c r="AC49" s="64">
        <f t="shared" si="13"/>
        <v>0</v>
      </c>
      <c r="AD49" s="64">
        <f t="shared" si="14"/>
        <v>0</v>
      </c>
      <c r="AF49" s="128">
        <f t="shared" si="7"/>
        <v>1097826</v>
      </c>
    </row>
    <row r="50" spans="2:33" hidden="1">
      <c r="H50" s="81"/>
      <c r="I50" s="80"/>
      <c r="J50" s="70"/>
      <c r="K50" s="75"/>
      <c r="L50" s="148" t="str">
        <f t="shared" si="8"/>
        <v/>
      </c>
      <c r="M50" s="71"/>
      <c r="N50" s="125">
        <f t="shared" si="9"/>
        <v>20000</v>
      </c>
      <c r="O50" s="126" t="str">
        <f t="shared" si="10"/>
        <v/>
      </c>
      <c r="P50" s="70"/>
      <c r="Q50" s="70"/>
      <c r="R50" s="81"/>
      <c r="S50" s="80"/>
      <c r="T50" s="70"/>
      <c r="Z50" s="67">
        <f t="shared" si="11"/>
        <v>0</v>
      </c>
      <c r="AA50" s="127">
        <f t="shared" si="12"/>
        <v>0</v>
      </c>
      <c r="AC50" s="64">
        <f t="shared" si="13"/>
        <v>0</v>
      </c>
      <c r="AD50" s="64">
        <f t="shared" si="14"/>
        <v>0</v>
      </c>
      <c r="AF50" s="128">
        <f t="shared" si="7"/>
        <v>1097826</v>
      </c>
    </row>
    <row r="51" spans="2:33" hidden="1">
      <c r="H51" s="81"/>
      <c r="I51" s="80"/>
      <c r="J51" s="70"/>
      <c r="K51" s="75"/>
      <c r="L51" s="148" t="str">
        <f t="shared" si="8"/>
        <v/>
      </c>
      <c r="M51" s="71"/>
      <c r="N51" s="125">
        <f t="shared" si="9"/>
        <v>20000</v>
      </c>
      <c r="O51" s="126" t="str">
        <f t="shared" si="10"/>
        <v/>
      </c>
      <c r="P51" s="70"/>
      <c r="Q51" s="70"/>
      <c r="R51" s="81"/>
      <c r="S51" s="80"/>
      <c r="T51" s="70"/>
      <c r="Z51" s="67">
        <f t="shared" si="11"/>
        <v>0</v>
      </c>
      <c r="AA51" s="127">
        <f t="shared" si="12"/>
        <v>0</v>
      </c>
      <c r="AC51" s="64">
        <f t="shared" si="13"/>
        <v>0</v>
      </c>
      <c r="AD51" s="64">
        <f t="shared" si="14"/>
        <v>0</v>
      </c>
      <c r="AF51" s="128">
        <f t="shared" si="7"/>
        <v>1097826</v>
      </c>
    </row>
    <row r="52" spans="2:33" hidden="1">
      <c r="H52" s="81"/>
      <c r="I52" s="80"/>
      <c r="J52" s="70"/>
      <c r="K52" s="75"/>
      <c r="L52" s="148" t="str">
        <f t="shared" si="8"/>
        <v/>
      </c>
      <c r="M52" s="71"/>
      <c r="N52" s="125">
        <f t="shared" si="9"/>
        <v>20000</v>
      </c>
      <c r="O52" s="126" t="str">
        <f t="shared" si="10"/>
        <v/>
      </c>
      <c r="P52" s="70"/>
      <c r="Q52" s="70"/>
      <c r="R52" s="81"/>
      <c r="S52" s="80"/>
      <c r="T52" s="70"/>
      <c r="Z52" s="67">
        <f t="shared" si="11"/>
        <v>0</v>
      </c>
      <c r="AA52" s="127">
        <f t="shared" si="12"/>
        <v>0</v>
      </c>
      <c r="AC52" s="64">
        <f t="shared" si="13"/>
        <v>0</v>
      </c>
      <c r="AD52" s="64">
        <f t="shared" si="14"/>
        <v>0</v>
      </c>
      <c r="AF52" s="128">
        <f t="shared" si="7"/>
        <v>1097826</v>
      </c>
    </row>
    <row r="53" spans="2:33" hidden="1">
      <c r="H53" s="81"/>
      <c r="I53" s="80"/>
      <c r="J53" s="70"/>
      <c r="K53" s="75"/>
      <c r="L53" s="148" t="str">
        <f t="shared" si="8"/>
        <v/>
      </c>
      <c r="M53" s="71"/>
      <c r="N53" s="125">
        <f t="shared" si="9"/>
        <v>20000</v>
      </c>
      <c r="O53" s="126" t="str">
        <f t="shared" si="10"/>
        <v/>
      </c>
      <c r="P53" s="70"/>
      <c r="Q53" s="70"/>
      <c r="R53" s="81"/>
      <c r="S53" s="80"/>
      <c r="T53" s="70"/>
      <c r="Z53" s="67">
        <f t="shared" si="11"/>
        <v>0</v>
      </c>
      <c r="AA53" s="127">
        <f t="shared" si="12"/>
        <v>0</v>
      </c>
      <c r="AC53" s="64">
        <f t="shared" si="13"/>
        <v>0</v>
      </c>
      <c r="AD53" s="64">
        <f t="shared" si="14"/>
        <v>0</v>
      </c>
      <c r="AF53" s="128">
        <f t="shared" si="7"/>
        <v>1097826</v>
      </c>
    </row>
    <row r="54" spans="2:33" ht="14.25" hidden="1" thickBot="1">
      <c r="C54" s="62"/>
      <c r="D54" s="62"/>
      <c r="E54" s="62"/>
      <c r="F54" s="62"/>
      <c r="G54" s="62"/>
      <c r="H54" s="73"/>
      <c r="I54" s="78"/>
      <c r="J54" s="62"/>
      <c r="K54" s="76"/>
      <c r="L54" s="148" t="str">
        <f t="shared" si="8"/>
        <v/>
      </c>
      <c r="M54" s="118"/>
      <c r="N54" s="125">
        <f t="shared" si="9"/>
        <v>20000</v>
      </c>
      <c r="O54" s="126" t="str">
        <f t="shared" si="10"/>
        <v/>
      </c>
      <c r="P54" s="62"/>
      <c r="Q54" s="62"/>
      <c r="R54" s="73"/>
      <c r="S54" s="78"/>
      <c r="T54" s="62"/>
      <c r="U54" s="62"/>
      <c r="V54" s="166"/>
      <c r="W54" s="62"/>
      <c r="X54" s="62"/>
      <c r="Y54" s="89"/>
      <c r="Z54" s="91">
        <f t="shared" si="11"/>
        <v>0</v>
      </c>
      <c r="AA54" s="129">
        <f t="shared" si="12"/>
        <v>0</v>
      </c>
      <c r="AB54" s="66"/>
      <c r="AC54" s="64">
        <f t="shared" si="13"/>
        <v>0</v>
      </c>
      <c r="AD54" s="64">
        <f t="shared" si="14"/>
        <v>0</v>
      </c>
      <c r="AF54" s="128">
        <f t="shared" si="7"/>
        <v>1097826</v>
      </c>
      <c r="AG54" s="142"/>
    </row>
    <row r="55" spans="2:33" ht="15" thickTop="1" thickBot="1">
      <c r="B55" s="99"/>
      <c r="C55" s="100"/>
      <c r="D55" s="100"/>
      <c r="E55" s="100"/>
      <c r="F55" s="100"/>
      <c r="G55" s="100"/>
      <c r="H55" s="101"/>
      <c r="I55" s="102"/>
      <c r="J55" s="100"/>
      <c r="K55" s="100"/>
      <c r="L55" s="104"/>
      <c r="M55" s="103"/>
      <c r="N55" s="100"/>
      <c r="O55" s="104"/>
      <c r="P55" s="100"/>
      <c r="Q55" s="100"/>
      <c r="R55" s="101"/>
      <c r="S55" s="102"/>
      <c r="T55" s="100"/>
      <c r="U55" s="100"/>
      <c r="V55" s="165" t="s">
        <v>32</v>
      </c>
      <c r="W55" s="154">
        <f>SUM(W3:W54)</f>
        <v>4</v>
      </c>
      <c r="X55" s="153">
        <f>SUM(X3:X54)</f>
        <v>2</v>
      </c>
      <c r="Y55" s="105"/>
      <c r="Z55" s="106"/>
      <c r="AA55" s="107">
        <f>SUM(AA3:AA54)</f>
        <v>3106.0000000000014</v>
      </c>
      <c r="AB55" s="108">
        <f>SUM(AB3:AB54)</f>
        <v>108600</v>
      </c>
      <c r="AC55" s="108">
        <f>SUM(AC3:AC54)</f>
        <v>108600</v>
      </c>
      <c r="AD55" s="108">
        <f>SUM(AD3:AD54)</f>
        <v>0</v>
      </c>
      <c r="AE55" s="108">
        <f>SUM(AE3:AE54)</f>
        <v>-10774</v>
      </c>
      <c r="AF55" s="108">
        <f>AF54</f>
        <v>1097826</v>
      </c>
      <c r="AG55" s="143"/>
    </row>
    <row r="56" spans="2:33" ht="14.25" hidden="1" thickTop="1">
      <c r="AA56" s="88"/>
    </row>
    <row r="57" spans="2:33" ht="13.5" hidden="1" customHeight="1" thickBot="1"/>
    <row r="58" spans="2:33" ht="28.5" hidden="1" thickTop="1" thickBot="1">
      <c r="C58" s="240" t="s">
        <v>33</v>
      </c>
      <c r="D58" s="241"/>
      <c r="H58" s="98" t="s">
        <v>81</v>
      </c>
      <c r="I58" s="116" t="s">
        <v>48</v>
      </c>
      <c r="J58" s="74" t="s">
        <v>50</v>
      </c>
      <c r="K58" s="72"/>
      <c r="L58" s="149" t="s">
        <v>96</v>
      </c>
      <c r="M58" s="131"/>
      <c r="N58" s="131"/>
      <c r="O58" s="131"/>
      <c r="P58" s="131"/>
      <c r="Q58" s="72"/>
      <c r="S58" s="61"/>
    </row>
    <row r="59" spans="2:33" ht="14.25" hidden="1" thickTop="1">
      <c r="C59" s="119" t="s">
        <v>34</v>
      </c>
      <c r="D59" s="120" t="s">
        <v>187</v>
      </c>
      <c r="H59" s="82" t="s">
        <v>86</v>
      </c>
      <c r="I59" s="115">
        <f t="shared" ref="I59:I88" si="15">COUNTIFS($C$3:$C$54,$H59,$F$3:$F$54,$I$58)</f>
        <v>0</v>
      </c>
      <c r="J59" s="109">
        <f t="shared" ref="J59:J88" si="16">COUNTIFS($C$3:$C$54,$H59,$F$3:$F$54,$J$58)</f>
        <v>0</v>
      </c>
      <c r="K59" s="72"/>
      <c r="L59" s="150" t="s">
        <v>97</v>
      </c>
      <c r="M59" s="132"/>
      <c r="N59" s="132" t="s">
        <v>100</v>
      </c>
      <c r="O59" s="132"/>
      <c r="P59" s="132" t="s">
        <v>186</v>
      </c>
      <c r="Q59" s="72"/>
      <c r="S59" s="79"/>
    </row>
    <row r="60" spans="2:33" ht="14.25" hidden="1" thickTop="1">
      <c r="C60" s="119" t="s">
        <v>35</v>
      </c>
      <c r="D60" s="1">
        <f>COUNTIF(F3:F54,"買い")</f>
        <v>3</v>
      </c>
      <c r="H60" s="83" t="s">
        <v>85</v>
      </c>
      <c r="I60" s="112">
        <f t="shared" si="15"/>
        <v>0</v>
      </c>
      <c r="J60" s="97">
        <f t="shared" si="16"/>
        <v>1</v>
      </c>
      <c r="K60" s="72"/>
      <c r="L60" s="150" t="s">
        <v>185</v>
      </c>
      <c r="M60" s="132"/>
      <c r="N60" s="132" t="s">
        <v>101</v>
      </c>
      <c r="O60" s="132"/>
      <c r="P60" s="132" t="s">
        <v>184</v>
      </c>
      <c r="Q60" s="72"/>
      <c r="S60" s="79"/>
    </row>
    <row r="61" spans="2:33" ht="14.25" hidden="1" thickTop="1">
      <c r="C61" s="119" t="s">
        <v>36</v>
      </c>
      <c r="D61" s="1">
        <f>COUNTIF(F3:F54,"売り")</f>
        <v>7</v>
      </c>
      <c r="H61" s="83" t="s">
        <v>65</v>
      </c>
      <c r="I61" s="112">
        <f t="shared" si="15"/>
        <v>0</v>
      </c>
      <c r="J61" s="97">
        <f t="shared" si="16"/>
        <v>1</v>
      </c>
      <c r="K61" s="72"/>
      <c r="L61" s="150" t="s">
        <v>98</v>
      </c>
      <c r="M61" s="132"/>
      <c r="N61" s="132" t="s">
        <v>183</v>
      </c>
      <c r="O61" s="132"/>
      <c r="P61" s="132" t="s">
        <v>182</v>
      </c>
      <c r="Q61" s="72"/>
      <c r="S61" s="79"/>
    </row>
    <row r="62" spans="2:33" ht="14.25" hidden="1" thickTop="1">
      <c r="C62" s="119" t="s">
        <v>37</v>
      </c>
      <c r="D62" s="1">
        <f>D60+D61</f>
        <v>10</v>
      </c>
      <c r="H62" s="83" t="s">
        <v>83</v>
      </c>
      <c r="I62" s="112">
        <f t="shared" si="15"/>
        <v>0</v>
      </c>
      <c r="J62" s="97">
        <f t="shared" si="16"/>
        <v>0</v>
      </c>
      <c r="K62" s="72"/>
      <c r="L62" s="150" t="s">
        <v>99</v>
      </c>
      <c r="M62" s="132"/>
      <c r="N62" s="132" t="s">
        <v>181</v>
      </c>
      <c r="O62" s="132"/>
      <c r="P62" s="132" t="s">
        <v>180</v>
      </c>
      <c r="Q62" s="72"/>
      <c r="S62" s="79"/>
    </row>
    <row r="63" spans="2:33" ht="14.25" hidden="1" thickTop="1">
      <c r="C63" s="119" t="s">
        <v>38</v>
      </c>
      <c r="D63" s="1">
        <f>W55</f>
        <v>4</v>
      </c>
      <c r="H63" s="83" t="s">
        <v>77</v>
      </c>
      <c r="I63" s="112">
        <f t="shared" si="15"/>
        <v>0</v>
      </c>
      <c r="J63" s="97">
        <f t="shared" si="16"/>
        <v>2</v>
      </c>
      <c r="K63" s="72"/>
      <c r="L63" s="151"/>
      <c r="M63" s="130"/>
      <c r="N63" s="130"/>
      <c r="O63" s="130"/>
      <c r="P63" s="130"/>
      <c r="Q63" s="72"/>
      <c r="S63" s="79"/>
    </row>
    <row r="64" spans="2:33" ht="14.25" hidden="1" thickTop="1">
      <c r="C64" s="119" t="s">
        <v>39</v>
      </c>
      <c r="D64" s="121">
        <f>X55</f>
        <v>2</v>
      </c>
      <c r="H64" s="83" t="s">
        <v>87</v>
      </c>
      <c r="I64" s="112">
        <f t="shared" si="15"/>
        <v>0</v>
      </c>
      <c r="J64" s="97">
        <f t="shared" si="16"/>
        <v>0</v>
      </c>
      <c r="K64" s="72"/>
      <c r="L64" s="151"/>
      <c r="M64" s="130"/>
      <c r="N64" s="130"/>
      <c r="O64" s="130"/>
      <c r="P64" s="130"/>
      <c r="Q64" s="72"/>
      <c r="S64" s="79"/>
    </row>
    <row r="65" spans="3:19" ht="14.25" hidden="1" thickTop="1">
      <c r="C65" s="119" t="s">
        <v>40</v>
      </c>
      <c r="D65" s="1">
        <f>D62-D63-D64</f>
        <v>4</v>
      </c>
      <c r="H65" s="83" t="s">
        <v>66</v>
      </c>
      <c r="I65" s="112">
        <f t="shared" si="15"/>
        <v>0</v>
      </c>
      <c r="J65" s="97">
        <f t="shared" si="16"/>
        <v>0</v>
      </c>
      <c r="K65" s="72"/>
      <c r="L65" s="151"/>
      <c r="M65" s="130"/>
      <c r="N65" s="130"/>
      <c r="O65" s="130"/>
      <c r="P65" s="130"/>
      <c r="Q65" s="72"/>
      <c r="S65" s="79"/>
    </row>
    <row r="66" spans="3:19" ht="14.25" hidden="1" thickTop="1">
      <c r="C66" s="119" t="s">
        <v>41</v>
      </c>
      <c r="D66" s="120"/>
      <c r="H66" s="83" t="s">
        <v>73</v>
      </c>
      <c r="I66" s="112">
        <f t="shared" si="15"/>
        <v>0</v>
      </c>
      <c r="J66" s="97">
        <f t="shared" si="16"/>
        <v>0</v>
      </c>
      <c r="K66" s="72"/>
      <c r="L66" s="151"/>
      <c r="M66" s="130"/>
      <c r="N66" s="130"/>
      <c r="O66" s="130"/>
      <c r="P66" s="130"/>
      <c r="Q66" s="72"/>
      <c r="S66" s="79"/>
    </row>
    <row r="67" spans="3:19" ht="14.25" hidden="1" thickTop="1">
      <c r="C67" s="119" t="s">
        <v>42</v>
      </c>
      <c r="D67" s="112">
        <f>AC55</f>
        <v>108600</v>
      </c>
      <c r="H67" s="83" t="s">
        <v>179</v>
      </c>
      <c r="I67" s="112">
        <f t="shared" si="15"/>
        <v>0</v>
      </c>
      <c r="J67" s="97">
        <f t="shared" si="16"/>
        <v>0</v>
      </c>
      <c r="K67" s="72"/>
      <c r="L67" s="151"/>
      <c r="M67" s="130"/>
      <c r="N67" s="130"/>
      <c r="O67" s="130"/>
      <c r="P67" s="130"/>
      <c r="Q67" s="72"/>
      <c r="S67" s="79"/>
    </row>
    <row r="68" spans="3:19" ht="14.25" hidden="1" thickTop="1">
      <c r="C68" s="119" t="s">
        <v>43</v>
      </c>
      <c r="D68" s="122">
        <f>AD55</f>
        <v>0</v>
      </c>
      <c r="H68" s="83" t="s">
        <v>84</v>
      </c>
      <c r="I68" s="112">
        <f t="shared" si="15"/>
        <v>0</v>
      </c>
      <c r="J68" s="97">
        <f t="shared" si="16"/>
        <v>0</v>
      </c>
      <c r="K68" s="72"/>
      <c r="L68" s="151"/>
      <c r="M68" s="130"/>
      <c r="N68" s="130"/>
      <c r="O68" s="130"/>
      <c r="P68" s="130"/>
      <c r="Q68" s="72"/>
      <c r="S68" s="79"/>
    </row>
    <row r="69" spans="3:19" ht="14.25" hidden="1" thickTop="1">
      <c r="C69" s="119" t="s">
        <v>44</v>
      </c>
      <c r="D69" s="112">
        <f>AB55</f>
        <v>108600</v>
      </c>
      <c r="H69" s="83" t="s">
        <v>82</v>
      </c>
      <c r="I69" s="112">
        <f t="shared" si="15"/>
        <v>0</v>
      </c>
      <c r="J69" s="97">
        <f t="shared" si="16"/>
        <v>0</v>
      </c>
      <c r="K69" s="72"/>
      <c r="L69" s="151"/>
      <c r="M69" s="130"/>
      <c r="N69" s="130"/>
      <c r="O69" s="130"/>
      <c r="P69" s="130"/>
      <c r="Q69" s="72"/>
      <c r="S69" s="79"/>
    </row>
    <row r="70" spans="3:19" ht="14.25" hidden="1" thickTop="1">
      <c r="C70" s="119" t="s">
        <v>15</v>
      </c>
      <c r="D70" s="112">
        <f>D67/D63</f>
        <v>27150</v>
      </c>
      <c r="H70" s="83" t="s">
        <v>63</v>
      </c>
      <c r="I70" s="112">
        <f t="shared" si="15"/>
        <v>1</v>
      </c>
      <c r="J70" s="97">
        <f t="shared" si="16"/>
        <v>0</v>
      </c>
      <c r="K70" s="72"/>
      <c r="L70" s="151"/>
      <c r="M70" s="130"/>
      <c r="N70" s="130"/>
      <c r="O70" s="130"/>
      <c r="P70" s="130"/>
      <c r="Q70" s="72"/>
      <c r="S70" s="79"/>
    </row>
    <row r="71" spans="3:19" ht="14.25" hidden="1" thickTop="1">
      <c r="C71" s="119" t="s">
        <v>16</v>
      </c>
      <c r="D71" s="112">
        <f>D68/D64</f>
        <v>0</v>
      </c>
      <c r="H71" s="83" t="s">
        <v>62</v>
      </c>
      <c r="I71" s="112">
        <f t="shared" si="15"/>
        <v>1</v>
      </c>
      <c r="J71" s="97">
        <f t="shared" si="16"/>
        <v>0</v>
      </c>
      <c r="K71" s="72"/>
      <c r="L71" s="151"/>
      <c r="M71" s="130"/>
      <c r="N71" s="130"/>
      <c r="O71" s="130"/>
      <c r="P71" s="130"/>
      <c r="Q71" s="72"/>
      <c r="S71" s="79"/>
    </row>
    <row r="72" spans="3:19" ht="14.25" hidden="1" thickTop="1">
      <c r="C72" s="119" t="s">
        <v>45</v>
      </c>
      <c r="D72" s="120"/>
      <c r="H72" s="83" t="s">
        <v>93</v>
      </c>
      <c r="I72" s="112">
        <f t="shared" si="15"/>
        <v>0</v>
      </c>
      <c r="J72" s="97">
        <f t="shared" si="16"/>
        <v>0</v>
      </c>
      <c r="K72" s="72"/>
      <c r="L72" s="151"/>
      <c r="M72" s="130"/>
      <c r="N72" s="130"/>
      <c r="O72" s="130"/>
      <c r="P72" s="130"/>
      <c r="Q72" s="72"/>
      <c r="S72" s="79"/>
    </row>
    <row r="73" spans="3:19" ht="14.25" hidden="1" thickTop="1">
      <c r="C73" s="119" t="s">
        <v>46</v>
      </c>
      <c r="D73" s="120"/>
      <c r="H73" s="158" t="s">
        <v>78</v>
      </c>
      <c r="I73" s="159">
        <f t="shared" si="15"/>
        <v>0</v>
      </c>
      <c r="J73" s="160">
        <f t="shared" si="16"/>
        <v>0</v>
      </c>
      <c r="K73" s="72"/>
      <c r="L73" s="151"/>
      <c r="M73" s="130"/>
      <c r="N73" s="130"/>
      <c r="O73" s="130"/>
      <c r="P73" s="130"/>
      <c r="Q73" s="72"/>
      <c r="S73" s="79"/>
    </row>
    <row r="74" spans="3:19" ht="14.25" hidden="1" thickTop="1">
      <c r="C74" s="119" t="s">
        <v>47</v>
      </c>
      <c r="D74" s="123"/>
      <c r="H74" s="83" t="s">
        <v>67</v>
      </c>
      <c r="I74" s="112">
        <f t="shared" si="15"/>
        <v>0</v>
      </c>
      <c r="J74" s="97">
        <f t="shared" si="16"/>
        <v>0</v>
      </c>
      <c r="K74" s="72"/>
      <c r="L74" s="151"/>
      <c r="M74" s="130"/>
      <c r="N74" s="130"/>
      <c r="O74" s="130"/>
      <c r="P74" s="130"/>
      <c r="Q74" s="72"/>
      <c r="S74" s="79"/>
    </row>
    <row r="75" spans="3:19" ht="14.25" hidden="1" thickTop="1">
      <c r="C75" s="119" t="s">
        <v>14</v>
      </c>
      <c r="D75" s="124">
        <f>(D63/D62)</f>
        <v>0.4</v>
      </c>
      <c r="H75" s="83" t="s">
        <v>178</v>
      </c>
      <c r="I75" s="112">
        <f t="shared" si="15"/>
        <v>0</v>
      </c>
      <c r="J75" s="97">
        <f t="shared" si="16"/>
        <v>0</v>
      </c>
      <c r="K75" s="72"/>
      <c r="M75" s="72"/>
      <c r="N75" s="72"/>
      <c r="O75" s="72"/>
      <c r="P75" s="72"/>
      <c r="Q75" s="72"/>
      <c r="S75" s="79"/>
    </row>
    <row r="76" spans="3:19" ht="14.25" hidden="1" thickTop="1">
      <c r="H76" s="83" t="s">
        <v>68</v>
      </c>
      <c r="I76" s="112">
        <f t="shared" si="15"/>
        <v>0</v>
      </c>
      <c r="J76" s="97">
        <f t="shared" si="16"/>
        <v>1</v>
      </c>
      <c r="K76" s="72"/>
      <c r="M76" s="72"/>
      <c r="N76" s="72"/>
      <c r="O76" s="72"/>
      <c r="P76" s="72"/>
      <c r="Q76" s="72"/>
      <c r="S76" s="79"/>
    </row>
    <row r="77" spans="3:19" ht="14.25" hidden="1" thickTop="1">
      <c r="H77" s="83" t="s">
        <v>61</v>
      </c>
      <c r="I77" s="112">
        <f t="shared" si="15"/>
        <v>0</v>
      </c>
      <c r="J77" s="97">
        <f t="shared" si="16"/>
        <v>0</v>
      </c>
      <c r="K77" s="72"/>
      <c r="M77" s="72"/>
      <c r="N77" s="72"/>
      <c r="O77" s="72"/>
      <c r="P77" s="72"/>
      <c r="Q77" s="72"/>
      <c r="S77" s="79"/>
    </row>
    <row r="78" spans="3:19" ht="14.25" hidden="1" thickTop="1">
      <c r="H78" s="83" t="s">
        <v>177</v>
      </c>
      <c r="I78" s="112">
        <f t="shared" si="15"/>
        <v>0</v>
      </c>
      <c r="J78" s="97">
        <f t="shared" si="16"/>
        <v>0</v>
      </c>
      <c r="K78" s="72"/>
      <c r="M78" s="72"/>
      <c r="N78" s="72"/>
      <c r="O78" s="72"/>
      <c r="P78" s="72"/>
      <c r="Q78" s="72"/>
      <c r="S78" s="79"/>
    </row>
    <row r="79" spans="3:19" ht="14.25" hidden="1" thickTop="1">
      <c r="H79" s="158" t="s">
        <v>71</v>
      </c>
      <c r="I79" s="159">
        <f t="shared" si="15"/>
        <v>1</v>
      </c>
      <c r="J79" s="160">
        <f t="shared" si="16"/>
        <v>0</v>
      </c>
      <c r="K79" s="72"/>
      <c r="M79" s="72"/>
      <c r="N79" s="72"/>
      <c r="O79" s="72"/>
      <c r="P79" s="72"/>
      <c r="Q79" s="72"/>
      <c r="S79" s="79"/>
    </row>
    <row r="80" spans="3:19" ht="14.25" hidden="1" thickTop="1">
      <c r="H80" s="83" t="s">
        <v>176</v>
      </c>
      <c r="I80" s="112">
        <f t="shared" si="15"/>
        <v>0</v>
      </c>
      <c r="J80" s="97">
        <f t="shared" si="16"/>
        <v>0</v>
      </c>
      <c r="K80" s="72"/>
      <c r="M80" s="72"/>
      <c r="N80" s="72"/>
      <c r="O80" s="72"/>
      <c r="P80" s="72"/>
      <c r="Q80" s="72"/>
      <c r="S80" s="79"/>
    </row>
    <row r="81" spans="8:21" ht="14.25" hidden="1" thickTop="1">
      <c r="H81" s="83" t="s">
        <v>89</v>
      </c>
      <c r="I81" s="112">
        <f t="shared" si="15"/>
        <v>0</v>
      </c>
      <c r="J81" s="97">
        <f t="shared" si="16"/>
        <v>1</v>
      </c>
      <c r="K81" s="72"/>
      <c r="M81" s="72"/>
      <c r="N81" s="72"/>
      <c r="O81" s="72"/>
      <c r="P81" s="72"/>
      <c r="Q81" s="72"/>
      <c r="S81" s="79"/>
    </row>
    <row r="82" spans="8:21" ht="14.25" hidden="1" thickTop="1">
      <c r="H82" s="83" t="s">
        <v>79</v>
      </c>
      <c r="I82" s="112">
        <f t="shared" si="15"/>
        <v>0</v>
      </c>
      <c r="J82" s="97">
        <f t="shared" si="16"/>
        <v>0</v>
      </c>
      <c r="K82" s="72"/>
      <c r="M82" s="72"/>
      <c r="N82" s="72"/>
      <c r="O82" s="72"/>
      <c r="P82" s="72"/>
      <c r="Q82" s="72"/>
      <c r="S82" s="79"/>
    </row>
    <row r="83" spans="8:21" ht="14.25" hidden="1" thickTop="1">
      <c r="H83" s="83" t="s">
        <v>80</v>
      </c>
      <c r="I83" s="112">
        <f t="shared" si="15"/>
        <v>0</v>
      </c>
      <c r="J83" s="97">
        <f t="shared" si="16"/>
        <v>1</v>
      </c>
      <c r="K83" s="72"/>
      <c r="M83" s="72"/>
      <c r="N83" s="72"/>
      <c r="O83" s="72"/>
      <c r="P83" s="72"/>
      <c r="Q83" s="72"/>
      <c r="S83" s="79"/>
    </row>
    <row r="84" spans="8:21" ht="14.25" hidden="1" thickTop="1">
      <c r="H84" s="83" t="s">
        <v>88</v>
      </c>
      <c r="I84" s="112">
        <f t="shared" si="15"/>
        <v>0</v>
      </c>
      <c r="J84" s="97">
        <f t="shared" si="16"/>
        <v>0</v>
      </c>
      <c r="K84" s="72"/>
      <c r="M84" s="72"/>
      <c r="N84" s="72"/>
      <c r="O84" s="72"/>
      <c r="P84" s="72"/>
      <c r="Q84" s="72"/>
      <c r="S84" s="79"/>
    </row>
    <row r="85" spans="8:21" ht="14.25" hidden="1" thickTop="1">
      <c r="H85" s="158" t="s">
        <v>72</v>
      </c>
      <c r="I85" s="159">
        <f t="shared" si="15"/>
        <v>0</v>
      </c>
      <c r="J85" s="160">
        <f t="shared" si="16"/>
        <v>0</v>
      </c>
      <c r="K85" s="72"/>
      <c r="M85" s="72"/>
      <c r="N85" s="72"/>
      <c r="O85" s="72"/>
      <c r="P85" s="72"/>
      <c r="Q85" s="72"/>
      <c r="S85" s="79"/>
    </row>
    <row r="86" spans="8:21" ht="14.25" hidden="1" thickTop="1">
      <c r="H86" s="158" t="s">
        <v>31</v>
      </c>
      <c r="I86" s="159">
        <f t="shared" si="15"/>
        <v>0</v>
      </c>
      <c r="J86" s="160">
        <f t="shared" si="16"/>
        <v>0</v>
      </c>
      <c r="K86" s="72"/>
      <c r="M86" s="72"/>
      <c r="N86" s="72"/>
      <c r="O86" s="72"/>
      <c r="P86" s="72"/>
      <c r="Q86" s="72"/>
      <c r="S86" s="79"/>
    </row>
    <row r="87" spans="8:21" ht="14.25" hidden="1" thickTop="1">
      <c r="H87" s="83" t="s">
        <v>175</v>
      </c>
      <c r="I87" s="112">
        <f t="shared" si="15"/>
        <v>0</v>
      </c>
      <c r="J87" s="97">
        <f t="shared" si="16"/>
        <v>0</v>
      </c>
      <c r="K87" s="72"/>
      <c r="M87" s="72"/>
      <c r="N87" s="72"/>
      <c r="O87" s="72"/>
      <c r="P87" s="72"/>
      <c r="Q87" s="72"/>
      <c r="S87" s="79"/>
    </row>
    <row r="88" spans="8:21" ht="14.25" hidden="1" thickTop="1">
      <c r="H88" s="84"/>
      <c r="I88" s="112">
        <f t="shared" si="15"/>
        <v>0</v>
      </c>
      <c r="J88" s="97">
        <f t="shared" si="16"/>
        <v>0</v>
      </c>
      <c r="K88" s="72"/>
      <c r="M88" s="72"/>
      <c r="N88" s="72"/>
      <c r="O88" s="72"/>
      <c r="P88" s="72"/>
      <c r="Q88" s="72"/>
      <c r="S88" s="79"/>
    </row>
    <row r="89" spans="8:21" ht="15" hidden="1" thickTop="1" thickBot="1">
      <c r="H89" s="96" t="s">
        <v>32</v>
      </c>
      <c r="I89" s="113">
        <f>SUM(I59:I88)</f>
        <v>3</v>
      </c>
      <c r="J89" s="114">
        <f>SUM(J59:J88)</f>
        <v>7</v>
      </c>
      <c r="K89" s="72"/>
      <c r="M89" s="72"/>
      <c r="N89" s="72"/>
      <c r="O89" s="72"/>
      <c r="P89" s="72"/>
      <c r="Q89" s="72"/>
      <c r="S89" s="79"/>
    </row>
    <row r="90" spans="8:21" ht="13.5" hidden="1" customHeight="1">
      <c r="I90" s="86"/>
      <c r="J90" s="86"/>
      <c r="K90" s="72"/>
      <c r="M90" s="72"/>
      <c r="N90" s="72"/>
      <c r="O90" s="72"/>
      <c r="P90" s="72"/>
      <c r="Q90" s="72"/>
    </row>
    <row r="91" spans="8:21" ht="13.5" hidden="1" customHeight="1" thickBot="1">
      <c r="I91" s="86"/>
      <c r="J91" s="86"/>
      <c r="K91" s="72"/>
      <c r="M91" s="72"/>
      <c r="N91" s="72"/>
      <c r="O91" s="72"/>
      <c r="P91" s="72"/>
      <c r="Q91" s="72"/>
    </row>
    <row r="92" spans="8:21" ht="28.5" hidden="1" thickTop="1" thickBot="1">
      <c r="H92" s="98" t="s">
        <v>174</v>
      </c>
      <c r="I92" s="110" t="s">
        <v>48</v>
      </c>
      <c r="J92" s="111" t="s">
        <v>50</v>
      </c>
      <c r="K92" s="72"/>
      <c r="M92" s="72"/>
      <c r="N92" s="72"/>
      <c r="O92" s="72"/>
      <c r="P92" s="72"/>
      <c r="Q92" s="72"/>
      <c r="U92"/>
    </row>
    <row r="93" spans="8:21" ht="14.25" hidden="1" thickTop="1">
      <c r="H93" s="82" t="s">
        <v>173</v>
      </c>
      <c r="I93" s="112">
        <f t="shared" ref="I93:I98" si="17">COUNTIFS($D$3:$D$54,$H93,$F$3:$F$54,$I$92)</f>
        <v>0</v>
      </c>
      <c r="J93" s="109">
        <f t="shared" ref="J93:J98" si="18">COUNTIFS($D$3:$D$54,$H93,$F$3:$F$54,$J$92)</f>
        <v>0</v>
      </c>
      <c r="K93" s="72"/>
      <c r="M93" s="72"/>
      <c r="N93" s="72"/>
      <c r="O93" s="72"/>
      <c r="P93" s="72"/>
      <c r="Q93" s="72"/>
      <c r="T93" s="11"/>
      <c r="U93"/>
    </row>
    <row r="94" spans="8:21" ht="14.25" hidden="1" thickTop="1">
      <c r="H94" s="83" t="s">
        <v>172</v>
      </c>
      <c r="I94" s="112">
        <f t="shared" si="17"/>
        <v>0</v>
      </c>
      <c r="J94" s="109">
        <f t="shared" si="18"/>
        <v>0</v>
      </c>
      <c r="K94" s="72"/>
      <c r="M94" s="72"/>
      <c r="N94" s="72"/>
      <c r="O94" s="72"/>
      <c r="P94" s="72"/>
      <c r="Q94" s="72"/>
      <c r="T94" s="11"/>
      <c r="U94"/>
    </row>
    <row r="95" spans="8:21" ht="14.25" hidden="1" thickTop="1">
      <c r="H95" s="83" t="s">
        <v>171</v>
      </c>
      <c r="I95" s="112">
        <f t="shared" si="17"/>
        <v>0</v>
      </c>
      <c r="J95" s="109">
        <f t="shared" si="18"/>
        <v>0</v>
      </c>
      <c r="K95" s="72"/>
      <c r="M95" s="72"/>
      <c r="N95" s="72"/>
      <c r="O95" s="72"/>
      <c r="P95" s="72"/>
      <c r="Q95" s="72"/>
      <c r="T95" s="11"/>
      <c r="U95"/>
    </row>
    <row r="96" spans="8:21" ht="14.25" hidden="1" thickTop="1">
      <c r="H96" s="139" t="s">
        <v>130</v>
      </c>
      <c r="I96" s="112">
        <f t="shared" si="17"/>
        <v>0</v>
      </c>
      <c r="J96" s="109">
        <f t="shared" si="18"/>
        <v>0</v>
      </c>
      <c r="K96" s="72"/>
      <c r="M96" s="72"/>
      <c r="N96" s="72"/>
      <c r="O96" s="72"/>
      <c r="P96" s="72"/>
      <c r="Q96" s="72"/>
      <c r="T96" s="11"/>
      <c r="U96"/>
    </row>
    <row r="97" spans="8:21" ht="27.75" hidden="1" thickTop="1">
      <c r="H97" s="139" t="s">
        <v>170</v>
      </c>
      <c r="I97" s="112">
        <f t="shared" si="17"/>
        <v>0</v>
      </c>
      <c r="J97" s="109">
        <f t="shared" si="18"/>
        <v>0</v>
      </c>
      <c r="K97" s="72"/>
      <c r="M97" s="72"/>
      <c r="N97" s="72"/>
      <c r="O97" s="72"/>
      <c r="P97" s="72"/>
      <c r="Q97" s="72"/>
      <c r="T97" s="11"/>
      <c r="U97"/>
    </row>
    <row r="98" spans="8:21" ht="27.75" hidden="1" thickTop="1">
      <c r="H98" s="141" t="s">
        <v>169</v>
      </c>
      <c r="I98" s="112">
        <f t="shared" si="17"/>
        <v>2</v>
      </c>
      <c r="J98" s="109">
        <f t="shared" si="18"/>
        <v>0</v>
      </c>
      <c r="K98" s="72"/>
      <c r="M98" s="72"/>
      <c r="N98" s="72"/>
      <c r="O98" s="72"/>
      <c r="P98" s="72"/>
      <c r="Q98" s="72"/>
      <c r="T98" s="11"/>
      <c r="U98"/>
    </row>
    <row r="99" spans="8:21" ht="15" hidden="1" thickTop="1" thickBot="1">
      <c r="H99" s="96" t="s">
        <v>32</v>
      </c>
      <c r="I99" s="113">
        <f>SUM(I93:I98)</f>
        <v>2</v>
      </c>
      <c r="J99" s="114">
        <f>SUM(J93:J98)</f>
        <v>0</v>
      </c>
      <c r="K99" s="72"/>
      <c r="M99" s="72"/>
      <c r="N99" s="72"/>
      <c r="O99" s="72"/>
      <c r="P99" s="72"/>
      <c r="Q99" s="72"/>
      <c r="T99" s="11"/>
      <c r="U99"/>
    </row>
    <row r="100" spans="8:21" ht="13.5" hidden="1" customHeight="1">
      <c r="K100" s="72"/>
      <c r="M100" s="72"/>
      <c r="N100" s="72"/>
      <c r="O100" s="72"/>
      <c r="P100" s="72"/>
      <c r="Q100" s="72"/>
    </row>
    <row r="101" spans="8:21" ht="13.5" customHeight="1" thickTop="1"/>
  </sheetData>
  <autoFilter ref="B2:AG55">
    <filterColumn colId="16" showButton="0"/>
    <sortState ref="B3:AH50">
      <sortCondition ref="H2:H50"/>
    </sortState>
  </autoFilter>
  <mergeCells count="4">
    <mergeCell ref="W1:X1"/>
    <mergeCell ref="H2:I2"/>
    <mergeCell ref="R2:S2"/>
    <mergeCell ref="C58:D58"/>
  </mergeCells>
  <phoneticPr fontId="12"/>
  <pageMargins left="0.69861111111111107" right="0.69861111111111107" top="0.75" bottom="0.75" header="0.3" footer="0.3"/>
  <pageSetup paperSize="9" scale="39" firstPageNumber="4294963191" fitToHeight="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70" zoomScaleNormal="70" zoomScaleSheetLayoutView="70" workbookViewId="0">
      <pane ySplit="2" topLeftCell="A7" activePane="bottomLeft" state="frozen"/>
      <selection activeCell="E24" sqref="E24"/>
      <selection pane="bottomLeft" activeCell="AL10" sqref="AL10"/>
    </sheetView>
  </sheetViews>
  <sheetFormatPr defaultColWidth="10" defaultRowHeight="13.5" customHeight="1"/>
  <cols>
    <col min="1" max="1" width="3.75" style="61" customWidth="1"/>
    <col min="2" max="2" width="13.375" customWidth="1"/>
    <col min="3" max="3" width="18.25" style="61" customWidth="1"/>
    <col min="4" max="4" width="13.125" style="61" customWidth="1"/>
    <col min="5" max="5" width="6.875" style="61" customWidth="1"/>
    <col min="6" max="6" width="5.25" style="61" customWidth="1"/>
    <col min="7" max="7" width="20.25" style="61" customWidth="1"/>
    <col min="8" max="8" width="17.125" style="72" customWidth="1"/>
    <col min="9" max="9" width="6.875" style="77" customWidth="1"/>
    <col min="10" max="10" width="13.125" style="61" customWidth="1"/>
    <col min="11" max="11" width="9.125" style="61" customWidth="1"/>
    <col min="12" max="12" width="9.625" style="67" customWidth="1"/>
    <col min="13" max="13" width="8.5" style="69" customWidth="1"/>
    <col min="14" max="14" width="9" style="61" customWidth="1"/>
    <col min="15" max="15" width="9.875" style="67" customWidth="1"/>
    <col min="16" max="16" width="11.875" style="61" customWidth="1"/>
    <col min="17" max="17" width="11.25" style="61" customWidth="1"/>
    <col min="18" max="18" width="11.875" style="72" customWidth="1"/>
    <col min="19" max="19" width="8.25" style="77" customWidth="1"/>
    <col min="20" max="20" width="9" style="61" customWidth="1"/>
    <col min="21" max="21" width="8.5" style="61" customWidth="1"/>
    <col min="22" max="22" width="13" customWidth="1"/>
    <col min="23" max="24" width="5.25" style="61" customWidth="1"/>
    <col min="25" max="25" width="9.25" style="61" customWidth="1"/>
    <col min="26" max="26" width="12.25" style="67" customWidth="1"/>
    <col min="27" max="27" width="8.25" style="86" bestFit="1" customWidth="1"/>
    <col min="28" max="28" width="8.25" style="86" hidden="1" customWidth="1"/>
    <col min="29" max="29" width="17.5" style="86" hidden="1" customWidth="1"/>
    <col min="30" max="30" width="14.25" style="207" hidden="1" customWidth="1"/>
    <col min="31" max="31" width="10.625" style="64" bestFit="1" customWidth="1"/>
    <col min="32" max="33" width="10.625" style="64" hidden="1" customWidth="1"/>
    <col min="34" max="34" width="10.625" style="64" customWidth="1"/>
    <col min="35" max="35" width="10.75" style="64" customWidth="1"/>
    <col min="36" max="36" width="37.5" style="134" customWidth="1"/>
    <col min="37" max="37" width="20.125" customWidth="1"/>
  </cols>
  <sheetData>
    <row r="1" spans="1:37" ht="13.5" customHeight="1" thickBot="1">
      <c r="C1" s="94" t="s">
        <v>52</v>
      </c>
      <c r="D1" s="61">
        <v>1000000</v>
      </c>
      <c r="M1" s="69" t="s">
        <v>126</v>
      </c>
      <c r="N1" s="61">
        <v>0.02</v>
      </c>
      <c r="W1" s="234" t="s">
        <v>30</v>
      </c>
      <c r="X1" s="235"/>
      <c r="Y1" s="85"/>
      <c r="Z1" s="90"/>
    </row>
    <row r="2" spans="1:37" ht="54" customHeight="1" thickBot="1">
      <c r="A2" s="61" t="s">
        <v>132</v>
      </c>
      <c r="B2" s="61" t="s">
        <v>58</v>
      </c>
      <c r="C2" s="59" t="s">
        <v>21</v>
      </c>
      <c r="D2" s="60" t="s">
        <v>22</v>
      </c>
      <c r="E2" s="60" t="s">
        <v>23</v>
      </c>
      <c r="F2" s="60" t="s">
        <v>57</v>
      </c>
      <c r="G2" s="146"/>
      <c r="H2" s="236" t="s">
        <v>24</v>
      </c>
      <c r="I2" s="237"/>
      <c r="J2" s="60" t="s">
        <v>25</v>
      </c>
      <c r="K2" s="63" t="s">
        <v>125</v>
      </c>
      <c r="L2" s="147" t="s">
        <v>94</v>
      </c>
      <c r="M2" s="206" t="s">
        <v>293</v>
      </c>
      <c r="N2" s="206" t="s">
        <v>292</v>
      </c>
      <c r="O2" s="68" t="s">
        <v>53</v>
      </c>
      <c r="P2" s="63" t="s">
        <v>54</v>
      </c>
      <c r="Q2" s="60" t="s">
        <v>26</v>
      </c>
      <c r="R2" s="238" t="s">
        <v>27</v>
      </c>
      <c r="S2" s="239"/>
      <c r="T2" s="60" t="s">
        <v>28</v>
      </c>
      <c r="U2" s="60" t="s">
        <v>55</v>
      </c>
      <c r="V2" s="60" t="s">
        <v>29</v>
      </c>
      <c r="W2" s="60" t="s">
        <v>59</v>
      </c>
      <c r="X2" s="60" t="s">
        <v>60</v>
      </c>
      <c r="Y2" s="93" t="s">
        <v>70</v>
      </c>
      <c r="Z2" s="92" t="s">
        <v>69</v>
      </c>
      <c r="AA2" s="87" t="s">
        <v>64</v>
      </c>
      <c r="AB2" s="205" t="s">
        <v>294</v>
      </c>
      <c r="AC2" s="205" t="s">
        <v>295</v>
      </c>
      <c r="AD2" s="208" t="s">
        <v>296</v>
      </c>
      <c r="AE2" s="95" t="s">
        <v>230</v>
      </c>
      <c r="AF2" s="95" t="s">
        <v>75</v>
      </c>
      <c r="AG2" s="95" t="s">
        <v>76</v>
      </c>
      <c r="AH2" s="95" t="s">
        <v>231</v>
      </c>
      <c r="AI2" s="65" t="s">
        <v>74</v>
      </c>
      <c r="AJ2" s="144" t="s">
        <v>352</v>
      </c>
    </row>
    <row r="3" spans="1:37" ht="54">
      <c r="A3" s="61">
        <v>1</v>
      </c>
      <c r="B3" s="134" t="s">
        <v>103</v>
      </c>
      <c r="C3" s="137" t="s">
        <v>137</v>
      </c>
      <c r="D3" s="156" t="s">
        <v>139</v>
      </c>
      <c r="E3" s="157" t="s">
        <v>127</v>
      </c>
      <c r="F3" s="157" t="s">
        <v>138</v>
      </c>
      <c r="G3" s="155" t="s">
        <v>140</v>
      </c>
      <c r="H3" s="133" t="s">
        <v>162</v>
      </c>
      <c r="I3" s="80"/>
      <c r="J3" s="70">
        <v>1.0247299999999999</v>
      </c>
      <c r="K3" s="75">
        <v>1.03512</v>
      </c>
      <c r="L3" s="148">
        <f t="shared" ref="L3:L34" si="0">IF(J3="","",J3-K3)</f>
        <v>-1.0390000000000121E-2</v>
      </c>
      <c r="M3" s="71">
        <v>104</v>
      </c>
      <c r="N3" s="125">
        <f t="shared" ref="N3:N34" si="1">$D$1*$N$1</f>
        <v>20000</v>
      </c>
      <c r="O3" s="126">
        <f t="shared" ref="O3:O15" si="2">IF(M3="","",(N3/M3)/1000)</f>
        <v>0.19230769230769232</v>
      </c>
      <c r="P3" s="70">
        <v>0.17</v>
      </c>
      <c r="Q3" s="157" t="s">
        <v>127</v>
      </c>
      <c r="R3" s="81"/>
      <c r="S3" s="80"/>
      <c r="T3" s="70"/>
      <c r="Z3" s="67">
        <f t="shared" ref="Z3:Z34" si="3">IF(F3="買い",(T3-J3),(J3-T3))</f>
        <v>1.0247299999999999</v>
      </c>
      <c r="AA3" s="127">
        <f t="shared" ref="AA3:AA34" si="4">IF(F3="買い",(T3-J3)*Y3,(J3-T3)*Y3)</f>
        <v>0</v>
      </c>
      <c r="AB3" s="127">
        <v>80</v>
      </c>
      <c r="AC3" s="127">
        <f>M3*AB3</f>
        <v>8320</v>
      </c>
      <c r="AD3" s="209">
        <f>N3/AC3</f>
        <v>2.4038461538461537</v>
      </c>
      <c r="AF3" s="64">
        <f t="shared" ref="AF3:AF34" si="5">IF(AE3&gt;0,AE3,0)</f>
        <v>0</v>
      </c>
      <c r="AG3" s="64">
        <f t="shared" ref="AG3:AG34" si="6">IF(AE3&lt;0,AE3,0)</f>
        <v>0</v>
      </c>
      <c r="AI3" s="128">
        <f>D1+AE3+AH3</f>
        <v>1000000</v>
      </c>
      <c r="AK3" s="64"/>
    </row>
    <row r="4" spans="1:37" ht="54">
      <c r="A4" s="61">
        <v>2</v>
      </c>
      <c r="B4" s="134" t="s">
        <v>103</v>
      </c>
      <c r="C4" s="135" t="s">
        <v>134</v>
      </c>
      <c r="D4" s="138" t="s">
        <v>233</v>
      </c>
      <c r="E4" s="136" t="s">
        <v>133</v>
      </c>
      <c r="F4" s="70" t="s">
        <v>48</v>
      </c>
      <c r="G4" s="155" t="s">
        <v>135</v>
      </c>
      <c r="H4" s="133">
        <v>42628</v>
      </c>
      <c r="I4" s="80">
        <v>0.11875000000000001</v>
      </c>
      <c r="J4" s="70">
        <v>1.74454</v>
      </c>
      <c r="K4" s="75">
        <v>1.73173</v>
      </c>
      <c r="L4" s="148">
        <f t="shared" si="0"/>
        <v>1.2809999999999988E-2</v>
      </c>
      <c r="M4" s="71">
        <v>128</v>
      </c>
      <c r="N4" s="125">
        <f t="shared" si="1"/>
        <v>20000</v>
      </c>
      <c r="O4" s="126">
        <f t="shared" si="2"/>
        <v>0.15625</v>
      </c>
      <c r="P4" s="70">
        <v>0.15</v>
      </c>
      <c r="Q4" s="136" t="s">
        <v>133</v>
      </c>
      <c r="R4" s="81">
        <v>42628</v>
      </c>
      <c r="S4" s="80">
        <v>0.85138888888888886</v>
      </c>
      <c r="T4" s="70">
        <v>1.74454</v>
      </c>
      <c r="V4" t="s">
        <v>136</v>
      </c>
      <c r="X4" s="61">
        <v>1</v>
      </c>
      <c r="Y4" s="61">
        <v>10000</v>
      </c>
      <c r="Z4" s="67">
        <f t="shared" si="3"/>
        <v>0</v>
      </c>
      <c r="AA4" s="127">
        <f t="shared" si="4"/>
        <v>0</v>
      </c>
      <c r="AB4" s="127">
        <v>80</v>
      </c>
      <c r="AC4" s="127">
        <f>M4*AB4</f>
        <v>10240</v>
      </c>
      <c r="AD4" s="209"/>
      <c r="AE4" s="204"/>
      <c r="AF4" s="64">
        <f t="shared" si="5"/>
        <v>0</v>
      </c>
      <c r="AG4" s="64">
        <f t="shared" si="6"/>
        <v>0</v>
      </c>
      <c r="AH4" s="64">
        <v>-49</v>
      </c>
      <c r="AI4" s="128">
        <f>AI3+AE4+AH4</f>
        <v>999951</v>
      </c>
      <c r="AJ4" s="134" t="s">
        <v>310</v>
      </c>
      <c r="AK4" s="64" t="s">
        <v>321</v>
      </c>
    </row>
    <row r="5" spans="1:37" ht="108">
      <c r="A5" s="61">
        <v>3</v>
      </c>
      <c r="B5" s="134" t="s">
        <v>103</v>
      </c>
      <c r="C5" s="135" t="s">
        <v>141</v>
      </c>
      <c r="D5" s="138" t="s">
        <v>142</v>
      </c>
      <c r="E5" s="136" t="s">
        <v>143</v>
      </c>
      <c r="F5" s="70" t="s">
        <v>144</v>
      </c>
      <c r="G5" s="155" t="s">
        <v>145</v>
      </c>
      <c r="H5" s="133">
        <v>42629</v>
      </c>
      <c r="I5" s="80">
        <v>2.4305555555555556E-2</v>
      </c>
      <c r="J5" s="70">
        <v>0.75063000000000002</v>
      </c>
      <c r="K5" s="75">
        <v>0.74458999999999997</v>
      </c>
      <c r="L5" s="148">
        <f t="shared" si="0"/>
        <v>6.0400000000000453E-3</v>
      </c>
      <c r="M5" s="71">
        <v>60</v>
      </c>
      <c r="N5" s="125">
        <f t="shared" si="1"/>
        <v>20000</v>
      </c>
      <c r="O5" s="126">
        <f t="shared" si="2"/>
        <v>0.33333333333333331</v>
      </c>
      <c r="P5" s="70">
        <v>0.3</v>
      </c>
      <c r="Q5" s="136" t="s">
        <v>127</v>
      </c>
      <c r="R5" s="81">
        <v>42634</v>
      </c>
      <c r="S5" s="80">
        <v>8.2638888888888887E-2</v>
      </c>
      <c r="T5" s="70">
        <v>0.75443000000000005</v>
      </c>
      <c r="V5" t="s">
        <v>163</v>
      </c>
      <c r="W5" s="61">
        <v>1</v>
      </c>
      <c r="Y5" s="61">
        <v>10000</v>
      </c>
      <c r="Z5" s="67">
        <f t="shared" si="3"/>
        <v>3.8000000000000256E-3</v>
      </c>
      <c r="AA5" s="127">
        <f t="shared" si="4"/>
        <v>38.000000000000256</v>
      </c>
      <c r="AB5" s="127">
        <v>100</v>
      </c>
      <c r="AC5" s="127">
        <f t="shared" ref="AC5:AC17" si="7">M5*AB5</f>
        <v>6000</v>
      </c>
      <c r="AD5" s="209"/>
      <c r="AE5" s="64">
        <v>11668</v>
      </c>
      <c r="AF5" s="64">
        <f t="shared" si="5"/>
        <v>11668</v>
      </c>
      <c r="AG5" s="64">
        <f t="shared" si="6"/>
        <v>0</v>
      </c>
      <c r="AI5" s="128">
        <f t="shared" ref="AI5:AI60" si="8">AI4+AE5+AH5</f>
        <v>1011619</v>
      </c>
      <c r="AJ5" s="213" t="s">
        <v>254</v>
      </c>
      <c r="AK5" s="167" t="s">
        <v>333</v>
      </c>
    </row>
    <row r="6" spans="1:37" ht="71.25" customHeight="1">
      <c r="A6" s="61">
        <v>4</v>
      </c>
      <c r="B6" s="134" t="s">
        <v>103</v>
      </c>
      <c r="C6" s="70" t="s">
        <v>146</v>
      </c>
      <c r="D6" s="70" t="s">
        <v>147</v>
      </c>
      <c r="E6" s="136" t="s">
        <v>148</v>
      </c>
      <c r="F6" s="70" t="s">
        <v>48</v>
      </c>
      <c r="G6" s="155" t="s">
        <v>149</v>
      </c>
      <c r="H6" s="133">
        <v>42632</v>
      </c>
      <c r="I6" s="80">
        <v>0.35694444444444445</v>
      </c>
      <c r="J6" s="70">
        <v>76.86</v>
      </c>
      <c r="K6" s="75">
        <v>76.676000000000002</v>
      </c>
      <c r="L6" s="148">
        <f t="shared" si="0"/>
        <v>0.1839999999999975</v>
      </c>
      <c r="M6" s="71">
        <v>18</v>
      </c>
      <c r="N6" s="125">
        <f t="shared" si="1"/>
        <v>20000</v>
      </c>
      <c r="O6" s="126">
        <f t="shared" si="2"/>
        <v>1.1111111111111112</v>
      </c>
      <c r="P6" s="70">
        <v>0.22</v>
      </c>
      <c r="Q6" s="136" t="s">
        <v>127</v>
      </c>
      <c r="R6" s="81">
        <v>42634</v>
      </c>
      <c r="S6" s="80">
        <v>8.2638888888888887E-2</v>
      </c>
      <c r="T6" s="70">
        <v>76.676000000000002</v>
      </c>
      <c r="V6" t="s">
        <v>164</v>
      </c>
      <c r="X6" s="61">
        <v>1</v>
      </c>
      <c r="Y6" s="61">
        <v>100</v>
      </c>
      <c r="Z6" s="67">
        <f t="shared" si="3"/>
        <v>-0.1839999999999975</v>
      </c>
      <c r="AA6" s="127">
        <f t="shared" si="4"/>
        <v>-18.39999999999975</v>
      </c>
      <c r="AB6" s="127">
        <v>100</v>
      </c>
      <c r="AC6" s="127">
        <f t="shared" si="7"/>
        <v>1800</v>
      </c>
      <c r="AD6" s="209"/>
      <c r="AF6" s="64">
        <f t="shared" si="5"/>
        <v>0</v>
      </c>
      <c r="AG6" s="64">
        <f t="shared" si="6"/>
        <v>0</v>
      </c>
      <c r="AH6" s="64">
        <v>-4048</v>
      </c>
      <c r="AI6" s="128">
        <f t="shared" si="8"/>
        <v>1007571</v>
      </c>
      <c r="AJ6" s="214" t="s">
        <v>304</v>
      </c>
      <c r="AK6" s="64" t="s">
        <v>332</v>
      </c>
    </row>
    <row r="7" spans="1:37" ht="81">
      <c r="A7" s="61">
        <v>5</v>
      </c>
      <c r="B7" s="134" t="s">
        <v>103</v>
      </c>
      <c r="C7" s="70" t="s">
        <v>150</v>
      </c>
      <c r="D7" s="70" t="s">
        <v>153</v>
      </c>
      <c r="E7" s="136" t="s">
        <v>154</v>
      </c>
      <c r="F7" s="70" t="s">
        <v>48</v>
      </c>
      <c r="G7" s="155" t="s">
        <v>155</v>
      </c>
      <c r="H7" s="133">
        <v>42633</v>
      </c>
      <c r="I7" s="80">
        <v>0.67013888888888884</v>
      </c>
      <c r="J7" s="70">
        <v>0.99763000000000002</v>
      </c>
      <c r="K7" s="75">
        <v>0.98836000000000002</v>
      </c>
      <c r="L7" s="148">
        <f>IF(J7="","",J7-K7)</f>
        <v>9.2700000000000005E-3</v>
      </c>
      <c r="M7" s="71">
        <v>93</v>
      </c>
      <c r="N7" s="125">
        <f t="shared" si="1"/>
        <v>20000</v>
      </c>
      <c r="O7" s="126">
        <f t="shared" si="2"/>
        <v>0.21505376344086022</v>
      </c>
      <c r="P7" s="70">
        <v>0.21</v>
      </c>
      <c r="Q7" s="136" t="s">
        <v>127</v>
      </c>
      <c r="R7" s="81">
        <v>42635</v>
      </c>
      <c r="S7" s="80">
        <v>0.45763888888888887</v>
      </c>
      <c r="T7" s="70">
        <v>0.99763000000000002</v>
      </c>
      <c r="V7" t="s">
        <v>164</v>
      </c>
      <c r="Y7" s="61">
        <v>10000</v>
      </c>
      <c r="Z7" s="67">
        <f t="shared" si="3"/>
        <v>0</v>
      </c>
      <c r="AA7" s="127">
        <f t="shared" si="4"/>
        <v>0</v>
      </c>
      <c r="AB7" s="127">
        <v>80</v>
      </c>
      <c r="AC7" s="127">
        <f t="shared" si="7"/>
        <v>7440</v>
      </c>
      <c r="AD7" s="209"/>
      <c r="AE7" s="64">
        <v>0</v>
      </c>
      <c r="AF7" s="64">
        <f t="shared" si="5"/>
        <v>0</v>
      </c>
      <c r="AG7" s="64">
        <f t="shared" si="6"/>
        <v>0</v>
      </c>
      <c r="AI7" s="128">
        <f t="shared" si="8"/>
        <v>1007571</v>
      </c>
      <c r="AJ7" s="213" t="s">
        <v>306</v>
      </c>
      <c r="AK7" s="167" t="s">
        <v>333</v>
      </c>
    </row>
    <row r="8" spans="1:37" ht="54">
      <c r="A8" s="61">
        <v>6</v>
      </c>
      <c r="B8" s="134" t="s">
        <v>103</v>
      </c>
      <c r="C8" s="70" t="s">
        <v>151</v>
      </c>
      <c r="D8" s="70" t="s">
        <v>153</v>
      </c>
      <c r="E8" s="136" t="s">
        <v>154</v>
      </c>
      <c r="F8" s="70" t="s">
        <v>48</v>
      </c>
      <c r="G8" s="155" t="s">
        <v>157</v>
      </c>
      <c r="H8" s="133">
        <v>42634</v>
      </c>
      <c r="I8" s="80">
        <v>0.66666666666666663</v>
      </c>
      <c r="J8" s="70">
        <v>0.74163000000000001</v>
      </c>
      <c r="K8" s="75">
        <v>0.73263</v>
      </c>
      <c r="L8" s="148">
        <f t="shared" si="0"/>
        <v>9.000000000000008E-3</v>
      </c>
      <c r="M8" s="71">
        <v>90</v>
      </c>
      <c r="N8" s="125">
        <f t="shared" si="1"/>
        <v>20000</v>
      </c>
      <c r="O8" s="126">
        <f t="shared" si="2"/>
        <v>0.22222222222222224</v>
      </c>
      <c r="P8" s="70">
        <v>0.2</v>
      </c>
      <c r="Q8" s="136" t="s">
        <v>127</v>
      </c>
      <c r="R8" s="81">
        <v>42635</v>
      </c>
      <c r="S8" s="80">
        <v>0.81527777777777777</v>
      </c>
      <c r="T8" s="70">
        <v>0.74163000000000001</v>
      </c>
      <c r="V8" t="s">
        <v>163</v>
      </c>
      <c r="Y8" s="61">
        <v>10000</v>
      </c>
      <c r="Z8" s="67">
        <f t="shared" si="3"/>
        <v>0</v>
      </c>
      <c r="AA8" s="127">
        <f t="shared" si="4"/>
        <v>0</v>
      </c>
      <c r="AB8" s="127">
        <v>105</v>
      </c>
      <c r="AC8" s="127">
        <f t="shared" si="7"/>
        <v>9450</v>
      </c>
      <c r="AD8" s="209"/>
      <c r="AE8" s="64">
        <v>0</v>
      </c>
      <c r="AF8" s="64">
        <f t="shared" si="5"/>
        <v>0</v>
      </c>
      <c r="AG8" s="64">
        <f t="shared" si="6"/>
        <v>0</v>
      </c>
      <c r="AI8" s="128">
        <f t="shared" si="8"/>
        <v>1007571</v>
      </c>
      <c r="AJ8" s="215" t="s">
        <v>308</v>
      </c>
      <c r="AK8" s="64" t="s">
        <v>322</v>
      </c>
    </row>
    <row r="9" spans="1:37" ht="54">
      <c r="A9" s="61">
        <v>7</v>
      </c>
      <c r="B9" s="134" t="s">
        <v>103</v>
      </c>
      <c r="C9" s="70" t="s">
        <v>152</v>
      </c>
      <c r="D9" s="70" t="s">
        <v>153</v>
      </c>
      <c r="E9" s="136" t="s">
        <v>133</v>
      </c>
      <c r="F9" s="70" t="s">
        <v>48</v>
      </c>
      <c r="G9" s="155" t="s">
        <v>158</v>
      </c>
      <c r="H9" s="133">
        <v>42633</v>
      </c>
      <c r="I9" s="80">
        <v>5.4166666666666669E-2</v>
      </c>
      <c r="J9" s="70">
        <v>0.85689000000000004</v>
      </c>
      <c r="K9" s="75">
        <v>0.85365000000000002</v>
      </c>
      <c r="L9" s="148">
        <f t="shared" si="0"/>
        <v>3.2400000000000206E-3</v>
      </c>
      <c r="M9" s="71">
        <v>32</v>
      </c>
      <c r="N9" s="125">
        <f t="shared" si="1"/>
        <v>20000</v>
      </c>
      <c r="O9" s="126">
        <f t="shared" si="2"/>
        <v>0.625</v>
      </c>
      <c r="P9" s="70">
        <v>0.6</v>
      </c>
      <c r="Q9" s="136" t="s">
        <v>133</v>
      </c>
      <c r="R9" s="81">
        <v>42634</v>
      </c>
      <c r="S9" s="80">
        <v>6.25E-2</v>
      </c>
      <c r="T9" s="70">
        <v>0.86011000000000004</v>
      </c>
      <c r="V9" t="s">
        <v>163</v>
      </c>
      <c r="W9" s="61">
        <v>1</v>
      </c>
      <c r="Y9" s="61">
        <v>10000</v>
      </c>
      <c r="Z9" s="67">
        <f t="shared" si="3"/>
        <v>3.2200000000000006E-3</v>
      </c>
      <c r="AA9" s="127">
        <f t="shared" si="4"/>
        <v>32.200000000000003</v>
      </c>
      <c r="AB9" s="127">
        <v>135</v>
      </c>
      <c r="AC9" s="127">
        <f t="shared" si="7"/>
        <v>4320</v>
      </c>
      <c r="AD9" s="209"/>
      <c r="AE9" s="64">
        <v>25524</v>
      </c>
      <c r="AF9" s="64">
        <f t="shared" si="5"/>
        <v>25524</v>
      </c>
      <c r="AG9" s="64">
        <f t="shared" si="6"/>
        <v>0</v>
      </c>
      <c r="AI9" s="128">
        <f t="shared" si="8"/>
        <v>1033095</v>
      </c>
      <c r="AJ9" s="213" t="s">
        <v>312</v>
      </c>
      <c r="AK9" s="167" t="s">
        <v>333</v>
      </c>
    </row>
    <row r="10" spans="1:37" ht="109.5" customHeight="1">
      <c r="A10" s="61">
        <v>8</v>
      </c>
      <c r="B10" s="134" t="s">
        <v>103</v>
      </c>
      <c r="C10" s="61" t="s">
        <v>152</v>
      </c>
      <c r="D10" s="61" t="s">
        <v>160</v>
      </c>
      <c r="E10" s="136" t="s">
        <v>159</v>
      </c>
      <c r="F10" s="70" t="s">
        <v>48</v>
      </c>
      <c r="G10" s="155" t="s">
        <v>161</v>
      </c>
      <c r="H10" s="133">
        <v>42636</v>
      </c>
      <c r="I10" s="80">
        <v>0.80902777777777779</v>
      </c>
      <c r="J10" s="70">
        <v>0.86309000000000002</v>
      </c>
      <c r="K10" s="75">
        <v>0.85575999999999997</v>
      </c>
      <c r="L10" s="148">
        <f t="shared" si="0"/>
        <v>7.3300000000000587E-3</v>
      </c>
      <c r="M10" s="71">
        <v>73</v>
      </c>
      <c r="N10" s="125">
        <f t="shared" si="1"/>
        <v>20000</v>
      </c>
      <c r="O10" s="126">
        <f t="shared" si="2"/>
        <v>0.27397260273972601</v>
      </c>
      <c r="P10" s="70">
        <v>0.27</v>
      </c>
      <c r="Q10" s="136" t="s">
        <v>127</v>
      </c>
      <c r="R10" s="163" t="s">
        <v>289</v>
      </c>
      <c r="S10" s="80"/>
      <c r="T10" s="70"/>
      <c r="Z10" s="67">
        <f t="shared" si="3"/>
        <v>-0.86309000000000002</v>
      </c>
      <c r="AA10" s="127">
        <f t="shared" si="4"/>
        <v>0</v>
      </c>
      <c r="AB10" s="127">
        <v>135</v>
      </c>
      <c r="AC10" s="127">
        <f t="shared" si="7"/>
        <v>9855</v>
      </c>
      <c r="AD10" s="209"/>
      <c r="AF10" s="64">
        <f t="shared" si="5"/>
        <v>0</v>
      </c>
      <c r="AG10" s="64">
        <f t="shared" si="6"/>
        <v>0</v>
      </c>
      <c r="AI10" s="128">
        <f t="shared" si="8"/>
        <v>1033095</v>
      </c>
      <c r="AJ10" s="215" t="s">
        <v>335</v>
      </c>
    </row>
    <row r="11" spans="1:37" ht="78" customHeight="1">
      <c r="A11" s="61">
        <v>9</v>
      </c>
      <c r="B11" s="134" t="s">
        <v>103</v>
      </c>
      <c r="C11" s="61" t="s">
        <v>166</v>
      </c>
      <c r="D11" s="138" t="s">
        <v>313</v>
      </c>
      <c r="E11" s="136" t="s">
        <v>127</v>
      </c>
      <c r="F11" s="136" t="s">
        <v>50</v>
      </c>
      <c r="G11" s="155" t="s">
        <v>247</v>
      </c>
      <c r="H11" s="133">
        <v>42634</v>
      </c>
      <c r="I11" s="80">
        <v>0.52430555555555558</v>
      </c>
      <c r="J11" s="164">
        <v>1.1148800000000001</v>
      </c>
      <c r="K11" s="75">
        <v>1.11975</v>
      </c>
      <c r="L11" s="148">
        <f t="shared" si="0"/>
        <v>-4.8699999999999299E-3</v>
      </c>
      <c r="M11" s="71">
        <v>49</v>
      </c>
      <c r="N11" s="125">
        <v>20000</v>
      </c>
      <c r="O11" s="126">
        <f t="shared" si="2"/>
        <v>0.40816326530612246</v>
      </c>
      <c r="P11" s="75">
        <v>0.43</v>
      </c>
      <c r="Q11" s="70" t="s">
        <v>314</v>
      </c>
      <c r="R11" s="81">
        <v>42635</v>
      </c>
      <c r="S11" s="80">
        <v>0.125</v>
      </c>
      <c r="T11" s="70">
        <v>1.1187100000000001</v>
      </c>
      <c r="V11" t="s">
        <v>164</v>
      </c>
      <c r="X11" s="61">
        <v>1</v>
      </c>
      <c r="Y11" s="61">
        <v>10000</v>
      </c>
      <c r="Z11" s="67">
        <f t="shared" si="3"/>
        <v>-3.8300000000000001E-3</v>
      </c>
      <c r="AA11" s="127">
        <f t="shared" si="4"/>
        <v>-38.299999999999997</v>
      </c>
      <c r="AB11" s="127">
        <v>100</v>
      </c>
      <c r="AC11" s="127">
        <f t="shared" si="7"/>
        <v>4900</v>
      </c>
      <c r="AD11" s="209"/>
      <c r="AF11" s="64">
        <f t="shared" si="5"/>
        <v>0</v>
      </c>
      <c r="AG11" s="64">
        <f t="shared" si="6"/>
        <v>0</v>
      </c>
      <c r="AH11" s="64">
        <v>-16561</v>
      </c>
      <c r="AI11" s="128">
        <f t="shared" si="8"/>
        <v>1016534</v>
      </c>
      <c r="AJ11" s="215" t="s">
        <v>315</v>
      </c>
      <c r="AK11" s="64" t="s">
        <v>322</v>
      </c>
    </row>
    <row r="12" spans="1:37" ht="54">
      <c r="A12" s="61">
        <v>10</v>
      </c>
      <c r="B12" s="134" t="s">
        <v>103</v>
      </c>
      <c r="C12" s="61" t="s">
        <v>167</v>
      </c>
      <c r="D12" s="70" t="s">
        <v>153</v>
      </c>
      <c r="E12" s="136" t="s">
        <v>127</v>
      </c>
      <c r="F12" s="136" t="s">
        <v>50</v>
      </c>
      <c r="G12" s="155" t="s">
        <v>248</v>
      </c>
      <c r="H12" s="133">
        <v>42634</v>
      </c>
      <c r="I12" s="80">
        <v>0.52986111111111112</v>
      </c>
      <c r="J12" s="164">
        <v>1.7096</v>
      </c>
      <c r="K12" s="75">
        <v>1.72417</v>
      </c>
      <c r="L12" s="148">
        <f t="shared" si="0"/>
        <v>-1.4569999999999972E-2</v>
      </c>
      <c r="M12" s="71">
        <v>146</v>
      </c>
      <c r="N12" s="125">
        <f t="shared" si="1"/>
        <v>20000</v>
      </c>
      <c r="O12" s="126">
        <f t="shared" si="2"/>
        <v>0.13698630136986301</v>
      </c>
      <c r="P12" s="70">
        <v>0.16</v>
      </c>
      <c r="Q12" s="136" t="s">
        <v>127</v>
      </c>
      <c r="R12" s="81">
        <v>42635</v>
      </c>
      <c r="S12" s="80">
        <v>0.125</v>
      </c>
      <c r="T12" s="70">
        <v>1.71611</v>
      </c>
      <c r="V12" t="s">
        <v>164</v>
      </c>
      <c r="X12" s="61">
        <v>1</v>
      </c>
      <c r="Y12" s="61">
        <v>10000</v>
      </c>
      <c r="Z12" s="67">
        <f t="shared" si="3"/>
        <v>-6.5100000000000158E-3</v>
      </c>
      <c r="AA12" s="127">
        <f t="shared" si="4"/>
        <v>-65.100000000000165</v>
      </c>
      <c r="AB12" s="127">
        <v>80</v>
      </c>
      <c r="AC12" s="127">
        <f t="shared" si="7"/>
        <v>11680</v>
      </c>
      <c r="AD12" s="209"/>
      <c r="AF12" s="64">
        <f t="shared" si="5"/>
        <v>0</v>
      </c>
      <c r="AG12" s="64">
        <f t="shared" si="6"/>
        <v>0</v>
      </c>
      <c r="AH12" s="64">
        <v>-7948</v>
      </c>
      <c r="AI12" s="128">
        <f t="shared" si="8"/>
        <v>1008586</v>
      </c>
      <c r="AJ12" s="213" t="s">
        <v>320</v>
      </c>
      <c r="AK12" s="167" t="s">
        <v>333</v>
      </c>
    </row>
    <row r="13" spans="1:37" ht="54">
      <c r="A13" s="61">
        <v>11</v>
      </c>
      <c r="B13" s="134" t="s">
        <v>103</v>
      </c>
      <c r="C13" s="61" t="s">
        <v>168</v>
      </c>
      <c r="D13" s="164" t="s">
        <v>326</v>
      </c>
      <c r="E13" s="136" t="s">
        <v>127</v>
      </c>
      <c r="F13" s="136" t="s">
        <v>50</v>
      </c>
      <c r="G13" s="155" t="s">
        <v>249</v>
      </c>
      <c r="H13" s="81">
        <v>42634</v>
      </c>
      <c r="I13" s="80">
        <v>0.88402777777777775</v>
      </c>
      <c r="J13" s="164">
        <v>1.4651700000000001</v>
      </c>
      <c r="K13" s="75">
        <v>1.47004</v>
      </c>
      <c r="L13" s="148">
        <f t="shared" si="0"/>
        <v>-4.8699999999999299E-3</v>
      </c>
      <c r="M13" s="71">
        <v>49</v>
      </c>
      <c r="N13" s="125">
        <f t="shared" si="1"/>
        <v>20000</v>
      </c>
      <c r="O13" s="126">
        <f t="shared" si="2"/>
        <v>0.40816326530612246</v>
      </c>
      <c r="P13" s="70">
        <v>0.04</v>
      </c>
      <c r="Q13" s="136" t="s">
        <v>127</v>
      </c>
      <c r="R13" s="81">
        <v>42634</v>
      </c>
      <c r="S13" s="80">
        <v>0.93541666666666667</v>
      </c>
      <c r="T13" s="70">
        <v>1.47004</v>
      </c>
      <c r="V13" t="s">
        <v>164</v>
      </c>
      <c r="X13" s="61">
        <v>1</v>
      </c>
      <c r="Y13" s="61">
        <v>10000</v>
      </c>
      <c r="Z13" s="67">
        <f t="shared" si="3"/>
        <v>-4.8699999999999299E-3</v>
      </c>
      <c r="AA13" s="127">
        <f t="shared" si="4"/>
        <v>-48.699999999999299</v>
      </c>
      <c r="AB13" s="127">
        <v>80</v>
      </c>
      <c r="AC13" s="127">
        <f t="shared" si="7"/>
        <v>3920</v>
      </c>
      <c r="AD13" s="209">
        <f>P13*AA13*AB13</f>
        <v>-155.83999999999776</v>
      </c>
      <c r="AF13" s="64">
        <f t="shared" si="5"/>
        <v>0</v>
      </c>
      <c r="AG13" s="64">
        <f t="shared" si="6"/>
        <v>0</v>
      </c>
      <c r="AH13" s="64">
        <v>-1489</v>
      </c>
      <c r="AI13" s="128">
        <f t="shared" si="8"/>
        <v>1007097</v>
      </c>
      <c r="AJ13" s="215" t="s">
        <v>328</v>
      </c>
      <c r="AK13" s="64" t="s">
        <v>322</v>
      </c>
    </row>
    <row r="14" spans="1:37" ht="54">
      <c r="A14" s="61">
        <v>12</v>
      </c>
      <c r="B14" s="134" t="s">
        <v>103</v>
      </c>
      <c r="C14" s="70" t="s">
        <v>151</v>
      </c>
      <c r="D14" s="164" t="s">
        <v>256</v>
      </c>
      <c r="E14" s="136" t="s">
        <v>133</v>
      </c>
      <c r="F14" s="136" t="s">
        <v>50</v>
      </c>
      <c r="G14" s="155" t="s">
        <v>255</v>
      </c>
      <c r="H14" s="133">
        <v>42635</v>
      </c>
      <c r="I14" s="80">
        <v>0.88402777777777775</v>
      </c>
      <c r="J14" s="70">
        <v>0.74046999999999996</v>
      </c>
      <c r="K14" s="75">
        <v>0.74539999999999995</v>
      </c>
      <c r="L14" s="148">
        <f t="shared" si="0"/>
        <v>-4.9299999999999899E-3</v>
      </c>
      <c r="M14" s="71">
        <v>49</v>
      </c>
      <c r="N14" s="125">
        <f t="shared" si="1"/>
        <v>20000</v>
      </c>
      <c r="O14" s="126">
        <f t="shared" si="2"/>
        <v>0.40816326530612246</v>
      </c>
      <c r="P14" s="70">
        <v>0.4</v>
      </c>
      <c r="Q14" s="136" t="s">
        <v>133</v>
      </c>
      <c r="R14" s="163" t="s">
        <v>289</v>
      </c>
      <c r="S14" s="80"/>
      <c r="T14" s="70"/>
      <c r="Y14" s="61">
        <v>10000</v>
      </c>
      <c r="Z14" s="67">
        <f t="shared" si="3"/>
        <v>0.74046999999999996</v>
      </c>
      <c r="AA14" s="127">
        <f t="shared" si="4"/>
        <v>7404.7</v>
      </c>
      <c r="AB14" s="127">
        <v>105</v>
      </c>
      <c r="AC14" s="127">
        <f t="shared" si="7"/>
        <v>5145</v>
      </c>
      <c r="AD14" s="209"/>
      <c r="AF14" s="64">
        <f t="shared" si="5"/>
        <v>0</v>
      </c>
      <c r="AG14" s="64">
        <f t="shared" si="6"/>
        <v>0</v>
      </c>
      <c r="AI14" s="128">
        <f t="shared" si="8"/>
        <v>1007097</v>
      </c>
    </row>
    <row r="15" spans="1:37" ht="54">
      <c r="A15" s="61">
        <v>13</v>
      </c>
      <c r="B15" s="134" t="s">
        <v>103</v>
      </c>
      <c r="C15" s="61" t="s">
        <v>262</v>
      </c>
      <c r="D15" s="61" t="s">
        <v>263</v>
      </c>
      <c r="E15" s="136" t="s">
        <v>264</v>
      </c>
      <c r="F15" s="136" t="s">
        <v>50</v>
      </c>
      <c r="G15" s="155" t="s">
        <v>265</v>
      </c>
      <c r="H15" s="133">
        <v>42636</v>
      </c>
      <c r="I15" s="80">
        <v>5.4166666666666669E-2</v>
      </c>
      <c r="J15" s="70">
        <v>1.0862700000000001</v>
      </c>
      <c r="K15" s="75">
        <v>1.09083</v>
      </c>
      <c r="L15" s="148">
        <f t="shared" ref="L15" si="9">IF(J15="","",J15-K15)</f>
        <v>-4.5599999999998975E-3</v>
      </c>
      <c r="M15" s="71">
        <v>46</v>
      </c>
      <c r="N15" s="125">
        <f t="shared" si="1"/>
        <v>20000</v>
      </c>
      <c r="O15" s="126">
        <f t="shared" si="2"/>
        <v>0.43478260869565216</v>
      </c>
      <c r="P15" s="70">
        <v>0.43</v>
      </c>
      <c r="Q15" s="136" t="s">
        <v>128</v>
      </c>
      <c r="R15" s="81">
        <v>42636</v>
      </c>
      <c r="S15" s="80">
        <v>0.92152777777777783</v>
      </c>
      <c r="T15" s="70">
        <v>1.09083</v>
      </c>
      <c r="V15" t="s">
        <v>302</v>
      </c>
      <c r="X15" s="61">
        <v>1</v>
      </c>
      <c r="Y15" s="61">
        <v>10000</v>
      </c>
      <c r="Z15" s="67">
        <f t="shared" si="3"/>
        <v>-4.5599999999998975E-3</v>
      </c>
      <c r="AA15" s="127">
        <f t="shared" si="4"/>
        <v>-45.599999999998971</v>
      </c>
      <c r="AB15" s="127">
        <v>105</v>
      </c>
      <c r="AC15" s="127">
        <f t="shared" si="7"/>
        <v>4830</v>
      </c>
      <c r="AD15" s="209"/>
      <c r="AF15" s="64">
        <f t="shared" si="5"/>
        <v>0</v>
      </c>
      <c r="AG15" s="64">
        <f t="shared" si="6"/>
        <v>0</v>
      </c>
      <c r="AH15" s="64">
        <v>-20351</v>
      </c>
      <c r="AI15" s="128">
        <f t="shared" si="8"/>
        <v>986746</v>
      </c>
      <c r="AJ15" s="214" t="s">
        <v>331</v>
      </c>
      <c r="AK15" t="s">
        <v>332</v>
      </c>
    </row>
    <row r="16" spans="1:37" ht="54">
      <c r="A16" s="61">
        <v>14</v>
      </c>
      <c r="B16" s="134" t="s">
        <v>103</v>
      </c>
      <c r="C16" s="70" t="s">
        <v>257</v>
      </c>
      <c r="D16" s="70" t="s">
        <v>258</v>
      </c>
      <c r="E16" s="136" t="s">
        <v>259</v>
      </c>
      <c r="F16" s="70" t="s">
        <v>48</v>
      </c>
      <c r="G16" s="155" t="s">
        <v>291</v>
      </c>
      <c r="H16" s="133" t="s">
        <v>156</v>
      </c>
      <c r="I16" s="80"/>
      <c r="J16" s="70">
        <v>77.501999999999995</v>
      </c>
      <c r="K16" s="75">
        <v>76.156999999999996</v>
      </c>
      <c r="L16" s="148">
        <f t="shared" si="0"/>
        <v>1.3449999999999989</v>
      </c>
      <c r="M16" s="71">
        <v>135</v>
      </c>
      <c r="N16" s="125">
        <f t="shared" si="1"/>
        <v>20000</v>
      </c>
      <c r="O16" s="126">
        <f t="shared" ref="O16:O60" si="10">IF(M16="","",(N16/M16)/1000)</f>
        <v>0.14814814814814814</v>
      </c>
      <c r="P16" s="70">
        <v>0.14000000000000001</v>
      </c>
      <c r="Q16" s="136" t="s">
        <v>127</v>
      </c>
      <c r="R16" s="163" t="s">
        <v>165</v>
      </c>
      <c r="S16" s="80"/>
      <c r="T16" s="70"/>
      <c r="Z16" s="67">
        <f t="shared" si="3"/>
        <v>-77.501999999999995</v>
      </c>
      <c r="AA16" s="127">
        <f t="shared" si="4"/>
        <v>0</v>
      </c>
      <c r="AB16" s="127">
        <v>100</v>
      </c>
      <c r="AC16" s="127">
        <f t="shared" si="7"/>
        <v>13500</v>
      </c>
      <c r="AD16" s="209"/>
      <c r="AF16" s="64">
        <f t="shared" si="5"/>
        <v>0</v>
      </c>
      <c r="AG16" s="64">
        <f t="shared" si="6"/>
        <v>0</v>
      </c>
      <c r="AI16" s="128">
        <f t="shared" si="8"/>
        <v>986746</v>
      </c>
    </row>
    <row r="17" spans="1:37" ht="54">
      <c r="A17" s="61">
        <v>15</v>
      </c>
      <c r="B17" s="134" t="s">
        <v>103</v>
      </c>
      <c r="C17" s="70" t="s">
        <v>271</v>
      </c>
      <c r="D17" s="70" t="s">
        <v>273</v>
      </c>
      <c r="E17" s="136" t="s">
        <v>272</v>
      </c>
      <c r="F17" s="70" t="s">
        <v>50</v>
      </c>
      <c r="G17" s="155" t="s">
        <v>290</v>
      </c>
      <c r="H17" s="133">
        <v>42636</v>
      </c>
      <c r="I17" s="80">
        <v>0.54791666666666672</v>
      </c>
      <c r="J17" s="70">
        <v>0.70538000000000001</v>
      </c>
      <c r="K17" s="75">
        <v>0.72023000000000004</v>
      </c>
      <c r="L17" s="148">
        <f t="shared" ref="L17" si="11">IF(J17="","",J17-K17)</f>
        <v>-1.485000000000003E-2</v>
      </c>
      <c r="M17" s="71">
        <v>149</v>
      </c>
      <c r="N17" s="125">
        <f t="shared" si="1"/>
        <v>20000</v>
      </c>
      <c r="O17" s="126">
        <f t="shared" si="10"/>
        <v>0.13422818791946309</v>
      </c>
      <c r="P17" s="70">
        <v>0.13</v>
      </c>
      <c r="Q17" s="136" t="s">
        <v>127</v>
      </c>
      <c r="R17" s="163" t="s">
        <v>289</v>
      </c>
      <c r="S17" s="80"/>
      <c r="T17" s="70"/>
      <c r="Z17" s="67">
        <f t="shared" si="3"/>
        <v>0.70538000000000001</v>
      </c>
      <c r="AA17" s="127">
        <f t="shared" si="4"/>
        <v>0</v>
      </c>
      <c r="AB17" s="127">
        <v>105</v>
      </c>
      <c r="AC17" s="127">
        <f t="shared" si="7"/>
        <v>15645</v>
      </c>
      <c r="AD17" s="209"/>
      <c r="AF17" s="64">
        <f t="shared" si="5"/>
        <v>0</v>
      </c>
      <c r="AG17" s="64">
        <f t="shared" si="6"/>
        <v>0</v>
      </c>
      <c r="AI17" s="128">
        <f t="shared" si="8"/>
        <v>986746</v>
      </c>
    </row>
    <row r="18" spans="1:37" ht="54">
      <c r="A18" s="61">
        <v>16</v>
      </c>
      <c r="B18" s="134" t="s">
        <v>103</v>
      </c>
      <c r="C18" s="61" t="s">
        <v>297</v>
      </c>
      <c r="D18" s="61" t="s">
        <v>298</v>
      </c>
      <c r="E18" s="136" t="s">
        <v>299</v>
      </c>
      <c r="F18" s="61" t="s">
        <v>300</v>
      </c>
      <c r="G18" s="155" t="s">
        <v>301</v>
      </c>
      <c r="H18" s="133">
        <v>42637</v>
      </c>
      <c r="I18" s="80">
        <v>3.6111111111111115E-2</v>
      </c>
      <c r="J18" s="70">
        <v>1.5510600000000001</v>
      </c>
      <c r="K18" s="75">
        <v>1.51633</v>
      </c>
      <c r="L18" s="148">
        <f t="shared" si="0"/>
        <v>3.473000000000015E-2</v>
      </c>
      <c r="M18" s="71">
        <v>347</v>
      </c>
      <c r="N18" s="125">
        <f t="shared" si="1"/>
        <v>20000</v>
      </c>
      <c r="O18" s="126">
        <f t="shared" si="10"/>
        <v>5.7636887608069169E-2</v>
      </c>
      <c r="P18" s="70">
        <v>0.05</v>
      </c>
      <c r="Q18" s="136" t="s">
        <v>127</v>
      </c>
      <c r="R18" s="163" t="s">
        <v>289</v>
      </c>
      <c r="S18" s="80"/>
      <c r="T18" s="70"/>
      <c r="Z18" s="67">
        <f t="shared" si="3"/>
        <v>-1.5510600000000001</v>
      </c>
      <c r="AA18" s="127">
        <f t="shared" si="4"/>
        <v>0</v>
      </c>
      <c r="AB18" s="127"/>
      <c r="AC18" s="127"/>
      <c r="AD18" s="209"/>
      <c r="AF18" s="64">
        <f t="shared" si="5"/>
        <v>0</v>
      </c>
      <c r="AG18" s="64">
        <f t="shared" si="6"/>
        <v>0</v>
      </c>
      <c r="AI18" s="128">
        <f t="shared" si="8"/>
        <v>986746</v>
      </c>
    </row>
    <row r="19" spans="1:37" ht="27">
      <c r="A19" s="61">
        <v>17</v>
      </c>
      <c r="B19" s="134" t="s">
        <v>103</v>
      </c>
      <c r="C19" s="201" t="s">
        <v>266</v>
      </c>
      <c r="D19" s="203" t="s">
        <v>267</v>
      </c>
      <c r="E19" s="202" t="s">
        <v>127</v>
      </c>
      <c r="F19" s="201" t="s">
        <v>48</v>
      </c>
      <c r="H19" s="81"/>
      <c r="I19" s="80"/>
      <c r="J19" s="70"/>
      <c r="K19" s="75"/>
      <c r="L19" s="148" t="str">
        <f t="shared" si="0"/>
        <v/>
      </c>
      <c r="M19" s="71"/>
      <c r="N19" s="125">
        <f t="shared" si="1"/>
        <v>20000</v>
      </c>
      <c r="O19" s="126" t="str">
        <f t="shared" si="10"/>
        <v/>
      </c>
      <c r="P19" s="70"/>
      <c r="Q19" s="70"/>
      <c r="R19" s="81"/>
      <c r="S19" s="80"/>
      <c r="T19" s="70"/>
      <c r="Z19" s="67">
        <f t="shared" si="3"/>
        <v>0</v>
      </c>
      <c r="AA19" s="127">
        <f t="shared" si="4"/>
        <v>0</v>
      </c>
      <c r="AB19" s="127"/>
      <c r="AC19" s="127"/>
      <c r="AD19" s="209"/>
      <c r="AF19" s="64">
        <f t="shared" si="5"/>
        <v>0</v>
      </c>
      <c r="AG19" s="64">
        <f t="shared" si="6"/>
        <v>0</v>
      </c>
      <c r="AI19" s="128">
        <f t="shared" si="8"/>
        <v>986746</v>
      </c>
    </row>
    <row r="20" spans="1:37" ht="27">
      <c r="A20" s="61">
        <v>18</v>
      </c>
      <c r="B20" s="134" t="s">
        <v>103</v>
      </c>
      <c r="C20" s="201" t="s">
        <v>268</v>
      </c>
      <c r="D20" s="203" t="s">
        <v>267</v>
      </c>
      <c r="E20" s="202" t="s">
        <v>127</v>
      </c>
      <c r="F20" s="201" t="s">
        <v>48</v>
      </c>
      <c r="H20" s="81"/>
      <c r="I20" s="80"/>
      <c r="J20" s="70"/>
      <c r="K20" s="75"/>
      <c r="L20" s="148" t="str">
        <f t="shared" si="0"/>
        <v/>
      </c>
      <c r="M20" s="71"/>
      <c r="N20" s="125">
        <f t="shared" si="1"/>
        <v>20000</v>
      </c>
      <c r="O20" s="126" t="str">
        <f t="shared" si="10"/>
        <v/>
      </c>
      <c r="P20" s="70"/>
      <c r="Q20" s="70"/>
      <c r="R20" s="81"/>
      <c r="S20" s="80"/>
      <c r="T20" s="70"/>
      <c r="Z20" s="67">
        <f t="shared" si="3"/>
        <v>0</v>
      </c>
      <c r="AA20" s="127">
        <f t="shared" si="4"/>
        <v>0</v>
      </c>
      <c r="AB20" s="127"/>
      <c r="AC20" s="127"/>
      <c r="AD20" s="209"/>
      <c r="AF20" s="64">
        <f t="shared" si="5"/>
        <v>0</v>
      </c>
      <c r="AG20" s="64">
        <f t="shared" si="6"/>
        <v>0</v>
      </c>
      <c r="AI20" s="128">
        <f t="shared" si="8"/>
        <v>986746</v>
      </c>
    </row>
    <row r="21" spans="1:37" ht="27">
      <c r="A21" s="61">
        <v>19</v>
      </c>
      <c r="B21" s="134" t="s">
        <v>103</v>
      </c>
      <c r="C21" s="61" t="s">
        <v>269</v>
      </c>
      <c r="D21" s="61" t="s">
        <v>270</v>
      </c>
      <c r="E21" s="136" t="s">
        <v>128</v>
      </c>
      <c r="F21" s="70" t="s">
        <v>48</v>
      </c>
      <c r="H21" s="81"/>
      <c r="I21" s="80"/>
      <c r="J21" s="70"/>
      <c r="K21" s="75"/>
      <c r="L21" s="148" t="str">
        <f t="shared" si="0"/>
        <v/>
      </c>
      <c r="M21" s="71"/>
      <c r="N21" s="125">
        <f t="shared" si="1"/>
        <v>20000</v>
      </c>
      <c r="O21" s="126" t="str">
        <f t="shared" si="10"/>
        <v/>
      </c>
      <c r="P21" s="70"/>
      <c r="Q21" s="70"/>
      <c r="R21" s="81"/>
      <c r="S21" s="80"/>
      <c r="T21" s="70"/>
      <c r="Z21" s="67">
        <f t="shared" si="3"/>
        <v>0</v>
      </c>
      <c r="AA21" s="127">
        <f t="shared" si="4"/>
        <v>0</v>
      </c>
      <c r="AB21" s="127"/>
      <c r="AC21" s="127"/>
      <c r="AD21" s="209"/>
      <c r="AF21" s="64">
        <f t="shared" si="5"/>
        <v>0</v>
      </c>
      <c r="AG21" s="64">
        <f t="shared" si="6"/>
        <v>0</v>
      </c>
      <c r="AI21" s="128">
        <f t="shared" si="8"/>
        <v>986746</v>
      </c>
    </row>
    <row r="22" spans="1:37" ht="27">
      <c r="A22" s="61">
        <v>20</v>
      </c>
      <c r="B22" s="134" t="s">
        <v>103</v>
      </c>
      <c r="C22" s="61" t="s">
        <v>260</v>
      </c>
      <c r="D22" s="61" t="s">
        <v>261</v>
      </c>
      <c r="E22" s="136"/>
      <c r="H22" s="81"/>
      <c r="I22" s="80"/>
      <c r="J22" s="70"/>
      <c r="K22" s="75"/>
      <c r="L22" s="148" t="str">
        <f t="shared" si="0"/>
        <v/>
      </c>
      <c r="M22" s="71"/>
      <c r="N22" s="125">
        <f t="shared" si="1"/>
        <v>20000</v>
      </c>
      <c r="O22" s="126" t="str">
        <f t="shared" si="10"/>
        <v/>
      </c>
      <c r="P22" s="70"/>
      <c r="Q22" s="70"/>
      <c r="R22" s="81"/>
      <c r="S22" s="80"/>
      <c r="T22" s="70"/>
      <c r="Z22" s="67">
        <f t="shared" si="3"/>
        <v>0</v>
      </c>
      <c r="AA22" s="127">
        <f t="shared" si="4"/>
        <v>0</v>
      </c>
      <c r="AB22" s="127"/>
      <c r="AC22" s="127"/>
      <c r="AD22" s="209"/>
      <c r="AF22" s="64">
        <f t="shared" si="5"/>
        <v>0</v>
      </c>
      <c r="AG22" s="64">
        <f t="shared" si="6"/>
        <v>0</v>
      </c>
      <c r="AI22" s="128">
        <f t="shared" si="8"/>
        <v>986746</v>
      </c>
    </row>
    <row r="23" spans="1:37" ht="27">
      <c r="A23" s="61">
        <v>21</v>
      </c>
      <c r="B23" s="134" t="s">
        <v>103</v>
      </c>
      <c r="C23" s="61" t="s">
        <v>152</v>
      </c>
      <c r="D23" s="61" t="s">
        <v>329</v>
      </c>
      <c r="E23" s="136"/>
      <c r="F23" s="136" t="s">
        <v>50</v>
      </c>
      <c r="H23" s="81"/>
      <c r="I23" s="80"/>
      <c r="J23" s="70"/>
      <c r="K23" s="75"/>
      <c r="L23" s="148" t="str">
        <f t="shared" si="0"/>
        <v/>
      </c>
      <c r="M23" s="71"/>
      <c r="N23" s="125">
        <f t="shared" si="1"/>
        <v>20000</v>
      </c>
      <c r="O23" s="126" t="str">
        <f t="shared" si="10"/>
        <v/>
      </c>
      <c r="P23" s="70"/>
      <c r="Q23" s="70"/>
      <c r="R23" s="81"/>
      <c r="S23" s="80"/>
      <c r="T23" s="70"/>
      <c r="Z23" s="67">
        <f t="shared" si="3"/>
        <v>0</v>
      </c>
      <c r="AA23" s="127">
        <f t="shared" si="4"/>
        <v>0</v>
      </c>
      <c r="AB23" s="127"/>
      <c r="AC23" s="127"/>
      <c r="AD23" s="209"/>
      <c r="AF23" s="64">
        <f t="shared" si="5"/>
        <v>0</v>
      </c>
      <c r="AG23" s="64">
        <f t="shared" si="6"/>
        <v>0</v>
      </c>
      <c r="AI23" s="128">
        <f t="shared" si="8"/>
        <v>986746</v>
      </c>
    </row>
    <row r="24" spans="1:37" ht="27">
      <c r="A24" s="61">
        <v>22</v>
      </c>
      <c r="B24" s="134" t="s">
        <v>103</v>
      </c>
      <c r="E24" s="136"/>
      <c r="H24" s="81"/>
      <c r="I24" s="80"/>
      <c r="J24" s="70"/>
      <c r="K24" s="75"/>
      <c r="L24" s="148" t="str">
        <f t="shared" si="0"/>
        <v/>
      </c>
      <c r="M24" s="71"/>
      <c r="N24" s="125">
        <f t="shared" si="1"/>
        <v>20000</v>
      </c>
      <c r="O24" s="126" t="str">
        <f t="shared" si="10"/>
        <v/>
      </c>
      <c r="P24" s="70"/>
      <c r="Q24" s="70"/>
      <c r="R24" s="81"/>
      <c r="S24" s="80"/>
      <c r="T24" s="70"/>
      <c r="Z24" s="67">
        <f t="shared" si="3"/>
        <v>0</v>
      </c>
      <c r="AA24" s="127">
        <f t="shared" si="4"/>
        <v>0</v>
      </c>
      <c r="AB24" s="127"/>
      <c r="AC24" s="127"/>
      <c r="AD24" s="209"/>
      <c r="AF24" s="64">
        <f t="shared" si="5"/>
        <v>0</v>
      </c>
      <c r="AG24" s="64">
        <f t="shared" si="6"/>
        <v>0</v>
      </c>
      <c r="AI24" s="128">
        <f t="shared" si="8"/>
        <v>986746</v>
      </c>
    </row>
    <row r="25" spans="1:37" ht="27">
      <c r="A25" s="61">
        <v>23</v>
      </c>
      <c r="B25" s="134" t="s">
        <v>103</v>
      </c>
      <c r="E25" s="136"/>
      <c r="H25" s="81"/>
      <c r="I25" s="80"/>
      <c r="J25" s="70"/>
      <c r="K25" s="75"/>
      <c r="L25" s="148" t="str">
        <f t="shared" si="0"/>
        <v/>
      </c>
      <c r="M25" s="71"/>
      <c r="N25" s="125">
        <f t="shared" si="1"/>
        <v>20000</v>
      </c>
      <c r="O25" s="126" t="str">
        <f t="shared" si="10"/>
        <v/>
      </c>
      <c r="P25" s="70"/>
      <c r="Q25" s="70"/>
      <c r="R25" s="81"/>
      <c r="S25" s="80"/>
      <c r="T25" s="70"/>
      <c r="Z25" s="67">
        <f t="shared" si="3"/>
        <v>0</v>
      </c>
      <c r="AA25" s="127">
        <f t="shared" si="4"/>
        <v>0</v>
      </c>
      <c r="AB25" s="127"/>
      <c r="AC25" s="127"/>
      <c r="AD25" s="209"/>
      <c r="AF25" s="64">
        <f t="shared" si="5"/>
        <v>0</v>
      </c>
      <c r="AG25" s="64">
        <f t="shared" si="6"/>
        <v>0</v>
      </c>
      <c r="AI25" s="128">
        <f t="shared" si="8"/>
        <v>986746</v>
      </c>
    </row>
    <row r="26" spans="1:37" ht="27">
      <c r="A26" s="61">
        <v>24</v>
      </c>
      <c r="B26" s="134" t="s">
        <v>103</v>
      </c>
      <c r="E26" s="136"/>
      <c r="H26" s="81"/>
      <c r="I26" s="80"/>
      <c r="J26" s="70"/>
      <c r="K26" s="75"/>
      <c r="L26" s="148" t="str">
        <f t="shared" si="0"/>
        <v/>
      </c>
      <c r="M26" s="71"/>
      <c r="N26" s="125">
        <f t="shared" si="1"/>
        <v>20000</v>
      </c>
      <c r="O26" s="126" t="str">
        <f t="shared" si="10"/>
        <v/>
      </c>
      <c r="P26" s="70"/>
      <c r="Q26" s="70"/>
      <c r="R26" s="81"/>
      <c r="S26" s="80"/>
      <c r="T26" s="70"/>
      <c r="Z26" s="67">
        <f t="shared" si="3"/>
        <v>0</v>
      </c>
      <c r="AA26" s="127">
        <f t="shared" si="4"/>
        <v>0</v>
      </c>
      <c r="AB26" s="127"/>
      <c r="AC26" s="127"/>
      <c r="AD26" s="209"/>
      <c r="AF26" s="64">
        <f t="shared" si="5"/>
        <v>0</v>
      </c>
      <c r="AG26" s="64">
        <f t="shared" si="6"/>
        <v>0</v>
      </c>
      <c r="AI26" s="128">
        <f t="shared" si="8"/>
        <v>986746</v>
      </c>
    </row>
    <row r="27" spans="1:37" ht="27.75" thickBot="1">
      <c r="A27" s="61">
        <v>25</v>
      </c>
      <c r="B27" s="134" t="s">
        <v>103</v>
      </c>
      <c r="E27" s="136"/>
      <c r="H27" s="81"/>
      <c r="I27" s="80"/>
      <c r="J27" s="70"/>
      <c r="K27" s="75"/>
      <c r="L27" s="148" t="str">
        <f t="shared" si="0"/>
        <v/>
      </c>
      <c r="M27" s="71"/>
      <c r="N27" s="125">
        <f t="shared" si="1"/>
        <v>20000</v>
      </c>
      <c r="O27" s="126" t="str">
        <f t="shared" si="10"/>
        <v/>
      </c>
      <c r="P27" s="70"/>
      <c r="Q27" s="70"/>
      <c r="R27" s="81"/>
      <c r="S27" s="80"/>
      <c r="T27" s="70"/>
      <c r="Z27" s="67">
        <f t="shared" si="3"/>
        <v>0</v>
      </c>
      <c r="AA27" s="127">
        <f t="shared" si="4"/>
        <v>0</v>
      </c>
      <c r="AB27" s="127"/>
      <c r="AC27" s="127"/>
      <c r="AD27" s="209"/>
      <c r="AF27" s="64">
        <f t="shared" si="5"/>
        <v>0</v>
      </c>
      <c r="AG27" s="64">
        <f t="shared" si="6"/>
        <v>0</v>
      </c>
      <c r="AI27" s="128">
        <f t="shared" si="8"/>
        <v>986746</v>
      </c>
    </row>
    <row r="28" spans="1:37" ht="27.75" hidden="1" thickBot="1">
      <c r="A28" s="61">
        <v>26</v>
      </c>
      <c r="B28" s="134" t="s">
        <v>103</v>
      </c>
      <c r="E28" s="136"/>
      <c r="H28" s="81"/>
      <c r="I28" s="80"/>
      <c r="J28" s="70"/>
      <c r="K28" s="75"/>
      <c r="L28" s="148" t="str">
        <f t="shared" si="0"/>
        <v/>
      </c>
      <c r="M28" s="71"/>
      <c r="N28" s="125">
        <f t="shared" si="1"/>
        <v>20000</v>
      </c>
      <c r="O28" s="126" t="str">
        <f t="shared" si="10"/>
        <v/>
      </c>
      <c r="P28" s="70"/>
      <c r="Q28" s="70"/>
      <c r="R28" s="81"/>
      <c r="S28" s="80"/>
      <c r="T28" s="70"/>
      <c r="Z28" s="67">
        <f t="shared" si="3"/>
        <v>0</v>
      </c>
      <c r="AA28" s="127">
        <f t="shared" si="4"/>
        <v>0</v>
      </c>
      <c r="AB28" s="127"/>
      <c r="AC28" s="127"/>
      <c r="AD28" s="209"/>
      <c r="AF28" s="64">
        <f t="shared" si="5"/>
        <v>0</v>
      </c>
      <c r="AG28" s="64">
        <f t="shared" si="6"/>
        <v>0</v>
      </c>
      <c r="AI28" s="128">
        <f t="shared" si="8"/>
        <v>986746</v>
      </c>
    </row>
    <row r="29" spans="1:37" ht="27.75" hidden="1" thickBot="1">
      <c r="A29" s="61">
        <v>27</v>
      </c>
      <c r="B29" s="134" t="s">
        <v>103</v>
      </c>
      <c r="E29" s="136"/>
      <c r="H29" s="81"/>
      <c r="I29" s="80"/>
      <c r="J29" s="70"/>
      <c r="K29" s="75"/>
      <c r="L29" s="148" t="str">
        <f t="shared" si="0"/>
        <v/>
      </c>
      <c r="M29" s="71"/>
      <c r="N29" s="125">
        <f t="shared" si="1"/>
        <v>20000</v>
      </c>
      <c r="O29" s="126" t="str">
        <f t="shared" si="10"/>
        <v/>
      </c>
      <c r="P29" s="70"/>
      <c r="Q29" s="70"/>
      <c r="R29" s="81"/>
      <c r="S29" s="80"/>
      <c r="T29" s="70"/>
      <c r="Z29" s="67">
        <f t="shared" si="3"/>
        <v>0</v>
      </c>
      <c r="AA29" s="127">
        <f t="shared" si="4"/>
        <v>0</v>
      </c>
      <c r="AB29" s="127"/>
      <c r="AC29" s="127"/>
      <c r="AD29" s="209"/>
      <c r="AF29" s="64">
        <f t="shared" si="5"/>
        <v>0</v>
      </c>
      <c r="AG29" s="64">
        <f t="shared" si="6"/>
        <v>0</v>
      </c>
      <c r="AI29" s="128">
        <f t="shared" si="8"/>
        <v>986746</v>
      </c>
    </row>
    <row r="30" spans="1:37" ht="27.75" hidden="1" thickBot="1">
      <c r="A30" s="61">
        <v>28</v>
      </c>
      <c r="B30" s="134" t="s">
        <v>103</v>
      </c>
      <c r="E30" s="136"/>
      <c r="H30" s="81"/>
      <c r="I30" s="80"/>
      <c r="J30" s="70"/>
      <c r="K30" s="75"/>
      <c r="L30" s="148" t="str">
        <f t="shared" si="0"/>
        <v/>
      </c>
      <c r="M30" s="71"/>
      <c r="N30" s="125">
        <f t="shared" si="1"/>
        <v>20000</v>
      </c>
      <c r="O30" s="126" t="str">
        <f t="shared" si="10"/>
        <v/>
      </c>
      <c r="P30" s="70"/>
      <c r="Q30" s="70"/>
      <c r="R30" s="81"/>
      <c r="S30" s="80"/>
      <c r="T30" s="70"/>
      <c r="Z30" s="67">
        <f t="shared" si="3"/>
        <v>0</v>
      </c>
      <c r="AA30" s="127">
        <f t="shared" si="4"/>
        <v>0</v>
      </c>
      <c r="AB30" s="127"/>
      <c r="AC30" s="127"/>
      <c r="AD30" s="209"/>
      <c r="AF30" s="64">
        <f t="shared" si="5"/>
        <v>0</v>
      </c>
      <c r="AG30" s="64">
        <f t="shared" si="6"/>
        <v>0</v>
      </c>
      <c r="AI30" s="128">
        <f t="shared" si="8"/>
        <v>986746</v>
      </c>
      <c r="AK30" s="64"/>
    </row>
    <row r="31" spans="1:37" ht="27.75" hidden="1" thickBot="1">
      <c r="A31" s="61">
        <v>29</v>
      </c>
      <c r="B31" s="134" t="s">
        <v>103</v>
      </c>
      <c r="E31" s="136"/>
      <c r="H31" s="81"/>
      <c r="I31" s="80"/>
      <c r="J31" s="70"/>
      <c r="K31" s="75"/>
      <c r="L31" s="148" t="str">
        <f t="shared" si="0"/>
        <v/>
      </c>
      <c r="M31" s="71"/>
      <c r="N31" s="125">
        <f t="shared" si="1"/>
        <v>20000</v>
      </c>
      <c r="O31" s="126" t="str">
        <f t="shared" si="10"/>
        <v/>
      </c>
      <c r="P31" s="70"/>
      <c r="Q31" s="70"/>
      <c r="R31" s="81"/>
      <c r="S31" s="80"/>
      <c r="T31" s="70"/>
      <c r="Z31" s="67">
        <f t="shared" si="3"/>
        <v>0</v>
      </c>
      <c r="AA31" s="127">
        <f t="shared" si="4"/>
        <v>0</v>
      </c>
      <c r="AB31" s="127"/>
      <c r="AC31" s="127"/>
      <c r="AD31" s="209"/>
      <c r="AF31" s="64">
        <f t="shared" si="5"/>
        <v>0</v>
      </c>
      <c r="AG31" s="64">
        <f t="shared" si="6"/>
        <v>0</v>
      </c>
      <c r="AI31" s="128">
        <f t="shared" si="8"/>
        <v>986746</v>
      </c>
      <c r="AK31" s="64"/>
    </row>
    <row r="32" spans="1:37" ht="27.75" hidden="1" thickBot="1">
      <c r="A32" s="61">
        <v>30</v>
      </c>
      <c r="B32" s="134" t="s">
        <v>103</v>
      </c>
      <c r="E32" s="136"/>
      <c r="H32" s="81"/>
      <c r="I32" s="80"/>
      <c r="J32" s="70"/>
      <c r="K32" s="75"/>
      <c r="L32" s="148" t="str">
        <f t="shared" si="0"/>
        <v/>
      </c>
      <c r="M32" s="71"/>
      <c r="N32" s="125">
        <f t="shared" si="1"/>
        <v>20000</v>
      </c>
      <c r="O32" s="126" t="str">
        <f t="shared" si="10"/>
        <v/>
      </c>
      <c r="P32" s="70"/>
      <c r="Q32" s="70"/>
      <c r="R32" s="81"/>
      <c r="S32" s="80"/>
      <c r="T32" s="70"/>
      <c r="Z32" s="67">
        <f t="shared" si="3"/>
        <v>0</v>
      </c>
      <c r="AA32" s="127">
        <f t="shared" si="4"/>
        <v>0</v>
      </c>
      <c r="AB32" s="127"/>
      <c r="AC32" s="127"/>
      <c r="AD32" s="209"/>
      <c r="AF32" s="64">
        <f t="shared" si="5"/>
        <v>0</v>
      </c>
      <c r="AG32" s="64">
        <f t="shared" si="6"/>
        <v>0</v>
      </c>
      <c r="AI32" s="128">
        <f t="shared" si="8"/>
        <v>986746</v>
      </c>
      <c r="AK32" s="64"/>
    </row>
    <row r="33" spans="1:37" ht="27.75" hidden="1" thickBot="1">
      <c r="A33" s="61">
        <v>31</v>
      </c>
      <c r="B33" s="134" t="s">
        <v>103</v>
      </c>
      <c r="E33" s="136"/>
      <c r="H33" s="81"/>
      <c r="I33" s="80"/>
      <c r="J33" s="70"/>
      <c r="K33" s="75"/>
      <c r="L33" s="148" t="str">
        <f t="shared" si="0"/>
        <v/>
      </c>
      <c r="M33" s="71"/>
      <c r="N33" s="125">
        <f t="shared" si="1"/>
        <v>20000</v>
      </c>
      <c r="O33" s="126" t="str">
        <f t="shared" si="10"/>
        <v/>
      </c>
      <c r="P33" s="70"/>
      <c r="Q33" s="70"/>
      <c r="R33" s="81"/>
      <c r="S33" s="80"/>
      <c r="T33" s="70"/>
      <c r="Z33" s="67">
        <f t="shared" si="3"/>
        <v>0</v>
      </c>
      <c r="AA33" s="127">
        <f t="shared" si="4"/>
        <v>0</v>
      </c>
      <c r="AB33" s="127"/>
      <c r="AC33" s="127"/>
      <c r="AD33" s="209"/>
      <c r="AF33" s="64">
        <f t="shared" si="5"/>
        <v>0</v>
      </c>
      <c r="AG33" s="64">
        <f t="shared" si="6"/>
        <v>0</v>
      </c>
      <c r="AI33" s="128">
        <f t="shared" si="8"/>
        <v>986746</v>
      </c>
      <c r="AK33" s="64"/>
    </row>
    <row r="34" spans="1:37" ht="27.75" hidden="1" thickBot="1">
      <c r="A34" s="61">
        <v>32</v>
      </c>
      <c r="B34" s="134" t="s">
        <v>103</v>
      </c>
      <c r="E34" s="136"/>
      <c r="H34" s="81"/>
      <c r="I34" s="80"/>
      <c r="J34" s="70"/>
      <c r="K34" s="75"/>
      <c r="L34" s="148" t="str">
        <f t="shared" si="0"/>
        <v/>
      </c>
      <c r="M34" s="71"/>
      <c r="N34" s="125">
        <f t="shared" si="1"/>
        <v>20000</v>
      </c>
      <c r="O34" s="126" t="str">
        <f t="shared" si="10"/>
        <v/>
      </c>
      <c r="P34" s="70"/>
      <c r="Q34" s="70"/>
      <c r="R34" s="81"/>
      <c r="S34" s="80"/>
      <c r="T34" s="70"/>
      <c r="Z34" s="67">
        <f t="shared" si="3"/>
        <v>0</v>
      </c>
      <c r="AA34" s="127">
        <f t="shared" si="4"/>
        <v>0</v>
      </c>
      <c r="AB34" s="127"/>
      <c r="AC34" s="127"/>
      <c r="AD34" s="209"/>
      <c r="AF34" s="64">
        <f t="shared" si="5"/>
        <v>0</v>
      </c>
      <c r="AG34" s="64">
        <f t="shared" si="6"/>
        <v>0</v>
      </c>
      <c r="AI34" s="128">
        <f t="shared" si="8"/>
        <v>986746</v>
      </c>
      <c r="AK34" s="64"/>
    </row>
    <row r="35" spans="1:37" ht="27.75" hidden="1" thickBot="1">
      <c r="A35" s="61">
        <v>33</v>
      </c>
      <c r="B35" s="134" t="s">
        <v>103</v>
      </c>
      <c r="E35" s="136"/>
      <c r="H35" s="81"/>
      <c r="I35" s="80"/>
      <c r="J35" s="70"/>
      <c r="K35" s="75"/>
      <c r="L35" s="148" t="str">
        <f t="shared" ref="L35:L60" si="12">IF(J35="","",J35-K35)</f>
        <v/>
      </c>
      <c r="M35" s="71"/>
      <c r="N35" s="125">
        <f t="shared" ref="N35:N60" si="13">$D$1*$N$1</f>
        <v>20000</v>
      </c>
      <c r="O35" s="126" t="str">
        <f t="shared" si="10"/>
        <v/>
      </c>
      <c r="P35" s="70"/>
      <c r="Q35" s="70"/>
      <c r="R35" s="81"/>
      <c r="S35" s="80"/>
      <c r="T35" s="70"/>
      <c r="Z35" s="67">
        <f t="shared" ref="Z35:Z60" si="14">IF(F35="買い",(T35-J35),(J35-T35))</f>
        <v>0</v>
      </c>
      <c r="AA35" s="127">
        <f t="shared" ref="AA35:AA60" si="15">IF(F35="買い",(T35-J35)*Y35,(J35-T35)*Y35)</f>
        <v>0</v>
      </c>
      <c r="AB35" s="127"/>
      <c r="AC35" s="127"/>
      <c r="AD35" s="209"/>
      <c r="AF35" s="64">
        <f t="shared" ref="AF35:AF60" si="16">IF(AE35&gt;0,AE35,0)</f>
        <v>0</v>
      </c>
      <c r="AG35" s="64">
        <f t="shared" ref="AG35:AG60" si="17">IF(AE35&lt;0,AE35,0)</f>
        <v>0</v>
      </c>
      <c r="AI35" s="128">
        <f t="shared" si="8"/>
        <v>986746</v>
      </c>
    </row>
    <row r="36" spans="1:37" ht="27.75" hidden="1" thickBot="1">
      <c r="A36" s="61">
        <v>34</v>
      </c>
      <c r="B36" s="134" t="s">
        <v>103</v>
      </c>
      <c r="E36" s="136"/>
      <c r="H36" s="81"/>
      <c r="I36" s="80"/>
      <c r="J36" s="70"/>
      <c r="K36" s="75"/>
      <c r="L36" s="148" t="str">
        <f t="shared" si="12"/>
        <v/>
      </c>
      <c r="M36" s="71"/>
      <c r="N36" s="125">
        <f t="shared" si="13"/>
        <v>20000</v>
      </c>
      <c r="O36" s="126" t="str">
        <f t="shared" si="10"/>
        <v/>
      </c>
      <c r="P36" s="70"/>
      <c r="Q36" s="70"/>
      <c r="R36" s="81"/>
      <c r="S36" s="80"/>
      <c r="T36" s="70"/>
      <c r="Z36" s="67">
        <f t="shared" si="14"/>
        <v>0</v>
      </c>
      <c r="AA36" s="127">
        <f t="shared" si="15"/>
        <v>0</v>
      </c>
      <c r="AB36" s="127"/>
      <c r="AC36" s="127"/>
      <c r="AD36" s="209"/>
      <c r="AF36" s="64">
        <f t="shared" si="16"/>
        <v>0</v>
      </c>
      <c r="AG36" s="64">
        <f t="shared" si="17"/>
        <v>0</v>
      </c>
      <c r="AI36" s="128">
        <f t="shared" si="8"/>
        <v>986746</v>
      </c>
    </row>
    <row r="37" spans="1:37" ht="27.75" hidden="1" thickBot="1">
      <c r="A37" s="61">
        <v>35</v>
      </c>
      <c r="B37" s="134" t="s">
        <v>103</v>
      </c>
      <c r="E37" s="136"/>
      <c r="H37" s="81"/>
      <c r="I37" s="80"/>
      <c r="J37" s="70"/>
      <c r="K37" s="75"/>
      <c r="L37" s="148" t="str">
        <f t="shared" si="12"/>
        <v/>
      </c>
      <c r="M37" s="71"/>
      <c r="N37" s="125">
        <f t="shared" si="13"/>
        <v>20000</v>
      </c>
      <c r="O37" s="126" t="str">
        <f t="shared" si="10"/>
        <v/>
      </c>
      <c r="P37" s="70"/>
      <c r="Q37" s="70"/>
      <c r="R37" s="81"/>
      <c r="S37" s="80"/>
      <c r="T37" s="70"/>
      <c r="Z37" s="67">
        <f t="shared" si="14"/>
        <v>0</v>
      </c>
      <c r="AA37" s="127">
        <f t="shared" si="15"/>
        <v>0</v>
      </c>
      <c r="AB37" s="127"/>
      <c r="AC37" s="127"/>
      <c r="AD37" s="209"/>
      <c r="AF37" s="64">
        <f t="shared" si="16"/>
        <v>0</v>
      </c>
      <c r="AG37" s="64">
        <f t="shared" si="17"/>
        <v>0</v>
      </c>
      <c r="AI37" s="128">
        <f t="shared" si="8"/>
        <v>986746</v>
      </c>
    </row>
    <row r="38" spans="1:37" ht="27.75" hidden="1" thickBot="1">
      <c r="A38" s="61">
        <v>36</v>
      </c>
      <c r="B38" s="134" t="s">
        <v>103</v>
      </c>
      <c r="E38" s="136"/>
      <c r="H38" s="81"/>
      <c r="I38" s="80"/>
      <c r="J38" s="70"/>
      <c r="K38" s="75"/>
      <c r="L38" s="148" t="str">
        <f t="shared" si="12"/>
        <v/>
      </c>
      <c r="M38" s="71"/>
      <c r="N38" s="125">
        <f t="shared" si="13"/>
        <v>20000</v>
      </c>
      <c r="O38" s="126" t="str">
        <f t="shared" si="10"/>
        <v/>
      </c>
      <c r="P38" s="70"/>
      <c r="Q38" s="70"/>
      <c r="R38" s="81"/>
      <c r="S38" s="80"/>
      <c r="T38" s="70"/>
      <c r="Z38" s="67">
        <f t="shared" si="14"/>
        <v>0</v>
      </c>
      <c r="AA38" s="127">
        <f t="shared" si="15"/>
        <v>0</v>
      </c>
      <c r="AB38" s="127"/>
      <c r="AC38" s="127"/>
      <c r="AD38" s="209"/>
      <c r="AF38" s="64">
        <f t="shared" si="16"/>
        <v>0</v>
      </c>
      <c r="AG38" s="64">
        <f t="shared" si="17"/>
        <v>0</v>
      </c>
      <c r="AI38" s="128">
        <f t="shared" si="8"/>
        <v>986746</v>
      </c>
    </row>
    <row r="39" spans="1:37" ht="27.75" hidden="1" thickBot="1">
      <c r="A39" s="61">
        <v>37</v>
      </c>
      <c r="B39" s="134" t="s">
        <v>103</v>
      </c>
      <c r="E39" s="136"/>
      <c r="H39" s="81"/>
      <c r="I39" s="80"/>
      <c r="J39" s="70"/>
      <c r="K39" s="75"/>
      <c r="L39" s="148" t="str">
        <f t="shared" si="12"/>
        <v/>
      </c>
      <c r="M39" s="71"/>
      <c r="N39" s="125">
        <f t="shared" si="13"/>
        <v>20000</v>
      </c>
      <c r="O39" s="126" t="str">
        <f t="shared" si="10"/>
        <v/>
      </c>
      <c r="P39" s="70"/>
      <c r="Q39" s="70"/>
      <c r="R39" s="81"/>
      <c r="S39" s="80"/>
      <c r="T39" s="70"/>
      <c r="Z39" s="67">
        <f t="shared" si="14"/>
        <v>0</v>
      </c>
      <c r="AA39" s="127">
        <f t="shared" si="15"/>
        <v>0</v>
      </c>
      <c r="AB39" s="127"/>
      <c r="AC39" s="127"/>
      <c r="AD39" s="209"/>
      <c r="AF39" s="64">
        <f t="shared" si="16"/>
        <v>0</v>
      </c>
      <c r="AG39" s="64">
        <f t="shared" si="17"/>
        <v>0</v>
      </c>
      <c r="AI39" s="128">
        <f t="shared" si="8"/>
        <v>986746</v>
      </c>
    </row>
    <row r="40" spans="1:37" ht="27.75" hidden="1" thickBot="1">
      <c r="A40" s="61">
        <v>38</v>
      </c>
      <c r="B40" s="134" t="s">
        <v>103</v>
      </c>
      <c r="E40" s="136"/>
      <c r="H40" s="81"/>
      <c r="I40" s="80"/>
      <c r="J40" s="70"/>
      <c r="K40" s="75"/>
      <c r="L40" s="148" t="str">
        <f t="shared" si="12"/>
        <v/>
      </c>
      <c r="M40" s="71"/>
      <c r="N40" s="125">
        <f t="shared" si="13"/>
        <v>20000</v>
      </c>
      <c r="O40" s="126" t="str">
        <f t="shared" si="10"/>
        <v/>
      </c>
      <c r="P40" s="70"/>
      <c r="Q40" s="70"/>
      <c r="R40" s="81"/>
      <c r="S40" s="80"/>
      <c r="T40" s="70"/>
      <c r="Z40" s="67">
        <f t="shared" si="14"/>
        <v>0</v>
      </c>
      <c r="AA40" s="127">
        <f t="shared" si="15"/>
        <v>0</v>
      </c>
      <c r="AB40" s="127"/>
      <c r="AC40" s="127"/>
      <c r="AD40" s="209"/>
      <c r="AF40" s="64">
        <f t="shared" si="16"/>
        <v>0</v>
      </c>
      <c r="AG40" s="64">
        <f t="shared" si="17"/>
        <v>0</v>
      </c>
      <c r="AI40" s="128">
        <f t="shared" si="8"/>
        <v>986746</v>
      </c>
    </row>
    <row r="41" spans="1:37" ht="14.25" hidden="1" thickBot="1">
      <c r="H41" s="81"/>
      <c r="I41" s="80"/>
      <c r="J41" s="70"/>
      <c r="K41" s="75"/>
      <c r="L41" s="148" t="str">
        <f t="shared" si="12"/>
        <v/>
      </c>
      <c r="M41" s="71"/>
      <c r="N41" s="125">
        <f t="shared" si="13"/>
        <v>20000</v>
      </c>
      <c r="O41" s="126" t="str">
        <f t="shared" si="10"/>
        <v/>
      </c>
      <c r="P41" s="70"/>
      <c r="Q41" s="70"/>
      <c r="R41" s="81"/>
      <c r="S41" s="80"/>
      <c r="T41" s="70"/>
      <c r="Z41" s="67">
        <f t="shared" si="14"/>
        <v>0</v>
      </c>
      <c r="AA41" s="127">
        <f t="shared" si="15"/>
        <v>0</v>
      </c>
      <c r="AB41" s="127"/>
      <c r="AC41" s="127"/>
      <c r="AD41" s="209"/>
      <c r="AF41" s="64">
        <f t="shared" si="16"/>
        <v>0</v>
      </c>
      <c r="AG41" s="64">
        <f t="shared" si="17"/>
        <v>0</v>
      </c>
      <c r="AI41" s="128">
        <f t="shared" si="8"/>
        <v>986746</v>
      </c>
    </row>
    <row r="42" spans="1:37" ht="14.25" hidden="1" thickBot="1">
      <c r="H42" s="81"/>
      <c r="I42" s="80"/>
      <c r="J42" s="70"/>
      <c r="K42" s="75"/>
      <c r="L42" s="148" t="str">
        <f t="shared" si="12"/>
        <v/>
      </c>
      <c r="M42" s="71"/>
      <c r="N42" s="125">
        <f t="shared" si="13"/>
        <v>20000</v>
      </c>
      <c r="O42" s="126" t="str">
        <f t="shared" si="10"/>
        <v/>
      </c>
      <c r="P42" s="70"/>
      <c r="Q42" s="70"/>
      <c r="R42" s="81"/>
      <c r="S42" s="80"/>
      <c r="T42" s="70"/>
      <c r="Z42" s="67">
        <f t="shared" si="14"/>
        <v>0</v>
      </c>
      <c r="AA42" s="127">
        <f t="shared" si="15"/>
        <v>0</v>
      </c>
      <c r="AB42" s="127"/>
      <c r="AC42" s="127"/>
      <c r="AD42" s="209"/>
      <c r="AF42" s="64">
        <f t="shared" si="16"/>
        <v>0</v>
      </c>
      <c r="AG42" s="64">
        <f t="shared" si="17"/>
        <v>0</v>
      </c>
      <c r="AI42" s="128">
        <f t="shared" si="8"/>
        <v>986746</v>
      </c>
    </row>
    <row r="43" spans="1:37" ht="14.25" hidden="1" thickBot="1">
      <c r="H43" s="81"/>
      <c r="I43" s="80"/>
      <c r="J43" s="70"/>
      <c r="K43" s="75"/>
      <c r="L43" s="148" t="str">
        <f t="shared" si="12"/>
        <v/>
      </c>
      <c r="M43" s="71"/>
      <c r="N43" s="125">
        <f t="shared" si="13"/>
        <v>20000</v>
      </c>
      <c r="O43" s="126" t="str">
        <f t="shared" si="10"/>
        <v/>
      </c>
      <c r="P43" s="70"/>
      <c r="Q43" s="70"/>
      <c r="R43" s="81"/>
      <c r="S43" s="80"/>
      <c r="T43" s="70"/>
      <c r="Z43" s="67">
        <f t="shared" si="14"/>
        <v>0</v>
      </c>
      <c r="AA43" s="127">
        <f t="shared" si="15"/>
        <v>0</v>
      </c>
      <c r="AB43" s="127"/>
      <c r="AC43" s="127"/>
      <c r="AD43" s="209"/>
      <c r="AF43" s="64">
        <f t="shared" si="16"/>
        <v>0</v>
      </c>
      <c r="AG43" s="64">
        <f t="shared" si="17"/>
        <v>0</v>
      </c>
      <c r="AI43" s="128">
        <f t="shared" si="8"/>
        <v>986746</v>
      </c>
    </row>
    <row r="44" spans="1:37" ht="14.25" hidden="1" thickBot="1">
      <c r="H44" s="81"/>
      <c r="I44" s="80"/>
      <c r="J44" s="70"/>
      <c r="K44" s="75"/>
      <c r="L44" s="148" t="str">
        <f t="shared" si="12"/>
        <v/>
      </c>
      <c r="M44" s="71"/>
      <c r="N44" s="125">
        <f t="shared" si="13"/>
        <v>20000</v>
      </c>
      <c r="O44" s="126" t="str">
        <f t="shared" si="10"/>
        <v/>
      </c>
      <c r="P44" s="70"/>
      <c r="Q44" s="70"/>
      <c r="R44" s="81"/>
      <c r="S44" s="80"/>
      <c r="T44" s="70"/>
      <c r="Z44" s="67">
        <f t="shared" si="14"/>
        <v>0</v>
      </c>
      <c r="AA44" s="127">
        <f t="shared" si="15"/>
        <v>0</v>
      </c>
      <c r="AB44" s="127"/>
      <c r="AC44" s="127"/>
      <c r="AD44" s="209"/>
      <c r="AF44" s="64">
        <f t="shared" si="16"/>
        <v>0</v>
      </c>
      <c r="AG44" s="64">
        <f t="shared" si="17"/>
        <v>0</v>
      </c>
      <c r="AI44" s="128">
        <f t="shared" si="8"/>
        <v>986746</v>
      </c>
    </row>
    <row r="45" spans="1:37" ht="14.25" hidden="1" thickBot="1">
      <c r="H45" s="81"/>
      <c r="I45" s="80"/>
      <c r="J45" s="70"/>
      <c r="K45" s="75"/>
      <c r="L45" s="148" t="str">
        <f t="shared" si="12"/>
        <v/>
      </c>
      <c r="M45" s="71"/>
      <c r="N45" s="125">
        <f t="shared" si="13"/>
        <v>20000</v>
      </c>
      <c r="O45" s="126" t="str">
        <f t="shared" si="10"/>
        <v/>
      </c>
      <c r="P45" s="70"/>
      <c r="Q45" s="70"/>
      <c r="R45" s="81"/>
      <c r="S45" s="80"/>
      <c r="T45" s="70"/>
      <c r="Z45" s="67">
        <f t="shared" si="14"/>
        <v>0</v>
      </c>
      <c r="AA45" s="127">
        <f t="shared" si="15"/>
        <v>0</v>
      </c>
      <c r="AB45" s="127"/>
      <c r="AC45" s="127"/>
      <c r="AD45" s="209"/>
      <c r="AF45" s="64">
        <f t="shared" si="16"/>
        <v>0</v>
      </c>
      <c r="AG45" s="64">
        <f t="shared" si="17"/>
        <v>0</v>
      </c>
      <c r="AI45" s="128">
        <f t="shared" si="8"/>
        <v>986746</v>
      </c>
    </row>
    <row r="46" spans="1:37" ht="14.25" hidden="1" thickBot="1">
      <c r="H46" s="81"/>
      <c r="I46" s="80"/>
      <c r="J46" s="70"/>
      <c r="K46" s="75"/>
      <c r="L46" s="148" t="str">
        <f t="shared" si="12"/>
        <v/>
      </c>
      <c r="M46" s="71"/>
      <c r="N46" s="125">
        <f t="shared" si="13"/>
        <v>20000</v>
      </c>
      <c r="O46" s="126" t="str">
        <f t="shared" si="10"/>
        <v/>
      </c>
      <c r="P46" s="70"/>
      <c r="Q46" s="70"/>
      <c r="R46" s="81"/>
      <c r="S46" s="80"/>
      <c r="T46" s="70"/>
      <c r="Z46" s="67">
        <f t="shared" si="14"/>
        <v>0</v>
      </c>
      <c r="AA46" s="127">
        <f t="shared" si="15"/>
        <v>0</v>
      </c>
      <c r="AB46" s="127"/>
      <c r="AC46" s="127"/>
      <c r="AD46" s="209"/>
      <c r="AF46" s="64">
        <f t="shared" si="16"/>
        <v>0</v>
      </c>
      <c r="AG46" s="64">
        <f t="shared" si="17"/>
        <v>0</v>
      </c>
      <c r="AI46" s="128">
        <f t="shared" si="8"/>
        <v>986746</v>
      </c>
    </row>
    <row r="47" spans="1:37" ht="14.25" hidden="1" thickBot="1">
      <c r="H47" s="81"/>
      <c r="I47" s="80"/>
      <c r="J47" s="70"/>
      <c r="K47" s="75"/>
      <c r="L47" s="148" t="str">
        <f t="shared" si="12"/>
        <v/>
      </c>
      <c r="M47" s="71"/>
      <c r="N47" s="125">
        <f t="shared" si="13"/>
        <v>20000</v>
      </c>
      <c r="O47" s="126" t="str">
        <f t="shared" si="10"/>
        <v/>
      </c>
      <c r="P47" s="70"/>
      <c r="Q47" s="70"/>
      <c r="R47" s="81"/>
      <c r="S47" s="80"/>
      <c r="T47" s="70"/>
      <c r="Z47" s="67">
        <f t="shared" si="14"/>
        <v>0</v>
      </c>
      <c r="AA47" s="127">
        <f t="shared" si="15"/>
        <v>0</v>
      </c>
      <c r="AB47" s="127"/>
      <c r="AC47" s="127"/>
      <c r="AD47" s="209"/>
      <c r="AF47" s="64">
        <f t="shared" si="16"/>
        <v>0</v>
      </c>
      <c r="AG47" s="64">
        <f t="shared" si="17"/>
        <v>0</v>
      </c>
      <c r="AI47" s="128">
        <f t="shared" si="8"/>
        <v>986746</v>
      </c>
    </row>
    <row r="48" spans="1:37" ht="14.25" hidden="1" thickBot="1">
      <c r="H48" s="81"/>
      <c r="I48" s="80"/>
      <c r="J48" s="70"/>
      <c r="K48" s="75"/>
      <c r="L48" s="148" t="str">
        <f t="shared" si="12"/>
        <v/>
      </c>
      <c r="M48" s="71"/>
      <c r="N48" s="125">
        <f t="shared" si="13"/>
        <v>20000</v>
      </c>
      <c r="O48" s="126" t="str">
        <f t="shared" si="10"/>
        <v/>
      </c>
      <c r="P48" s="70"/>
      <c r="Q48" s="70"/>
      <c r="R48" s="81"/>
      <c r="S48" s="80"/>
      <c r="T48" s="70"/>
      <c r="Z48" s="67">
        <f t="shared" si="14"/>
        <v>0</v>
      </c>
      <c r="AA48" s="127">
        <f t="shared" si="15"/>
        <v>0</v>
      </c>
      <c r="AB48" s="127"/>
      <c r="AC48" s="127"/>
      <c r="AD48" s="209"/>
      <c r="AF48" s="64">
        <f t="shared" si="16"/>
        <v>0</v>
      </c>
      <c r="AG48" s="64">
        <f t="shared" si="17"/>
        <v>0</v>
      </c>
      <c r="AI48" s="128">
        <f t="shared" si="8"/>
        <v>986746</v>
      </c>
    </row>
    <row r="49" spans="2:36" ht="14.25" hidden="1" thickBot="1">
      <c r="H49" s="81"/>
      <c r="I49" s="80"/>
      <c r="J49" s="70"/>
      <c r="K49" s="75"/>
      <c r="L49" s="148" t="str">
        <f t="shared" si="12"/>
        <v/>
      </c>
      <c r="M49" s="71"/>
      <c r="N49" s="125">
        <f t="shared" si="13"/>
        <v>20000</v>
      </c>
      <c r="O49" s="126" t="str">
        <f t="shared" si="10"/>
        <v/>
      </c>
      <c r="P49" s="70"/>
      <c r="Q49" s="70"/>
      <c r="R49" s="81"/>
      <c r="S49" s="80"/>
      <c r="T49" s="70"/>
      <c r="Z49" s="67">
        <f t="shared" si="14"/>
        <v>0</v>
      </c>
      <c r="AA49" s="127">
        <f t="shared" si="15"/>
        <v>0</v>
      </c>
      <c r="AB49" s="127"/>
      <c r="AC49" s="127"/>
      <c r="AD49" s="209"/>
      <c r="AF49" s="64">
        <f t="shared" si="16"/>
        <v>0</v>
      </c>
      <c r="AG49" s="64">
        <f t="shared" si="17"/>
        <v>0</v>
      </c>
      <c r="AI49" s="128">
        <f t="shared" si="8"/>
        <v>986746</v>
      </c>
    </row>
    <row r="50" spans="2:36" ht="14.25" hidden="1" thickBot="1">
      <c r="H50" s="81"/>
      <c r="I50" s="80"/>
      <c r="J50" s="70"/>
      <c r="K50" s="75"/>
      <c r="L50" s="148" t="str">
        <f t="shared" si="12"/>
        <v/>
      </c>
      <c r="M50" s="71"/>
      <c r="N50" s="125">
        <f t="shared" si="13"/>
        <v>20000</v>
      </c>
      <c r="O50" s="126" t="str">
        <f t="shared" si="10"/>
        <v/>
      </c>
      <c r="P50" s="70"/>
      <c r="Q50" s="70"/>
      <c r="R50" s="81"/>
      <c r="S50" s="80"/>
      <c r="T50" s="70"/>
      <c r="Z50" s="67">
        <f t="shared" si="14"/>
        <v>0</v>
      </c>
      <c r="AA50" s="127">
        <f t="shared" si="15"/>
        <v>0</v>
      </c>
      <c r="AB50" s="127"/>
      <c r="AC50" s="127"/>
      <c r="AD50" s="209"/>
      <c r="AF50" s="64">
        <f t="shared" si="16"/>
        <v>0</v>
      </c>
      <c r="AG50" s="64">
        <f t="shared" si="17"/>
        <v>0</v>
      </c>
      <c r="AI50" s="128">
        <f t="shared" si="8"/>
        <v>986746</v>
      </c>
    </row>
    <row r="51" spans="2:36" ht="14.25" hidden="1" thickBot="1">
      <c r="H51" s="81"/>
      <c r="I51" s="80"/>
      <c r="J51" s="70"/>
      <c r="K51" s="75"/>
      <c r="L51" s="148" t="str">
        <f t="shared" si="12"/>
        <v/>
      </c>
      <c r="M51" s="71"/>
      <c r="N51" s="125">
        <f t="shared" si="13"/>
        <v>20000</v>
      </c>
      <c r="O51" s="126" t="str">
        <f t="shared" si="10"/>
        <v/>
      </c>
      <c r="P51" s="70"/>
      <c r="Q51" s="70"/>
      <c r="R51" s="81"/>
      <c r="S51" s="80"/>
      <c r="T51" s="70"/>
      <c r="Z51" s="67">
        <f t="shared" si="14"/>
        <v>0</v>
      </c>
      <c r="AA51" s="127">
        <f t="shared" si="15"/>
        <v>0</v>
      </c>
      <c r="AB51" s="127"/>
      <c r="AC51" s="127"/>
      <c r="AD51" s="209"/>
      <c r="AF51" s="64">
        <f t="shared" si="16"/>
        <v>0</v>
      </c>
      <c r="AG51" s="64">
        <f t="shared" si="17"/>
        <v>0</v>
      </c>
      <c r="AI51" s="128">
        <f t="shared" si="8"/>
        <v>986746</v>
      </c>
    </row>
    <row r="52" spans="2:36" ht="14.25" hidden="1" thickBot="1">
      <c r="H52" s="81"/>
      <c r="I52" s="80"/>
      <c r="J52" s="70"/>
      <c r="K52" s="75"/>
      <c r="L52" s="148" t="str">
        <f t="shared" si="12"/>
        <v/>
      </c>
      <c r="M52" s="71"/>
      <c r="N52" s="125">
        <f t="shared" si="13"/>
        <v>20000</v>
      </c>
      <c r="O52" s="126" t="str">
        <f t="shared" si="10"/>
        <v/>
      </c>
      <c r="P52" s="70"/>
      <c r="Q52" s="70"/>
      <c r="R52" s="81"/>
      <c r="S52" s="80"/>
      <c r="T52" s="70"/>
      <c r="Z52" s="67">
        <f t="shared" si="14"/>
        <v>0</v>
      </c>
      <c r="AA52" s="127">
        <f t="shared" si="15"/>
        <v>0</v>
      </c>
      <c r="AB52" s="127"/>
      <c r="AC52" s="127"/>
      <c r="AD52" s="209"/>
      <c r="AF52" s="64">
        <f t="shared" si="16"/>
        <v>0</v>
      </c>
      <c r="AG52" s="64">
        <f t="shared" si="17"/>
        <v>0</v>
      </c>
      <c r="AI52" s="128">
        <f t="shared" si="8"/>
        <v>986746</v>
      </c>
    </row>
    <row r="53" spans="2:36" ht="14.25" hidden="1" thickBot="1">
      <c r="H53" s="81"/>
      <c r="I53" s="80"/>
      <c r="J53" s="70"/>
      <c r="K53" s="75"/>
      <c r="L53" s="148" t="str">
        <f t="shared" si="12"/>
        <v/>
      </c>
      <c r="M53" s="71"/>
      <c r="N53" s="125">
        <f t="shared" si="13"/>
        <v>20000</v>
      </c>
      <c r="O53" s="126" t="str">
        <f t="shared" si="10"/>
        <v/>
      </c>
      <c r="P53" s="70"/>
      <c r="Q53" s="70"/>
      <c r="R53" s="81"/>
      <c r="S53" s="80"/>
      <c r="T53" s="70"/>
      <c r="Z53" s="67">
        <f t="shared" si="14"/>
        <v>0</v>
      </c>
      <c r="AA53" s="127">
        <f t="shared" si="15"/>
        <v>0</v>
      </c>
      <c r="AB53" s="127"/>
      <c r="AC53" s="127"/>
      <c r="AD53" s="209"/>
      <c r="AF53" s="64">
        <f t="shared" si="16"/>
        <v>0</v>
      </c>
      <c r="AG53" s="64">
        <f t="shared" si="17"/>
        <v>0</v>
      </c>
      <c r="AI53" s="128">
        <f t="shared" si="8"/>
        <v>986746</v>
      </c>
    </row>
    <row r="54" spans="2:36" ht="14.25" hidden="1" thickBot="1">
      <c r="H54" s="81"/>
      <c r="I54" s="80"/>
      <c r="J54" s="70"/>
      <c r="K54" s="75"/>
      <c r="L54" s="148" t="str">
        <f t="shared" si="12"/>
        <v/>
      </c>
      <c r="M54" s="71"/>
      <c r="N54" s="125">
        <f t="shared" si="13"/>
        <v>20000</v>
      </c>
      <c r="O54" s="126" t="str">
        <f t="shared" si="10"/>
        <v/>
      </c>
      <c r="P54" s="70"/>
      <c r="Q54" s="70"/>
      <c r="R54" s="81"/>
      <c r="S54" s="80"/>
      <c r="T54" s="70"/>
      <c r="Z54" s="67">
        <f t="shared" si="14"/>
        <v>0</v>
      </c>
      <c r="AA54" s="127">
        <f t="shared" si="15"/>
        <v>0</v>
      </c>
      <c r="AB54" s="127"/>
      <c r="AC54" s="127"/>
      <c r="AD54" s="209"/>
      <c r="AF54" s="64">
        <f t="shared" si="16"/>
        <v>0</v>
      </c>
      <c r="AG54" s="64">
        <f t="shared" si="17"/>
        <v>0</v>
      </c>
      <c r="AI54" s="128">
        <f t="shared" si="8"/>
        <v>986746</v>
      </c>
    </row>
    <row r="55" spans="2:36" ht="14.25" hidden="1" thickBot="1">
      <c r="H55" s="81"/>
      <c r="I55" s="80"/>
      <c r="J55" s="70"/>
      <c r="K55" s="75"/>
      <c r="L55" s="148" t="str">
        <f t="shared" si="12"/>
        <v/>
      </c>
      <c r="M55" s="71"/>
      <c r="N55" s="125">
        <f t="shared" si="13"/>
        <v>20000</v>
      </c>
      <c r="O55" s="126" t="str">
        <f t="shared" si="10"/>
        <v/>
      </c>
      <c r="P55" s="70"/>
      <c r="Q55" s="70"/>
      <c r="R55" s="81"/>
      <c r="S55" s="80"/>
      <c r="T55" s="70"/>
      <c r="Z55" s="67">
        <f t="shared" si="14"/>
        <v>0</v>
      </c>
      <c r="AA55" s="127">
        <f t="shared" si="15"/>
        <v>0</v>
      </c>
      <c r="AB55" s="127"/>
      <c r="AC55" s="127"/>
      <c r="AD55" s="209"/>
      <c r="AF55" s="64">
        <f t="shared" si="16"/>
        <v>0</v>
      </c>
      <c r="AG55" s="64">
        <f t="shared" si="17"/>
        <v>0</v>
      </c>
      <c r="AI55" s="128">
        <f t="shared" si="8"/>
        <v>986746</v>
      </c>
    </row>
    <row r="56" spans="2:36" ht="14.25" hidden="1" thickBot="1">
      <c r="H56" s="81"/>
      <c r="I56" s="80"/>
      <c r="J56" s="70"/>
      <c r="K56" s="75"/>
      <c r="L56" s="148" t="str">
        <f t="shared" si="12"/>
        <v/>
      </c>
      <c r="M56" s="71"/>
      <c r="N56" s="125">
        <f t="shared" si="13"/>
        <v>20000</v>
      </c>
      <c r="O56" s="126" t="str">
        <f t="shared" si="10"/>
        <v/>
      </c>
      <c r="P56" s="70"/>
      <c r="Q56" s="70"/>
      <c r="R56" s="81"/>
      <c r="S56" s="80"/>
      <c r="T56" s="70"/>
      <c r="Z56" s="67">
        <f t="shared" si="14"/>
        <v>0</v>
      </c>
      <c r="AA56" s="127">
        <f t="shared" si="15"/>
        <v>0</v>
      </c>
      <c r="AB56" s="127"/>
      <c r="AC56" s="127"/>
      <c r="AD56" s="209"/>
      <c r="AF56" s="64">
        <f t="shared" si="16"/>
        <v>0</v>
      </c>
      <c r="AG56" s="64">
        <f t="shared" si="17"/>
        <v>0</v>
      </c>
      <c r="AI56" s="128">
        <f t="shared" si="8"/>
        <v>986746</v>
      </c>
    </row>
    <row r="57" spans="2:36" ht="14.25" hidden="1" thickBot="1">
      <c r="H57" s="81"/>
      <c r="I57" s="80"/>
      <c r="J57" s="70"/>
      <c r="K57" s="75"/>
      <c r="L57" s="148" t="str">
        <f t="shared" si="12"/>
        <v/>
      </c>
      <c r="M57" s="71"/>
      <c r="N57" s="125">
        <f t="shared" si="13"/>
        <v>20000</v>
      </c>
      <c r="O57" s="126" t="str">
        <f t="shared" si="10"/>
        <v/>
      </c>
      <c r="P57" s="70"/>
      <c r="Q57" s="70"/>
      <c r="R57" s="81"/>
      <c r="S57" s="80"/>
      <c r="T57" s="70"/>
      <c r="Z57" s="67">
        <f t="shared" si="14"/>
        <v>0</v>
      </c>
      <c r="AA57" s="127">
        <f t="shared" si="15"/>
        <v>0</v>
      </c>
      <c r="AB57" s="127"/>
      <c r="AC57" s="127"/>
      <c r="AD57" s="209"/>
      <c r="AF57" s="64">
        <f t="shared" si="16"/>
        <v>0</v>
      </c>
      <c r="AG57" s="64">
        <f t="shared" si="17"/>
        <v>0</v>
      </c>
      <c r="AI57" s="128">
        <f t="shared" si="8"/>
        <v>986746</v>
      </c>
    </row>
    <row r="58" spans="2:36" ht="14.25" hidden="1" thickBot="1">
      <c r="H58" s="81"/>
      <c r="I58" s="80"/>
      <c r="J58" s="70"/>
      <c r="K58" s="75"/>
      <c r="L58" s="148" t="str">
        <f t="shared" si="12"/>
        <v/>
      </c>
      <c r="M58" s="71"/>
      <c r="N58" s="125">
        <f t="shared" si="13"/>
        <v>20000</v>
      </c>
      <c r="O58" s="126" t="str">
        <f t="shared" si="10"/>
        <v/>
      </c>
      <c r="P58" s="70"/>
      <c r="Q58" s="70"/>
      <c r="R58" s="81"/>
      <c r="S58" s="80"/>
      <c r="T58" s="70"/>
      <c r="Z58" s="67">
        <f t="shared" si="14"/>
        <v>0</v>
      </c>
      <c r="AA58" s="127">
        <f t="shared" si="15"/>
        <v>0</v>
      </c>
      <c r="AB58" s="127"/>
      <c r="AC58" s="127"/>
      <c r="AD58" s="209"/>
      <c r="AF58" s="64">
        <f t="shared" si="16"/>
        <v>0</v>
      </c>
      <c r="AG58" s="64">
        <f t="shared" si="17"/>
        <v>0</v>
      </c>
      <c r="AI58" s="128">
        <f t="shared" si="8"/>
        <v>986746</v>
      </c>
    </row>
    <row r="59" spans="2:36" ht="14.25" hidden="1" thickBot="1">
      <c r="H59" s="81"/>
      <c r="I59" s="80"/>
      <c r="J59" s="70"/>
      <c r="K59" s="75"/>
      <c r="L59" s="148" t="str">
        <f t="shared" si="12"/>
        <v/>
      </c>
      <c r="M59" s="71"/>
      <c r="N59" s="125">
        <f t="shared" si="13"/>
        <v>20000</v>
      </c>
      <c r="O59" s="126" t="str">
        <f t="shared" si="10"/>
        <v/>
      </c>
      <c r="P59" s="70"/>
      <c r="Q59" s="70"/>
      <c r="R59" s="81"/>
      <c r="S59" s="80"/>
      <c r="T59" s="70"/>
      <c r="Z59" s="67">
        <f t="shared" si="14"/>
        <v>0</v>
      </c>
      <c r="AA59" s="127">
        <f t="shared" si="15"/>
        <v>0</v>
      </c>
      <c r="AB59" s="127"/>
      <c r="AC59" s="127"/>
      <c r="AD59" s="209"/>
      <c r="AF59" s="64">
        <f t="shared" si="16"/>
        <v>0</v>
      </c>
      <c r="AG59" s="64">
        <f t="shared" si="17"/>
        <v>0</v>
      </c>
      <c r="AI59" s="128">
        <f t="shared" si="8"/>
        <v>986746</v>
      </c>
    </row>
    <row r="60" spans="2:36" ht="14.25" hidden="1" thickBot="1">
      <c r="C60" s="62"/>
      <c r="D60" s="62"/>
      <c r="E60" s="62"/>
      <c r="F60" s="62"/>
      <c r="G60" s="62"/>
      <c r="H60" s="73"/>
      <c r="I60" s="78"/>
      <c r="J60" s="62"/>
      <c r="K60" s="76"/>
      <c r="L60" s="148" t="str">
        <f t="shared" si="12"/>
        <v/>
      </c>
      <c r="M60" s="118"/>
      <c r="N60" s="125">
        <f t="shared" si="13"/>
        <v>20000</v>
      </c>
      <c r="O60" s="126" t="str">
        <f t="shared" si="10"/>
        <v/>
      </c>
      <c r="P60" s="62"/>
      <c r="Q60" s="62"/>
      <c r="R60" s="73"/>
      <c r="S60" s="78"/>
      <c r="T60" s="62"/>
      <c r="U60" s="62"/>
      <c r="V60" s="2"/>
      <c r="W60" s="62"/>
      <c r="X60" s="62"/>
      <c r="Y60" s="89"/>
      <c r="Z60" s="91">
        <f t="shared" si="14"/>
        <v>0</v>
      </c>
      <c r="AA60" s="129">
        <f t="shared" si="15"/>
        <v>0</v>
      </c>
      <c r="AB60" s="129"/>
      <c r="AC60" s="129"/>
      <c r="AD60" s="210"/>
      <c r="AE60" s="66"/>
      <c r="AF60" s="64">
        <f t="shared" si="16"/>
        <v>0</v>
      </c>
      <c r="AG60" s="64">
        <f t="shared" si="17"/>
        <v>0</v>
      </c>
      <c r="AI60" s="128">
        <f t="shared" si="8"/>
        <v>986746</v>
      </c>
      <c r="AJ60" s="142"/>
    </row>
    <row r="61" spans="2:36" ht="32.25" customHeight="1" thickTop="1" thickBot="1">
      <c r="B61" s="99"/>
      <c r="C61" s="100"/>
      <c r="D61" s="100"/>
      <c r="E61" s="100"/>
      <c r="F61" s="100"/>
      <c r="G61" s="100"/>
      <c r="H61" s="101"/>
      <c r="I61" s="102"/>
      <c r="J61" s="100"/>
      <c r="K61" s="100"/>
      <c r="L61" s="104"/>
      <c r="M61" s="103"/>
      <c r="N61" s="100"/>
      <c r="O61" s="104"/>
      <c r="P61" s="100"/>
      <c r="Q61" s="100"/>
      <c r="R61" s="101"/>
      <c r="S61" s="102"/>
      <c r="T61" s="100"/>
      <c r="U61" s="100"/>
      <c r="V61" s="153" t="s">
        <v>32</v>
      </c>
      <c r="W61" s="154">
        <f>SUM(W3:W60)</f>
        <v>2</v>
      </c>
      <c r="X61" s="153">
        <f>SUM(X3:X60)</f>
        <v>6</v>
      </c>
      <c r="Y61" s="105"/>
      <c r="Z61" s="106"/>
      <c r="AA61" s="107">
        <f>SUM(AA3:AA60)</f>
        <v>7258.800000000002</v>
      </c>
      <c r="AB61" s="107"/>
      <c r="AC61" s="107"/>
      <c r="AD61" s="211"/>
      <c r="AE61" s="108">
        <f>SUM(AE3:AE60)</f>
        <v>37192</v>
      </c>
      <c r="AF61" s="108">
        <f>SUM(AF3:AF60)</f>
        <v>37192</v>
      </c>
      <c r="AG61" s="108">
        <f>SUM(AG3:AG60)</f>
        <v>0</v>
      </c>
      <c r="AH61" s="108">
        <f>SUM(AH3:AH60)</f>
        <v>-50446</v>
      </c>
      <c r="AI61" s="108">
        <f>AI60</f>
        <v>986746</v>
      </c>
      <c r="AJ61" s="143"/>
    </row>
    <row r="62" spans="2:36" ht="14.25" hidden="1" thickTop="1">
      <c r="AA62" s="88"/>
      <c r="AB62" s="88"/>
      <c r="AC62" s="88"/>
      <c r="AD62" s="212"/>
    </row>
    <row r="63" spans="2:36" ht="13.5" hidden="1" customHeight="1" thickBot="1"/>
    <row r="64" spans="2:36" ht="28.5" hidden="1" thickTop="1" thickBot="1">
      <c r="C64" s="240" t="s">
        <v>33</v>
      </c>
      <c r="D64" s="241"/>
      <c r="H64" s="98" t="s">
        <v>81</v>
      </c>
      <c r="I64" s="116" t="s">
        <v>48</v>
      </c>
      <c r="J64" s="74" t="s">
        <v>50</v>
      </c>
      <c r="K64" s="72"/>
      <c r="L64" s="149" t="s">
        <v>96</v>
      </c>
      <c r="M64" s="131"/>
      <c r="N64" s="131"/>
      <c r="O64" s="131"/>
      <c r="P64" s="131"/>
      <c r="Q64" s="72"/>
      <c r="S64" s="61"/>
    </row>
    <row r="65" spans="3:19" ht="14.25" hidden="1" thickTop="1">
      <c r="C65" s="119" t="s">
        <v>34</v>
      </c>
      <c r="D65" s="120" t="s">
        <v>124</v>
      </c>
      <c r="H65" s="82" t="s">
        <v>86</v>
      </c>
      <c r="I65" s="115">
        <f t="shared" ref="I65:I94" si="18">COUNTIFS($C$3:$C$60,$H65,$F$3:$F$60,$I$64)</f>
        <v>0</v>
      </c>
      <c r="J65" s="109">
        <f t="shared" ref="J65:J94" si="19">COUNTIFS($C$3:$C$60,$H65,$F$3:$F$60,$J$64)</f>
        <v>0</v>
      </c>
      <c r="K65" s="72"/>
      <c r="L65" s="150" t="s">
        <v>123</v>
      </c>
      <c r="M65" s="132"/>
      <c r="N65" s="132" t="s">
        <v>122</v>
      </c>
      <c r="O65" s="132"/>
      <c r="P65" s="132" t="s">
        <v>121</v>
      </c>
      <c r="Q65" s="72"/>
      <c r="S65" s="79"/>
    </row>
    <row r="66" spans="3:19" ht="14.25" hidden="1" thickTop="1">
      <c r="C66" s="119" t="s">
        <v>35</v>
      </c>
      <c r="D66" s="1">
        <f>COUNTIF(F3:F60,"買い")</f>
        <v>12</v>
      </c>
      <c r="H66" s="83" t="s">
        <v>85</v>
      </c>
      <c r="I66" s="112">
        <f t="shared" si="18"/>
        <v>0</v>
      </c>
      <c r="J66" s="97">
        <f t="shared" si="19"/>
        <v>0</v>
      </c>
      <c r="K66" s="72"/>
      <c r="L66" s="150" t="s">
        <v>120</v>
      </c>
      <c r="M66" s="132"/>
      <c r="N66" s="132" t="s">
        <v>119</v>
      </c>
      <c r="O66" s="132"/>
      <c r="P66" s="132" t="s">
        <v>118</v>
      </c>
      <c r="Q66" s="72"/>
      <c r="S66" s="79"/>
    </row>
    <row r="67" spans="3:19" ht="14.25" hidden="1" thickTop="1">
      <c r="C67" s="119" t="s">
        <v>36</v>
      </c>
      <c r="D67" s="1">
        <f>COUNTIF(F3:F60,"売り")</f>
        <v>8</v>
      </c>
      <c r="H67" s="83" t="s">
        <v>65</v>
      </c>
      <c r="I67" s="112">
        <f t="shared" si="18"/>
        <v>0</v>
      </c>
      <c r="J67" s="97">
        <f t="shared" si="19"/>
        <v>0</v>
      </c>
      <c r="K67" s="72"/>
      <c r="L67" s="150" t="s">
        <v>117</v>
      </c>
      <c r="M67" s="132"/>
      <c r="N67" s="132" t="s">
        <v>116</v>
      </c>
      <c r="O67" s="132"/>
      <c r="P67" s="132" t="s">
        <v>115</v>
      </c>
      <c r="Q67" s="72"/>
      <c r="S67" s="79"/>
    </row>
    <row r="68" spans="3:19" ht="14.25" hidden="1" thickTop="1">
      <c r="C68" s="119" t="s">
        <v>37</v>
      </c>
      <c r="D68" s="1">
        <f>D66+D67</f>
        <v>20</v>
      </c>
      <c r="H68" s="83" t="s">
        <v>83</v>
      </c>
      <c r="I68" s="112">
        <f t="shared" si="18"/>
        <v>0</v>
      </c>
      <c r="J68" s="97">
        <f t="shared" si="19"/>
        <v>0</v>
      </c>
      <c r="K68" s="72"/>
      <c r="L68" s="150" t="s">
        <v>114</v>
      </c>
      <c r="M68" s="132"/>
      <c r="N68" s="132" t="s">
        <v>113</v>
      </c>
      <c r="O68" s="132"/>
      <c r="P68" s="132" t="s">
        <v>112</v>
      </c>
      <c r="Q68" s="72"/>
      <c r="S68" s="79"/>
    </row>
    <row r="69" spans="3:19" ht="14.25" hidden="1" thickTop="1">
      <c r="C69" s="119" t="s">
        <v>38</v>
      </c>
      <c r="D69" s="1">
        <f>W61</f>
        <v>2</v>
      </c>
      <c r="H69" s="83" t="s">
        <v>77</v>
      </c>
      <c r="I69" s="112">
        <f t="shared" si="18"/>
        <v>0</v>
      </c>
      <c r="J69" s="97">
        <f t="shared" si="19"/>
        <v>0</v>
      </c>
      <c r="K69" s="72"/>
      <c r="L69" s="151"/>
      <c r="M69" s="130"/>
      <c r="N69" s="130"/>
      <c r="O69" s="130"/>
      <c r="P69" s="130"/>
      <c r="Q69" s="72"/>
      <c r="S69" s="79"/>
    </row>
    <row r="70" spans="3:19" ht="14.25" hidden="1" thickTop="1">
      <c r="C70" s="119" t="s">
        <v>39</v>
      </c>
      <c r="D70" s="121">
        <f>X61</f>
        <v>6</v>
      </c>
      <c r="H70" s="83" t="s">
        <v>87</v>
      </c>
      <c r="I70" s="112">
        <f t="shared" si="18"/>
        <v>0</v>
      </c>
      <c r="J70" s="97">
        <f t="shared" si="19"/>
        <v>0</v>
      </c>
      <c r="K70" s="72"/>
      <c r="L70" s="151"/>
      <c r="M70" s="130"/>
      <c r="N70" s="130"/>
      <c r="O70" s="130"/>
      <c r="P70" s="130"/>
      <c r="Q70" s="72"/>
      <c r="S70" s="79"/>
    </row>
    <row r="71" spans="3:19" ht="14.25" hidden="1" thickTop="1">
      <c r="C71" s="119" t="s">
        <v>40</v>
      </c>
      <c r="D71" s="1">
        <f>D68-D69-D70</f>
        <v>12</v>
      </c>
      <c r="H71" s="83" t="s">
        <v>66</v>
      </c>
      <c r="I71" s="112">
        <f t="shared" si="18"/>
        <v>0</v>
      </c>
      <c r="J71" s="97">
        <f t="shared" si="19"/>
        <v>0</v>
      </c>
      <c r="K71" s="72"/>
      <c r="L71" s="151"/>
      <c r="M71" s="130"/>
      <c r="N71" s="130"/>
      <c r="O71" s="130"/>
      <c r="P71" s="130"/>
      <c r="Q71" s="72"/>
      <c r="S71" s="79"/>
    </row>
    <row r="72" spans="3:19" ht="14.25" hidden="1" thickTop="1">
      <c r="C72" s="119" t="s">
        <v>41</v>
      </c>
      <c r="D72" s="120"/>
      <c r="H72" s="83" t="s">
        <v>73</v>
      </c>
      <c r="I72" s="112">
        <f t="shared" si="18"/>
        <v>0</v>
      </c>
      <c r="J72" s="97">
        <f t="shared" si="19"/>
        <v>0</v>
      </c>
      <c r="K72" s="72"/>
      <c r="L72" s="151"/>
      <c r="M72" s="130"/>
      <c r="N72" s="130"/>
      <c r="O72" s="130"/>
      <c r="P72" s="130"/>
      <c r="Q72" s="72"/>
      <c r="S72" s="79"/>
    </row>
    <row r="73" spans="3:19" ht="14.25" hidden="1" thickTop="1">
      <c r="C73" s="119" t="s">
        <v>42</v>
      </c>
      <c r="D73" s="112">
        <f>AF61</f>
        <v>37192</v>
      </c>
      <c r="H73" s="83" t="s">
        <v>49</v>
      </c>
      <c r="I73" s="112">
        <f t="shared" si="18"/>
        <v>0</v>
      </c>
      <c r="J73" s="97">
        <f t="shared" si="19"/>
        <v>0</v>
      </c>
      <c r="K73" s="72"/>
      <c r="L73" s="151"/>
      <c r="M73" s="130"/>
      <c r="N73" s="130"/>
      <c r="O73" s="130"/>
      <c r="P73" s="130"/>
      <c r="Q73" s="72"/>
      <c r="S73" s="79"/>
    </row>
    <row r="74" spans="3:19" ht="14.25" hidden="1" thickTop="1">
      <c r="C74" s="119" t="s">
        <v>43</v>
      </c>
      <c r="D74" s="122">
        <f>AG61</f>
        <v>0</v>
      </c>
      <c r="H74" s="83" t="s">
        <v>84</v>
      </c>
      <c r="I74" s="112">
        <f t="shared" si="18"/>
        <v>0</v>
      </c>
      <c r="J74" s="97">
        <f t="shared" si="19"/>
        <v>0</v>
      </c>
      <c r="K74" s="72"/>
      <c r="L74" s="151"/>
      <c r="M74" s="130"/>
      <c r="N74" s="130"/>
      <c r="O74" s="130"/>
      <c r="P74" s="130"/>
      <c r="Q74" s="72"/>
      <c r="S74" s="79"/>
    </row>
    <row r="75" spans="3:19" ht="14.25" hidden="1" thickTop="1">
      <c r="C75" s="119" t="s">
        <v>44</v>
      </c>
      <c r="D75" s="112">
        <f>AE61</f>
        <v>37192</v>
      </c>
      <c r="H75" s="83" t="s">
        <v>82</v>
      </c>
      <c r="I75" s="112">
        <f t="shared" si="18"/>
        <v>0</v>
      </c>
      <c r="J75" s="97">
        <f t="shared" si="19"/>
        <v>0</v>
      </c>
      <c r="K75" s="72"/>
      <c r="L75" s="151"/>
      <c r="M75" s="130"/>
      <c r="N75" s="130"/>
      <c r="O75" s="130"/>
      <c r="P75" s="130"/>
      <c r="Q75" s="72"/>
      <c r="S75" s="79"/>
    </row>
    <row r="76" spans="3:19" ht="14.25" hidden="1" thickTop="1">
      <c r="C76" s="119" t="s">
        <v>15</v>
      </c>
      <c r="D76" s="112">
        <f>D73/D69</f>
        <v>18596</v>
      </c>
      <c r="H76" s="83" t="s">
        <v>63</v>
      </c>
      <c r="I76" s="112">
        <f t="shared" si="18"/>
        <v>0</v>
      </c>
      <c r="J76" s="97">
        <f t="shared" si="19"/>
        <v>0</v>
      </c>
      <c r="K76" s="72"/>
      <c r="L76" s="151"/>
      <c r="M76" s="130"/>
      <c r="N76" s="130"/>
      <c r="O76" s="130"/>
      <c r="P76" s="130"/>
      <c r="Q76" s="72"/>
      <c r="S76" s="79"/>
    </row>
    <row r="77" spans="3:19" ht="14.25" hidden="1" thickTop="1">
      <c r="C77" s="119" t="s">
        <v>16</v>
      </c>
      <c r="D77" s="112">
        <f>D74/D70</f>
        <v>0</v>
      </c>
      <c r="H77" s="83" t="s">
        <v>62</v>
      </c>
      <c r="I77" s="112">
        <f t="shared" si="18"/>
        <v>0</v>
      </c>
      <c r="J77" s="97">
        <f t="shared" si="19"/>
        <v>0</v>
      </c>
      <c r="K77" s="72"/>
      <c r="L77" s="151"/>
      <c r="M77" s="130"/>
      <c r="N77" s="130"/>
      <c r="O77" s="130"/>
      <c r="P77" s="130"/>
      <c r="Q77" s="72"/>
      <c r="S77" s="79"/>
    </row>
    <row r="78" spans="3:19" ht="14.25" hidden="1" thickTop="1">
      <c r="C78" s="119" t="s">
        <v>45</v>
      </c>
      <c r="D78" s="120"/>
      <c r="H78" s="83" t="s">
        <v>111</v>
      </c>
      <c r="I78" s="112">
        <f t="shared" si="18"/>
        <v>0</v>
      </c>
      <c r="J78" s="97">
        <f t="shared" si="19"/>
        <v>0</v>
      </c>
      <c r="K78" s="72"/>
      <c r="L78" s="151"/>
      <c r="M78" s="130"/>
      <c r="N78" s="130"/>
      <c r="O78" s="130"/>
      <c r="P78" s="130"/>
      <c r="Q78" s="72"/>
      <c r="S78" s="79"/>
    </row>
    <row r="79" spans="3:19" ht="14.25" hidden="1" thickTop="1">
      <c r="C79" s="119" t="s">
        <v>46</v>
      </c>
      <c r="D79" s="120"/>
      <c r="H79" s="158" t="s">
        <v>78</v>
      </c>
      <c r="I79" s="159">
        <f t="shared" si="18"/>
        <v>0</v>
      </c>
      <c r="J79" s="160">
        <f t="shared" si="19"/>
        <v>0</v>
      </c>
      <c r="K79" s="72"/>
      <c r="L79" s="151"/>
      <c r="M79" s="130"/>
      <c r="N79" s="130"/>
      <c r="O79" s="130"/>
      <c r="P79" s="130"/>
      <c r="Q79" s="72"/>
      <c r="S79" s="79"/>
    </row>
    <row r="80" spans="3:19" ht="14.25" hidden="1" thickTop="1">
      <c r="C80" s="119" t="s">
        <v>47</v>
      </c>
      <c r="D80" s="123"/>
      <c r="H80" s="83" t="s">
        <v>67</v>
      </c>
      <c r="I80" s="112">
        <f t="shared" si="18"/>
        <v>0</v>
      </c>
      <c r="J80" s="97">
        <f t="shared" si="19"/>
        <v>0</v>
      </c>
      <c r="K80" s="72"/>
      <c r="L80" s="151"/>
      <c r="M80" s="130"/>
      <c r="N80" s="130"/>
      <c r="O80" s="130"/>
      <c r="P80" s="130"/>
      <c r="Q80" s="72"/>
      <c r="S80" s="79"/>
    </row>
    <row r="81" spans="3:19" ht="14.25" hidden="1" thickTop="1">
      <c r="C81" s="119" t="s">
        <v>14</v>
      </c>
      <c r="D81" s="124">
        <f>(D69/D68)</f>
        <v>0.1</v>
      </c>
      <c r="H81" s="83" t="s">
        <v>110</v>
      </c>
      <c r="I81" s="112">
        <f t="shared" si="18"/>
        <v>0</v>
      </c>
      <c r="J81" s="97">
        <f t="shared" si="19"/>
        <v>0</v>
      </c>
      <c r="K81" s="72"/>
      <c r="M81" s="72"/>
      <c r="N81" s="72"/>
      <c r="O81" s="72"/>
      <c r="P81" s="72"/>
      <c r="Q81" s="72"/>
      <c r="S81" s="79"/>
    </row>
    <row r="82" spans="3:19" ht="14.25" hidden="1" thickTop="1">
      <c r="H82" s="83" t="s">
        <v>68</v>
      </c>
      <c r="I82" s="112">
        <f t="shared" si="18"/>
        <v>0</v>
      </c>
      <c r="J82" s="97">
        <f t="shared" si="19"/>
        <v>0</v>
      </c>
      <c r="K82" s="72"/>
      <c r="M82" s="72"/>
      <c r="N82" s="72"/>
      <c r="O82" s="72"/>
      <c r="P82" s="72"/>
      <c r="Q82" s="72"/>
      <c r="S82" s="79"/>
    </row>
    <row r="83" spans="3:19" ht="14.25" hidden="1" thickTop="1">
      <c r="H83" s="83" t="s">
        <v>61</v>
      </c>
      <c r="I83" s="112">
        <f t="shared" si="18"/>
        <v>0</v>
      </c>
      <c r="J83" s="97">
        <f t="shared" si="19"/>
        <v>0</v>
      </c>
      <c r="K83" s="72"/>
      <c r="M83" s="72"/>
      <c r="N83" s="72"/>
      <c r="O83" s="72"/>
      <c r="P83" s="72"/>
      <c r="Q83" s="72"/>
      <c r="S83" s="79"/>
    </row>
    <row r="84" spans="3:19" ht="14.25" hidden="1" thickTop="1">
      <c r="H84" s="83" t="s">
        <v>109</v>
      </c>
      <c r="I84" s="112">
        <f t="shared" si="18"/>
        <v>0</v>
      </c>
      <c r="J84" s="97">
        <f t="shared" si="19"/>
        <v>0</v>
      </c>
      <c r="K84" s="72"/>
      <c r="M84" s="72"/>
      <c r="N84" s="72"/>
      <c r="O84" s="72"/>
      <c r="P84" s="72"/>
      <c r="Q84" s="72"/>
      <c r="S84" s="79"/>
    </row>
    <row r="85" spans="3:19" ht="14.25" hidden="1" thickTop="1">
      <c r="H85" s="158" t="s">
        <v>71</v>
      </c>
      <c r="I85" s="159">
        <f t="shared" si="18"/>
        <v>0</v>
      </c>
      <c r="J85" s="160">
        <f t="shared" si="19"/>
        <v>0</v>
      </c>
      <c r="K85" s="72"/>
      <c r="M85" s="72"/>
      <c r="N85" s="72"/>
      <c r="O85" s="72"/>
      <c r="P85" s="72"/>
      <c r="Q85" s="72"/>
      <c r="S85" s="79"/>
    </row>
    <row r="86" spans="3:19" ht="14.25" hidden="1" thickTop="1">
      <c r="H86" s="83" t="s">
        <v>108</v>
      </c>
      <c r="I86" s="112">
        <f t="shared" si="18"/>
        <v>0</v>
      </c>
      <c r="J86" s="97">
        <f t="shared" si="19"/>
        <v>0</v>
      </c>
      <c r="K86" s="72"/>
      <c r="M86" s="72"/>
      <c r="N86" s="72"/>
      <c r="O86" s="72"/>
      <c r="P86" s="72"/>
      <c r="Q86" s="72"/>
      <c r="S86" s="79"/>
    </row>
    <row r="87" spans="3:19" ht="14.25" hidden="1" thickTop="1">
      <c r="H87" s="83" t="s">
        <v>89</v>
      </c>
      <c r="I87" s="112">
        <f t="shared" si="18"/>
        <v>0</v>
      </c>
      <c r="J87" s="97">
        <f t="shared" si="19"/>
        <v>0</v>
      </c>
      <c r="K87" s="72"/>
      <c r="M87" s="72"/>
      <c r="N87" s="72"/>
      <c r="O87" s="72"/>
      <c r="P87" s="72"/>
      <c r="Q87" s="72"/>
      <c r="S87" s="79"/>
    </row>
    <row r="88" spans="3:19" ht="14.25" hidden="1" thickTop="1">
      <c r="H88" s="83" t="s">
        <v>79</v>
      </c>
      <c r="I88" s="112">
        <f t="shared" si="18"/>
        <v>0</v>
      </c>
      <c r="J88" s="97">
        <f t="shared" si="19"/>
        <v>0</v>
      </c>
      <c r="K88" s="72"/>
      <c r="M88" s="72"/>
      <c r="N88" s="72"/>
      <c r="O88" s="72"/>
      <c r="P88" s="72"/>
      <c r="Q88" s="72"/>
      <c r="S88" s="79"/>
    </row>
    <row r="89" spans="3:19" ht="14.25" hidden="1" thickTop="1">
      <c r="H89" s="83" t="s">
        <v>80</v>
      </c>
      <c r="I89" s="112">
        <f t="shared" si="18"/>
        <v>0</v>
      </c>
      <c r="J89" s="97">
        <f t="shared" si="19"/>
        <v>0</v>
      </c>
      <c r="K89" s="72"/>
      <c r="M89" s="72"/>
      <c r="N89" s="72"/>
      <c r="O89" s="72"/>
      <c r="P89" s="72"/>
      <c r="Q89" s="72"/>
      <c r="S89" s="79"/>
    </row>
    <row r="90" spans="3:19" ht="14.25" hidden="1" thickTop="1">
      <c r="H90" s="83" t="s">
        <v>88</v>
      </c>
      <c r="I90" s="112">
        <f t="shared" si="18"/>
        <v>0</v>
      </c>
      <c r="J90" s="97">
        <f t="shared" si="19"/>
        <v>0</v>
      </c>
      <c r="K90" s="72"/>
      <c r="M90" s="72"/>
      <c r="N90" s="72"/>
      <c r="O90" s="72"/>
      <c r="P90" s="72"/>
      <c r="Q90" s="72"/>
      <c r="S90" s="79"/>
    </row>
    <row r="91" spans="3:19" ht="14.25" hidden="1" thickTop="1">
      <c r="H91" s="158" t="s">
        <v>72</v>
      </c>
      <c r="I91" s="159">
        <f t="shared" si="18"/>
        <v>0</v>
      </c>
      <c r="J91" s="160">
        <f t="shared" si="19"/>
        <v>0</v>
      </c>
      <c r="K91" s="72"/>
      <c r="M91" s="72"/>
      <c r="N91" s="72"/>
      <c r="O91" s="72"/>
      <c r="P91" s="72"/>
      <c r="Q91" s="72"/>
      <c r="S91" s="79"/>
    </row>
    <row r="92" spans="3:19" ht="14.25" hidden="1" thickTop="1">
      <c r="H92" s="158" t="s">
        <v>31</v>
      </c>
      <c r="I92" s="159">
        <f t="shared" si="18"/>
        <v>0</v>
      </c>
      <c r="J92" s="160">
        <f t="shared" si="19"/>
        <v>0</v>
      </c>
      <c r="K92" s="72"/>
      <c r="M92" s="72"/>
      <c r="N92" s="72"/>
      <c r="O92" s="72"/>
      <c r="P92" s="72"/>
      <c r="Q92" s="72"/>
      <c r="S92" s="79"/>
    </row>
    <row r="93" spans="3:19" ht="14.25" hidden="1" thickTop="1">
      <c r="H93" s="83" t="s">
        <v>107</v>
      </c>
      <c r="I93" s="112">
        <f t="shared" si="18"/>
        <v>0</v>
      </c>
      <c r="J93" s="97">
        <f t="shared" si="19"/>
        <v>0</v>
      </c>
      <c r="K93" s="72"/>
      <c r="M93" s="72"/>
      <c r="N93" s="72"/>
      <c r="O93" s="72"/>
      <c r="P93" s="72"/>
      <c r="Q93" s="72"/>
      <c r="S93" s="79"/>
    </row>
    <row r="94" spans="3:19" ht="14.25" hidden="1" thickTop="1">
      <c r="H94" s="84"/>
      <c r="I94" s="112">
        <f t="shared" si="18"/>
        <v>0</v>
      </c>
      <c r="J94" s="97">
        <f t="shared" si="19"/>
        <v>0</v>
      </c>
      <c r="K94" s="72"/>
      <c r="M94" s="72"/>
      <c r="N94" s="72"/>
      <c r="O94" s="72"/>
      <c r="P94" s="72"/>
      <c r="Q94" s="72"/>
      <c r="S94" s="79"/>
    </row>
    <row r="95" spans="3:19" ht="15" hidden="1" thickTop="1" thickBot="1">
      <c r="H95" s="96" t="s">
        <v>32</v>
      </c>
      <c r="I95" s="113">
        <f>SUM(I65:I94)</f>
        <v>0</v>
      </c>
      <c r="J95" s="114">
        <f>SUM(J65:J94)</f>
        <v>0</v>
      </c>
      <c r="K95" s="72"/>
      <c r="M95" s="72"/>
      <c r="N95" s="72"/>
      <c r="O95" s="72"/>
      <c r="P95" s="72"/>
      <c r="Q95" s="72"/>
      <c r="S95" s="79"/>
    </row>
    <row r="96" spans="3:19" ht="13.5" hidden="1" customHeight="1">
      <c r="I96" s="86"/>
      <c r="J96" s="86"/>
      <c r="K96" s="72"/>
      <c r="M96" s="72"/>
      <c r="N96" s="72"/>
      <c r="O96" s="72"/>
      <c r="P96" s="72"/>
      <c r="Q96" s="72"/>
    </row>
    <row r="97" spans="8:21" ht="13.5" hidden="1" customHeight="1" thickBot="1">
      <c r="I97" s="86"/>
      <c r="J97" s="86"/>
      <c r="K97" s="72"/>
      <c r="M97" s="72"/>
      <c r="N97" s="72"/>
      <c r="O97" s="72"/>
      <c r="P97" s="72"/>
      <c r="Q97" s="72"/>
    </row>
    <row r="98" spans="8:21" ht="28.5" hidden="1" thickTop="1" thickBot="1">
      <c r="H98" s="98" t="s">
        <v>90</v>
      </c>
      <c r="I98" s="110" t="s">
        <v>48</v>
      </c>
      <c r="J98" s="111" t="s">
        <v>50</v>
      </c>
      <c r="K98" s="72"/>
      <c r="M98" s="72"/>
      <c r="N98" s="72"/>
      <c r="O98" s="72"/>
      <c r="P98" s="72"/>
      <c r="Q98" s="72"/>
      <c r="U98"/>
    </row>
    <row r="99" spans="8:21" ht="14.25" hidden="1" thickTop="1">
      <c r="H99" s="82" t="s">
        <v>106</v>
      </c>
      <c r="I99" s="112">
        <f t="shared" ref="I99:I104" si="20">COUNTIFS($D$3:$D$60,$H99,$F$3:$F$60,$I$98)</f>
        <v>0</v>
      </c>
      <c r="J99" s="109">
        <f t="shared" ref="J99:J104" si="21">COUNTIFS($D$3:$D$60,$H99,$F$3:$F$60,$J$98)</f>
        <v>0</v>
      </c>
      <c r="K99" s="72"/>
      <c r="M99" s="72"/>
      <c r="N99" s="72"/>
      <c r="O99" s="72"/>
      <c r="P99" s="72"/>
      <c r="Q99" s="72"/>
      <c r="T99" s="11"/>
      <c r="U99"/>
    </row>
    <row r="100" spans="8:21" ht="14.25" hidden="1" thickTop="1">
      <c r="H100" s="83" t="s">
        <v>105</v>
      </c>
      <c r="I100" s="112">
        <f t="shared" si="20"/>
        <v>0</v>
      </c>
      <c r="J100" s="109">
        <f t="shared" si="21"/>
        <v>0</v>
      </c>
      <c r="K100" s="72"/>
      <c r="M100" s="72"/>
      <c r="N100" s="72"/>
      <c r="O100" s="72"/>
      <c r="P100" s="72"/>
      <c r="Q100" s="72"/>
      <c r="T100" s="11"/>
      <c r="U100"/>
    </row>
    <row r="101" spans="8:21" ht="14.25" hidden="1" thickTop="1">
      <c r="H101" s="83" t="s">
        <v>91</v>
      </c>
      <c r="I101" s="112">
        <f t="shared" si="20"/>
        <v>0</v>
      </c>
      <c r="J101" s="109">
        <f t="shared" si="21"/>
        <v>0</v>
      </c>
      <c r="K101" s="72"/>
      <c r="M101" s="72"/>
      <c r="N101" s="72"/>
      <c r="O101" s="72"/>
      <c r="P101" s="72"/>
      <c r="Q101" s="72"/>
      <c r="T101" s="11"/>
      <c r="U101"/>
    </row>
    <row r="102" spans="8:21" ht="14.25" hidden="1" thickTop="1">
      <c r="H102" s="139" t="s">
        <v>130</v>
      </c>
      <c r="I102" s="112">
        <f t="shared" si="20"/>
        <v>0</v>
      </c>
      <c r="J102" s="109">
        <f t="shared" si="21"/>
        <v>0</v>
      </c>
      <c r="K102" s="72"/>
      <c r="M102" s="72"/>
      <c r="N102" s="72"/>
      <c r="O102" s="72"/>
      <c r="P102" s="72"/>
      <c r="Q102" s="72"/>
      <c r="T102" s="11"/>
      <c r="U102"/>
    </row>
    <row r="103" spans="8:21" ht="27.75" hidden="1" thickTop="1">
      <c r="H103" s="139" t="s">
        <v>104</v>
      </c>
      <c r="I103" s="112">
        <f t="shared" si="20"/>
        <v>0</v>
      </c>
      <c r="J103" s="109">
        <f t="shared" si="21"/>
        <v>0</v>
      </c>
      <c r="K103" s="72"/>
      <c r="M103" s="72"/>
      <c r="N103" s="72"/>
      <c r="O103" s="72"/>
      <c r="P103" s="72"/>
      <c r="Q103" s="72"/>
      <c r="T103" s="11"/>
      <c r="U103"/>
    </row>
    <row r="104" spans="8:21" ht="27.75" hidden="1" thickTop="1">
      <c r="H104" s="141" t="s">
        <v>129</v>
      </c>
      <c r="I104" s="112">
        <f t="shared" si="20"/>
        <v>0</v>
      </c>
      <c r="J104" s="109">
        <f t="shared" si="21"/>
        <v>0</v>
      </c>
      <c r="K104" s="72"/>
      <c r="M104" s="72"/>
      <c r="N104" s="72"/>
      <c r="O104" s="72"/>
      <c r="P104" s="72"/>
      <c r="Q104" s="72"/>
      <c r="T104" s="11"/>
      <c r="U104"/>
    </row>
    <row r="105" spans="8:21" ht="15" hidden="1" thickTop="1" thickBot="1">
      <c r="H105" s="96" t="s">
        <v>32</v>
      </c>
      <c r="I105" s="113">
        <f>SUM(I99:I104)</f>
        <v>0</v>
      </c>
      <c r="J105" s="114">
        <f>SUM(J99:J104)</f>
        <v>0</v>
      </c>
      <c r="K105" s="72"/>
      <c r="M105" s="72"/>
      <c r="N105" s="72"/>
      <c r="O105" s="72"/>
      <c r="P105" s="72"/>
      <c r="Q105" s="72"/>
      <c r="T105" s="11"/>
      <c r="U105"/>
    </row>
    <row r="106" spans="8:21" ht="13.5" hidden="1" customHeight="1">
      <c r="K106" s="72"/>
      <c r="M106" s="72"/>
      <c r="N106" s="72"/>
      <c r="O106" s="72"/>
      <c r="P106" s="72"/>
      <c r="Q106" s="72"/>
    </row>
    <row r="107" spans="8:21" ht="13.5" customHeight="1" thickTop="1"/>
    <row r="110" spans="8:21" ht="13.5" customHeight="1">
      <c r="N110" s="61" t="s">
        <v>275</v>
      </c>
      <c r="O110" s="67" t="s">
        <v>283</v>
      </c>
    </row>
    <row r="111" spans="8:21" ht="13.5" customHeight="1">
      <c r="N111" s="61" t="s">
        <v>276</v>
      </c>
      <c r="O111" s="67" t="s">
        <v>284</v>
      </c>
    </row>
    <row r="112" spans="8:21" ht="13.5" customHeight="1">
      <c r="N112" s="61" t="s">
        <v>277</v>
      </c>
      <c r="O112" s="67" t="s">
        <v>284</v>
      </c>
    </row>
    <row r="113" spans="14:15" ht="13.5" customHeight="1">
      <c r="N113" s="61" t="s">
        <v>278</v>
      </c>
      <c r="O113" s="67" t="s">
        <v>284</v>
      </c>
    </row>
    <row r="114" spans="14:15" ht="13.5" customHeight="1">
      <c r="N114" s="61" t="s">
        <v>279</v>
      </c>
      <c r="O114" s="67" t="s">
        <v>285</v>
      </c>
    </row>
    <row r="115" spans="14:15" ht="13.5" customHeight="1">
      <c r="N115" s="61" t="s">
        <v>280</v>
      </c>
      <c r="O115" s="67" t="s">
        <v>286</v>
      </c>
    </row>
    <row r="116" spans="14:15" ht="13.5" customHeight="1">
      <c r="N116" s="61" t="s">
        <v>281</v>
      </c>
      <c r="O116" s="67" t="s">
        <v>287</v>
      </c>
    </row>
    <row r="117" spans="14:15" ht="13.5" customHeight="1">
      <c r="N117" s="61" t="s">
        <v>282</v>
      </c>
      <c r="O117" s="67" t="s">
        <v>288</v>
      </c>
    </row>
    <row r="119" spans="14:15" ht="13.5" customHeight="1">
      <c r="N119" s="61" t="s">
        <v>274</v>
      </c>
    </row>
  </sheetData>
  <autoFilter ref="B2:AJ61">
    <filterColumn colId="16" showButton="0"/>
    <sortState ref="B3:AH50">
      <sortCondition ref="H2:H50"/>
    </sortState>
  </autoFilter>
  <mergeCells count="4">
    <mergeCell ref="W1:X1"/>
    <mergeCell ref="H2:I2"/>
    <mergeCell ref="R2:S2"/>
    <mergeCell ref="C64:D64"/>
  </mergeCells>
  <phoneticPr fontId="12"/>
  <pageMargins left="0.69861111111111107" right="0.69861111111111107" top="0.75" bottom="0.75" header="0.3" footer="0.3"/>
  <pageSetup paperSize="9" scale="38" firstPageNumber="4294963191" fitToHeight="0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tabSelected="1" view="pageBreakPreview" topLeftCell="D1" zoomScale="70" zoomScaleNormal="85" zoomScaleSheetLayoutView="70" workbookViewId="0">
      <selection activeCell="M3" sqref="M3"/>
    </sheetView>
  </sheetViews>
  <sheetFormatPr defaultColWidth="8.875" defaultRowHeight="13.5"/>
  <cols>
    <col min="1" max="1" width="1.625" customWidth="1"/>
    <col min="2" max="2" width="11.5" bestFit="1" customWidth="1"/>
    <col min="3" max="3" width="9.75" bestFit="1" customWidth="1"/>
    <col min="4" max="4" width="13.625" bestFit="1" customWidth="1"/>
    <col min="5" max="5" width="3.75" bestFit="1" customWidth="1"/>
    <col min="6" max="6" width="5.125" bestFit="1" customWidth="1"/>
    <col min="7" max="7" width="18.75" style="61" bestFit="1" customWidth="1"/>
    <col min="8" max="8" width="8.5" style="61" bestFit="1" customWidth="1"/>
    <col min="9" max="9" width="10.5" style="72" bestFit="1" customWidth="1"/>
    <col min="10" max="10" width="11.625" style="77" customWidth="1"/>
    <col min="11" max="11" width="85.125" customWidth="1"/>
    <col min="12" max="12" width="44" style="134" customWidth="1"/>
    <col min="13" max="13" width="42.375" style="134" customWidth="1"/>
    <col min="14" max="14" width="130.75" customWidth="1"/>
  </cols>
  <sheetData>
    <row r="1" spans="2:14" ht="9" customHeight="1"/>
    <row r="2" spans="2:14" ht="84">
      <c r="B2" s="221" t="s">
        <v>351</v>
      </c>
      <c r="C2" s="222"/>
      <c r="D2" s="222"/>
      <c r="E2" s="222"/>
      <c r="F2" s="222"/>
      <c r="G2" s="223"/>
      <c r="H2" s="219" t="s">
        <v>251</v>
      </c>
      <c r="I2" s="220" t="s">
        <v>252</v>
      </c>
      <c r="K2" s="218" t="s">
        <v>340</v>
      </c>
      <c r="L2" s="218" t="s">
        <v>341</v>
      </c>
      <c r="M2" s="218" t="s">
        <v>338</v>
      </c>
      <c r="N2" s="218" t="s">
        <v>339</v>
      </c>
    </row>
    <row r="3" spans="2:14" ht="280.5" customHeight="1">
      <c r="B3">
        <v>2</v>
      </c>
      <c r="C3" s="145" t="s">
        <v>234</v>
      </c>
      <c r="D3" s="61" t="s">
        <v>242</v>
      </c>
      <c r="E3" s="136" t="s">
        <v>133</v>
      </c>
      <c r="F3" s="136" t="s">
        <v>48</v>
      </c>
      <c r="G3" s="138" t="s">
        <v>135</v>
      </c>
      <c r="H3" s="70">
        <v>1.74454</v>
      </c>
      <c r="I3" s="155">
        <v>42628</v>
      </c>
      <c r="J3" s="199">
        <v>0.11875000000000001</v>
      </c>
      <c r="L3" s="134" t="s">
        <v>309</v>
      </c>
      <c r="M3" s="134" t="s">
        <v>336</v>
      </c>
    </row>
    <row r="4" spans="2:14" ht="409.5" customHeight="1">
      <c r="B4">
        <v>3</v>
      </c>
      <c r="C4" t="s">
        <v>235</v>
      </c>
      <c r="D4" s="134" t="s">
        <v>243</v>
      </c>
      <c r="E4" t="s">
        <v>246</v>
      </c>
      <c r="F4" t="s">
        <v>48</v>
      </c>
      <c r="G4" s="140" t="s">
        <v>145</v>
      </c>
      <c r="H4" s="70">
        <v>0.75443000000000005</v>
      </c>
      <c r="I4" s="216">
        <v>42629</v>
      </c>
      <c r="J4" s="200">
        <v>2.4305555555555556E-2</v>
      </c>
      <c r="L4" s="134" t="s">
        <v>253</v>
      </c>
      <c r="M4" s="134" t="s">
        <v>337</v>
      </c>
    </row>
    <row r="5" spans="2:14" ht="282.75" customHeight="1">
      <c r="B5">
        <v>4</v>
      </c>
      <c r="C5" t="s">
        <v>236</v>
      </c>
      <c r="D5" s="134" t="s">
        <v>244</v>
      </c>
      <c r="E5" t="s">
        <v>246</v>
      </c>
      <c r="F5" t="s">
        <v>48</v>
      </c>
      <c r="G5" s="140" t="s">
        <v>149</v>
      </c>
      <c r="H5" s="70">
        <v>76.676000000000002</v>
      </c>
      <c r="I5" s="216">
        <v>42632</v>
      </c>
      <c r="J5" s="200">
        <v>0.35694444444444445</v>
      </c>
      <c r="L5" s="134" t="s">
        <v>303</v>
      </c>
      <c r="M5" s="134" t="s">
        <v>342</v>
      </c>
    </row>
    <row r="6" spans="2:14" ht="292.5" customHeight="1">
      <c r="B6">
        <v>5</v>
      </c>
      <c r="C6" t="s">
        <v>237</v>
      </c>
      <c r="D6" t="s">
        <v>245</v>
      </c>
      <c r="E6" t="s">
        <v>246</v>
      </c>
      <c r="F6" t="s">
        <v>48</v>
      </c>
      <c r="G6" s="140" t="s">
        <v>155</v>
      </c>
      <c r="H6" s="70">
        <v>0.99763000000000002</v>
      </c>
      <c r="I6" s="216" t="s">
        <v>250</v>
      </c>
      <c r="J6" s="200">
        <v>0.67013888888888884</v>
      </c>
      <c r="L6" s="134" t="s">
        <v>305</v>
      </c>
      <c r="M6" s="134" t="s">
        <v>343</v>
      </c>
    </row>
    <row r="7" spans="2:14" ht="225.75" customHeight="1">
      <c r="B7">
        <v>6</v>
      </c>
      <c r="C7" t="s">
        <v>238</v>
      </c>
      <c r="D7" t="s">
        <v>245</v>
      </c>
      <c r="E7" t="s">
        <v>246</v>
      </c>
      <c r="F7" t="s">
        <v>48</v>
      </c>
      <c r="G7" s="140" t="s">
        <v>157</v>
      </c>
      <c r="H7" s="70"/>
      <c r="I7" s="216">
        <v>42634</v>
      </c>
      <c r="J7" s="200">
        <v>0.66666666666666663</v>
      </c>
      <c r="L7" s="134" t="s">
        <v>307</v>
      </c>
      <c r="M7" s="134" t="s">
        <v>344</v>
      </c>
    </row>
    <row r="8" spans="2:14" ht="258.75" customHeight="1">
      <c r="B8">
        <v>7</v>
      </c>
      <c r="C8" t="s">
        <v>239</v>
      </c>
      <c r="D8" t="s">
        <v>245</v>
      </c>
      <c r="E8" t="s">
        <v>133</v>
      </c>
      <c r="F8" t="s">
        <v>48</v>
      </c>
      <c r="G8" s="140" t="s">
        <v>158</v>
      </c>
      <c r="H8" s="70">
        <v>0.86011000000000004</v>
      </c>
      <c r="I8" s="216">
        <v>42633</v>
      </c>
      <c r="J8" s="200">
        <v>5.4166666666666669E-2</v>
      </c>
      <c r="L8" s="134" t="s">
        <v>311</v>
      </c>
      <c r="M8" s="134" t="s">
        <v>345</v>
      </c>
    </row>
    <row r="9" spans="2:14" ht="299.25" customHeight="1">
      <c r="B9">
        <v>8</v>
      </c>
      <c r="C9" t="s">
        <v>239</v>
      </c>
      <c r="D9" t="s">
        <v>160</v>
      </c>
      <c r="E9" t="s">
        <v>246</v>
      </c>
      <c r="F9" t="s">
        <v>48</v>
      </c>
      <c r="G9" s="140" t="s">
        <v>161</v>
      </c>
      <c r="H9" s="75">
        <v>0.85575999999999997</v>
      </c>
      <c r="I9" s="133">
        <v>42636</v>
      </c>
      <c r="J9" s="80">
        <v>0.80902777777777779</v>
      </c>
      <c r="K9" s="134"/>
      <c r="L9" s="217" t="s">
        <v>334</v>
      </c>
      <c r="M9" s="134" t="s">
        <v>346</v>
      </c>
    </row>
    <row r="10" spans="2:14" ht="258" customHeight="1">
      <c r="B10">
        <v>9</v>
      </c>
      <c r="C10" t="s">
        <v>240</v>
      </c>
      <c r="D10" t="s">
        <v>317</v>
      </c>
      <c r="E10" t="s">
        <v>246</v>
      </c>
      <c r="F10" t="s">
        <v>50</v>
      </c>
      <c r="G10" s="155" t="s">
        <v>247</v>
      </c>
      <c r="H10" s="70">
        <v>1.1187100000000001</v>
      </c>
      <c r="I10" s="155">
        <v>42634</v>
      </c>
      <c r="J10" s="199">
        <v>0.52430555555555558</v>
      </c>
      <c r="L10" s="134" t="s">
        <v>316</v>
      </c>
      <c r="M10" s="134" t="s">
        <v>347</v>
      </c>
    </row>
    <row r="11" spans="2:14" ht="208.5" customHeight="1">
      <c r="B11">
        <v>10</v>
      </c>
      <c r="C11" t="s">
        <v>234</v>
      </c>
      <c r="D11" t="s">
        <v>318</v>
      </c>
      <c r="E11" t="s">
        <v>246</v>
      </c>
      <c r="F11" t="s">
        <v>50</v>
      </c>
      <c r="G11" s="155" t="s">
        <v>248</v>
      </c>
      <c r="H11" s="70">
        <v>1.71611</v>
      </c>
      <c r="I11" s="155">
        <v>42634</v>
      </c>
      <c r="J11" s="199">
        <v>0.52986111111111112</v>
      </c>
      <c r="L11" s="134" t="s">
        <v>319</v>
      </c>
      <c r="M11" s="134" t="s">
        <v>348</v>
      </c>
    </row>
    <row r="12" spans="2:14" ht="247.5" customHeight="1">
      <c r="B12">
        <v>11</v>
      </c>
      <c r="C12" t="s">
        <v>241</v>
      </c>
      <c r="D12" s="164" t="s">
        <v>326</v>
      </c>
      <c r="E12" t="s">
        <v>246</v>
      </c>
      <c r="F12" t="s">
        <v>50</v>
      </c>
      <c r="G12" s="155" t="s">
        <v>249</v>
      </c>
      <c r="H12" s="70">
        <v>1.47004</v>
      </c>
      <c r="I12" s="155">
        <v>42634</v>
      </c>
      <c r="J12" s="199">
        <v>0.88402777777777775</v>
      </c>
      <c r="L12" s="134" t="s">
        <v>327</v>
      </c>
      <c r="M12" s="134" t="s">
        <v>349</v>
      </c>
    </row>
    <row r="13" spans="2:14" ht="341.25" customHeight="1">
      <c r="B13">
        <v>12</v>
      </c>
      <c r="C13" s="70" t="s">
        <v>151</v>
      </c>
      <c r="D13" s="164" t="s">
        <v>256</v>
      </c>
      <c r="E13" s="136" t="s">
        <v>133</v>
      </c>
      <c r="F13" s="136" t="s">
        <v>50</v>
      </c>
      <c r="G13" s="155" t="s">
        <v>255</v>
      </c>
      <c r="H13" s="75">
        <v>0.74539999999999995</v>
      </c>
      <c r="I13" s="133">
        <v>42635</v>
      </c>
      <c r="J13" s="80">
        <v>0.88402777777777775</v>
      </c>
      <c r="K13" s="134"/>
      <c r="L13" s="163" t="s">
        <v>289</v>
      </c>
    </row>
    <row r="14" spans="2:14" ht="261" customHeight="1">
      <c r="B14">
        <v>13</v>
      </c>
      <c r="C14" s="61" t="s">
        <v>262</v>
      </c>
      <c r="D14" s="61" t="s">
        <v>263</v>
      </c>
      <c r="E14" s="136" t="s">
        <v>128</v>
      </c>
      <c r="F14" s="136" t="s">
        <v>50</v>
      </c>
      <c r="G14" s="155" t="s">
        <v>265</v>
      </c>
      <c r="H14" s="75">
        <v>1.09083</v>
      </c>
      <c r="I14" s="133">
        <v>42636</v>
      </c>
      <c r="J14" s="77">
        <v>5.4166666666666669E-2</v>
      </c>
      <c r="K14" s="81"/>
      <c r="L14" s="134" t="s">
        <v>330</v>
      </c>
      <c r="M14" s="134" t="s">
        <v>350</v>
      </c>
    </row>
    <row r="15" spans="2:14" ht="54">
      <c r="B15">
        <v>14</v>
      </c>
      <c r="C15" s="70" t="s">
        <v>257</v>
      </c>
      <c r="D15" s="70" t="s">
        <v>258</v>
      </c>
      <c r="E15" s="136" t="s">
        <v>127</v>
      </c>
      <c r="F15" s="70" t="s">
        <v>48</v>
      </c>
      <c r="G15" s="155" t="s">
        <v>291</v>
      </c>
      <c r="H15" s="75">
        <v>76.156999999999996</v>
      </c>
      <c r="I15" s="133" t="s">
        <v>156</v>
      </c>
      <c r="J15" s="163" t="s">
        <v>165</v>
      </c>
      <c r="K15" s="134"/>
    </row>
    <row r="16" spans="2:14" ht="54">
      <c r="B16">
        <v>15</v>
      </c>
      <c r="C16" s="70" t="s">
        <v>271</v>
      </c>
      <c r="D16" s="70" t="s">
        <v>273</v>
      </c>
      <c r="E16" s="136" t="s">
        <v>127</v>
      </c>
      <c r="F16" s="70" t="s">
        <v>50</v>
      </c>
      <c r="G16" s="155" t="s">
        <v>290</v>
      </c>
      <c r="H16" s="75">
        <v>0.72023000000000004</v>
      </c>
      <c r="I16" s="133">
        <v>42636</v>
      </c>
      <c r="J16" s="80">
        <v>0.54791666666666672</v>
      </c>
      <c r="K16" s="134"/>
      <c r="L16" s="163" t="s">
        <v>289</v>
      </c>
    </row>
    <row r="17" spans="2:12" ht="54">
      <c r="B17">
        <v>16</v>
      </c>
      <c r="C17" s="61" t="s">
        <v>297</v>
      </c>
      <c r="D17" s="61" t="s">
        <v>298</v>
      </c>
      <c r="E17" s="136" t="s">
        <v>127</v>
      </c>
      <c r="F17" s="61" t="s">
        <v>48</v>
      </c>
      <c r="G17" s="155" t="s">
        <v>301</v>
      </c>
      <c r="H17" s="75">
        <v>1.51633</v>
      </c>
      <c r="I17" s="133">
        <v>42637</v>
      </c>
      <c r="J17" s="80">
        <v>3.6111111111111115E-2</v>
      </c>
      <c r="K17" s="134"/>
      <c r="L17" s="163" t="s">
        <v>289</v>
      </c>
    </row>
  </sheetData>
  <phoneticPr fontId="12"/>
  <pageMargins left="0.25" right="0.25" top="0.75" bottom="0.75" header="0.3" footer="0.3"/>
  <pageSetup paperSize="9" scale="25" firstPageNumber="4294963191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ルール＆合計</vt:lpstr>
      <vt:lpstr>2016年9月(0901-0914)</vt:lpstr>
      <vt:lpstr>2016年9月(トレバト0915-1014)</vt:lpstr>
      <vt:lpstr>画像</vt:lpstr>
      <vt:lpstr>'2016年9月(0901-0914)'!Print_Area</vt:lpstr>
      <vt:lpstr>'2016年9月(トレバト0915-1014)'!Print_Area</vt:lpstr>
      <vt:lpstr>画像!Print_Area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本田正秀</cp:lastModifiedBy>
  <cp:revision/>
  <cp:lastPrinted>2016-09-24T02:29:47Z</cp:lastPrinted>
  <dcterms:created xsi:type="dcterms:W3CDTF">2013-10-09T23:04:08Z</dcterms:created>
  <dcterms:modified xsi:type="dcterms:W3CDTF">2016-09-25T15:44:31Z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