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7910" windowHeight="8115" activeTab="3"/>
  </bookViews>
  <sheets>
    <sheet name="検証（USDJPY日足）" sheetId="1" r:id="rId1"/>
    <sheet name="画像（日足）" sheetId="2" r:id="rId2"/>
    <sheet name="気づき（日足）"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<sst xmlns="http://schemas.openxmlformats.org/spreadsheetml/2006/main" count="303" uniqueCount="65">
  <si>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</si>
  <si>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</si>
  <si>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</si>
  <si>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</si>
  <si>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</si>
  <si>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</si>
  <si>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</si>
  <si>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</si>
  <si>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</si>
  <si>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</si>
  <si>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</si>
  <si>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</si>
  <si>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</si>
  <si>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</si>
  <si>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</si>
  <si>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</si>
  <si>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</si>
  <si>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</si>
  <si>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</si>
  <si>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</si>
  <si>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</si>
  <si>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</si>
  <si>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</si>
  <si>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</si>
  <si>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</si>
  <si>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</si>
  <si>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</si>
  <si>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</si>
  <si>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</si>
  <si>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</si>
  <si>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</si>
  <si>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</si>
  <si>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</si>
  <si>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</si>
  <si>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</si>
  <si>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</si>
  <si>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</si>
  <si>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</si>
  <si>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</si>
  <si>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</si>
  <si>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</si>
  <si>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</si>
  <si>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</si>
  <si>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</si>
  <si>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</si>
  <si>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</si>
  <si>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</si>
  <si>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・トレーリングストップ（ダウ理論）、EB,PB,建値</t>
  </si>
  <si>
    <t>10MA・20MAの両方の上側にキャンドルがあれば買い方向、下側なら売り方向。MAに触れてEB出現でエントリー待ち、EB高値or安値ブレイクでエントリー。トレンドフォロー</t>
  </si>
  <si>
    <t>EBはPBに比べて多く出現するが、その分だましも多いので、伸ばせるEBなのか見極めが必要。結局エントリー回数は少なくなったかもしれない。EBの包む方のバーが長いと方向が出て安心感はあるが、その先からエントリーなので利が伸ばしにくいので、注意が必要。</t>
  </si>
  <si>
    <t>2006.10.4</t>
  </si>
  <si>
    <t>2006.12.11</t>
  </si>
  <si>
    <t>2007.3.20</t>
  </si>
  <si>
    <t>2007.11.9</t>
  </si>
  <si>
    <t>2007.12.14</t>
  </si>
  <si>
    <t>2008.1.15</t>
  </si>
  <si>
    <t>.2008.2.27</t>
  </si>
  <si>
    <t>2012.3.9</t>
  </si>
  <si>
    <t>2012.4.24</t>
  </si>
  <si>
    <t>2012.7.9</t>
  </si>
  <si>
    <t>EBの検証を早く終わらせたい！何せ実際にトレードしたことがないので、多分、検証をデモや実際のトレードに移すことが大変だと想像できるので、受講期間中にトレード経験できるように、せめて見通しがつくように頑張りたい。</t>
  </si>
  <si>
    <t>利が伸ばせるところではPBと同じくMAから離れているのでエントリーできず。EBを探すのに夢中になってしまうとMAをも目に入らず、条件に当てはまらない所からエントリーしそうになることも度々。今後の為にもあまりEBに夢中にならずに、チャートを俯瞰で見られるように気をつけなくてはと思った。レンジの中でも上限下限を見極めて入れば取れると気付いたけれど、疲れるのでやめてしまった（笑）。というか、大きくとれると次にエントリーするのが怖いというか臆病になって入りにくくなってしまった。レンジでも‘日足’なので実際のトレードではゆっくり判断できるので、レンジの幅があればトレードは可能だと気付いた。</t>
  </si>
  <si>
    <t>EB</t>
  </si>
  <si>
    <t>SUDJPY</t>
  </si>
  <si>
    <t>1016/9/23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</si>
</sst>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123825</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229850" cy="5857875"/>
        </a:xfrm>
        <a:prstGeom prst="rect">
          <a:avLst/>
        </a:prstGeom>
        <a:noFill/>
        <a:ln w="1" cmpd="sng">
          <a:noFill/>
        </a:ln>
      </xdr:spPr>
    </xdr:pic>
    <xdr:clientData/>
  </xdr:twoCellAnchor>
  <xdr:twoCellAnchor editAs="oneCell">
    <xdr:from>
      <xdr:col>0</xdr:col>
      <xdr:colOff>0</xdr:colOff>
      <xdr:row>40</xdr:row>
      <xdr:rowOff>0</xdr:rowOff>
    </xdr:from>
    <xdr:to>
      <xdr:col>13</xdr:col>
      <xdr:colOff>114300</xdr:colOff>
      <xdr:row>72</xdr:row>
      <xdr:rowOff>76200</xdr:rowOff>
    </xdr:to>
    <xdr:pic>
      <xdr:nvPicPr>
        <xdr:cNvPr id="2" name="Picture 2"/>
        <xdr:cNvPicPr preferRelativeResize="1">
          <a:picLocks noChangeAspect="1"/>
        </xdr:cNvPicPr>
      </xdr:nvPicPr>
      <xdr:blipFill>
        <a:blip r:embed="rId2"/>
        <a:stretch>
          <a:fillRect/>
        </a:stretch>
      </xdr:blipFill>
      <xdr:spPr>
        <a:xfrm>
          <a:off x="0" y="7200900"/>
          <a:ext cx="8848725" cy="5867400"/>
        </a:xfrm>
        <a:prstGeom prst="rect">
          <a:avLst/>
        </a:prstGeom>
        <a:noFill/>
        <a:ln w="1" cmpd="sng">
          <a:noFill/>
        </a:ln>
      </xdr:spPr>
    </xdr:pic>
    <xdr:clientData/>
  </xdr:twoCellAnchor>
  <xdr:twoCellAnchor editAs="oneCell">
    <xdr:from>
      <xdr:col>0</xdr:col>
      <xdr:colOff>0</xdr:colOff>
      <xdr:row>77</xdr:row>
      <xdr:rowOff>0</xdr:rowOff>
    </xdr:from>
    <xdr:to>
      <xdr:col>17</xdr:col>
      <xdr:colOff>295275</xdr:colOff>
      <xdr:row>109</xdr:row>
      <xdr:rowOff>76200</xdr:rowOff>
    </xdr:to>
    <xdr:pic>
      <xdr:nvPicPr>
        <xdr:cNvPr id="3" name="Picture 3"/>
        <xdr:cNvPicPr preferRelativeResize="1">
          <a:picLocks noChangeAspect="1"/>
        </xdr:cNvPicPr>
      </xdr:nvPicPr>
      <xdr:blipFill>
        <a:blip r:embed="rId3"/>
        <a:stretch>
          <a:fillRect/>
        </a:stretch>
      </xdr:blipFill>
      <xdr:spPr>
        <a:xfrm>
          <a:off x="0" y="13868400"/>
          <a:ext cx="11772900" cy="5867400"/>
        </a:xfrm>
        <a:prstGeom prst="rect">
          <a:avLst/>
        </a:prstGeom>
        <a:noFill/>
        <a:ln w="1" cmpd="sng">
          <a:noFill/>
        </a:ln>
      </xdr:spPr>
    </xdr:pic>
    <xdr:clientData/>
  </xdr:twoCellAnchor>
  <xdr:twoCellAnchor editAs="oneCell">
    <xdr:from>
      <xdr:col>0</xdr:col>
      <xdr:colOff>0</xdr:colOff>
      <xdr:row>114</xdr:row>
      <xdr:rowOff>0</xdr:rowOff>
    </xdr:from>
    <xdr:to>
      <xdr:col>16</xdr:col>
      <xdr:colOff>533400</xdr:colOff>
      <xdr:row>146</xdr:row>
      <xdr:rowOff>85725</xdr:rowOff>
    </xdr:to>
    <xdr:pic>
      <xdr:nvPicPr>
        <xdr:cNvPr id="4" name="Picture 7"/>
        <xdr:cNvPicPr preferRelativeResize="1">
          <a:picLocks noChangeAspect="1"/>
        </xdr:cNvPicPr>
      </xdr:nvPicPr>
      <xdr:blipFill>
        <a:blip r:embed="rId4"/>
        <a:stretch>
          <a:fillRect/>
        </a:stretch>
      </xdr:blipFill>
      <xdr:spPr>
        <a:xfrm>
          <a:off x="0" y="20535900"/>
          <a:ext cx="11325225" cy="5867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90" zoomScaleNormal="90" zoomScalePageLayoutView="0" workbookViewId="0" topLeftCell="A1">
      <pane ySplit="8" topLeftCell="A51" activePane="bottomLeft" state="frozen"/>
      <selection pane="topLeft" activeCell="A1" sqref="A1"/>
      <selection pane="bottomLeft" activeCell="P56" sqref="P56:Q5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t="s">
        <v>46</v>
      </c>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48</v>
      </c>
      <c r="E3" s="44"/>
      <c r="F3" s="44"/>
      <c r="G3" s="44"/>
      <c r="H3" s="44"/>
      <c r="I3" s="44"/>
      <c r="J3" s="41" t="s">
        <v>10</v>
      </c>
      <c r="K3" s="41"/>
      <c r="L3" s="44" t="s">
        <v>47</v>
      </c>
      <c r="M3" s="45"/>
      <c r="N3" s="45"/>
      <c r="O3" s="45"/>
      <c r="P3" s="45"/>
      <c r="Q3" s="45"/>
      <c r="R3" s="1"/>
      <c r="S3" s="1"/>
    </row>
    <row r="4" spans="2:20" ht="13.5">
      <c r="B4" s="41" t="s">
        <v>11</v>
      </c>
      <c r="C4" s="41"/>
      <c r="D4" s="46">
        <f>SUM($R$9:$S$993)</f>
        <v>51185416.62952849</v>
      </c>
      <c r="E4" s="46"/>
      <c r="F4" s="41" t="s">
        <v>12</v>
      </c>
      <c r="G4" s="41"/>
      <c r="H4" s="47">
        <f>SUM($T$9:$U$108)</f>
        <v>12046.999999999996</v>
      </c>
      <c r="I4" s="43"/>
      <c r="J4" s="48" t="s">
        <v>13</v>
      </c>
      <c r="K4" s="48"/>
      <c r="L4" s="42">
        <f>MAX($C$9:$D$990)-C9</f>
        <v>51185416.62952849</v>
      </c>
      <c r="M4" s="42"/>
      <c r="N4" s="48" t="s">
        <v>14</v>
      </c>
      <c r="O4" s="48"/>
      <c r="P4" s="46">
        <f>MIN($C$9:$D$990)-C9</f>
        <v>0</v>
      </c>
      <c r="Q4" s="46"/>
      <c r="R4" s="1"/>
      <c r="S4" s="1"/>
      <c r="T4" s="1"/>
    </row>
    <row r="5" spans="2:20" ht="13.5">
      <c r="B5" s="37" t="s">
        <v>15</v>
      </c>
      <c r="C5" s="2">
        <f>COUNTIF($R$9:$R$990,"&gt;0")</f>
        <v>39</v>
      </c>
      <c r="D5" s="38" t="s">
        <v>16</v>
      </c>
      <c r="E5" s="16">
        <f>COUNTIF($R$9:$R$990,"&lt;0")</f>
        <v>2</v>
      </c>
      <c r="F5" s="38" t="s">
        <v>17</v>
      </c>
      <c r="G5" s="2">
        <f>COUNTIF($R$9:$R$990,"=0")</f>
        <v>6</v>
      </c>
      <c r="H5" s="38" t="s">
        <v>18</v>
      </c>
      <c r="I5" s="3">
        <f>C5/SUM(C5,E5,G5)</f>
        <v>0.8297872340425532</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1000000</v>
      </c>
      <c r="D9" s="72"/>
      <c r="E9" s="36">
        <v>2006</v>
      </c>
      <c r="F9" s="8">
        <v>42423</v>
      </c>
      <c r="G9" s="39" t="s">
        <v>3</v>
      </c>
      <c r="H9" s="73">
        <v>118.25</v>
      </c>
      <c r="I9" s="73"/>
      <c r="J9" s="36">
        <v>62</v>
      </c>
      <c r="K9" s="72">
        <f aca="true" t="shared" si="0" ref="K9:K72">IF(F9="","",C9*0.03)</f>
        <v>30000</v>
      </c>
      <c r="L9" s="72"/>
      <c r="M9" s="6">
        <f>IF(J9="","",(K9/J9)/1000)</f>
        <v>0.4838709677419355</v>
      </c>
      <c r="N9" s="36">
        <v>2006</v>
      </c>
      <c r="O9" s="8">
        <v>42435</v>
      </c>
      <c r="P9" s="73">
        <v>117.12</v>
      </c>
      <c r="Q9" s="73"/>
      <c r="R9" s="74">
        <f>IF(O9="","",(IF(G9="売",H9-P9,P9-H9))*M9*100000)</f>
        <v>54677.419354838494</v>
      </c>
      <c r="S9" s="74"/>
      <c r="T9" s="75">
        <f>IF(O9="","",IF(R9&lt;0,J9*(-1),IF(G9="買",(P9-H9)*100,(H9-P9)*100)))</f>
        <v>112.99999999999955</v>
      </c>
      <c r="U9" s="75"/>
    </row>
    <row r="10" spans="2:21" ht="13.5">
      <c r="B10" s="36">
        <v>2</v>
      </c>
      <c r="C10" s="72">
        <f aca="true" t="shared" si="1" ref="C10:C73">IF(R9="","",C9+R9)</f>
        <v>1054677.4193548386</v>
      </c>
      <c r="D10" s="72"/>
      <c r="E10" s="36">
        <v>2006</v>
      </c>
      <c r="F10" s="8">
        <v>42446</v>
      </c>
      <c r="G10" s="39" t="s">
        <v>3</v>
      </c>
      <c r="H10" s="73">
        <v>116.54</v>
      </c>
      <c r="I10" s="73"/>
      <c r="J10" s="36">
        <v>134</v>
      </c>
      <c r="K10" s="72">
        <f t="shared" si="0"/>
        <v>31640.322580645156</v>
      </c>
      <c r="L10" s="72"/>
      <c r="M10" s="6">
        <f aca="true" t="shared" si="2" ref="M10:M73">IF(J10="","",(K10/J10)/1000)</f>
        <v>0.23612181030332208</v>
      </c>
      <c r="N10" s="36">
        <v>2006</v>
      </c>
      <c r="O10" s="8">
        <v>42450</v>
      </c>
      <c r="P10" s="73">
        <v>116.54</v>
      </c>
      <c r="Q10" s="73"/>
      <c r="R10" s="74">
        <f aca="true" t="shared" si="3" ref="R10:R73">IF(O10="","",(IF(G10="売",H10-P10,P10-H10))*M10*100000)</f>
        <v>0</v>
      </c>
      <c r="S10" s="74"/>
      <c r="T10" s="75">
        <f aca="true" t="shared" si="4" ref="T10:T73">IF(O10="","",IF(R10&lt;0,J10*(-1),IF(G10="買",(P10-H10)*100,(H10-P10)*100)))</f>
        <v>0</v>
      </c>
      <c r="U10" s="75"/>
    </row>
    <row r="11" spans="2:21" ht="13.5">
      <c r="B11" s="36">
        <v>3</v>
      </c>
      <c r="C11" s="72">
        <f t="shared" si="1"/>
        <v>1054677.4193548386</v>
      </c>
      <c r="D11" s="72"/>
      <c r="E11" s="36">
        <v>2006</v>
      </c>
      <c r="F11" s="8">
        <v>42483</v>
      </c>
      <c r="G11" s="39" t="s">
        <v>3</v>
      </c>
      <c r="H11" s="73">
        <v>116.54</v>
      </c>
      <c r="I11" s="73"/>
      <c r="J11" s="36">
        <v>123</v>
      </c>
      <c r="K11" s="72">
        <f t="shared" si="0"/>
        <v>31640.322580645156</v>
      </c>
      <c r="L11" s="72"/>
      <c r="M11" s="6">
        <f t="shared" si="2"/>
        <v>0.2572383949645948</v>
      </c>
      <c r="N11" s="36">
        <v>2006</v>
      </c>
      <c r="O11" s="8">
        <v>42507</v>
      </c>
      <c r="P11" s="73">
        <v>110.62</v>
      </c>
      <c r="Q11" s="73"/>
      <c r="R11" s="74">
        <f t="shared" si="3"/>
        <v>152285.12981904016</v>
      </c>
      <c r="S11" s="74"/>
      <c r="T11" s="75">
        <f t="shared" si="4"/>
        <v>592.0000000000002</v>
      </c>
      <c r="U11" s="75"/>
    </row>
    <row r="12" spans="2:21" ht="13.5">
      <c r="B12" s="36">
        <v>4</v>
      </c>
      <c r="C12" s="72">
        <f t="shared" si="1"/>
        <v>1206962.5491738787</v>
      </c>
      <c r="D12" s="72"/>
      <c r="E12" s="36">
        <v>2006</v>
      </c>
      <c r="F12" s="8">
        <v>42512</v>
      </c>
      <c r="G12" s="39" t="s">
        <v>4</v>
      </c>
      <c r="H12" s="73">
        <v>112.25</v>
      </c>
      <c r="I12" s="73"/>
      <c r="J12" s="36">
        <v>183</v>
      </c>
      <c r="K12" s="72">
        <f t="shared" si="0"/>
        <v>36208.87647521636</v>
      </c>
      <c r="L12" s="72"/>
      <c r="M12" s="6">
        <f t="shared" si="2"/>
        <v>0.1978627129793244</v>
      </c>
      <c r="N12" s="36">
        <v>2006</v>
      </c>
      <c r="O12" s="8">
        <v>42542</v>
      </c>
      <c r="P12" s="73">
        <v>114.54</v>
      </c>
      <c r="Q12" s="73"/>
      <c r="R12" s="74">
        <f t="shared" si="3"/>
        <v>45310.56127226541</v>
      </c>
      <c r="S12" s="74"/>
      <c r="T12" s="75">
        <f t="shared" si="4"/>
        <v>229.00000000000063</v>
      </c>
      <c r="U12" s="75"/>
    </row>
    <row r="13" spans="2:21" ht="13.5">
      <c r="B13" s="36">
        <v>5</v>
      </c>
      <c r="C13" s="72">
        <f t="shared" si="1"/>
        <v>1252273.1104461441</v>
      </c>
      <c r="D13" s="72"/>
      <c r="E13" s="36">
        <v>2006</v>
      </c>
      <c r="F13" s="8">
        <v>42578</v>
      </c>
      <c r="G13" s="36" t="s">
        <v>3</v>
      </c>
      <c r="H13" s="73">
        <v>116.16</v>
      </c>
      <c r="I13" s="73"/>
      <c r="J13" s="36">
        <v>101</v>
      </c>
      <c r="K13" s="72">
        <f t="shared" si="0"/>
        <v>37568.19331338432</v>
      </c>
      <c r="L13" s="72"/>
      <c r="M13" s="6">
        <f t="shared" si="2"/>
        <v>0.3719623100335081</v>
      </c>
      <c r="N13" s="36">
        <v>2006</v>
      </c>
      <c r="O13" s="8">
        <v>42589</v>
      </c>
      <c r="P13" s="73">
        <v>114.88</v>
      </c>
      <c r="Q13" s="73"/>
      <c r="R13" s="74">
        <f t="shared" si="3"/>
        <v>47611.17568428908</v>
      </c>
      <c r="S13" s="74"/>
      <c r="T13" s="75">
        <f t="shared" si="4"/>
        <v>128.0000000000001</v>
      </c>
      <c r="U13" s="75"/>
    </row>
    <row r="14" spans="2:21" ht="13.5">
      <c r="B14" s="36">
        <v>6</v>
      </c>
      <c r="C14" s="72">
        <f t="shared" si="1"/>
        <v>1299884.2861304332</v>
      </c>
      <c r="D14" s="72"/>
      <c r="E14" s="36">
        <v>2006</v>
      </c>
      <c r="F14" s="8">
        <v>42623</v>
      </c>
      <c r="G14" s="36" t="s">
        <v>4</v>
      </c>
      <c r="H14" s="73">
        <v>117.01</v>
      </c>
      <c r="I14" s="73"/>
      <c r="J14" s="36">
        <v>91</v>
      </c>
      <c r="K14" s="72">
        <f t="shared" si="0"/>
        <v>38996.528583912994</v>
      </c>
      <c r="L14" s="72"/>
      <c r="M14" s="6">
        <f t="shared" si="2"/>
        <v>0.42853328114190103</v>
      </c>
      <c r="N14" s="36">
        <v>2006</v>
      </c>
      <c r="O14" s="8">
        <v>42630</v>
      </c>
      <c r="P14" s="73">
        <v>117.39</v>
      </c>
      <c r="Q14" s="73"/>
      <c r="R14" s="74">
        <f t="shared" si="3"/>
        <v>16284.264683392044</v>
      </c>
      <c r="S14" s="74"/>
      <c r="T14" s="75">
        <f t="shared" si="4"/>
        <v>37.999999999999545</v>
      </c>
      <c r="U14" s="75"/>
    </row>
    <row r="15" spans="2:21" ht="13.5">
      <c r="B15" s="36">
        <v>7</v>
      </c>
      <c r="C15" s="72">
        <f t="shared" si="1"/>
        <v>1316168.5508138253</v>
      </c>
      <c r="D15" s="72"/>
      <c r="E15" s="36">
        <v>2006</v>
      </c>
      <c r="F15" s="8">
        <v>42647</v>
      </c>
      <c r="G15" s="36" t="s">
        <v>4</v>
      </c>
      <c r="H15" s="73">
        <v>118.2</v>
      </c>
      <c r="I15" s="73"/>
      <c r="J15" s="36">
        <v>82</v>
      </c>
      <c r="K15" s="72">
        <f t="shared" si="0"/>
        <v>39485.05652441476</v>
      </c>
      <c r="L15" s="72"/>
      <c r="M15" s="6">
        <f t="shared" si="2"/>
        <v>0.48152507956603363</v>
      </c>
      <c r="N15" s="36">
        <v>2006</v>
      </c>
      <c r="O15" s="8">
        <v>42659</v>
      </c>
      <c r="P15" s="73">
        <v>119.34</v>
      </c>
      <c r="Q15" s="73"/>
      <c r="R15" s="74">
        <f t="shared" si="3"/>
        <v>54893.85907052786</v>
      </c>
      <c r="S15" s="74"/>
      <c r="T15" s="75">
        <f t="shared" si="4"/>
        <v>114.00000000000006</v>
      </c>
      <c r="U15" s="75"/>
    </row>
    <row r="16" spans="2:21" ht="13.5">
      <c r="B16" s="36">
        <v>8</v>
      </c>
      <c r="C16" s="72">
        <f t="shared" si="1"/>
        <v>1371062.4098843532</v>
      </c>
      <c r="D16" s="72"/>
      <c r="E16" s="36">
        <v>2006</v>
      </c>
      <c r="F16" s="8">
        <v>42715</v>
      </c>
      <c r="G16" s="39" t="s">
        <v>4</v>
      </c>
      <c r="H16" s="73">
        <v>116.48</v>
      </c>
      <c r="I16" s="73"/>
      <c r="J16" s="36">
        <v>158</v>
      </c>
      <c r="K16" s="72">
        <f t="shared" si="0"/>
        <v>41131.87229653059</v>
      </c>
      <c r="L16" s="72"/>
      <c r="M16" s="6">
        <f t="shared" si="2"/>
        <v>0.26032830567424425</v>
      </c>
      <c r="N16" s="36">
        <v>2007</v>
      </c>
      <c r="O16" s="8">
        <v>42400</v>
      </c>
      <c r="P16" s="73">
        <v>121.25</v>
      </c>
      <c r="Q16" s="73"/>
      <c r="R16" s="74">
        <f t="shared" si="3"/>
        <v>124176.6018066144</v>
      </c>
      <c r="S16" s="74"/>
      <c r="T16" s="75">
        <f t="shared" si="4"/>
        <v>476.9999999999996</v>
      </c>
      <c r="U16" s="75"/>
    </row>
    <row r="17" spans="2:21" ht="13.5">
      <c r="B17" s="36">
        <v>9</v>
      </c>
      <c r="C17" s="72">
        <f t="shared" si="1"/>
        <v>1495239.0116909675</v>
      </c>
      <c r="D17" s="72"/>
      <c r="E17" s="36">
        <v>2007</v>
      </c>
      <c r="F17" s="8">
        <v>42449</v>
      </c>
      <c r="G17" s="36" t="s">
        <v>4</v>
      </c>
      <c r="H17" s="73">
        <v>117.75</v>
      </c>
      <c r="I17" s="73"/>
      <c r="J17" s="36">
        <v>135</v>
      </c>
      <c r="K17" s="72">
        <f t="shared" si="0"/>
        <v>44857.17035072902</v>
      </c>
      <c r="L17" s="72"/>
      <c r="M17" s="6">
        <f t="shared" si="2"/>
        <v>0.3322753359313261</v>
      </c>
      <c r="N17" s="36">
        <v>2007</v>
      </c>
      <c r="O17" s="8">
        <v>42547</v>
      </c>
      <c r="P17" s="73">
        <v>123.09</v>
      </c>
      <c r="Q17" s="73"/>
      <c r="R17" s="74">
        <f t="shared" si="3"/>
        <v>177435.02938732825</v>
      </c>
      <c r="S17" s="74"/>
      <c r="T17" s="75">
        <f t="shared" si="4"/>
        <v>534.0000000000003</v>
      </c>
      <c r="U17" s="75"/>
    </row>
    <row r="18" spans="2:21" ht="13.5">
      <c r="B18" s="36">
        <v>10</v>
      </c>
      <c r="C18" s="72">
        <f t="shared" si="1"/>
        <v>1672674.0410782958</v>
      </c>
      <c r="D18" s="72"/>
      <c r="E18" s="36">
        <v>2007</v>
      </c>
      <c r="F18" s="8">
        <v>42561</v>
      </c>
      <c r="G18" s="39" t="s">
        <v>3</v>
      </c>
      <c r="H18" s="73">
        <v>123.18</v>
      </c>
      <c r="I18" s="73"/>
      <c r="J18" s="36">
        <v>47</v>
      </c>
      <c r="K18" s="72">
        <f t="shared" si="0"/>
        <v>50180.22123234887</v>
      </c>
      <c r="L18" s="72"/>
      <c r="M18" s="6">
        <f t="shared" si="2"/>
        <v>1.0676642815393378</v>
      </c>
      <c r="N18" s="36">
        <v>2007</v>
      </c>
      <c r="O18" s="8">
        <v>42590</v>
      </c>
      <c r="P18" s="73">
        <v>119.35</v>
      </c>
      <c r="Q18" s="73"/>
      <c r="R18" s="74">
        <f t="shared" si="3"/>
        <v>408915.4198295677</v>
      </c>
      <c r="S18" s="74"/>
      <c r="T18" s="75">
        <f t="shared" si="4"/>
        <v>383.00000000000125</v>
      </c>
      <c r="U18" s="75"/>
    </row>
    <row r="19" spans="2:21" ht="13.5">
      <c r="B19" s="36">
        <v>11</v>
      </c>
      <c r="C19" s="72">
        <f t="shared" si="1"/>
        <v>2081589.4609078635</v>
      </c>
      <c r="D19" s="72"/>
      <c r="E19" s="36">
        <v>2007</v>
      </c>
      <c r="F19" s="8">
        <v>42683</v>
      </c>
      <c r="G19" s="39" t="s">
        <v>3</v>
      </c>
      <c r="H19" s="73">
        <v>112.07</v>
      </c>
      <c r="I19" s="73"/>
      <c r="J19" s="36">
        <v>270</v>
      </c>
      <c r="K19" s="72">
        <f t="shared" si="0"/>
        <v>62447.6838272359</v>
      </c>
      <c r="L19" s="72"/>
      <c r="M19" s="6">
        <f t="shared" si="2"/>
        <v>0.2312877178786515</v>
      </c>
      <c r="N19" s="36">
        <v>2007</v>
      </c>
      <c r="O19" s="8">
        <v>42701</v>
      </c>
      <c r="P19" s="73">
        <v>109.16</v>
      </c>
      <c r="Q19" s="73"/>
      <c r="R19" s="74">
        <f t="shared" si="3"/>
        <v>67304.7259026875</v>
      </c>
      <c r="S19" s="74"/>
      <c r="T19" s="75">
        <f t="shared" si="4"/>
        <v>290.99999999999966</v>
      </c>
      <c r="U19" s="75"/>
    </row>
    <row r="20" spans="2:21" ht="13.5">
      <c r="B20" s="36">
        <v>12</v>
      </c>
      <c r="C20" s="72">
        <f t="shared" si="1"/>
        <v>2148894.1868105507</v>
      </c>
      <c r="D20" s="72"/>
      <c r="E20" s="36">
        <v>2007</v>
      </c>
      <c r="F20" s="8">
        <v>42718</v>
      </c>
      <c r="G20" s="36" t="s">
        <v>4</v>
      </c>
      <c r="H20" s="73">
        <v>112.47</v>
      </c>
      <c r="I20" s="73"/>
      <c r="J20" s="36">
        <v>167</v>
      </c>
      <c r="K20" s="72">
        <f t="shared" si="0"/>
        <v>64466.82560431652</v>
      </c>
      <c r="L20" s="72"/>
      <c r="M20" s="6">
        <f t="shared" si="2"/>
        <v>0.3860288958342306</v>
      </c>
      <c r="N20" s="36">
        <v>2007</v>
      </c>
      <c r="O20" s="8">
        <v>42731</v>
      </c>
      <c r="P20" s="73">
        <v>113.93</v>
      </c>
      <c r="Q20" s="73"/>
      <c r="R20" s="74">
        <f t="shared" si="3"/>
        <v>56360.218791797975</v>
      </c>
      <c r="S20" s="74"/>
      <c r="T20" s="75">
        <f t="shared" si="4"/>
        <v>146.0000000000008</v>
      </c>
      <c r="U20" s="75"/>
    </row>
    <row r="21" spans="2:21" ht="13.5">
      <c r="B21" s="36">
        <v>13</v>
      </c>
      <c r="C21" s="72">
        <f t="shared" si="1"/>
        <v>2205254.4056023485</v>
      </c>
      <c r="D21" s="72"/>
      <c r="E21" s="36">
        <v>2008</v>
      </c>
      <c r="F21" s="8">
        <v>42384</v>
      </c>
      <c r="G21" s="39" t="s">
        <v>3</v>
      </c>
      <c r="H21" s="73">
        <v>107.35</v>
      </c>
      <c r="I21" s="73"/>
      <c r="J21" s="36">
        <v>159</v>
      </c>
      <c r="K21" s="72">
        <f t="shared" si="0"/>
        <v>66157.63216807046</v>
      </c>
      <c r="L21" s="72"/>
      <c r="M21" s="6">
        <f t="shared" si="2"/>
        <v>0.41608573690610345</v>
      </c>
      <c r="N21" s="36">
        <v>2008</v>
      </c>
      <c r="O21" s="8">
        <v>42697</v>
      </c>
      <c r="P21" s="73">
        <v>107.35</v>
      </c>
      <c r="Q21" s="73"/>
      <c r="R21" s="74">
        <f t="shared" si="3"/>
        <v>0</v>
      </c>
      <c r="S21" s="74"/>
      <c r="T21" s="75">
        <f t="shared" si="4"/>
        <v>0</v>
      </c>
      <c r="U21" s="75"/>
    </row>
    <row r="22" spans="2:21" ht="13.5">
      <c r="B22" s="36">
        <v>14</v>
      </c>
      <c r="C22" s="72">
        <f t="shared" si="1"/>
        <v>2205254.4056023485</v>
      </c>
      <c r="D22" s="72"/>
      <c r="E22" s="36">
        <v>2008</v>
      </c>
      <c r="F22" s="8">
        <v>42427</v>
      </c>
      <c r="G22" s="36" t="s">
        <v>3</v>
      </c>
      <c r="H22" s="73">
        <v>107.13</v>
      </c>
      <c r="I22" s="73"/>
      <c r="J22" s="36">
        <v>100</v>
      </c>
      <c r="K22" s="72">
        <f t="shared" si="0"/>
        <v>66157.63216807046</v>
      </c>
      <c r="L22" s="72"/>
      <c r="M22" s="6">
        <f t="shared" si="2"/>
        <v>0.6615763216807046</v>
      </c>
      <c r="N22" s="36">
        <v>2008</v>
      </c>
      <c r="O22" s="8">
        <v>42461</v>
      </c>
      <c r="P22" s="73">
        <v>100.2</v>
      </c>
      <c r="Q22" s="73"/>
      <c r="R22" s="74">
        <f t="shared" si="3"/>
        <v>458472.3909247278</v>
      </c>
      <c r="S22" s="74"/>
      <c r="T22" s="75">
        <f t="shared" si="4"/>
        <v>692.9999999999993</v>
      </c>
      <c r="U22" s="75"/>
    </row>
    <row r="23" spans="2:21" ht="13.5">
      <c r="B23" s="36">
        <v>15</v>
      </c>
      <c r="C23" s="72">
        <f t="shared" si="1"/>
        <v>2663726.7965270765</v>
      </c>
      <c r="D23" s="72"/>
      <c r="E23" s="36">
        <v>2008</v>
      </c>
      <c r="F23" s="8">
        <v>42517</v>
      </c>
      <c r="G23" s="36" t="s">
        <v>4</v>
      </c>
      <c r="H23" s="73">
        <v>103.49</v>
      </c>
      <c r="I23" s="73"/>
      <c r="J23" s="36">
        <v>37</v>
      </c>
      <c r="K23" s="72">
        <f t="shared" si="0"/>
        <v>79911.80389581229</v>
      </c>
      <c r="L23" s="72"/>
      <c r="M23" s="6">
        <f t="shared" si="2"/>
        <v>2.1597784836706024</v>
      </c>
      <c r="N23" s="36">
        <v>2008</v>
      </c>
      <c r="O23" s="8">
        <v>42547</v>
      </c>
      <c r="P23" s="73">
        <v>107.91</v>
      </c>
      <c r="Q23" s="73"/>
      <c r="R23" s="74">
        <f t="shared" si="3"/>
        <v>954622.0897824066</v>
      </c>
      <c r="S23" s="74"/>
      <c r="T23" s="75">
        <f t="shared" si="4"/>
        <v>442.00000000000017</v>
      </c>
      <c r="U23" s="75"/>
    </row>
    <row r="24" spans="2:21" ht="13.5">
      <c r="B24" s="36">
        <v>16</v>
      </c>
      <c r="C24" s="72">
        <f t="shared" si="1"/>
        <v>3618348.886309483</v>
      </c>
      <c r="D24" s="72"/>
      <c r="E24" s="36">
        <v>2008</v>
      </c>
      <c r="F24" s="8">
        <v>42574</v>
      </c>
      <c r="G24" s="36" t="s">
        <v>4</v>
      </c>
      <c r="H24" s="73">
        <v>107.43</v>
      </c>
      <c r="I24" s="73"/>
      <c r="J24" s="36">
        <v>139</v>
      </c>
      <c r="K24" s="72">
        <f t="shared" si="0"/>
        <v>108550.4665892845</v>
      </c>
      <c r="L24" s="72"/>
      <c r="M24" s="6">
        <f t="shared" si="2"/>
        <v>0.7809386085560036</v>
      </c>
      <c r="N24" s="36">
        <v>2008</v>
      </c>
      <c r="O24" s="8">
        <v>42603</v>
      </c>
      <c r="P24" s="73">
        <v>108.37</v>
      </c>
      <c r="Q24" s="73"/>
      <c r="R24" s="74">
        <f t="shared" si="3"/>
        <v>73408.22920426416</v>
      </c>
      <c r="S24" s="74"/>
      <c r="T24" s="75">
        <f t="shared" si="4"/>
        <v>93.99999999999977</v>
      </c>
      <c r="U24" s="75"/>
    </row>
    <row r="25" spans="2:21" ht="13.5">
      <c r="B25" s="36">
        <v>17</v>
      </c>
      <c r="C25" s="72">
        <f t="shared" si="1"/>
        <v>3691757.115513747</v>
      </c>
      <c r="D25" s="72"/>
      <c r="E25" s="36">
        <v>2008</v>
      </c>
      <c r="F25" s="8">
        <v>42649</v>
      </c>
      <c r="G25" s="39" t="s">
        <v>3</v>
      </c>
      <c r="H25" s="73">
        <v>104.42</v>
      </c>
      <c r="I25" s="73"/>
      <c r="J25" s="36">
        <v>92</v>
      </c>
      <c r="K25" s="72">
        <f t="shared" si="0"/>
        <v>110752.71346541241</v>
      </c>
      <c r="L25" s="72"/>
      <c r="M25" s="6">
        <f t="shared" si="2"/>
        <v>1.2038338420153523</v>
      </c>
      <c r="N25" s="36">
        <v>2009</v>
      </c>
      <c r="O25" s="8">
        <v>42371</v>
      </c>
      <c r="P25" s="73">
        <v>91.34</v>
      </c>
      <c r="Q25" s="73"/>
      <c r="R25" s="74">
        <f t="shared" si="3"/>
        <v>1574614.6653560805</v>
      </c>
      <c r="S25" s="74"/>
      <c r="T25" s="75">
        <f t="shared" si="4"/>
        <v>1307.9999999999998</v>
      </c>
      <c r="U25" s="75"/>
    </row>
    <row r="26" spans="2:21" ht="13.5">
      <c r="B26" s="36">
        <v>18</v>
      </c>
      <c r="C26" s="72">
        <f t="shared" si="1"/>
        <v>5266371.780869828</v>
      </c>
      <c r="D26" s="72"/>
      <c r="E26" s="36">
        <v>2009</v>
      </c>
      <c r="F26" s="8">
        <v>42413</v>
      </c>
      <c r="G26" s="36" t="s">
        <v>4</v>
      </c>
      <c r="H26" s="73">
        <v>91.11</v>
      </c>
      <c r="I26" s="73"/>
      <c r="J26" s="36">
        <v>131</v>
      </c>
      <c r="K26" s="72">
        <f t="shared" si="0"/>
        <v>157991.15342609482</v>
      </c>
      <c r="L26" s="72"/>
      <c r="M26" s="6">
        <f t="shared" si="2"/>
        <v>1.2060393391304949</v>
      </c>
      <c r="N26" s="36">
        <v>2009</v>
      </c>
      <c r="O26" s="8">
        <v>42441</v>
      </c>
      <c r="P26" s="73">
        <v>96.58</v>
      </c>
      <c r="Q26" s="73"/>
      <c r="R26" s="74">
        <f t="shared" si="3"/>
        <v>659703.5185043806</v>
      </c>
      <c r="S26" s="74"/>
      <c r="T26" s="75">
        <f t="shared" si="4"/>
        <v>546.9999999999999</v>
      </c>
      <c r="U26" s="75"/>
    </row>
    <row r="27" spans="2:21" ht="13.5">
      <c r="B27" s="36">
        <v>19</v>
      </c>
      <c r="C27" s="72">
        <f t="shared" si="1"/>
        <v>5926075.299374208</v>
      </c>
      <c r="D27" s="72"/>
      <c r="E27" s="36">
        <v>2009</v>
      </c>
      <c r="F27" s="8">
        <v>42462</v>
      </c>
      <c r="G27" s="39" t="s">
        <v>4</v>
      </c>
      <c r="H27" s="73">
        <v>99.48</v>
      </c>
      <c r="I27" s="73"/>
      <c r="J27" s="36">
        <v>210</v>
      </c>
      <c r="K27" s="72">
        <f t="shared" si="0"/>
        <v>177782.25898122622</v>
      </c>
      <c r="L27" s="72"/>
      <c r="M27" s="6">
        <f t="shared" si="2"/>
        <v>0.8465821856248867</v>
      </c>
      <c r="N27" s="36">
        <v>2009</v>
      </c>
      <c r="O27" s="8">
        <v>42474</v>
      </c>
      <c r="P27" s="73">
        <v>99.86</v>
      </c>
      <c r="Q27" s="73"/>
      <c r="R27" s="74">
        <f t="shared" si="3"/>
        <v>32170.12305374531</v>
      </c>
      <c r="S27" s="74"/>
      <c r="T27" s="75">
        <f t="shared" si="4"/>
        <v>37.999999999999545</v>
      </c>
      <c r="U27" s="75"/>
    </row>
    <row r="28" spans="2:21" ht="13.5">
      <c r="B28" s="36">
        <v>20</v>
      </c>
      <c r="C28" s="72">
        <f t="shared" si="1"/>
        <v>5958245.422427953</v>
      </c>
      <c r="D28" s="72"/>
      <c r="E28" s="36">
        <v>2009</v>
      </c>
      <c r="F28" s="8">
        <v>42502</v>
      </c>
      <c r="G28" s="39" t="s">
        <v>3</v>
      </c>
      <c r="H28" s="73">
        <v>97.25</v>
      </c>
      <c r="I28" s="73"/>
      <c r="J28" s="36">
        <v>155</v>
      </c>
      <c r="K28" s="72">
        <f t="shared" si="0"/>
        <v>178747.3626728386</v>
      </c>
      <c r="L28" s="72"/>
      <c r="M28" s="6">
        <f t="shared" si="2"/>
        <v>1.1532087914376683</v>
      </c>
      <c r="N28" s="36">
        <v>2009</v>
      </c>
      <c r="O28" s="8">
        <v>42518</v>
      </c>
      <c r="P28" s="73">
        <v>96.7</v>
      </c>
      <c r="Q28" s="73"/>
      <c r="R28" s="74">
        <f t="shared" si="3"/>
        <v>63426.48352907143</v>
      </c>
      <c r="S28" s="74"/>
      <c r="T28" s="75">
        <f t="shared" si="4"/>
        <v>54.999999999999716</v>
      </c>
      <c r="U28" s="75"/>
    </row>
    <row r="29" spans="2:21" ht="13.5">
      <c r="B29" s="36">
        <v>21</v>
      </c>
      <c r="C29" s="72">
        <f t="shared" si="1"/>
        <v>6021671.905957025</v>
      </c>
      <c r="D29" s="72"/>
      <c r="E29" s="36">
        <v>2009</v>
      </c>
      <c r="F29" s="8">
        <v>42537</v>
      </c>
      <c r="G29" s="36" t="s">
        <v>3</v>
      </c>
      <c r="H29" s="73">
        <v>97.56</v>
      </c>
      <c r="I29" s="73"/>
      <c r="J29" s="36">
        <v>101</v>
      </c>
      <c r="K29" s="72">
        <f t="shared" si="0"/>
        <v>180650.15717871074</v>
      </c>
      <c r="L29" s="72"/>
      <c r="M29" s="6">
        <f t="shared" si="2"/>
        <v>1.7886154176109974</v>
      </c>
      <c r="N29" s="36">
        <v>2009</v>
      </c>
      <c r="O29" s="8">
        <v>42565</v>
      </c>
      <c r="P29" s="73">
        <v>93.6</v>
      </c>
      <c r="Q29" s="73"/>
      <c r="R29" s="74">
        <f t="shared" si="3"/>
        <v>708291.7053739564</v>
      </c>
      <c r="S29" s="74"/>
      <c r="T29" s="75">
        <f t="shared" si="4"/>
        <v>396.0000000000008</v>
      </c>
      <c r="U29" s="75"/>
    </row>
    <row r="30" spans="2:21" ht="13.5">
      <c r="B30" s="36">
        <v>22</v>
      </c>
      <c r="C30" s="72">
        <f t="shared" si="1"/>
        <v>6729963.61133098</v>
      </c>
      <c r="D30" s="72"/>
      <c r="E30" s="36">
        <v>2009</v>
      </c>
      <c r="F30" s="8">
        <v>42613</v>
      </c>
      <c r="G30" s="36" t="s">
        <v>3</v>
      </c>
      <c r="H30" s="73">
        <v>93.21</v>
      </c>
      <c r="I30" s="73"/>
      <c r="J30" s="36">
        <v>94</v>
      </c>
      <c r="K30" s="72">
        <f t="shared" si="0"/>
        <v>201898.90833992942</v>
      </c>
      <c r="L30" s="72"/>
      <c r="M30" s="6">
        <f t="shared" si="2"/>
        <v>2.1478607270205257</v>
      </c>
      <c r="N30" s="36">
        <v>2009</v>
      </c>
      <c r="O30" s="8">
        <v>42655</v>
      </c>
      <c r="P30" s="73">
        <v>89.98</v>
      </c>
      <c r="Q30" s="73"/>
      <c r="R30" s="74">
        <f t="shared" si="3"/>
        <v>693759.0148276276</v>
      </c>
      <c r="S30" s="74"/>
      <c r="T30" s="75">
        <f t="shared" si="4"/>
        <v>322.999999999999</v>
      </c>
      <c r="U30" s="75"/>
    </row>
    <row r="31" spans="2:21" ht="13.5">
      <c r="B31" s="36">
        <v>23</v>
      </c>
      <c r="C31" s="72">
        <f t="shared" si="1"/>
        <v>7423722.626158608</v>
      </c>
      <c r="D31" s="72"/>
      <c r="E31" s="36">
        <v>2009</v>
      </c>
      <c r="F31" s="8">
        <v>42685</v>
      </c>
      <c r="G31" s="36" t="s">
        <v>3</v>
      </c>
      <c r="H31" s="73">
        <v>89.59</v>
      </c>
      <c r="I31" s="73"/>
      <c r="J31" s="36">
        <v>121</v>
      </c>
      <c r="K31" s="72">
        <f t="shared" si="0"/>
        <v>222711.67878475823</v>
      </c>
      <c r="L31" s="72"/>
      <c r="M31" s="6">
        <f t="shared" si="2"/>
        <v>1.8405923866508944</v>
      </c>
      <c r="N31" s="36">
        <v>2009</v>
      </c>
      <c r="O31" s="8">
        <v>42705</v>
      </c>
      <c r="P31" s="73">
        <v>87.02</v>
      </c>
      <c r="Q31" s="73"/>
      <c r="R31" s="74">
        <f t="shared" si="3"/>
        <v>473032.24336928123</v>
      </c>
      <c r="S31" s="74"/>
      <c r="T31" s="75">
        <f t="shared" si="4"/>
        <v>257.00000000000074</v>
      </c>
      <c r="U31" s="75"/>
    </row>
    <row r="32" spans="2:21" ht="13.5">
      <c r="B32" s="36">
        <v>24</v>
      </c>
      <c r="C32" s="72">
        <f t="shared" si="1"/>
        <v>7896754.869527889</v>
      </c>
      <c r="D32" s="72"/>
      <c r="E32" s="36">
        <v>2009</v>
      </c>
      <c r="F32" s="8">
        <v>42720</v>
      </c>
      <c r="G32" s="39" t="s">
        <v>4</v>
      </c>
      <c r="H32" s="73">
        <v>89.95</v>
      </c>
      <c r="I32" s="73"/>
      <c r="J32" s="36">
        <v>136</v>
      </c>
      <c r="K32" s="72">
        <f t="shared" si="0"/>
        <v>236902.64608583666</v>
      </c>
      <c r="L32" s="72"/>
      <c r="M32" s="6">
        <f t="shared" si="2"/>
        <v>1.7419312212193871</v>
      </c>
      <c r="N32" s="36">
        <v>2010</v>
      </c>
      <c r="O32" s="8">
        <v>42381</v>
      </c>
      <c r="P32" s="73">
        <v>91.39</v>
      </c>
      <c r="Q32" s="73"/>
      <c r="R32" s="74">
        <f t="shared" si="3"/>
        <v>250838.09585559135</v>
      </c>
      <c r="S32" s="74"/>
      <c r="T32" s="75">
        <f t="shared" si="4"/>
        <v>143.99999999999977</v>
      </c>
      <c r="U32" s="75"/>
    </row>
    <row r="33" spans="2:21" ht="13.5">
      <c r="B33" s="36">
        <v>25</v>
      </c>
      <c r="C33" s="72">
        <f t="shared" si="1"/>
        <v>8147592.965383481</v>
      </c>
      <c r="D33" s="72"/>
      <c r="E33" s="36">
        <v>2010</v>
      </c>
      <c r="F33" s="8">
        <v>42567</v>
      </c>
      <c r="G33" s="39" t="s">
        <v>3</v>
      </c>
      <c r="H33" s="73">
        <v>87.21</v>
      </c>
      <c r="I33" s="73"/>
      <c r="J33" s="36">
        <v>144</v>
      </c>
      <c r="K33" s="72">
        <f t="shared" si="0"/>
        <v>244427.78896150444</v>
      </c>
      <c r="L33" s="72"/>
      <c r="M33" s="6">
        <f t="shared" si="2"/>
        <v>1.6974152011215586</v>
      </c>
      <c r="N33" s="36">
        <v>2010</v>
      </c>
      <c r="O33" s="8">
        <v>42627</v>
      </c>
      <c r="P33" s="73">
        <v>85.22</v>
      </c>
      <c r="Q33" s="73"/>
      <c r="R33" s="74">
        <f t="shared" si="3"/>
        <v>337785.6250231893</v>
      </c>
      <c r="S33" s="74"/>
      <c r="T33" s="75">
        <f t="shared" si="4"/>
        <v>198.9999999999995</v>
      </c>
      <c r="U33" s="75"/>
    </row>
    <row r="34" spans="2:21" ht="13.5">
      <c r="B34" s="36">
        <v>26</v>
      </c>
      <c r="C34" s="72">
        <f t="shared" si="1"/>
        <v>8485378.590406671</v>
      </c>
      <c r="D34" s="72"/>
      <c r="E34" s="36">
        <v>2010</v>
      </c>
      <c r="F34" s="8">
        <v>42649</v>
      </c>
      <c r="G34" s="36" t="s">
        <v>3</v>
      </c>
      <c r="H34" s="73">
        <v>82.94</v>
      </c>
      <c r="I34" s="73"/>
      <c r="J34" s="36">
        <v>103</v>
      </c>
      <c r="K34" s="72">
        <f t="shared" si="0"/>
        <v>254561.35771220012</v>
      </c>
      <c r="L34" s="72"/>
      <c r="M34" s="6">
        <f t="shared" si="2"/>
        <v>2.4714694923514577</v>
      </c>
      <c r="N34" s="36">
        <v>2010</v>
      </c>
      <c r="O34" s="8">
        <v>42684</v>
      </c>
      <c r="P34" s="73">
        <v>81.42</v>
      </c>
      <c r="Q34" s="73"/>
      <c r="R34" s="74">
        <f t="shared" si="3"/>
        <v>375663.3628374206</v>
      </c>
      <c r="S34" s="74"/>
      <c r="T34" s="75">
        <f t="shared" si="4"/>
        <v>151.9999999999996</v>
      </c>
      <c r="U34" s="75"/>
    </row>
    <row r="35" spans="2:21" ht="13.5">
      <c r="B35" s="36">
        <v>27</v>
      </c>
      <c r="C35" s="72">
        <f t="shared" si="1"/>
        <v>8861041.953244092</v>
      </c>
      <c r="D35" s="72"/>
      <c r="E35" s="36">
        <v>2011</v>
      </c>
      <c r="F35" s="8">
        <v>42476</v>
      </c>
      <c r="G35" s="36" t="s">
        <v>3</v>
      </c>
      <c r="H35" s="73">
        <v>82.94</v>
      </c>
      <c r="I35" s="73"/>
      <c r="J35" s="36">
        <v>100</v>
      </c>
      <c r="K35" s="72">
        <f t="shared" si="0"/>
        <v>265831.25859732274</v>
      </c>
      <c r="L35" s="72"/>
      <c r="M35" s="6">
        <f t="shared" si="2"/>
        <v>2.6583125859732273</v>
      </c>
      <c r="N35" s="36">
        <v>2011</v>
      </c>
      <c r="O35" s="8">
        <v>42501</v>
      </c>
      <c r="P35" s="73">
        <v>81.18</v>
      </c>
      <c r="Q35" s="73"/>
      <c r="R35" s="74">
        <f t="shared" si="3"/>
        <v>467863.0151312856</v>
      </c>
      <c r="S35" s="74"/>
      <c r="T35" s="75">
        <f t="shared" si="4"/>
        <v>175.9999999999991</v>
      </c>
      <c r="U35" s="75"/>
    </row>
    <row r="36" spans="2:21" ht="13.5">
      <c r="B36" s="36">
        <v>28</v>
      </c>
      <c r="C36" s="72">
        <f t="shared" si="1"/>
        <v>9328904.968375377</v>
      </c>
      <c r="D36" s="72"/>
      <c r="E36" s="36">
        <v>2011</v>
      </c>
      <c r="F36" s="8">
        <v>42523</v>
      </c>
      <c r="G36" s="36" t="s">
        <v>3</v>
      </c>
      <c r="H36" s="73">
        <v>80.66</v>
      </c>
      <c r="I36" s="73"/>
      <c r="J36" s="36">
        <v>89</v>
      </c>
      <c r="K36" s="72">
        <f t="shared" si="0"/>
        <v>279867.1490512613</v>
      </c>
      <c r="L36" s="72"/>
      <c r="M36" s="6">
        <f t="shared" si="2"/>
        <v>3.144574708441138</v>
      </c>
      <c r="N36" s="36">
        <v>2011</v>
      </c>
      <c r="O36" s="8">
        <v>42534</v>
      </c>
      <c r="P36" s="73">
        <v>80.66</v>
      </c>
      <c r="Q36" s="73"/>
      <c r="R36" s="74">
        <f t="shared" si="3"/>
        <v>0</v>
      </c>
      <c r="S36" s="74"/>
      <c r="T36" s="75">
        <f t="shared" si="4"/>
        <v>0</v>
      </c>
      <c r="U36" s="75"/>
    </row>
    <row r="37" spans="2:21" ht="13.5">
      <c r="B37" s="36">
        <v>29</v>
      </c>
      <c r="C37" s="72">
        <f t="shared" si="1"/>
        <v>9328904.968375377</v>
      </c>
      <c r="D37" s="72"/>
      <c r="E37" s="36">
        <v>2011</v>
      </c>
      <c r="F37" s="8">
        <v>42562</v>
      </c>
      <c r="G37" s="36" t="s">
        <v>3</v>
      </c>
      <c r="H37" s="73">
        <v>80.49</v>
      </c>
      <c r="I37" s="73"/>
      <c r="J37" s="36">
        <v>98</v>
      </c>
      <c r="K37" s="72">
        <f t="shared" si="0"/>
        <v>279867.1490512613</v>
      </c>
      <c r="L37" s="72"/>
      <c r="M37" s="6">
        <f t="shared" si="2"/>
        <v>2.855787235216952</v>
      </c>
      <c r="N37" s="36">
        <v>2011</v>
      </c>
      <c r="O37" s="8">
        <v>42586</v>
      </c>
      <c r="P37" s="73">
        <v>78.16</v>
      </c>
      <c r="Q37" s="73"/>
      <c r="R37" s="74">
        <f t="shared" si="3"/>
        <v>665398.4258055493</v>
      </c>
      <c r="S37" s="74"/>
      <c r="T37" s="75">
        <f t="shared" si="4"/>
        <v>232.99999999999983</v>
      </c>
      <c r="U37" s="75"/>
    </row>
    <row r="38" spans="2:21" ht="13.5">
      <c r="B38" s="36">
        <v>30</v>
      </c>
      <c r="C38" s="72">
        <f t="shared" si="1"/>
        <v>9994303.394180927</v>
      </c>
      <c r="D38" s="72"/>
      <c r="E38" s="36">
        <v>2012</v>
      </c>
      <c r="F38" s="8">
        <v>42438</v>
      </c>
      <c r="G38" s="36" t="s">
        <v>4</v>
      </c>
      <c r="H38" s="73">
        <v>81.73</v>
      </c>
      <c r="I38" s="73"/>
      <c r="J38" s="36">
        <v>93</v>
      </c>
      <c r="K38" s="72">
        <f t="shared" si="0"/>
        <v>299829.1018254278</v>
      </c>
      <c r="L38" s="72"/>
      <c r="M38" s="6">
        <f t="shared" si="2"/>
        <v>3.2239688368325568</v>
      </c>
      <c r="N38" s="36">
        <v>2012</v>
      </c>
      <c r="O38" s="8">
        <v>42451</v>
      </c>
      <c r="P38" s="73">
        <v>83.01</v>
      </c>
      <c r="Q38" s="73"/>
      <c r="R38" s="74">
        <f t="shared" si="3"/>
        <v>412668.01111456763</v>
      </c>
      <c r="S38" s="74"/>
      <c r="T38" s="75">
        <f t="shared" si="4"/>
        <v>128.0000000000001</v>
      </c>
      <c r="U38" s="75"/>
    </row>
    <row r="39" spans="2:21" ht="13.5">
      <c r="B39" s="36">
        <v>31</v>
      </c>
      <c r="C39" s="72">
        <f t="shared" si="1"/>
        <v>10406971.405295495</v>
      </c>
      <c r="D39" s="72"/>
      <c r="E39" s="36">
        <v>2012</v>
      </c>
      <c r="F39" s="8">
        <v>42484</v>
      </c>
      <c r="G39" s="39" t="s">
        <v>3</v>
      </c>
      <c r="H39" s="73">
        <v>80.96</v>
      </c>
      <c r="I39" s="73"/>
      <c r="J39" s="36">
        <v>69</v>
      </c>
      <c r="K39" s="72">
        <f t="shared" si="0"/>
        <v>312209.1421588648</v>
      </c>
      <c r="L39" s="72"/>
      <c r="M39" s="6">
        <f t="shared" si="2"/>
        <v>4.524770176215432</v>
      </c>
      <c r="N39" s="36">
        <v>2012</v>
      </c>
      <c r="O39" s="8">
        <v>42541</v>
      </c>
      <c r="P39" s="73">
        <v>79.68</v>
      </c>
      <c r="Q39" s="73"/>
      <c r="R39" s="74">
        <f t="shared" si="3"/>
        <v>579170.5825555694</v>
      </c>
      <c r="S39" s="74"/>
      <c r="T39" s="75">
        <f t="shared" si="4"/>
        <v>127.99999999999869</v>
      </c>
      <c r="U39" s="75"/>
    </row>
    <row r="40" spans="2:21" ht="13.5">
      <c r="B40" s="36">
        <v>32</v>
      </c>
      <c r="C40" s="72">
        <f t="shared" si="1"/>
        <v>10986141.987851065</v>
      </c>
      <c r="D40" s="72"/>
      <c r="E40" s="36">
        <v>2012</v>
      </c>
      <c r="F40" s="8">
        <v>42560</v>
      </c>
      <c r="G40" s="39" t="s">
        <v>3</v>
      </c>
      <c r="H40" s="73">
        <v>79.48</v>
      </c>
      <c r="I40" s="73"/>
      <c r="J40" s="36">
        <v>53</v>
      </c>
      <c r="K40" s="72">
        <f t="shared" si="0"/>
        <v>329584.2596355319</v>
      </c>
      <c r="L40" s="72"/>
      <c r="M40" s="6">
        <f t="shared" si="2"/>
        <v>6.218570936519471</v>
      </c>
      <c r="N40" s="36">
        <v>2012</v>
      </c>
      <c r="O40" s="8">
        <v>42596</v>
      </c>
      <c r="P40" s="73">
        <v>78.78</v>
      </c>
      <c r="Q40" s="73"/>
      <c r="R40" s="74">
        <f t="shared" si="3"/>
        <v>435299.96555636474</v>
      </c>
      <c r="S40" s="74"/>
      <c r="T40" s="75">
        <f t="shared" si="4"/>
        <v>70.00000000000028</v>
      </c>
      <c r="U40" s="75"/>
    </row>
    <row r="41" spans="2:21" ht="13.5">
      <c r="B41" s="36">
        <v>33</v>
      </c>
      <c r="C41" s="72">
        <f t="shared" si="1"/>
        <v>11421441.95340743</v>
      </c>
      <c r="D41" s="72"/>
      <c r="E41" s="36">
        <v>2012</v>
      </c>
      <c r="F41" s="8">
        <v>42621</v>
      </c>
      <c r="G41" s="36" t="s">
        <v>3</v>
      </c>
      <c r="H41" s="73">
        <v>78.02</v>
      </c>
      <c r="I41" s="73"/>
      <c r="J41" s="36">
        <v>99</v>
      </c>
      <c r="K41" s="72">
        <f t="shared" si="0"/>
        <v>342643.25860222284</v>
      </c>
      <c r="L41" s="72"/>
      <c r="M41" s="6">
        <f t="shared" si="2"/>
        <v>3.4610430161840693</v>
      </c>
      <c r="N41" s="36">
        <v>2012</v>
      </c>
      <c r="O41" s="8">
        <v>42627</v>
      </c>
      <c r="P41" s="73">
        <v>78.02</v>
      </c>
      <c r="Q41" s="73"/>
      <c r="R41" s="74">
        <f t="shared" si="3"/>
        <v>0</v>
      </c>
      <c r="S41" s="74"/>
      <c r="T41" s="75">
        <f t="shared" si="4"/>
        <v>0</v>
      </c>
      <c r="U41" s="75"/>
    </row>
    <row r="42" spans="2:21" ht="13.5">
      <c r="B42" s="36">
        <v>34</v>
      </c>
      <c r="C42" s="72">
        <f t="shared" si="1"/>
        <v>11421441.95340743</v>
      </c>
      <c r="D42" s="72"/>
      <c r="E42" s="36">
        <v>2012</v>
      </c>
      <c r="F42" s="8">
        <v>42675</v>
      </c>
      <c r="G42" s="36" t="s">
        <v>4</v>
      </c>
      <c r="H42" s="73">
        <v>79.95</v>
      </c>
      <c r="I42" s="73"/>
      <c r="J42" s="36">
        <v>44</v>
      </c>
      <c r="K42" s="72">
        <f t="shared" si="0"/>
        <v>342643.25860222284</v>
      </c>
      <c r="L42" s="72"/>
      <c r="M42" s="6">
        <f t="shared" si="2"/>
        <v>7.7873467864141555</v>
      </c>
      <c r="N42" s="36">
        <v>2012</v>
      </c>
      <c r="O42" s="8">
        <v>42683</v>
      </c>
      <c r="P42" s="73">
        <v>79.51</v>
      </c>
      <c r="Q42" s="73"/>
      <c r="R42" s="74">
        <f t="shared" si="3"/>
        <v>-342643.2586022211</v>
      </c>
      <c r="S42" s="74"/>
      <c r="T42" s="75">
        <f t="shared" si="4"/>
        <v>-44</v>
      </c>
      <c r="U42" s="75"/>
    </row>
    <row r="43" spans="2:21" ht="13.5">
      <c r="B43" s="36">
        <v>35</v>
      </c>
      <c r="C43" s="72">
        <f t="shared" si="1"/>
        <v>11078798.694805209</v>
      </c>
      <c r="D43" s="72"/>
      <c r="E43" s="36">
        <v>2012</v>
      </c>
      <c r="F43" s="8">
        <v>42688</v>
      </c>
      <c r="G43" s="40" t="s">
        <v>4</v>
      </c>
      <c r="H43" s="73">
        <v>79.64</v>
      </c>
      <c r="I43" s="73"/>
      <c r="J43" s="36">
        <v>44</v>
      </c>
      <c r="K43" s="72">
        <f t="shared" si="0"/>
        <v>332363.9608441563</v>
      </c>
      <c r="L43" s="72"/>
      <c r="M43" s="6">
        <f t="shared" si="2"/>
        <v>7.553726382821734</v>
      </c>
      <c r="N43" s="36">
        <v>2013</v>
      </c>
      <c r="O43" s="8">
        <v>42426</v>
      </c>
      <c r="P43" s="73">
        <v>92.77</v>
      </c>
      <c r="Q43" s="73"/>
      <c r="R43" s="74">
        <f t="shared" si="3"/>
        <v>9918042.740644932</v>
      </c>
      <c r="S43" s="74"/>
      <c r="T43" s="75">
        <f t="shared" si="4"/>
        <v>1312.9999999999995</v>
      </c>
      <c r="U43" s="75"/>
    </row>
    <row r="44" spans="2:21" ht="13.5">
      <c r="B44" s="36">
        <v>36</v>
      </c>
      <c r="C44" s="72">
        <f t="shared" si="1"/>
        <v>20996841.43545014</v>
      </c>
      <c r="D44" s="72"/>
      <c r="E44" s="36">
        <v>2013</v>
      </c>
      <c r="F44" s="8">
        <v>42430</v>
      </c>
      <c r="G44" s="36" t="s">
        <v>4</v>
      </c>
      <c r="H44" s="73">
        <v>92.67</v>
      </c>
      <c r="I44" s="73"/>
      <c r="J44" s="36">
        <v>124</v>
      </c>
      <c r="K44" s="72">
        <f t="shared" si="0"/>
        <v>629905.2430635042</v>
      </c>
      <c r="L44" s="72"/>
      <c r="M44" s="6">
        <f t="shared" si="2"/>
        <v>5.079880992447615</v>
      </c>
      <c r="N44" s="36">
        <v>2013</v>
      </c>
      <c r="O44" s="8">
        <v>42451</v>
      </c>
      <c r="P44" s="73">
        <v>94.3</v>
      </c>
      <c r="Q44" s="73"/>
      <c r="R44" s="74">
        <f t="shared" si="3"/>
        <v>828020.601768959</v>
      </c>
      <c r="S44" s="74"/>
      <c r="T44" s="75">
        <f t="shared" si="4"/>
        <v>162.99999999999955</v>
      </c>
      <c r="U44" s="75"/>
    </row>
    <row r="45" spans="2:21" ht="13.5">
      <c r="B45" s="36">
        <v>37</v>
      </c>
      <c r="C45" s="72">
        <f t="shared" si="1"/>
        <v>21824862.0372191</v>
      </c>
      <c r="D45" s="72"/>
      <c r="E45" s="36">
        <v>2013</v>
      </c>
      <c r="F45" s="8">
        <v>42464</v>
      </c>
      <c r="G45" s="40" t="s">
        <v>4</v>
      </c>
      <c r="H45" s="73">
        <v>93.69</v>
      </c>
      <c r="I45" s="73"/>
      <c r="J45" s="36">
        <v>86</v>
      </c>
      <c r="K45" s="72">
        <f t="shared" si="0"/>
        <v>654745.861116573</v>
      </c>
      <c r="L45" s="72"/>
      <c r="M45" s="6">
        <f t="shared" si="2"/>
        <v>7.6133239664717784</v>
      </c>
      <c r="N45" s="36">
        <v>2013</v>
      </c>
      <c r="O45" s="8">
        <v>42520</v>
      </c>
      <c r="P45" s="73">
        <v>100.66</v>
      </c>
      <c r="Q45" s="73"/>
      <c r="R45" s="74">
        <f t="shared" si="3"/>
        <v>5306486.804630828</v>
      </c>
      <c r="S45" s="74"/>
      <c r="T45" s="75">
        <f t="shared" si="4"/>
        <v>696.9999999999999</v>
      </c>
      <c r="U45" s="75"/>
    </row>
    <row r="46" spans="2:21" ht="13.5">
      <c r="B46" s="36">
        <v>38</v>
      </c>
      <c r="C46" s="72">
        <f t="shared" si="1"/>
        <v>27131348.841849927</v>
      </c>
      <c r="D46" s="72"/>
      <c r="E46" s="36">
        <v>2013</v>
      </c>
      <c r="F46" s="8">
        <v>42527</v>
      </c>
      <c r="G46" s="40" t="s">
        <v>3</v>
      </c>
      <c r="H46" s="73">
        <v>99.11</v>
      </c>
      <c r="I46" s="73"/>
      <c r="J46" s="36">
        <v>134</v>
      </c>
      <c r="K46" s="72">
        <f t="shared" si="0"/>
        <v>813940.4652554977</v>
      </c>
      <c r="L46" s="72"/>
      <c r="M46" s="6">
        <f t="shared" si="2"/>
        <v>6.074182576533565</v>
      </c>
      <c r="N46" s="36">
        <v>2013</v>
      </c>
      <c r="O46" s="8">
        <v>42541</v>
      </c>
      <c r="P46" s="73">
        <v>96.96</v>
      </c>
      <c r="Q46" s="73"/>
      <c r="R46" s="74">
        <f t="shared" si="3"/>
        <v>1305949.25395472</v>
      </c>
      <c r="S46" s="74"/>
      <c r="T46" s="75">
        <f t="shared" si="4"/>
        <v>215.00000000000057</v>
      </c>
      <c r="U46" s="75"/>
    </row>
    <row r="47" spans="2:21" ht="13.5">
      <c r="B47" s="36">
        <v>39</v>
      </c>
      <c r="C47" s="72">
        <f t="shared" si="1"/>
        <v>28437298.095804647</v>
      </c>
      <c r="D47" s="72"/>
      <c r="E47" s="36">
        <v>2013</v>
      </c>
      <c r="F47" s="8">
        <v>42549</v>
      </c>
      <c r="G47" s="36" t="s">
        <v>4</v>
      </c>
      <c r="H47" s="73">
        <v>98.52</v>
      </c>
      <c r="I47" s="73"/>
      <c r="J47" s="36">
        <v>116</v>
      </c>
      <c r="K47" s="72">
        <f t="shared" si="0"/>
        <v>853118.9428741394</v>
      </c>
      <c r="L47" s="72"/>
      <c r="M47" s="6">
        <f t="shared" si="2"/>
        <v>7.354473645466719</v>
      </c>
      <c r="N47" s="36">
        <v>2013</v>
      </c>
      <c r="O47" s="8">
        <v>42577</v>
      </c>
      <c r="P47" s="73">
        <v>99.23</v>
      </c>
      <c r="Q47" s="73"/>
      <c r="R47" s="74">
        <f t="shared" si="3"/>
        <v>522167.6288281428</v>
      </c>
      <c r="S47" s="74"/>
      <c r="T47" s="75">
        <f t="shared" si="4"/>
        <v>71.0000000000008</v>
      </c>
      <c r="U47" s="75"/>
    </row>
    <row r="48" spans="2:21" ht="13.5">
      <c r="B48" s="36">
        <v>40</v>
      </c>
      <c r="C48" s="72">
        <f t="shared" si="1"/>
        <v>28959465.72463279</v>
      </c>
      <c r="D48" s="72"/>
      <c r="E48" s="36">
        <v>2013</v>
      </c>
      <c r="F48" s="8">
        <v>42588</v>
      </c>
      <c r="G48" s="36" t="s">
        <v>37</v>
      </c>
      <c r="H48" s="73">
        <v>98.27</v>
      </c>
      <c r="I48" s="73"/>
      <c r="J48" s="36">
        <v>87</v>
      </c>
      <c r="K48" s="72">
        <f t="shared" si="0"/>
        <v>868783.9717389836</v>
      </c>
      <c r="L48" s="72"/>
      <c r="M48" s="6">
        <f t="shared" si="2"/>
        <v>9.986022663666478</v>
      </c>
      <c r="N48" s="36">
        <v>2013</v>
      </c>
      <c r="O48" s="8">
        <v>42595</v>
      </c>
      <c r="P48" s="73">
        <v>96.93</v>
      </c>
      <c r="Q48" s="73"/>
      <c r="R48" s="74">
        <f t="shared" si="3"/>
        <v>1338127.0369312973</v>
      </c>
      <c r="S48" s="74"/>
      <c r="T48" s="75">
        <f t="shared" si="4"/>
        <v>133.99999999999892</v>
      </c>
      <c r="U48" s="75"/>
    </row>
    <row r="49" spans="2:21" ht="13.5">
      <c r="B49" s="36">
        <v>41</v>
      </c>
      <c r="C49" s="72">
        <f t="shared" si="1"/>
        <v>30297592.761564087</v>
      </c>
      <c r="D49" s="72"/>
      <c r="E49" s="36">
        <v>2013</v>
      </c>
      <c r="F49" s="8">
        <v>42636</v>
      </c>
      <c r="G49" s="40" t="s">
        <v>3</v>
      </c>
      <c r="H49" s="73">
        <v>99.31</v>
      </c>
      <c r="I49" s="73"/>
      <c r="J49" s="36">
        <v>32</v>
      </c>
      <c r="K49" s="72">
        <f t="shared" si="0"/>
        <v>908927.7828469226</v>
      </c>
      <c r="L49" s="72"/>
      <c r="M49" s="6">
        <f t="shared" si="2"/>
        <v>28.40399321396633</v>
      </c>
      <c r="N49" s="36">
        <v>2013</v>
      </c>
      <c r="O49" s="8">
        <v>42653</v>
      </c>
      <c r="P49" s="73">
        <v>97.39</v>
      </c>
      <c r="Q49" s="73"/>
      <c r="R49" s="74">
        <f t="shared" si="3"/>
        <v>5453566.697081541</v>
      </c>
      <c r="S49" s="74"/>
      <c r="T49" s="75">
        <f t="shared" si="4"/>
        <v>192.00000000000017</v>
      </c>
      <c r="U49" s="75"/>
    </row>
    <row r="50" spans="2:21" ht="13.5">
      <c r="B50" s="36">
        <v>42</v>
      </c>
      <c r="C50" s="72">
        <f t="shared" si="1"/>
        <v>35751159.45864563</v>
      </c>
      <c r="D50" s="72"/>
      <c r="E50" s="36">
        <v>2013</v>
      </c>
      <c r="F50" s="8">
        <v>42689</v>
      </c>
      <c r="G50" s="36" t="s">
        <v>4</v>
      </c>
      <c r="H50" s="73">
        <v>100.12</v>
      </c>
      <c r="I50" s="73"/>
      <c r="J50" s="36">
        <v>102</v>
      </c>
      <c r="K50" s="72">
        <f t="shared" si="0"/>
        <v>1072534.7837593688</v>
      </c>
      <c r="L50" s="72"/>
      <c r="M50" s="6">
        <f t="shared" si="2"/>
        <v>10.515046899601655</v>
      </c>
      <c r="N50" s="36">
        <v>2014</v>
      </c>
      <c r="O50" s="8">
        <v>42380</v>
      </c>
      <c r="P50" s="73">
        <v>103.91</v>
      </c>
      <c r="Q50" s="73"/>
      <c r="R50" s="74">
        <f t="shared" si="3"/>
        <v>3985202.774949019</v>
      </c>
      <c r="S50" s="74"/>
      <c r="T50" s="75">
        <f t="shared" si="4"/>
        <v>378.9999999999992</v>
      </c>
      <c r="U50" s="75"/>
    </row>
    <row r="51" spans="2:21" ht="13.5">
      <c r="B51" s="36">
        <v>43</v>
      </c>
      <c r="C51" s="72">
        <f t="shared" si="1"/>
        <v>39736362.23359465</v>
      </c>
      <c r="D51" s="72"/>
      <c r="E51" s="36">
        <v>2014</v>
      </c>
      <c r="F51" s="8">
        <v>42393</v>
      </c>
      <c r="G51" s="36" t="s">
        <v>3</v>
      </c>
      <c r="H51" s="73">
        <v>103.53</v>
      </c>
      <c r="I51" s="73"/>
      <c r="J51" s="36">
        <v>130</v>
      </c>
      <c r="K51" s="72">
        <f t="shared" si="0"/>
        <v>1192090.8670078395</v>
      </c>
      <c r="L51" s="72"/>
      <c r="M51" s="6">
        <f t="shared" si="2"/>
        <v>9.16992974621415</v>
      </c>
      <c r="N51" s="36">
        <v>2014</v>
      </c>
      <c r="O51" s="8">
        <v>42407</v>
      </c>
      <c r="P51" s="73">
        <v>102.4</v>
      </c>
      <c r="Q51" s="73"/>
      <c r="R51" s="74">
        <f t="shared" si="3"/>
        <v>1036202.0613221948</v>
      </c>
      <c r="S51" s="74"/>
      <c r="T51" s="75">
        <f t="shared" si="4"/>
        <v>112.99999999999955</v>
      </c>
      <c r="U51" s="75"/>
    </row>
    <row r="52" spans="2:21" ht="13.5">
      <c r="B52" s="36">
        <v>44</v>
      </c>
      <c r="C52" s="72">
        <f t="shared" si="1"/>
        <v>40772564.294916846</v>
      </c>
      <c r="D52" s="72"/>
      <c r="E52" s="36">
        <v>2014</v>
      </c>
      <c r="F52" s="8">
        <v>42496</v>
      </c>
      <c r="G52" s="36" t="s">
        <v>3</v>
      </c>
      <c r="H52" s="73">
        <v>101.85</v>
      </c>
      <c r="I52" s="73"/>
      <c r="J52" s="36">
        <v>40</v>
      </c>
      <c r="K52" s="72">
        <f t="shared" si="0"/>
        <v>1223176.9288475052</v>
      </c>
      <c r="L52" s="72"/>
      <c r="M52" s="6">
        <f t="shared" si="2"/>
        <v>30.57942322118763</v>
      </c>
      <c r="N52" s="36">
        <v>2014</v>
      </c>
      <c r="O52" s="8">
        <v>42503</v>
      </c>
      <c r="P52" s="73">
        <v>102.25</v>
      </c>
      <c r="Q52" s="73"/>
      <c r="R52" s="74">
        <f t="shared" si="3"/>
        <v>-1223176.9288475225</v>
      </c>
      <c r="S52" s="74"/>
      <c r="T52" s="75">
        <f t="shared" si="4"/>
        <v>-40</v>
      </c>
      <c r="U52" s="75"/>
    </row>
    <row r="53" spans="2:21" ht="13.5">
      <c r="B53" s="36">
        <v>45</v>
      </c>
      <c r="C53" s="72">
        <f t="shared" si="1"/>
        <v>39549387.366069324</v>
      </c>
      <c r="D53" s="72"/>
      <c r="E53" s="36">
        <v>2014</v>
      </c>
      <c r="F53" s="8">
        <v>42612</v>
      </c>
      <c r="G53" s="36" t="s">
        <v>4</v>
      </c>
      <c r="H53" s="73">
        <v>104.05</v>
      </c>
      <c r="I53" s="73"/>
      <c r="J53" s="36">
        <v>40</v>
      </c>
      <c r="K53" s="72">
        <f t="shared" si="0"/>
        <v>1186481.6209820798</v>
      </c>
      <c r="L53" s="72"/>
      <c r="M53" s="6">
        <f t="shared" si="2"/>
        <v>29.662040524551994</v>
      </c>
      <c r="N53" s="36">
        <v>2014</v>
      </c>
      <c r="O53" s="8">
        <v>42650</v>
      </c>
      <c r="P53" s="73">
        <v>108.31</v>
      </c>
      <c r="Q53" s="73"/>
      <c r="R53" s="74">
        <f t="shared" si="3"/>
        <v>12636029.263459165</v>
      </c>
      <c r="S53" s="74"/>
      <c r="T53" s="75">
        <f t="shared" si="4"/>
        <v>426.0000000000005</v>
      </c>
      <c r="U53" s="75"/>
    </row>
    <row r="54" spans="2:21" ht="13.5">
      <c r="B54" s="36">
        <v>46</v>
      </c>
      <c r="C54" s="72">
        <f t="shared" si="1"/>
        <v>52185416.62952849</v>
      </c>
      <c r="D54" s="72"/>
      <c r="E54" s="36">
        <v>2014</v>
      </c>
      <c r="F54" s="8">
        <v>42707</v>
      </c>
      <c r="G54" s="36" t="s">
        <v>4</v>
      </c>
      <c r="H54" s="73">
        <v>119.29</v>
      </c>
      <c r="I54" s="73"/>
      <c r="J54" s="36">
        <v>143</v>
      </c>
      <c r="K54" s="72">
        <f t="shared" si="0"/>
        <v>1565562.4988858546</v>
      </c>
      <c r="L54" s="72"/>
      <c r="M54" s="6">
        <f t="shared" si="2"/>
        <v>10.947989502698283</v>
      </c>
      <c r="N54" s="36">
        <v>2014</v>
      </c>
      <c r="O54" s="8">
        <v>42713</v>
      </c>
      <c r="P54" s="73">
        <v>119.29</v>
      </c>
      <c r="Q54" s="73"/>
      <c r="R54" s="74">
        <f t="shared" si="3"/>
        <v>0</v>
      </c>
      <c r="S54" s="74"/>
      <c r="T54" s="75">
        <f t="shared" si="4"/>
        <v>0</v>
      </c>
      <c r="U54" s="75"/>
    </row>
    <row r="55" spans="2:21" ht="13.5">
      <c r="B55" s="36">
        <v>47</v>
      </c>
      <c r="C55" s="72">
        <f t="shared" si="1"/>
        <v>52185416.62952849</v>
      </c>
      <c r="D55" s="72"/>
      <c r="E55" s="36">
        <v>2015</v>
      </c>
      <c r="F55" s="8">
        <v>42550</v>
      </c>
      <c r="G55" s="40" t="s">
        <v>3</v>
      </c>
      <c r="H55" s="73">
        <v>122.46</v>
      </c>
      <c r="I55" s="73"/>
      <c r="J55" s="36">
        <v>144</v>
      </c>
      <c r="K55" s="72">
        <f t="shared" si="0"/>
        <v>1565562.4988858546</v>
      </c>
      <c r="L55" s="72"/>
      <c r="M55" s="6">
        <f t="shared" si="2"/>
        <v>10.871961797818434</v>
      </c>
      <c r="N55" s="36">
        <v>2015</v>
      </c>
      <c r="O55" s="8">
        <v>42561</v>
      </c>
      <c r="P55" s="73">
        <v>122.46</v>
      </c>
      <c r="Q55" s="73"/>
      <c r="R55" s="74">
        <f t="shared" si="3"/>
        <v>0</v>
      </c>
      <c r="S55" s="74"/>
      <c r="T55" s="75">
        <f t="shared" si="4"/>
        <v>0</v>
      </c>
      <c r="U55" s="75"/>
    </row>
    <row r="56" spans="2:21" ht="13.5">
      <c r="B56" s="36">
        <v>48</v>
      </c>
      <c r="C56" s="72">
        <f t="shared" si="1"/>
        <v>52185416.62952849</v>
      </c>
      <c r="D56" s="72"/>
      <c r="E56" s="36"/>
      <c r="F56" s="8"/>
      <c r="G56" s="36" t="s">
        <v>3</v>
      </c>
      <c r="H56" s="73"/>
      <c r="I56" s="73"/>
      <c r="J56" s="36"/>
      <c r="K56" s="72">
        <f t="shared" si="0"/>
      </c>
      <c r="L56" s="72"/>
      <c r="M56" s="6">
        <f t="shared" si="2"/>
      </c>
      <c r="N56" s="36"/>
      <c r="O56" s="8"/>
      <c r="P56" s="73"/>
      <c r="Q56" s="73"/>
      <c r="R56" s="74">
        <f t="shared" si="3"/>
      </c>
      <c r="S56" s="74"/>
      <c r="T56" s="75">
        <f t="shared" si="4"/>
      </c>
      <c r="U56" s="75"/>
    </row>
    <row r="57" spans="2:21" ht="13.5">
      <c r="B57" s="36">
        <v>49</v>
      </c>
      <c r="C57" s="72">
        <f t="shared" si="1"/>
      </c>
      <c r="D57" s="72"/>
      <c r="E57" s="36"/>
      <c r="F57" s="8"/>
      <c r="G57" s="36" t="s">
        <v>3</v>
      </c>
      <c r="H57" s="73"/>
      <c r="I57" s="73"/>
      <c r="J57" s="36"/>
      <c r="K57" s="72">
        <f t="shared" si="0"/>
      </c>
      <c r="L57" s="72"/>
      <c r="M57" s="6">
        <f t="shared" si="2"/>
      </c>
      <c r="N57" s="36"/>
      <c r="O57" s="8"/>
      <c r="P57" s="73"/>
      <c r="Q57" s="73"/>
      <c r="R57" s="74">
        <f t="shared" si="3"/>
      </c>
      <c r="S57" s="74"/>
      <c r="T57" s="75">
        <f t="shared" si="4"/>
      </c>
      <c r="U57" s="75"/>
    </row>
    <row r="58" spans="2:21" ht="13.5">
      <c r="B58" s="36">
        <v>50</v>
      </c>
      <c r="C58" s="72">
        <f t="shared" si="1"/>
      </c>
      <c r="D58" s="72"/>
      <c r="E58" s="36"/>
      <c r="F58" s="8"/>
      <c r="G58" s="36" t="s">
        <v>3</v>
      </c>
      <c r="H58" s="73"/>
      <c r="I58" s="73"/>
      <c r="J58" s="36"/>
      <c r="K58" s="72">
        <f t="shared" si="0"/>
      </c>
      <c r="L58" s="72"/>
      <c r="M58" s="6">
        <f t="shared" si="2"/>
      </c>
      <c r="N58" s="36"/>
      <c r="O58" s="8"/>
      <c r="P58" s="73"/>
      <c r="Q58" s="73"/>
      <c r="R58" s="74">
        <f t="shared" si="3"/>
      </c>
      <c r="S58" s="74"/>
      <c r="T58" s="75">
        <f t="shared" si="4"/>
      </c>
      <c r="U58" s="75"/>
    </row>
    <row r="59" spans="2:21" ht="13.5">
      <c r="B59" s="36">
        <v>51</v>
      </c>
      <c r="C59" s="72">
        <f t="shared" si="1"/>
      </c>
      <c r="D59" s="72"/>
      <c r="E59" s="36"/>
      <c r="F59" s="8"/>
      <c r="G59" s="36" t="s">
        <v>3</v>
      </c>
      <c r="H59" s="73"/>
      <c r="I59" s="73"/>
      <c r="J59" s="36"/>
      <c r="K59" s="72">
        <f t="shared" si="0"/>
      </c>
      <c r="L59" s="72"/>
      <c r="M59" s="6">
        <f t="shared" si="2"/>
      </c>
      <c r="N59" s="36"/>
      <c r="O59" s="8"/>
      <c r="P59" s="73"/>
      <c r="Q59" s="73"/>
      <c r="R59" s="74">
        <f t="shared" si="3"/>
      </c>
      <c r="S59" s="74"/>
      <c r="T59" s="75">
        <f t="shared" si="4"/>
      </c>
      <c r="U59" s="75"/>
    </row>
    <row r="60" spans="2:21" ht="13.5">
      <c r="B60" s="36">
        <v>52</v>
      </c>
      <c r="C60" s="72">
        <f t="shared" si="1"/>
      </c>
      <c r="D60" s="72"/>
      <c r="E60" s="36"/>
      <c r="F60" s="8"/>
      <c r="G60" s="36" t="s">
        <v>3</v>
      </c>
      <c r="H60" s="73"/>
      <c r="I60" s="73"/>
      <c r="J60" s="36"/>
      <c r="K60" s="72">
        <f t="shared" si="0"/>
      </c>
      <c r="L60" s="72"/>
      <c r="M60" s="6">
        <f t="shared" si="2"/>
      </c>
      <c r="N60" s="36"/>
      <c r="O60" s="8"/>
      <c r="P60" s="73"/>
      <c r="Q60" s="73"/>
      <c r="R60" s="74">
        <f t="shared" si="3"/>
      </c>
      <c r="S60" s="74"/>
      <c r="T60" s="75">
        <f t="shared" si="4"/>
      </c>
      <c r="U60" s="75"/>
    </row>
    <row r="61" spans="2:21" ht="13.5">
      <c r="B61" s="36">
        <v>53</v>
      </c>
      <c r="C61" s="72">
        <f t="shared" si="1"/>
      </c>
      <c r="D61" s="72"/>
      <c r="E61" s="36"/>
      <c r="F61" s="8"/>
      <c r="G61" s="36" t="s">
        <v>3</v>
      </c>
      <c r="H61" s="73"/>
      <c r="I61" s="73"/>
      <c r="J61" s="36"/>
      <c r="K61" s="72">
        <f t="shared" si="0"/>
      </c>
      <c r="L61" s="72"/>
      <c r="M61" s="6">
        <f t="shared" si="2"/>
      </c>
      <c r="N61" s="36"/>
      <c r="O61" s="8"/>
      <c r="P61" s="73"/>
      <c r="Q61" s="73"/>
      <c r="R61" s="74">
        <f t="shared" si="3"/>
      </c>
      <c r="S61" s="74"/>
      <c r="T61" s="75">
        <f t="shared" si="4"/>
      </c>
      <c r="U61" s="75"/>
    </row>
    <row r="62" spans="2:21" ht="13.5">
      <c r="B62" s="36">
        <v>54</v>
      </c>
      <c r="C62" s="72">
        <f t="shared" si="1"/>
      </c>
      <c r="D62" s="72"/>
      <c r="E62" s="36"/>
      <c r="F62" s="8"/>
      <c r="G62" s="36" t="s">
        <v>3</v>
      </c>
      <c r="H62" s="73"/>
      <c r="I62" s="73"/>
      <c r="J62" s="36"/>
      <c r="K62" s="72">
        <f t="shared" si="0"/>
      </c>
      <c r="L62" s="72"/>
      <c r="M62" s="6">
        <f t="shared" si="2"/>
      </c>
      <c r="N62" s="36"/>
      <c r="O62" s="8"/>
      <c r="P62" s="73"/>
      <c r="Q62" s="73"/>
      <c r="R62" s="74">
        <f t="shared" si="3"/>
      </c>
      <c r="S62" s="74"/>
      <c r="T62" s="75">
        <f t="shared" si="4"/>
      </c>
      <c r="U62" s="75"/>
    </row>
    <row r="63" spans="2:21" ht="13.5">
      <c r="B63" s="36">
        <v>55</v>
      </c>
      <c r="C63" s="72">
        <f t="shared" si="1"/>
      </c>
      <c r="D63" s="72"/>
      <c r="E63" s="36"/>
      <c r="F63" s="8"/>
      <c r="G63" s="36" t="s">
        <v>4</v>
      </c>
      <c r="H63" s="73"/>
      <c r="I63" s="73"/>
      <c r="J63" s="36"/>
      <c r="K63" s="72">
        <f t="shared" si="0"/>
      </c>
      <c r="L63" s="72"/>
      <c r="M63" s="6">
        <f t="shared" si="2"/>
      </c>
      <c r="N63" s="36"/>
      <c r="O63" s="8"/>
      <c r="P63" s="73"/>
      <c r="Q63" s="73"/>
      <c r="R63" s="74">
        <f t="shared" si="3"/>
      </c>
      <c r="S63" s="74"/>
      <c r="T63" s="75">
        <f t="shared" si="4"/>
      </c>
      <c r="U63" s="75"/>
    </row>
    <row r="64" spans="2:21" ht="13.5">
      <c r="B64" s="36">
        <v>56</v>
      </c>
      <c r="C64" s="72">
        <f t="shared" si="1"/>
      </c>
      <c r="D64" s="72"/>
      <c r="E64" s="36"/>
      <c r="F64" s="8"/>
      <c r="G64" s="36" t="s">
        <v>3</v>
      </c>
      <c r="H64" s="73"/>
      <c r="I64" s="73"/>
      <c r="J64" s="36"/>
      <c r="K64" s="72">
        <f t="shared" si="0"/>
      </c>
      <c r="L64" s="72"/>
      <c r="M64" s="6">
        <f t="shared" si="2"/>
      </c>
      <c r="N64" s="36"/>
      <c r="O64" s="8"/>
      <c r="P64" s="73"/>
      <c r="Q64" s="73"/>
      <c r="R64" s="74">
        <f t="shared" si="3"/>
      </c>
      <c r="S64" s="74"/>
      <c r="T64" s="75">
        <f t="shared" si="4"/>
      </c>
      <c r="U64" s="75"/>
    </row>
    <row r="65" spans="2:21" ht="13.5">
      <c r="B65" s="36">
        <v>57</v>
      </c>
      <c r="C65" s="72">
        <f t="shared" si="1"/>
      </c>
      <c r="D65" s="72"/>
      <c r="E65" s="36"/>
      <c r="F65" s="8"/>
      <c r="G65" s="36" t="s">
        <v>3</v>
      </c>
      <c r="H65" s="73"/>
      <c r="I65" s="73"/>
      <c r="J65" s="36"/>
      <c r="K65" s="72">
        <f t="shared" si="0"/>
      </c>
      <c r="L65" s="72"/>
      <c r="M65" s="6">
        <f t="shared" si="2"/>
      </c>
      <c r="N65" s="36"/>
      <c r="O65" s="8"/>
      <c r="P65" s="73"/>
      <c r="Q65" s="73"/>
      <c r="R65" s="74">
        <f t="shared" si="3"/>
      </c>
      <c r="S65" s="74"/>
      <c r="T65" s="75">
        <f t="shared" si="4"/>
      </c>
      <c r="U65" s="75"/>
    </row>
    <row r="66" spans="2:21" ht="13.5">
      <c r="B66" s="36">
        <v>58</v>
      </c>
      <c r="C66" s="72">
        <f t="shared" si="1"/>
      </c>
      <c r="D66" s="72"/>
      <c r="E66" s="36"/>
      <c r="F66" s="8"/>
      <c r="G66" s="36" t="s">
        <v>3</v>
      </c>
      <c r="H66" s="73"/>
      <c r="I66" s="73"/>
      <c r="J66" s="36"/>
      <c r="K66" s="72">
        <f t="shared" si="0"/>
      </c>
      <c r="L66" s="72"/>
      <c r="M66" s="6">
        <f t="shared" si="2"/>
      </c>
      <c r="N66" s="36"/>
      <c r="O66" s="8"/>
      <c r="P66" s="73"/>
      <c r="Q66" s="73"/>
      <c r="R66" s="74">
        <f t="shared" si="3"/>
      </c>
      <c r="S66" s="74"/>
      <c r="T66" s="75">
        <f t="shared" si="4"/>
      </c>
      <c r="U66" s="75"/>
    </row>
    <row r="67" spans="2:21" ht="13.5">
      <c r="B67" s="36">
        <v>59</v>
      </c>
      <c r="C67" s="72">
        <f t="shared" si="1"/>
      </c>
      <c r="D67" s="72"/>
      <c r="E67" s="36"/>
      <c r="F67" s="8"/>
      <c r="G67" s="36" t="s">
        <v>3</v>
      </c>
      <c r="H67" s="73"/>
      <c r="I67" s="73"/>
      <c r="J67" s="36"/>
      <c r="K67" s="72">
        <f t="shared" si="0"/>
      </c>
      <c r="L67" s="72"/>
      <c r="M67" s="6">
        <f t="shared" si="2"/>
      </c>
      <c r="N67" s="36"/>
      <c r="O67" s="8"/>
      <c r="P67" s="73"/>
      <c r="Q67" s="73"/>
      <c r="R67" s="74">
        <f t="shared" si="3"/>
      </c>
      <c r="S67" s="74"/>
      <c r="T67" s="75">
        <f t="shared" si="4"/>
      </c>
      <c r="U67" s="75"/>
    </row>
    <row r="68" spans="2:21" ht="13.5">
      <c r="B68" s="36">
        <v>60</v>
      </c>
      <c r="C68" s="72">
        <f t="shared" si="1"/>
      </c>
      <c r="D68" s="72"/>
      <c r="E68" s="36"/>
      <c r="F68" s="8"/>
      <c r="G68" s="36" t="s">
        <v>4</v>
      </c>
      <c r="H68" s="73"/>
      <c r="I68" s="73"/>
      <c r="J68" s="36"/>
      <c r="K68" s="72">
        <f t="shared" si="0"/>
      </c>
      <c r="L68" s="72"/>
      <c r="M68" s="6">
        <f t="shared" si="2"/>
      </c>
      <c r="N68" s="36"/>
      <c r="O68" s="8"/>
      <c r="P68" s="73"/>
      <c r="Q68" s="73"/>
      <c r="R68" s="74">
        <f t="shared" si="3"/>
      </c>
      <c r="S68" s="74"/>
      <c r="T68" s="75">
        <f t="shared" si="4"/>
      </c>
      <c r="U68" s="75"/>
    </row>
    <row r="69" spans="2:21" ht="13.5">
      <c r="B69" s="36">
        <v>61</v>
      </c>
      <c r="C69" s="72">
        <f t="shared" si="1"/>
      </c>
      <c r="D69" s="72"/>
      <c r="E69" s="36"/>
      <c r="F69" s="8"/>
      <c r="G69" s="36" t="s">
        <v>4</v>
      </c>
      <c r="H69" s="73"/>
      <c r="I69" s="73"/>
      <c r="J69" s="36"/>
      <c r="K69" s="72">
        <f t="shared" si="0"/>
      </c>
      <c r="L69" s="72"/>
      <c r="M69" s="6">
        <f t="shared" si="2"/>
      </c>
      <c r="N69" s="36"/>
      <c r="O69" s="8"/>
      <c r="P69" s="73"/>
      <c r="Q69" s="73"/>
      <c r="R69" s="74">
        <f t="shared" si="3"/>
      </c>
      <c r="S69" s="74"/>
      <c r="T69" s="75">
        <f t="shared" si="4"/>
      </c>
      <c r="U69" s="75"/>
    </row>
    <row r="70" spans="2:21" ht="13.5">
      <c r="B70" s="36">
        <v>62</v>
      </c>
      <c r="C70" s="72">
        <f t="shared" si="1"/>
      </c>
      <c r="D70" s="72"/>
      <c r="E70" s="36"/>
      <c r="F70" s="8"/>
      <c r="G70" s="36" t="s">
        <v>3</v>
      </c>
      <c r="H70" s="73"/>
      <c r="I70" s="73"/>
      <c r="J70" s="36"/>
      <c r="K70" s="72">
        <f t="shared" si="0"/>
      </c>
      <c r="L70" s="72"/>
      <c r="M70" s="6">
        <f t="shared" si="2"/>
      </c>
      <c r="N70" s="36"/>
      <c r="O70" s="8"/>
      <c r="P70" s="73"/>
      <c r="Q70" s="73"/>
      <c r="R70" s="74">
        <f t="shared" si="3"/>
      </c>
      <c r="S70" s="74"/>
      <c r="T70" s="75">
        <f t="shared" si="4"/>
      </c>
      <c r="U70" s="75"/>
    </row>
    <row r="71" spans="2:21" ht="13.5">
      <c r="B71" s="36">
        <v>63</v>
      </c>
      <c r="C71" s="72">
        <f t="shared" si="1"/>
      </c>
      <c r="D71" s="72"/>
      <c r="E71" s="36"/>
      <c r="F71" s="8"/>
      <c r="G71" s="36" t="s">
        <v>4</v>
      </c>
      <c r="H71" s="73"/>
      <c r="I71" s="73"/>
      <c r="J71" s="36"/>
      <c r="K71" s="72">
        <f t="shared" si="0"/>
      </c>
      <c r="L71" s="72"/>
      <c r="M71" s="6">
        <f t="shared" si="2"/>
      </c>
      <c r="N71" s="36"/>
      <c r="O71" s="8"/>
      <c r="P71" s="73"/>
      <c r="Q71" s="73"/>
      <c r="R71" s="74">
        <f t="shared" si="3"/>
      </c>
      <c r="S71" s="74"/>
      <c r="T71" s="75">
        <f t="shared" si="4"/>
      </c>
      <c r="U71" s="75"/>
    </row>
    <row r="72" spans="2:21" ht="13.5">
      <c r="B72" s="36">
        <v>64</v>
      </c>
      <c r="C72" s="72">
        <f t="shared" si="1"/>
      </c>
      <c r="D72" s="72"/>
      <c r="E72" s="36"/>
      <c r="F72" s="8"/>
      <c r="G72" s="36" t="s">
        <v>3</v>
      </c>
      <c r="H72" s="73"/>
      <c r="I72" s="73"/>
      <c r="J72" s="36"/>
      <c r="K72" s="72">
        <f t="shared" si="0"/>
      </c>
      <c r="L72" s="72"/>
      <c r="M72" s="6">
        <f t="shared" si="2"/>
      </c>
      <c r="N72" s="36"/>
      <c r="O72" s="8"/>
      <c r="P72" s="73"/>
      <c r="Q72" s="73"/>
      <c r="R72" s="74">
        <f t="shared" si="3"/>
      </c>
      <c r="S72" s="74"/>
      <c r="T72" s="75">
        <f t="shared" si="4"/>
      </c>
      <c r="U72" s="75"/>
    </row>
    <row r="73" spans="2:21" ht="13.5">
      <c r="B73" s="36">
        <v>65</v>
      </c>
      <c r="C73" s="72">
        <f t="shared" si="1"/>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f>
      </c>
      <c r="S74" s="74"/>
      <c r="T74" s="75">
        <f aca="true" t="shared" si="9" ref="T74:T108">IF(O74="","",IF(R74&lt;0,J74*(-1),IF(G74="買",(P74-H74)*100,(H74-P74)*100)))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O114"/>
  <sheetViews>
    <sheetView zoomScalePageLayoutView="0" workbookViewId="0" topLeftCell="A40">
      <selection activeCell="M114" sqref="M114"/>
    </sheetView>
  </sheetViews>
  <sheetFormatPr defaultColWidth="9.00390625" defaultRowHeight="13.5"/>
  <cols>
    <col min="1" max="1" width="7.50390625" style="35" customWidth="1"/>
    <col min="2" max="2" width="8.125" style="0" customWidth="1"/>
  </cols>
  <sheetData>
    <row r="3" spans="2:10" ht="14.25">
      <c r="B3" t="s">
        <v>50</v>
      </c>
      <c r="J3" t="s">
        <v>51</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ht="14.25">
      <c r="B39" t="s">
        <v>52</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7" spans="2:15" ht="14.25">
      <c r="B77" t="s">
        <v>53</v>
      </c>
      <c r="F77" t="s">
        <v>54</v>
      </c>
      <c r="J77" t="s">
        <v>55</v>
      </c>
      <c r="O77" t="s">
        <v>56</v>
      </c>
    </row>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4" spans="2:13" ht="14.25">
      <c r="B114" t="s">
        <v>57</v>
      </c>
      <c r="F114" t="s">
        <v>58</v>
      </c>
      <c r="M114" t="s">
        <v>59</v>
      </c>
    </row>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6" t="s">
        <v>49</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t="s">
        <v>61</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78" t="s">
        <v>60</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62</v>
      </c>
      <c r="C5" s="29" t="s">
        <v>63</v>
      </c>
      <c r="D5" s="29">
        <v>47</v>
      </c>
      <c r="E5" s="33" t="s">
        <v>64</v>
      </c>
      <c r="F5" s="29"/>
      <c r="G5" s="33"/>
      <c r="H5" s="29"/>
      <c r="I5" s="33"/>
    </row>
    <row r="6" spans="2:9" ht="17.25">
      <c r="B6" s="28"/>
      <c r="C6" s="29"/>
      <c r="D6" s="29"/>
      <c r="E6" s="33"/>
      <c r="F6" s="29"/>
      <c r="G6" s="34"/>
      <c r="H6" s="29"/>
      <c r="I6" s="34"/>
    </row>
    <row r="7" spans="2:9" ht="17.25">
      <c r="B7" s="28"/>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153684.21052631587</v>
      </c>
      <c r="E4" s="46"/>
      <c r="F4" s="41" t="s">
        <v>12</v>
      </c>
      <c r="G4" s="41"/>
      <c r="H4" s="47">
        <f>SUM($T$9:$U$108)</f>
        <v>292.00000000000017</v>
      </c>
      <c r="I4" s="43"/>
      <c r="J4" s="48" t="s">
        <v>13</v>
      </c>
      <c r="K4" s="48"/>
      <c r="L4" s="42">
        <f>MAX($C$9:$D$990)-C9</f>
        <v>153684.21052631596</v>
      </c>
      <c r="M4" s="42"/>
      <c r="N4" s="48" t="s">
        <v>14</v>
      </c>
      <c r="O4" s="48"/>
      <c r="P4" s="46">
        <f>MIN($C$9:$D$990)-C9</f>
        <v>0</v>
      </c>
      <c r="Q4" s="46"/>
      <c r="R4" s="1"/>
      <c r="S4" s="1"/>
      <c r="T4" s="1"/>
    </row>
    <row r="5" spans="2:20" ht="13.5">
      <c r="B5" s="22" t="s">
        <v>15</v>
      </c>
      <c r="C5" s="2">
        <f>COUNTIF($R$9:$R$990,"&gt;0")</f>
        <v>1</v>
      </c>
      <c r="D5" s="21" t="s">
        <v>16</v>
      </c>
      <c r="E5" s="16">
        <f>COUNTIF($R$9:$R$990,"&lt;0")</f>
        <v>0</v>
      </c>
      <c r="F5" s="21" t="s">
        <v>17</v>
      </c>
      <c r="G5" s="2">
        <f>COUNTIF($R$9:$R$990,"=0")</f>
        <v>0</v>
      </c>
      <c r="H5" s="21" t="s">
        <v>18</v>
      </c>
      <c r="I5" s="3">
        <f>C5/SUM(C5,E5,G5)</f>
        <v>1</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105.33</v>
      </c>
      <c r="I9" s="73"/>
      <c r="J9" s="20">
        <v>57</v>
      </c>
      <c r="K9" s="72">
        <f aca="true" t="shared" si="0" ref="K9:K72">IF(F9="","",C9*0.03)</f>
        <v>30000</v>
      </c>
      <c r="L9" s="72"/>
      <c r="M9" s="6">
        <f>IF(J9="","",(K9/J9)/1000)</f>
        <v>0.5263157894736842</v>
      </c>
      <c r="N9" s="20">
        <v>2001</v>
      </c>
      <c r="O9" s="8">
        <v>42111</v>
      </c>
      <c r="P9" s="73">
        <v>108.25</v>
      </c>
      <c r="Q9" s="73"/>
      <c r="R9" s="74">
        <f>IF(O9="","",(IF(G9="売",H9-P9,P9-H9))*M9*100000)</f>
        <v>153684.21052631587</v>
      </c>
      <c r="S9" s="74"/>
      <c r="T9" s="75">
        <f>IF(O9="","",IF(R9&lt;0,J9*(-1),IF(G9="買",(P9-H9)*100,(H9-P9)*100)))</f>
        <v>292.00000000000017</v>
      </c>
      <c r="U9" s="75"/>
    </row>
    <row r="10" spans="2:21" ht="13.5">
      <c r="B10" s="20">
        <v>2</v>
      </c>
      <c r="C10" s="72">
        <f aca="true" t="shared" si="1" ref="C10:C73">IF(R9="","",C9+R9)</f>
        <v>1153684.210526316</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f>
      </c>
      <c r="S10" s="74"/>
      <c r="T10" s="75">
        <f aca="true" t="shared" si="4" ref="T10:T73">IF(O10="","",IF(R10&lt;0,J10*(-1),IF(G10="買",(P10-H10)*100,(H10-P10)*100)))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f>
      </c>
      <c r="S74" s="74"/>
      <c r="T74" s="75">
        <f aca="true" t="shared" si="9" ref="T74:T108">IF(O74="","",IF(R74&lt;0,J74*(-1),IF(G74="買",(P74-H74)*100,(H74-P74)*100)))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2016-09-23T14:29:03Z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