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drawings/drawing3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xml"/>
  <Override PartName="/xl/drawings/drawing28.xml" ContentType="application/vnd.openxmlformats-officedocument.drawing+xml"/>
  <Override PartName="/xl/drawings/drawing3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drawings/drawing40.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tabRatio="814" activeTab="1"/>
  </bookViews>
  <sheets>
    <sheet name="ルール" sheetId="3" r:id="rId1"/>
    <sheet name="トレード履歴" sheetId="2" r:id="rId2"/>
    <sheet name="EURAUD3" sheetId="118" r:id="rId3"/>
    <sheet name="AUDCHF" sheetId="117" r:id="rId4"/>
    <sheet name="NZDUSD2" sheetId="116" r:id="rId5"/>
    <sheet name="EURCHF3" sheetId="115" r:id="rId6"/>
    <sheet name="NZDJPY" sheetId="114" r:id="rId7"/>
    <sheet name="CADCHF2" sheetId="113" r:id="rId8"/>
    <sheet name="USDCAD" sheetId="112" r:id="rId9"/>
    <sheet name="GBPJPY2" sheetId="111" r:id="rId10"/>
    <sheet name="気づき" sheetId="21" r:id="rId11"/>
    <sheet name="決まり事 2016.04～" sheetId="34" r:id="rId12"/>
    <sheet name="成績表" sheetId="9" r:id="rId13"/>
    <sheet name="USDCHF2" sheetId="110" r:id="rId14"/>
    <sheet name="EURCAD2" sheetId="109" r:id="rId15"/>
    <sheet name="EURCAD" sheetId="108" r:id="rId16"/>
    <sheet name="EURNZD3" sheetId="107" r:id="rId17"/>
    <sheet name="EURAUD2" sheetId="106" r:id="rId18"/>
    <sheet name="USDJPY" sheetId="105" r:id="rId19"/>
    <sheet name="EURUSD3" sheetId="104" r:id="rId20"/>
    <sheet name="AUDNZD2" sheetId="103" r:id="rId21"/>
    <sheet name="NZDUSD" sheetId="102" r:id="rId22"/>
    <sheet name="USDCHF " sheetId="101" r:id="rId23"/>
    <sheet name="NZDCAD" sheetId="100" r:id="rId24"/>
    <sheet name="EURUSD2" sheetId="99" r:id="rId25"/>
    <sheet name="CADCHF" sheetId="98" r:id="rId26"/>
    <sheet name="EURJPY2" sheetId="97" r:id="rId27"/>
    <sheet name="CHFJPY" sheetId="96" r:id="rId28"/>
    <sheet name="EURCHF2" sheetId="95" r:id="rId29"/>
    <sheet name="AUDJPY2" sheetId="94" r:id="rId30"/>
    <sheet name="USDCHF" sheetId="93" r:id="rId31"/>
    <sheet name="EURJPY" sheetId="92" r:id="rId32"/>
    <sheet name="AUDNZD" sheetId="91" r:id="rId33"/>
    <sheet name="GBPNZD" sheetId="90" r:id="rId34"/>
    <sheet name="EURNZD2" sheetId="89" r:id="rId35"/>
    <sheet name="NZDCHF" sheetId="88" r:id="rId36"/>
    <sheet name="EURNZD" sheetId="87" r:id="rId37"/>
    <sheet name="EURAUD" sheetId="86" r:id="rId38"/>
    <sheet name="AUDJPY" sheetId="85" r:id="rId39"/>
    <sheet name="EURCHF" sheetId="84" r:id="rId40"/>
    <sheet name="EURGBP" sheetId="83" r:id="rId41"/>
    <sheet name="EURUSD" sheetId="82" r:id="rId42"/>
    <sheet name="GBPJPY" sheetId="81" r:id="rId43"/>
    <sheet name="決まり事～2016.03" sheetId="7" r:id="rId44"/>
    <sheet name="気づき2015" sheetId="1" r:id="rId45"/>
  </sheets>
  <definedNames>
    <definedName name="_xlnm._FilterDatabase" localSheetId="1" hidden="1">トレード履歴!$A$1:$Q$118</definedName>
  </definedNames>
  <calcPr calcId="124519"/>
</workbook>
</file>

<file path=xl/calcChain.xml><?xml version="1.0" encoding="utf-8"?>
<calcChain xmlns="http://schemas.openxmlformats.org/spreadsheetml/2006/main">
  <c r="Q176" i="2"/>
  <c r="Q177" s="1"/>
  <c r="Q178" s="1"/>
  <c r="Q179" s="1"/>
  <c r="Q180" s="1"/>
  <c r="Q181" s="1"/>
  <c r="Q182" s="1"/>
  <c r="Q183" s="1"/>
  <c r="S183"/>
  <c r="S182"/>
  <c r="S181"/>
  <c r="S180"/>
  <c r="S179"/>
  <c r="S178"/>
  <c r="S177"/>
  <c r="S176"/>
  <c r="S173"/>
  <c r="S172"/>
  <c r="S171"/>
  <c r="S170"/>
  <c r="S169"/>
  <c r="Q169"/>
  <c r="Q170"/>
  <c r="Q171" s="1"/>
  <c r="Q172" s="1"/>
  <c r="Q173" s="1"/>
  <c r="Q157"/>
  <c r="Q158" s="1"/>
  <c r="Q159" s="1"/>
  <c r="Q160" s="1"/>
  <c r="Q161" s="1"/>
  <c r="Q162" s="1"/>
  <c r="Q163" s="1"/>
  <c r="Q164" s="1"/>
  <c r="Q165" s="1"/>
  <c r="Q166" s="1"/>
  <c r="S164"/>
  <c r="S157"/>
  <c r="S166"/>
  <c r="S165"/>
  <c r="S163"/>
  <c r="S162"/>
  <c r="S161"/>
  <c r="S160"/>
  <c r="S159"/>
  <c r="S158"/>
  <c r="Q141"/>
  <c r="Q142" s="1"/>
  <c r="Q143" s="1"/>
  <c r="Q144" s="1"/>
  <c r="Q145" s="1"/>
  <c r="Q146" s="1"/>
  <c r="Q147" s="1"/>
  <c r="Q148" s="1"/>
  <c r="Q149" s="1"/>
  <c r="Q150" s="1"/>
  <c r="Q151" s="1"/>
  <c r="Q152" s="1"/>
  <c r="Q153" s="1"/>
  <c r="Q154" s="1"/>
  <c r="Q140"/>
  <c r="S154"/>
  <c r="S153"/>
  <c r="S152"/>
  <c r="S151"/>
  <c r="S150"/>
  <c r="S149"/>
  <c r="S148"/>
  <c r="S147"/>
  <c r="S146"/>
  <c r="S145"/>
  <c r="S144"/>
  <c r="S143"/>
  <c r="S142"/>
  <c r="S141"/>
  <c r="S140"/>
  <c r="S48"/>
  <c r="S47"/>
  <c r="S46"/>
  <c r="S45"/>
  <c r="S44"/>
  <c r="S43"/>
  <c r="S42"/>
  <c r="S41"/>
  <c r="S40"/>
  <c r="S38"/>
  <c r="S39"/>
  <c r="S37"/>
  <c r="S36"/>
  <c r="S35"/>
  <c r="S34"/>
  <c r="S33"/>
  <c r="S32"/>
  <c r="S31"/>
  <c r="S30"/>
  <c r="S29"/>
  <c r="S19"/>
  <c r="S18"/>
  <c r="Q3" l="1"/>
  <c r="Q4" s="1"/>
  <c r="Q5" s="1"/>
  <c r="Q6" s="1"/>
  <c r="Q7" s="1"/>
  <c r="Q8" s="1"/>
  <c r="Q9" s="1"/>
  <c r="Q10" s="1"/>
  <c r="Q11" s="1"/>
  <c r="Q12" s="1"/>
  <c r="Q13" s="1"/>
  <c r="Q14" s="1"/>
  <c r="Q15" s="1"/>
  <c r="Q16" s="1"/>
  <c r="Q17" s="1"/>
  <c r="Q18" s="1"/>
  <c r="Q19" s="1"/>
  <c r="Q20" s="1"/>
  <c r="Q21" s="1"/>
  <c r="Q22" s="1"/>
  <c r="Q23" s="1"/>
  <c r="Q24" s="1"/>
  <c r="Q25" s="1"/>
  <c r="Q26" s="1"/>
  <c r="Q27" s="1"/>
  <c r="Q28" s="1"/>
  <c r="Q29" s="1"/>
  <c r="Q30" s="1"/>
  <c r="Q31" s="1"/>
  <c r="Q32" s="1"/>
  <c r="Q33" s="1"/>
  <c r="Q34" s="1"/>
  <c r="Q35" s="1"/>
  <c r="Q36" s="1"/>
  <c r="Q37" s="1"/>
  <c r="Q38" s="1"/>
  <c r="Q39" s="1"/>
  <c r="Q40" s="1"/>
  <c r="Q41" s="1"/>
  <c r="Q42" s="1"/>
  <c r="Q43" s="1"/>
  <c r="Q44" s="1"/>
  <c r="Q45" s="1"/>
  <c r="Q46" s="1"/>
  <c r="Q47" s="1"/>
  <c r="Q48" s="1"/>
  <c r="S2"/>
  <c r="S3"/>
  <c r="S4"/>
  <c r="S5"/>
  <c r="S6"/>
  <c r="S7"/>
  <c r="S8"/>
  <c r="S9"/>
  <c r="S10"/>
  <c r="S11"/>
  <c r="S12"/>
  <c r="S13"/>
  <c r="S14"/>
  <c r="S15"/>
  <c r="S16"/>
  <c r="S17"/>
  <c r="S20"/>
  <c r="S21"/>
  <c r="S22"/>
  <c r="S23"/>
  <c r="S24"/>
  <c r="S25"/>
  <c r="S26"/>
  <c r="S27"/>
  <c r="S28"/>
  <c r="G63" i="9"/>
  <c r="F63"/>
  <c r="C4"/>
  <c r="A46" l="1"/>
  <c r="A47" l="1"/>
  <c r="B46" l="1"/>
  <c r="E46"/>
  <c r="F46"/>
  <c r="G46"/>
  <c r="N46"/>
  <c r="H46"/>
  <c r="C46"/>
  <c r="A48"/>
  <c r="C47" l="1"/>
  <c r="B47"/>
  <c r="N47"/>
  <c r="H47"/>
  <c r="F47"/>
  <c r="G47"/>
  <c r="E47"/>
  <c r="J46"/>
  <c r="I46"/>
  <c r="K46"/>
  <c r="D46"/>
  <c r="O46" s="1"/>
  <c r="M46"/>
  <c r="A49"/>
  <c r="G48" l="1"/>
  <c r="E48"/>
  <c r="B48" s="1"/>
  <c r="H48"/>
  <c r="F48"/>
  <c r="L46"/>
  <c r="I47"/>
  <c r="K47"/>
  <c r="A50"/>
  <c r="J47"/>
  <c r="D47"/>
  <c r="O47" s="1"/>
  <c r="M47"/>
  <c r="N48" l="1"/>
  <c r="E49"/>
  <c r="B49" s="1"/>
  <c r="C48"/>
  <c r="H49"/>
  <c r="G49"/>
  <c r="F49"/>
  <c r="A51"/>
  <c r="E50" s="1"/>
  <c r="B50" s="1"/>
  <c r="I48"/>
  <c r="L47"/>
  <c r="G50" l="1"/>
  <c r="C49"/>
  <c r="N49"/>
  <c r="F50"/>
  <c r="H50"/>
  <c r="A52"/>
  <c r="G51" s="1"/>
  <c r="H51" l="1"/>
  <c r="F51"/>
  <c r="E51"/>
  <c r="N50"/>
  <c r="C50"/>
  <c r="A53"/>
  <c r="M48"/>
  <c r="J48"/>
  <c r="D48"/>
  <c r="O48" s="1"/>
  <c r="G52" l="1"/>
  <c r="H52"/>
  <c r="F52"/>
  <c r="E52"/>
  <c r="B52" s="1"/>
  <c r="B51"/>
  <c r="N51"/>
  <c r="C51"/>
  <c r="A54"/>
  <c r="E53" s="1"/>
  <c r="B53" s="1"/>
  <c r="G53" l="1"/>
  <c r="H53"/>
  <c r="F53"/>
  <c r="N52"/>
  <c r="C52"/>
  <c r="A55"/>
  <c r="E54" s="1"/>
  <c r="B54" s="1"/>
  <c r="K49"/>
  <c r="I49"/>
  <c r="G54" l="1"/>
  <c r="A56"/>
  <c r="H54"/>
  <c r="F54"/>
  <c r="N53"/>
  <c r="C53"/>
  <c r="J49"/>
  <c r="L49" s="1"/>
  <c r="D49"/>
  <c r="O49" s="1"/>
  <c r="M49"/>
  <c r="H55" l="1"/>
  <c r="G55"/>
  <c r="F55"/>
  <c r="A57"/>
  <c r="E55"/>
  <c r="B55" s="1"/>
  <c r="C54"/>
  <c r="N54"/>
  <c r="H56" l="1"/>
  <c r="E56"/>
  <c r="B56" s="1"/>
  <c r="A58"/>
  <c r="G56"/>
  <c r="F56"/>
  <c r="N55"/>
  <c r="C55"/>
  <c r="I51"/>
  <c r="K51"/>
  <c r="I50"/>
  <c r="K50"/>
  <c r="G57" l="1"/>
  <c r="H57"/>
  <c r="F57"/>
  <c r="E57"/>
  <c r="B57" s="1"/>
  <c r="A59"/>
  <c r="N56"/>
  <c r="C56"/>
  <c r="K52"/>
  <c r="I52"/>
  <c r="J51"/>
  <c r="L51" s="1"/>
  <c r="M51"/>
  <c r="D51"/>
  <c r="J52"/>
  <c r="J50"/>
  <c r="L50" s="1"/>
  <c r="M50"/>
  <c r="D50"/>
  <c r="O50" s="1"/>
  <c r="G58" l="1"/>
  <c r="F58"/>
  <c r="A60"/>
  <c r="G59" s="1"/>
  <c r="H58"/>
  <c r="E58"/>
  <c r="B58" s="1"/>
  <c r="N57"/>
  <c r="C57"/>
  <c r="O51"/>
  <c r="L52"/>
  <c r="D52"/>
  <c r="K53"/>
  <c r="I53"/>
  <c r="I54"/>
  <c r="K54"/>
  <c r="M52"/>
  <c r="H59" l="1"/>
  <c r="H60" s="1"/>
  <c r="A61"/>
  <c r="G60" s="1"/>
  <c r="E59"/>
  <c r="B59" s="1"/>
  <c r="F59"/>
  <c r="C58"/>
  <c r="O52"/>
  <c r="N58"/>
  <c r="J53"/>
  <c r="L53" s="1"/>
  <c r="D53"/>
  <c r="M53"/>
  <c r="I56"/>
  <c r="K56"/>
  <c r="I55"/>
  <c r="K55"/>
  <c r="J54"/>
  <c r="L54" s="1"/>
  <c r="M54"/>
  <c r="D54"/>
  <c r="A63" l="1"/>
  <c r="A62"/>
  <c r="H61" s="1"/>
  <c r="F60"/>
  <c r="E60"/>
  <c r="B60" s="1"/>
  <c r="N59"/>
  <c r="C59"/>
  <c r="O53"/>
  <c r="O54" s="1"/>
  <c r="J56"/>
  <c r="L56" s="1"/>
  <c r="D56"/>
  <c r="M56"/>
  <c r="D55"/>
  <c r="M55"/>
  <c r="J55"/>
  <c r="L55" s="1"/>
  <c r="I57"/>
  <c r="K57"/>
  <c r="H62" l="1"/>
  <c r="H63" s="1"/>
  <c r="G61"/>
  <c r="G62" s="1"/>
  <c r="F61"/>
  <c r="F62"/>
  <c r="E61"/>
  <c r="B61" s="1"/>
  <c r="C60"/>
  <c r="O55"/>
  <c r="O56" s="1"/>
  <c r="N60"/>
  <c r="K59"/>
  <c r="I59"/>
  <c r="J57"/>
  <c r="L57" s="1"/>
  <c r="M57"/>
  <c r="D57"/>
  <c r="I58"/>
  <c r="K58"/>
  <c r="E62" l="1"/>
  <c r="B62" s="1"/>
  <c r="C61"/>
  <c r="K61" s="1"/>
  <c r="O57"/>
  <c r="N61"/>
  <c r="I61"/>
  <c r="J58"/>
  <c r="L58" s="1"/>
  <c r="D58"/>
  <c r="M58"/>
  <c r="I60"/>
  <c r="K60"/>
  <c r="M59"/>
  <c r="D59"/>
  <c r="J59"/>
  <c r="L59" s="1"/>
  <c r="E63" l="1"/>
  <c r="B63" s="1"/>
  <c r="C62"/>
  <c r="K62" s="1"/>
  <c r="O58"/>
  <c r="O59" s="1"/>
  <c r="N62"/>
  <c r="M60"/>
  <c r="J60"/>
  <c r="L60" s="1"/>
  <c r="D60"/>
  <c r="I62"/>
  <c r="M61"/>
  <c r="J61"/>
  <c r="L61" s="1"/>
  <c r="D61"/>
  <c r="N63" l="1"/>
  <c r="C63"/>
  <c r="K63" s="1"/>
  <c r="O60"/>
  <c r="O61" s="1"/>
  <c r="I63"/>
  <c r="D62"/>
  <c r="J62"/>
  <c r="L62" s="1"/>
  <c r="M62"/>
  <c r="D63" l="1"/>
  <c r="M63"/>
  <c r="J63"/>
  <c r="L63" s="1"/>
  <c r="O62"/>
  <c r="I36"/>
  <c r="H36"/>
  <c r="G36"/>
  <c r="I35"/>
  <c r="H35"/>
  <c r="G35"/>
  <c r="J35" s="1"/>
  <c r="I34"/>
  <c r="H34"/>
  <c r="G34"/>
  <c r="I33"/>
  <c r="H33"/>
  <c r="G33"/>
  <c r="I32"/>
  <c r="H32"/>
  <c r="G32"/>
  <c r="I31"/>
  <c r="H31"/>
  <c r="G31"/>
  <c r="I30"/>
  <c r="H30"/>
  <c r="G30"/>
  <c r="I29"/>
  <c r="H29"/>
  <c r="G29"/>
  <c r="I28"/>
  <c r="H28"/>
  <c r="G28"/>
  <c r="I27"/>
  <c r="H27"/>
  <c r="G27"/>
  <c r="J27" s="1"/>
  <c r="I26"/>
  <c r="H26"/>
  <c r="G26"/>
  <c r="J26" s="1"/>
  <c r="I25"/>
  <c r="H25"/>
  <c r="G25"/>
  <c r="I24"/>
  <c r="H24"/>
  <c r="G24"/>
  <c r="J24" s="1"/>
  <c r="I23"/>
  <c r="H23"/>
  <c r="G23"/>
  <c r="I22"/>
  <c r="H22"/>
  <c r="G22"/>
  <c r="I21"/>
  <c r="H21"/>
  <c r="G21"/>
  <c r="I20"/>
  <c r="H20"/>
  <c r="G20"/>
  <c r="I19"/>
  <c r="H19"/>
  <c r="G19"/>
  <c r="I18"/>
  <c r="H18"/>
  <c r="G18"/>
  <c r="I17"/>
  <c r="H17"/>
  <c r="G17"/>
  <c r="I16"/>
  <c r="H16"/>
  <c r="G16"/>
  <c r="I15"/>
  <c r="H15"/>
  <c r="G15"/>
  <c r="I14"/>
  <c r="H14"/>
  <c r="G14"/>
  <c r="J14" s="1"/>
  <c r="I13"/>
  <c r="H13"/>
  <c r="G13"/>
  <c r="I12"/>
  <c r="H12"/>
  <c r="G12"/>
  <c r="I11"/>
  <c r="H11"/>
  <c r="G11"/>
  <c r="I10"/>
  <c r="H10"/>
  <c r="G10"/>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0" l="1"/>
  <c r="J29"/>
  <c r="J18"/>
  <c r="J23"/>
  <c r="J34"/>
  <c r="J28"/>
  <c r="J10"/>
  <c r="J15"/>
  <c r="J9"/>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K239" i="2" l="1"/>
  <c r="O230"/>
  <c r="N230"/>
  <c r="M230"/>
  <c r="L19" i="9" l="1"/>
  <c r="L12" l="1"/>
  <c r="N33"/>
  <c r="K33"/>
  <c r="M33" s="1"/>
  <c r="L15" l="1"/>
  <c r="M15" s="1"/>
  <c r="N15"/>
  <c r="K13"/>
  <c r="M13" s="1"/>
  <c r="N13"/>
  <c r="K17" l="1"/>
  <c r="N24" l="1"/>
  <c r="L24"/>
  <c r="M24" s="1"/>
  <c r="L20"/>
  <c r="L21" l="1"/>
  <c r="K19" l="1"/>
  <c r="M19" s="1"/>
  <c r="N19"/>
  <c r="N20"/>
  <c r="K20"/>
  <c r="M20" s="1"/>
  <c r="K32" l="1"/>
  <c r="L14" l="1"/>
  <c r="M14" s="1"/>
  <c r="N14"/>
  <c r="L17"/>
  <c r="M17" s="1"/>
  <c r="N17"/>
  <c r="K12" l="1"/>
  <c r="N12"/>
  <c r="L16"/>
  <c r="N11"/>
  <c r="L11"/>
  <c r="M11" s="1"/>
  <c r="N27"/>
  <c r="L27"/>
  <c r="M27" s="1"/>
  <c r="K16" l="1"/>
  <c r="M16" s="1"/>
  <c r="N16"/>
  <c r="M12"/>
  <c r="N25"/>
  <c r="L25"/>
  <c r="M25" s="1"/>
  <c r="K22" l="1"/>
  <c r="M22" s="1"/>
  <c r="N22"/>
  <c r="K31" l="1"/>
  <c r="N21"/>
  <c r="K21"/>
  <c r="M21" l="1"/>
  <c r="L31" l="1"/>
  <c r="M31" s="1"/>
  <c r="N31"/>
  <c r="N10"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<sst xmlns="http://schemas.openxmlformats.org/spreadsheetml/2006/main" count="1465" uniqueCount="650">
  <si>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</si>
  <si>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</si>
  <si>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</si>
  <si>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</si>
  <si>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</si>
  <si>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</si>
  <si>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</si>
  <si>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</si>
  <si>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</si>
  <si>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</si>
  <si>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</si>
  <si>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</si>
  <si>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</si>
  <si>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</si>
  <si>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</si>
  <si>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</si>
  <si>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</si>
  <si>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</si>
  <si>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</si>
  <si>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</si>
  <si>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</si>
  <si>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</si>
  <si>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</si>
  <si>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</si>
  <si>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</si>
  <si>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</si>
  <si>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</si>
  <si>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</si>
  <si>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</si>
  <si>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</si>
  <si>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</si>
  <si>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</si>
  <si>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</si>
  <si>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</si>
  <si>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</si>
  <si>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</si>
  <si>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</si>
  <si>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</si>
  <si>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</si>
  <si>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</si>
  <si>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</si>
  <si>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</si>
  <si>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</si>
  <si>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</si>
  <si>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</si>
  <si>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</si>
  <si>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</si>
  <si>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</si>
  <si>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</si>
  <si>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</si>
  <si>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</si>
  <si>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</si>
  <si>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</si>
  <si>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</si>
  <si>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</si>
  <si>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</si>
  <si>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</si>
  <si>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</si>
  <si>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</si>
  <si>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</si>
  <si>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</si>
  <si>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</si>
  <si>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</si>
  <si>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</si>
  <si>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</si>
  <si>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</si>
  <si>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</si>
  <si>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</si>
  <si>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</si>
  <si>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</si>
  <si>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</si>
  <si>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</si>
  <si>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</si>
  <si>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</si>
  <si>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</si>
  <si>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</si>
  <si>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</si>
  <si>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</si>
  <si>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</si>
  <si>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</si>
  <si>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</si>
  <si>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</si>
  <si>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</si>
  <si>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</si>
  <si>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</si>
  <si>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合計</t>
  </si>
  <si>
    <t>Buy</t>
  </si>
  <si>
    <t>Sell</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</si>
  <si>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</si>
  <si>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</si>
  <si>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</si>
  <si>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</si>
  <si>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</si>
  <si>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</si>
  <si>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</si>
  <si>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</si>
  <si>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</si>
  <si>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</si>
  <si>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</si>
  <si>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</si>
  <si>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</si>
  <si>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</si>
  <si>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</si>
  <si>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</si>
  <si>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</si>
  <si>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</si>
  <si>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</si>
  <si>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</si>
  <si>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</si>
  <si>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</si>
  <si>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</si>
  <si>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</si>
  <si>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</si>
  <si>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</si>
  <si>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</si>
  <si>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</si>
  <si>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</si>
  <si>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</si>
  <si>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</si>
  <si>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</si>
  <si>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</si>
  <si>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</si>
  <si>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</si>
  <si>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</si>
  <si>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</si>
  <si>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</si>
  <si>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</si>
  <si>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</si>
  <si>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</si>
  <si>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</si>
  <si>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</si>
  <si>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</si>
  <si>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</si>
  <si>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</si>
  <si>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</si>
  <si>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</si>
  <si>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</si>
  <si>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4"/>
  </si>
  <si>
    <t>平均損失</t>
    <rPh sb="0" eb="2">
      <t>ヘイキン</t>
    </rPh>
    <rPh sb="2" eb="4">
      <t>ソンシツ</t>
    </rPh>
    <phoneticPr fontId="14"/>
  </si>
  <si>
    <t>ﾘｽｸ
ﾘﾜｰﾄﾞ
ﾚｼｵ</t>
    <phoneticPr fontId="14"/>
  </si>
  <si>
    <t>ﾌﾟﾛﾌｨｯﾄ
ﾌｧｸﾀｰ</t>
    <phoneticPr fontId="14"/>
  </si>
  <si>
    <t>合計</t>
    <rPh sb="0" eb="2">
      <t>ゴウケイ</t>
    </rPh>
    <phoneticPr fontId="14"/>
  </si>
  <si>
    <t>全通貨平均</t>
    <rPh sb="0" eb="1">
      <t>ゼン</t>
    </rPh>
    <rPh sb="1" eb="3">
      <t>ツウカ</t>
    </rPh>
    <rPh sb="3" eb="5">
      <t>ヘイキン</t>
    </rPh>
    <phoneticPr fontId="14"/>
  </si>
  <si>
    <t>全通貨ペア
平均勝率</t>
    <rPh sb="0" eb="1">
      <t>ゼン</t>
    </rPh>
    <rPh sb="1" eb="3">
      <t>ツウカ</t>
    </rPh>
    <rPh sb="6" eb="8">
      <t>ヘイキン</t>
    </rPh>
    <rPh sb="8" eb="10">
      <t>ショウリツ</t>
    </rPh>
    <phoneticPr fontId="14"/>
  </si>
  <si>
    <t>ﾘｽｸ
ﾘﾜｰﾄ
ﾞﾚｼｵ</t>
    <phoneticPr fontId="14"/>
  </si>
  <si>
    <t>トレード時勝率</t>
  </si>
  <si>
    <t>EURGBP</t>
  </si>
  <si>
    <t>USDJPY</t>
  </si>
  <si>
    <t>EURUSD</t>
  </si>
  <si>
    <t>AUDJPY</t>
  </si>
  <si>
    <t>CADJPY</t>
  </si>
  <si>
    <t>GBPJPY</t>
  </si>
  <si>
    <t>USDCAD</t>
  </si>
  <si>
    <t>USDCHF</t>
  </si>
  <si>
    <t>GBPUSD</t>
  </si>
  <si>
    <t>AUDUSD</t>
  </si>
  <si>
    <t>EURJPY</t>
  </si>
  <si>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</si>
  <si>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</si>
  <si>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</si>
  <si>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</si>
  <si>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</si>
  <si>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</si>
  <si>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</si>
  <si>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</si>
  <si>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</si>
  <si>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</si>
  <si>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</si>
  <si>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</si>
  <si>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</si>
  <si>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</si>
  <si>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</si>
  <si>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</si>
  <si>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</si>
  <si>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</si>
  <si>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</si>
  <si>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</si>
  <si>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</si>
  <si>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4"/>
  </si>
  <si>
    <t>集計</t>
    <rPh sb="0" eb="2">
      <t>シュウケイ</t>
    </rPh>
    <phoneticPr fontId="14"/>
  </si>
  <si>
    <t>利益合計</t>
    <rPh sb="0" eb="2">
      <t>リエキ</t>
    </rPh>
    <rPh sb="2" eb="4">
      <t>ゴウケイ</t>
    </rPh>
    <phoneticPr fontId="14"/>
  </si>
  <si>
    <t>損失合計</t>
    <rPh sb="0" eb="2">
      <t>ソンシツ</t>
    </rPh>
    <rPh sb="2" eb="4">
      <t>ゴウケイ</t>
    </rPh>
    <phoneticPr fontId="14"/>
  </si>
  <si>
    <t>損益</t>
    <rPh sb="0" eb="2">
      <t>ソンエキ</t>
    </rPh>
    <phoneticPr fontId="14"/>
  </si>
  <si>
    <t>注文総数
（取消含）</t>
    <rPh sb="0" eb="2">
      <t>チュウモン</t>
    </rPh>
    <rPh sb="2" eb="4">
      <t>ソウスウ</t>
    </rPh>
    <rPh sb="6" eb="7">
      <t>ト</t>
    </rPh>
    <rPh sb="7" eb="8">
      <t>ケ</t>
    </rPh>
    <rPh sb="8" eb="9">
      <t>フク</t>
    </rPh>
    <phoneticPr fontId="14"/>
  </si>
  <si>
    <t>勝ち数</t>
    <rPh sb="0" eb="1">
      <t>カ</t>
    </rPh>
    <rPh sb="2" eb="3">
      <t>スウ</t>
    </rPh>
    <phoneticPr fontId="14"/>
  </si>
  <si>
    <t>負け数</t>
    <rPh sb="0" eb="1">
      <t>マ</t>
    </rPh>
    <rPh sb="2" eb="3">
      <t>スウ</t>
    </rPh>
    <phoneticPr fontId="14"/>
  </si>
  <si>
    <t>引分数</t>
    <rPh sb="0" eb="2">
      <t>ヒキワケ</t>
    </rPh>
    <rPh sb="2" eb="3">
      <t>スウ</t>
    </rPh>
    <phoneticPr fontId="14"/>
  </si>
  <si>
    <t>勝率</t>
    <rPh sb="0" eb="2">
      <t>ショウリツ</t>
    </rPh>
    <phoneticPr fontId="14"/>
  </si>
  <si>
    <t>資金合計</t>
    <rPh sb="0" eb="2">
      <t>シキン</t>
    </rPh>
    <rPh sb="2" eb="4">
      <t>ゴウケイ</t>
    </rPh>
    <phoneticPr fontId="14"/>
  </si>
  <si>
    <t>初期資金額</t>
    <rPh sb="0" eb="2">
      <t>ショキ</t>
    </rPh>
    <rPh sb="2" eb="4">
      <t>シキン</t>
    </rPh>
    <rPh sb="4" eb="5">
      <t>ガク</t>
    </rPh>
    <phoneticPr fontId="14"/>
  </si>
  <si>
    <t>現在資金</t>
    <rPh sb="0" eb="2">
      <t>ゲンザイ</t>
    </rPh>
    <rPh sb="2" eb="4">
      <t>シキン</t>
    </rPh>
    <phoneticPr fontId="14"/>
  </si>
  <si>
    <t>開始日</t>
    <rPh sb="0" eb="3">
      <t>カイシビ</t>
    </rPh>
    <phoneticPr fontId="14"/>
  </si>
  <si>
    <t>資金と開始日</t>
    <rPh sb="0" eb="2">
      <t>シキン</t>
    </rPh>
    <rPh sb="3" eb="6">
      <t>カイシビ</t>
    </rPh>
    <phoneticPr fontId="14"/>
  </si>
  <si>
    <t>ﾘｽｸ
ﾘﾜｰﾄﾞ
ﾚｼｵ</t>
    <phoneticPr fontId="14"/>
  </si>
  <si>
    <t>ﾌﾟﾛﾌｨｯﾄ
ﾌｧｸﾀｰ</t>
    <phoneticPr fontId="14"/>
  </si>
  <si>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</si>
  <si>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</si>
  <si>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</si>
  <si>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</si>
  <si>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</si>
  <si>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</si>
  <si>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</si>
  <si>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</si>
  <si>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</si>
  <si>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</si>
  <si>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</si>
  <si>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</si>
  <si>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</si>
  <si>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</si>
  <si>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</si>
  <si>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</si>
  <si>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</si>
  <si>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</si>
  <si>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</si>
  <si>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自分の都合でS/Rを引かない</t>
    <rPh sb="0" eb="2">
      <t>ジブン</t>
    </rPh>
    <rPh sb="3" eb="5">
      <t>ツゴウ</t>
    </rPh>
    <rPh sb="10" eb="11">
      <t>ヒ</t>
    </rPh>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</si>
  <si>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</si>
  <si>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</si>
  <si>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</si>
  <si>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</si>
  <si>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</si>
  <si>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</si>
  <si>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</si>
  <si>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</si>
  <si>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</si>
  <si>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</si>
  <si>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</si>
  <si>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</si>
  <si>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</si>
  <si>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</si>
  <si>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</si>
  <si>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</si>
  <si>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</si>
  <si>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</si>
  <si>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</si>
  <si>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</si>
  <si>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基本は２回目のFSまで待つ！</t>
    <rPh sb="0" eb="2">
      <t>キホン</t>
    </rPh>
    <rPh sb="4" eb="6">
      <t>カイメ</t>
    </rPh>
    <rPh sb="11" eb="12">
      <t>マ</t>
    </rPh>
    <phoneticPr fontId="2"/>
  </si>
  <si>
    <t>2015.11.17</t>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</si>
  <si>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</si>
  <si>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</si>
  <si>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</si>
  <si>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</si>
  <si>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</si>
  <si>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</si>
  <si>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</si>
  <si>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</si>
  <si>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</si>
  <si>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</si>
  <si>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</si>
  <si>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</si>
  <si>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</si>
  <si>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</si>
  <si>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</si>
  <si>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</si>
  <si>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想定のトレードシナリオから外れた時点で決済する</t>
    <rPh sb="0" eb="2">
      <t>ソウテイ</t>
    </rPh>
    <rPh sb="13" eb="14">
      <t>ハズ</t>
    </rPh>
    <rPh sb="16" eb="18">
      <t>ジテン</t>
    </rPh>
    <rPh sb="19" eb="21">
      <t>ケッサイ</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</si>
  <si>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</si>
  <si>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</si>
  <si>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</si>
  <si>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</si>
  <si>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</si>
  <si>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</si>
  <si>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</si>
  <si>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</si>
  <si>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</si>
  <si>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</si>
  <si>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</si>
  <si>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</si>
  <si>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</si>
  <si>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</si>
  <si>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</si>
  <si>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</si>
  <si>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</si>
  <si>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</si>
  <si>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</si>
  <si>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</si>
  <si>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</si>
  <si>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</si>
  <si>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</si>
  <si>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</si>
  <si>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</si>
  <si>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</si>
  <si>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</si>
  <si>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</si>
  <si>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</si>
  <si>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</si>
  <si>
    <t>2015.12.21</t>
    <phoneticPr fontId="2"/>
  </si>
  <si>
    <t>2015.12.28</t>
    <phoneticPr fontId="2"/>
  </si>
  <si>
    <t>ウェッジブレイク後の戻りを狙うのが自分ルールだが、ウェッジブレイク前の上限から狙えそう→レッツ検証！</t>
    <rPh sb="8" eb="9">
      <t>ゴ</t>
    </rPh>
    <rPh sb="10" eb="11">
      <t>モド</t>
    </rPh>
    <rPh sb="13" eb="14">
      <t>ネラ</t>
    </rPh>
    <rPh sb="17" eb="19">
      <t>ジブン</t>
    </rPh>
    <rPh sb="33" eb="34">
      <t>マエ</t>
    </rPh>
    <rPh sb="35" eb="37">
      <t>ジョウゲン</t>
    </rPh>
    <rPh sb="39" eb="40">
      <t>ネラ</t>
    </rPh>
    <rPh sb="47" eb="49">
      <t>ケンショウ</t>
    </rPh>
    <phoneticPr fontId="2"/>
  </si>
  <si>
    <t>ルールに合わせたエントリーを心がけたつもりだが、まだ相場の見方が甘い。</t>
    <rPh sb="4" eb="5">
      <t>ア</t>
    </rPh>
    <rPh sb="14" eb="15">
      <t>ココロ</t>
    </rPh>
    <rPh sb="26" eb="28">
      <t>ソウバ</t>
    </rPh>
    <rPh sb="29" eb="31">
      <t>ミカタ</t>
    </rPh>
    <rPh sb="32" eb="33">
      <t>アマ</t>
    </rPh>
    <phoneticPr fontId="2"/>
  </si>
  <si>
    <t>唯一獲れる可能性があったトレードも、ストップ移動した所まで戻ってその後反転する毎度のパターンで建値決済。ムズカシイ。</t>
    <rPh sb="0" eb="2">
      <t>ユイイツ</t>
    </rPh>
    <rPh sb="2" eb="3">
      <t>ト</t>
    </rPh>
    <rPh sb="5" eb="8">
      <t>カノウセイ</t>
    </rPh>
    <rPh sb="22" eb="24">
      <t>イドウ</t>
    </rPh>
    <rPh sb="26" eb="27">
      <t>トコロ</t>
    </rPh>
    <rPh sb="29" eb="30">
      <t>モド</t>
    </rPh>
    <rPh sb="34" eb="35">
      <t>アト</t>
    </rPh>
    <rPh sb="35" eb="37">
      <t>ハンテン</t>
    </rPh>
    <rPh sb="39" eb="41">
      <t>マイド</t>
    </rPh>
    <rPh sb="47" eb="49">
      <t>タテネ</t>
    </rPh>
    <rPh sb="49" eb="51">
      <t>ケッサイ</t>
    </rPh>
    <phoneticPr fontId="2"/>
  </si>
  <si>
    <t>今週は3PORをデモトレにお試し導入（100回検証では成績良かった）→結果はみごと撃沈×　今回はD/Jの見落としが判明。</t>
    <rPh sb="0" eb="2">
      <t>コンシュウ</t>
    </rPh>
    <rPh sb="14" eb="15">
      <t>タメ</t>
    </rPh>
    <rPh sb="16" eb="18">
      <t>ドウニュウ</t>
    </rPh>
    <rPh sb="22" eb="23">
      <t>カイ</t>
    </rPh>
    <rPh sb="23" eb="25">
      <t>ケンショウ</t>
    </rPh>
    <rPh sb="27" eb="29">
      <t>セイセキ</t>
    </rPh>
    <rPh sb="29" eb="30">
      <t>ヨ</t>
    </rPh>
    <rPh sb="35" eb="37">
      <t>ケッカ</t>
    </rPh>
    <rPh sb="41" eb="43">
      <t>ゲキチン</t>
    </rPh>
    <rPh sb="45" eb="47">
      <t>コンカイ</t>
    </rPh>
    <rPh sb="52" eb="54">
      <t>ミオ</t>
    </rPh>
    <rPh sb="57" eb="59">
      <t>ハンメイ</t>
    </rPh>
    <phoneticPr fontId="2"/>
  </si>
  <si>
    <t>今週は体調不良もありエントリー少なめ（年末まで体調戻らずorz）。</t>
    <rPh sb="0" eb="2">
      <t>コンシュウ</t>
    </rPh>
    <rPh sb="3" eb="5">
      <t>タイチョウ</t>
    </rPh>
    <rPh sb="5" eb="7">
      <t>フリョウ</t>
    </rPh>
    <rPh sb="15" eb="16">
      <t>スク</t>
    </rPh>
    <rPh sb="19" eb="21">
      <t>ネンマツ</t>
    </rPh>
    <rPh sb="23" eb="25">
      <t>タイチョウ</t>
    </rPh>
    <rPh sb="25" eb="26">
      <t>モド</t>
    </rPh>
    <phoneticPr fontId="2"/>
  </si>
  <si>
    <t>buy</t>
    <phoneticPr fontId="2"/>
  </si>
  <si>
    <t>・IN後逆行してくる時は自分に合っていない相場</t>
    <rPh sb="3" eb="4">
      <t>ゴ</t>
    </rPh>
    <rPh sb="4" eb="6">
      <t>ギャッコウ</t>
    </rPh>
    <rPh sb="10" eb="11">
      <t>トキ</t>
    </rPh>
    <rPh sb="12" eb="14">
      <t>ジブン</t>
    </rPh>
    <rPh sb="15" eb="16">
      <t>ア</t>
    </rPh>
    <rPh sb="21" eb="23">
      <t>ソウバ</t>
    </rPh>
    <phoneticPr fontId="2"/>
  </si>
  <si>
    <t>・しっかり勝てる時はIN後逆行はまず無い</t>
    <rPh sb="5" eb="6">
      <t>カ</t>
    </rPh>
    <rPh sb="8" eb="9">
      <t>トキ</t>
    </rPh>
    <rPh sb="12" eb="13">
      <t>ゴ</t>
    </rPh>
    <rPh sb="13" eb="15">
      <t>ギャッコウ</t>
    </rPh>
    <rPh sb="18" eb="19">
      <t>ナシ</t>
    </rPh>
    <phoneticPr fontId="2"/>
  </si>
  <si>
    <t>・手早い撤退で、２連続で撤退したら、一旦相場から離れる</t>
    <rPh sb="1" eb="3">
      <t>テバヤ</t>
    </rPh>
    <rPh sb="4" eb="6">
      <t>テッタイ</t>
    </rPh>
    <rPh sb="9" eb="11">
      <t>レンゾク</t>
    </rPh>
    <rPh sb="12" eb="14">
      <t>テッタイ</t>
    </rPh>
    <rPh sb="18" eb="20">
      <t>イッタン</t>
    </rPh>
    <rPh sb="20" eb="22">
      <t>ソウバ</t>
    </rPh>
    <rPh sb="24" eb="25">
      <t>ハナ</t>
    </rPh>
    <phoneticPr fontId="2"/>
  </si>
  <si>
    <t>win</t>
    <phoneticPr fontId="2"/>
  </si>
  <si>
    <t>・IN判断を精査する時間が無い時はスルー！</t>
    <rPh sb="3" eb="5">
      <t>ハンダン</t>
    </rPh>
    <rPh sb="6" eb="8">
      <t>セイサ</t>
    </rPh>
    <rPh sb="10" eb="12">
      <t>ジカン</t>
    </rPh>
    <rPh sb="13" eb="14">
      <t>ナ</t>
    </rPh>
    <rPh sb="15" eb="16">
      <t>トキ</t>
    </rPh>
    <phoneticPr fontId="2"/>
  </si>
  <si>
    <t>・１H足以下のH/Sはエントリーしない</t>
    <rPh sb="3" eb="4">
      <t>アシ</t>
    </rPh>
    <rPh sb="4" eb="6">
      <t>イカ</t>
    </rPh>
    <phoneticPr fontId="2"/>
  </si>
  <si>
    <t>今月は理想って言ってもらえたトレード法のみにする。</t>
    <rPh sb="0" eb="2">
      <t>コンゲツ</t>
    </rPh>
    <rPh sb="3" eb="5">
      <t>リソウ</t>
    </rPh>
    <rPh sb="7" eb="8">
      <t>イ</t>
    </rPh>
    <rPh sb="18" eb="19">
      <t>ホウ</t>
    </rPh>
    <phoneticPr fontId="2"/>
  </si>
  <si>
    <t>ドルカナダはレンジができた認識が遅い。レンジ後伸びかけて反転したら切る準備</t>
    <rPh sb="13" eb="15">
      <t>ニンシキ</t>
    </rPh>
    <rPh sb="16" eb="17">
      <t>オソ</t>
    </rPh>
    <rPh sb="22" eb="23">
      <t>ゴ</t>
    </rPh>
    <rPh sb="23" eb="24">
      <t>ノ</t>
    </rPh>
    <rPh sb="28" eb="30">
      <t>ハンテン</t>
    </rPh>
    <rPh sb="33" eb="34">
      <t>キ</t>
    </rPh>
    <rPh sb="35" eb="37">
      <t>ジュンビ</t>
    </rPh>
    <phoneticPr fontId="2"/>
  </si>
  <si>
    <t>ヒゲ対策５～７pips　了解！　もうストップ建値移動以降は動かさんとこかと思ったけど、それなら「俺ストップ」アリですよね！</t>
    <rPh sb="2" eb="4">
      <t>タイサク</t>
    </rPh>
    <rPh sb="12" eb="14">
      <t>リョウカイ</t>
    </rPh>
    <rPh sb="22" eb="24">
      <t>タテネ</t>
    </rPh>
    <rPh sb="24" eb="26">
      <t>イドウ</t>
    </rPh>
    <rPh sb="26" eb="28">
      <t>イコウ</t>
    </rPh>
    <rPh sb="29" eb="30">
      <t>ウゴ</t>
    </rPh>
    <rPh sb="37" eb="38">
      <t>オモ</t>
    </rPh>
    <rPh sb="48" eb="49">
      <t>オレ</t>
    </rPh>
    <phoneticPr fontId="2"/>
  </si>
  <si>
    <t>オージーカナダは…フラッグで継続のカタチになってますね××</t>
    <rPh sb="14" eb="16">
      <t>ケイゾク</t>
    </rPh>
    <phoneticPr fontId="2"/>
  </si>
  <si>
    <t>ドルカナダの３PORは下限側の３本目が正解でしたか。３PORって右下がりのチャネルなら下限狙い、右上がりのチャネルなら上限狙いみたいなルールもありましたっけ？</t>
    <rPh sb="11" eb="13">
      <t>カゲン</t>
    </rPh>
    <rPh sb="13" eb="14">
      <t>ガワ</t>
    </rPh>
    <rPh sb="16" eb="18">
      <t>ホンメ</t>
    </rPh>
    <rPh sb="19" eb="21">
      <t>セイカイ</t>
    </rPh>
    <rPh sb="32" eb="33">
      <t>ミギ</t>
    </rPh>
    <rPh sb="33" eb="34">
      <t>サ</t>
    </rPh>
    <rPh sb="43" eb="45">
      <t>カゲン</t>
    </rPh>
    <rPh sb="45" eb="46">
      <t>ネラ</t>
    </rPh>
    <rPh sb="48" eb="49">
      <t>ミギ</t>
    </rPh>
    <rPh sb="49" eb="50">
      <t>ア</t>
    </rPh>
    <rPh sb="59" eb="61">
      <t>ジョウゲン</t>
    </rPh>
    <rPh sb="61" eb="62">
      <t>ネラ</t>
    </rPh>
    <phoneticPr fontId="2"/>
  </si>
  <si>
    <t>01.11～</t>
    <phoneticPr fontId="2"/>
  </si>
  <si>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t>
    <rPh sb="0" eb="2">
      <t>マイシュウ</t>
    </rPh>
    <rPh sb="2" eb="4">
      <t>シュウア</t>
    </rPh>
    <rPh sb="5" eb="7">
      <t>サイショ</t>
    </rPh>
    <rPh sb="8" eb="9">
      <t>カ</t>
    </rPh>
    <rPh sb="18" eb="19">
      <t>シュウ</t>
    </rPh>
    <rPh sb="20" eb="22">
      <t>ソウバ</t>
    </rPh>
    <rPh sb="23" eb="24">
      <t>ノ</t>
    </rPh>
    <rPh sb="26" eb="27">
      <t>サグ</t>
    </rPh>
    <rPh sb="28" eb="29">
      <t>タメ</t>
    </rPh>
    <rPh sb="32" eb="34">
      <t>チョッキン</t>
    </rPh>
    <rPh sb="49" eb="50">
      <t>ハヤ</t>
    </rPh>
    <rPh sb="52" eb="54">
      <t>リカク</t>
    </rPh>
    <rPh sb="60" eb="61">
      <t>アト</t>
    </rPh>
    <rPh sb="62" eb="63">
      <t>ナガ</t>
    </rPh>
    <rPh sb="65" eb="66">
      <t>ミ</t>
    </rPh>
    <rPh sb="68" eb="69">
      <t>ノ</t>
    </rPh>
    <rPh sb="75" eb="76">
      <t>ツギ</t>
    </rPh>
    <rPh sb="77" eb="78">
      <t>ノ</t>
    </rPh>
    <rPh sb="87" eb="88">
      <t>ハ</t>
    </rPh>
    <rPh sb="89" eb="90">
      <t>カエ</t>
    </rPh>
    <rPh sb="92" eb="94">
      <t>チョッキン</t>
    </rPh>
    <rPh sb="103" eb="105">
      <t>ケイゾク</t>
    </rPh>
    <phoneticPr fontId="2"/>
  </si>
  <si>
    <t>週足レベルのT/Lブレイクは１H足でのINタイミングには合わない。</t>
    <rPh sb="0" eb="1">
      <t>シュウ</t>
    </rPh>
    <rPh sb="1" eb="2">
      <t>アシ</t>
    </rPh>
    <rPh sb="16" eb="17">
      <t>アシ</t>
    </rPh>
    <rPh sb="28" eb="29">
      <t>ア</t>
    </rPh>
    <phoneticPr fontId="2"/>
  </si>
  <si>
    <t>2016.01.04～</t>
    <phoneticPr fontId="2"/>
  </si>
  <si>
    <t>決済が良ければ利益が出せていたはずだが…決済ができず戻ってきて建値決済orロスカットにより損失拡大。</t>
    <rPh sb="0" eb="2">
      <t>ケッサイ</t>
    </rPh>
    <rPh sb="3" eb="4">
      <t>ヨ</t>
    </rPh>
    <rPh sb="7" eb="9">
      <t>リエキ</t>
    </rPh>
    <rPh sb="10" eb="11">
      <t>ダ</t>
    </rPh>
    <rPh sb="20" eb="22">
      <t>ケッサイ</t>
    </rPh>
    <rPh sb="26" eb="27">
      <t>モド</t>
    </rPh>
    <rPh sb="31" eb="33">
      <t>タテネ</t>
    </rPh>
    <rPh sb="33" eb="35">
      <t>ケッサイ</t>
    </rPh>
    <rPh sb="45" eb="47">
      <t>ソンシツ</t>
    </rPh>
    <rPh sb="47" eb="49">
      <t>カクダイ</t>
    </rPh>
    <phoneticPr fontId="2"/>
  </si>
  <si>
    <t>決済ルール</t>
    <rPh sb="0" eb="2">
      <t>ケッサイ</t>
    </rPh>
    <phoneticPr fontId="2"/>
  </si>
  <si>
    <t>自分の狙うところではIN後急な伸びが無かった場合、逆行することが多い。建値撤退の準備をする。</t>
    <rPh sb="0" eb="2">
      <t>ジブン</t>
    </rPh>
    <rPh sb="3" eb="4">
      <t>ネラ</t>
    </rPh>
    <rPh sb="12" eb="13">
      <t>アト</t>
    </rPh>
    <rPh sb="13" eb="14">
      <t>キュウ</t>
    </rPh>
    <rPh sb="15" eb="16">
      <t>ノ</t>
    </rPh>
    <rPh sb="18" eb="19">
      <t>ナ</t>
    </rPh>
    <rPh sb="22" eb="24">
      <t>バアイ</t>
    </rPh>
    <rPh sb="25" eb="27">
      <t>ギャッコウ</t>
    </rPh>
    <rPh sb="32" eb="33">
      <t>オオ</t>
    </rPh>
    <rPh sb="35" eb="37">
      <t>タテネ</t>
    </rPh>
    <rPh sb="37" eb="39">
      <t>テッタイ</t>
    </rPh>
    <rPh sb="40" eb="42">
      <t>ジュンビ</t>
    </rPh>
    <phoneticPr fontId="2"/>
  </si>
  <si>
    <t>T/Lに支えられて逆行している場合はブレイクを期待して持っていて良いが、T/Lから剥離する急上昇（急下落）になった場合は強い逆行となる為、すぐに決済する！</t>
    <rPh sb="4" eb="5">
      <t>ササ</t>
    </rPh>
    <rPh sb="9" eb="11">
      <t>ギャッコウ</t>
    </rPh>
    <rPh sb="15" eb="17">
      <t>バアイ</t>
    </rPh>
    <rPh sb="23" eb="25">
      <t>キタイ</t>
    </rPh>
    <rPh sb="27" eb="28">
      <t>モ</t>
    </rPh>
    <rPh sb="32" eb="33">
      <t>ヨ</t>
    </rPh>
    <rPh sb="41" eb="43">
      <t>ハクリ</t>
    </rPh>
    <rPh sb="45" eb="48">
      <t>キュウジョウショウ</t>
    </rPh>
    <rPh sb="49" eb="50">
      <t>キュウ</t>
    </rPh>
    <rPh sb="50" eb="52">
      <t>ゲラク</t>
    </rPh>
    <rPh sb="57" eb="59">
      <t>バアイ</t>
    </rPh>
    <rPh sb="60" eb="61">
      <t>ツヨ</t>
    </rPh>
    <rPh sb="62" eb="64">
      <t>ギャッコウ</t>
    </rPh>
    <rPh sb="67" eb="68">
      <t>タメ</t>
    </rPh>
    <rPh sb="72" eb="74">
      <t>ケッサイ</t>
    </rPh>
    <phoneticPr fontId="2"/>
  </si>
  <si>
    <t>01.18～</t>
    <phoneticPr fontId="2"/>
  </si>
  <si>
    <t>T/Lを引く時は小さなヒゲも必ず条件に入れる！！</t>
    <rPh sb="4" eb="5">
      <t>ヒ</t>
    </rPh>
    <rPh sb="6" eb="7">
      <t>トキ</t>
    </rPh>
    <rPh sb="8" eb="9">
      <t>チイ</t>
    </rPh>
    <rPh sb="14" eb="15">
      <t>カナラ</t>
    </rPh>
    <rPh sb="16" eb="18">
      <t>ジョウケン</t>
    </rPh>
    <rPh sb="19" eb="20">
      <t>イ</t>
    </rPh>
    <phoneticPr fontId="2"/>
  </si>
  <si>
    <t>今までのルールにダウ転換も条件に入れる！</t>
    <rPh sb="0" eb="1">
      <t>イマ</t>
    </rPh>
    <rPh sb="10" eb="12">
      <t>テンカン</t>
    </rPh>
    <rPh sb="13" eb="15">
      <t>ジョウケン</t>
    </rPh>
    <rPh sb="16" eb="17">
      <t>イ</t>
    </rPh>
    <phoneticPr fontId="2"/>
  </si>
  <si>
    <t>01.25～</t>
    <phoneticPr fontId="2"/>
  </si>
  <si>
    <t>強い指標発表を伴うレンジブレイクの際は伸ばしてみる</t>
    <rPh sb="0" eb="1">
      <t>ツヨ</t>
    </rPh>
    <rPh sb="2" eb="4">
      <t>シヒョウ</t>
    </rPh>
    <rPh sb="4" eb="6">
      <t>ハッピョウ</t>
    </rPh>
    <rPh sb="7" eb="8">
      <t>トモナ</t>
    </rPh>
    <rPh sb="17" eb="18">
      <t>サイ</t>
    </rPh>
    <rPh sb="19" eb="20">
      <t>ノ</t>
    </rPh>
    <phoneticPr fontId="2"/>
  </si>
  <si>
    <t>やっとFIBを実用できてきた気がする。。FIBの威力絶大！←よく効く相場の時に攻めよう</t>
    <rPh sb="7" eb="9">
      <t>ジツヨウ</t>
    </rPh>
    <rPh sb="14" eb="15">
      <t>キ</t>
    </rPh>
    <rPh sb="24" eb="26">
      <t>イリョク</t>
    </rPh>
    <rPh sb="26" eb="28">
      <t>ゼツダイ</t>
    </rPh>
    <rPh sb="32" eb="33">
      <t>キ</t>
    </rPh>
    <rPh sb="34" eb="36">
      <t>ソウバ</t>
    </rPh>
    <rPh sb="37" eb="38">
      <t>トキ</t>
    </rPh>
    <rPh sb="39" eb="40">
      <t>セ</t>
    </rPh>
    <phoneticPr fontId="2"/>
  </si>
  <si>
    <t>レンジブレイク+ダウ転換でのINルールも良い感じ
戻り時に短い時間足でもチャートパターンが出ていればフルロットかけていく</t>
    <rPh sb="10" eb="12">
      <t>テンカン</t>
    </rPh>
    <rPh sb="20" eb="21">
      <t>イ</t>
    </rPh>
    <rPh sb="22" eb="23">
      <t>カン</t>
    </rPh>
    <rPh sb="25" eb="26">
      <t>モド</t>
    </rPh>
    <rPh sb="27" eb="28">
      <t>ジ</t>
    </rPh>
    <rPh sb="29" eb="30">
      <t>ミジカ</t>
    </rPh>
    <rPh sb="31" eb="33">
      <t>ジカン</t>
    </rPh>
    <rPh sb="33" eb="34">
      <t>アシ</t>
    </rPh>
    <rPh sb="45" eb="46">
      <t>デ</t>
    </rPh>
    <phoneticPr fontId="2"/>
  </si>
  <si>
    <t>ストップ移動はFIB＋ダウで行う！</t>
    <rPh sb="4" eb="6">
      <t>イドウ</t>
    </rPh>
    <rPh sb="14" eb="15">
      <t>オコナ</t>
    </rPh>
    <phoneticPr fontId="2"/>
  </si>
  <si>
    <t>USDJPY</t>
    <phoneticPr fontId="2"/>
  </si>
  <si>
    <t>02.01～</t>
    <phoneticPr fontId="2"/>
  </si>
  <si>
    <t>ヒゲで戻った場所にS/Lを置いてて刈られる事態が前半３回全てで発生。</t>
    <rPh sb="3" eb="4">
      <t>モド</t>
    </rPh>
    <rPh sb="6" eb="8">
      <t>バショ</t>
    </rPh>
    <rPh sb="13" eb="14">
      <t>オ</t>
    </rPh>
    <rPh sb="17" eb="18">
      <t>カ</t>
    </rPh>
    <rPh sb="21" eb="23">
      <t>ジタイ</t>
    </rPh>
    <rPh sb="24" eb="26">
      <t>ゼンハン</t>
    </rPh>
    <rPh sb="27" eb="28">
      <t>カイ</t>
    </rPh>
    <rPh sb="28" eb="29">
      <t>スベ</t>
    </rPh>
    <rPh sb="31" eb="33">
      <t>ハッセイ</t>
    </rPh>
    <phoneticPr fontId="2"/>
  </si>
  <si>
    <t>ストップ位置は１H足以上で設定する！！</t>
    <rPh sb="4" eb="6">
      <t>イチ</t>
    </rPh>
    <rPh sb="9" eb="10">
      <t>アシ</t>
    </rPh>
    <rPh sb="10" eb="12">
      <t>イジョウ</t>
    </rPh>
    <rPh sb="13" eb="15">
      <t>セッテイ</t>
    </rPh>
    <phoneticPr fontId="2"/>
  </si>
  <si>
    <t>02.08～</t>
    <phoneticPr fontId="2"/>
  </si>
  <si>
    <t>INタイミングを探る時、５分足までいくと潜りすぎ×１５分足までで抑える。</t>
    <rPh sb="8" eb="9">
      <t>サグ</t>
    </rPh>
    <rPh sb="10" eb="11">
      <t>トキ</t>
    </rPh>
    <rPh sb="13" eb="14">
      <t>フン</t>
    </rPh>
    <rPh sb="14" eb="15">
      <t>アシ</t>
    </rPh>
    <rPh sb="20" eb="21">
      <t>モグ</t>
    </rPh>
    <rPh sb="27" eb="28">
      <t>フン</t>
    </rPh>
    <rPh sb="28" eb="29">
      <t>アシ</t>
    </rPh>
    <rPh sb="32" eb="33">
      <t>オサ</t>
    </rPh>
    <phoneticPr fontId="2"/>
  </si>
  <si>
    <t>今週も1/18週のような「戻りのない相場環境」で、どんどん高値／安値更新される相場だった。
こういう相場では転換点を狙う自分ルールは厳しい。
復習をしているとこの相場環境でINしようとして、トレード根拠が曖昧になっていることが分かる。
曖昧にならなければ、「戻りのない相場環境」をスルーできるはず…もっと厳しく見極めなければ。</t>
    <rPh sb="0" eb="2">
      <t>コンシュウ</t>
    </rPh>
    <rPh sb="7" eb="8">
      <t>シュウ</t>
    </rPh>
    <rPh sb="13" eb="14">
      <t>モド</t>
    </rPh>
    <rPh sb="18" eb="20">
      <t>ソウバ</t>
    </rPh>
    <rPh sb="20" eb="22">
      <t>カンキョウ</t>
    </rPh>
    <rPh sb="29" eb="31">
      <t>タカネ</t>
    </rPh>
    <rPh sb="32" eb="34">
      <t>ヤスネ</t>
    </rPh>
    <rPh sb="34" eb="36">
      <t>コウシン</t>
    </rPh>
    <rPh sb="39" eb="41">
      <t>ソウバ</t>
    </rPh>
    <rPh sb="50" eb="52">
      <t>ソウバ</t>
    </rPh>
    <rPh sb="54" eb="56">
      <t>テンカン</t>
    </rPh>
    <rPh sb="56" eb="57">
      <t>テン</t>
    </rPh>
    <rPh sb="58" eb="59">
      <t>ネラ</t>
    </rPh>
    <rPh sb="60" eb="62">
      <t>ジブン</t>
    </rPh>
    <rPh sb="66" eb="67">
      <t>キビ</t>
    </rPh>
    <rPh sb="71" eb="73">
      <t>フクシュウ</t>
    </rPh>
    <rPh sb="81" eb="83">
      <t>ソウバ</t>
    </rPh>
    <rPh sb="83" eb="85">
      <t>カンキョウ</t>
    </rPh>
    <rPh sb="99" eb="101">
      <t>コンキョ</t>
    </rPh>
    <rPh sb="102" eb="104">
      <t>アイマイ</t>
    </rPh>
    <rPh sb="113" eb="114">
      <t>ワ</t>
    </rPh>
    <rPh sb="118" eb="120">
      <t>アイマイ</t>
    </rPh>
    <rPh sb="129" eb="130">
      <t>モド</t>
    </rPh>
    <rPh sb="134" eb="136">
      <t>ソウバ</t>
    </rPh>
    <rPh sb="136" eb="138">
      <t>カンキョウ</t>
    </rPh>
    <rPh sb="152" eb="153">
      <t>キビ</t>
    </rPh>
    <rPh sb="155" eb="157">
      <t>ミキワ</t>
    </rPh>
    <phoneticPr fontId="2"/>
  </si>
  <si>
    <t>今週は本当は獲るべき相場環境だった。</t>
    <rPh sb="0" eb="2">
      <t>コンシュウ</t>
    </rPh>
    <rPh sb="3" eb="5">
      <t>ホントウ</t>
    </rPh>
    <rPh sb="6" eb="7">
      <t>ト</t>
    </rPh>
    <rPh sb="10" eb="12">
      <t>ソウバ</t>
    </rPh>
    <rPh sb="12" eb="14">
      <t>カンキョウ</t>
    </rPh>
    <phoneticPr fontId="2"/>
  </si>
  <si>
    <t>ロスカット位置を１５分足等の短い時間足で決めてしまった為、ストップ幅が狭すぎたことが原因。</t>
    <rPh sb="5" eb="7">
      <t>イチ</t>
    </rPh>
    <rPh sb="10" eb="11">
      <t>フン</t>
    </rPh>
    <rPh sb="11" eb="12">
      <t>アシ</t>
    </rPh>
    <rPh sb="12" eb="13">
      <t>ナド</t>
    </rPh>
    <rPh sb="14" eb="15">
      <t>ミジカ</t>
    </rPh>
    <rPh sb="16" eb="18">
      <t>ジカン</t>
    </rPh>
    <rPh sb="18" eb="19">
      <t>アシ</t>
    </rPh>
    <rPh sb="20" eb="21">
      <t>キ</t>
    </rPh>
    <rPh sb="27" eb="28">
      <t>タメ</t>
    </rPh>
    <rPh sb="33" eb="34">
      <t>ハバ</t>
    </rPh>
    <rPh sb="35" eb="36">
      <t>セマ</t>
    </rPh>
    <rPh sb="42" eb="44">
      <t>ゲンイン</t>
    </rPh>
    <phoneticPr fontId="2"/>
  </si>
  <si>
    <t>最初のT/Lブレイクから２回目の戻りまでは待つ！</t>
    <rPh sb="0" eb="2">
      <t>サイショ</t>
    </rPh>
    <rPh sb="13" eb="15">
      <t>カイメ</t>
    </rPh>
    <rPh sb="16" eb="17">
      <t>モド</t>
    </rPh>
    <rPh sb="21" eb="22">
      <t>マ</t>
    </rPh>
    <phoneticPr fontId="2"/>
  </si>
  <si>
    <t>02.15～</t>
    <phoneticPr fontId="2"/>
  </si>
  <si>
    <t>日足レベルで出ているトレンドからの戻りで出ている継続チャートパターンを狙う！</t>
    <rPh sb="0" eb="2">
      <t>ヒアシ</t>
    </rPh>
    <rPh sb="6" eb="7">
      <t>デ</t>
    </rPh>
    <rPh sb="17" eb="18">
      <t>モド</t>
    </rPh>
    <rPh sb="20" eb="21">
      <t>デ</t>
    </rPh>
    <rPh sb="24" eb="26">
      <t>ケイゾク</t>
    </rPh>
    <rPh sb="35" eb="36">
      <t>ネラ</t>
    </rPh>
    <phoneticPr fontId="2"/>
  </si>
  <si>
    <t>指値はスプレッド+αがかかって使い難い。スマホにアラート設定できる方法を探す。</t>
    <rPh sb="0" eb="2">
      <t>サシネ</t>
    </rPh>
    <rPh sb="15" eb="16">
      <t>ツカ</t>
    </rPh>
    <rPh sb="17" eb="18">
      <t>ニク</t>
    </rPh>
    <rPh sb="28" eb="30">
      <t>セッテイ</t>
    </rPh>
    <rPh sb="33" eb="35">
      <t>ホウホウ</t>
    </rPh>
    <rPh sb="36" eb="37">
      <t>サガ</t>
    </rPh>
    <phoneticPr fontId="2"/>
  </si>
  <si>
    <t>2.22～</t>
    <phoneticPr fontId="2"/>
  </si>
  <si>
    <r>
      <t>今週前半は調子が良かった。INルールに
「</t>
    </r>
    <r>
      <rPr>
        <b/>
        <sz val="11"/>
        <color indexed="8"/>
        <rFont val="ＭＳ Ｐゴシック"/>
        <family val="3"/>
        <charset val="128"/>
      </rPr>
      <t>大きな時間足のトレンドから１H足レベルでの戻し（反転状態）</t>
    </r>
    <r>
      <rPr>
        <sz val="11"/>
        <color indexed="8"/>
        <rFont val="ＭＳ Ｐゴシック"/>
        <family val="3"/>
        <charset val="128"/>
      </rPr>
      <t>が、自分ルールになっている事」
を加えたのが効いていると思われる。
これで反転狙いの自分ルールが大きな時間足ではトレンドフォローになる。
ただ金曜のエントリーがブレた事から、まだまだ絞り込みができていない→原因を見つけて消していく！</t>
    </r>
    <rPh sb="0" eb="2">
      <t>コンシュウ</t>
    </rPh>
    <rPh sb="2" eb="4">
      <t>ゼンハン</t>
    </rPh>
    <rPh sb="5" eb="7">
      <t>チョウシ</t>
    </rPh>
    <rPh sb="8" eb="9">
      <t>ヨ</t>
    </rPh>
    <rPh sb="21" eb="22">
      <t>オオ</t>
    </rPh>
    <rPh sb="24" eb="26">
      <t>ジカン</t>
    </rPh>
    <rPh sb="26" eb="27">
      <t>アシ</t>
    </rPh>
    <rPh sb="36" eb="37">
      <t>アシ</t>
    </rPh>
    <rPh sb="42" eb="43">
      <t>モド</t>
    </rPh>
    <rPh sb="45" eb="47">
      <t>ハンテン</t>
    </rPh>
    <rPh sb="47" eb="49">
      <t>ジョウタイ</t>
    </rPh>
    <rPh sb="52" eb="54">
      <t>ジブン</t>
    </rPh>
    <rPh sb="63" eb="64">
      <t>コト</t>
    </rPh>
    <rPh sb="67" eb="68">
      <t>クワ</t>
    </rPh>
    <rPh sb="72" eb="73">
      <t>キ</t>
    </rPh>
    <rPh sb="78" eb="79">
      <t>オモ</t>
    </rPh>
    <rPh sb="87" eb="89">
      <t>ハンテン</t>
    </rPh>
    <rPh sb="89" eb="90">
      <t>ネラ</t>
    </rPh>
    <rPh sb="92" eb="94">
      <t>ジブン</t>
    </rPh>
    <rPh sb="98" eb="99">
      <t>オオ</t>
    </rPh>
    <rPh sb="101" eb="103">
      <t>ジカン</t>
    </rPh>
    <rPh sb="103" eb="104">
      <t>アシ</t>
    </rPh>
    <rPh sb="121" eb="123">
      <t>キンヨウ</t>
    </rPh>
    <rPh sb="133" eb="134">
      <t>コト</t>
    </rPh>
    <rPh sb="141" eb="142">
      <t>シボ</t>
    </rPh>
    <rPh sb="143" eb="144">
      <t>コミ</t>
    </rPh>
    <rPh sb="153" eb="155">
      <t>ゲンイン</t>
    </rPh>
    <rPh sb="156" eb="157">
      <t>ミ</t>
    </rPh>
    <rPh sb="160" eb="161">
      <t>ケ</t>
    </rPh>
    <phoneticPr fontId="2"/>
  </si>
  <si>
    <t>今週の敗因は「２回目の戻りを待っていない」、「ロスカット幅が狭い」ことが原因→またルール無視をやらかしている！！
大きな時間足の流れを取り入れた時点で疎かになった。来週からはルールを厳しく守る！</t>
    <rPh sb="0" eb="2">
      <t>コンシュウ</t>
    </rPh>
    <rPh sb="3" eb="5">
      <t>ハイイン</t>
    </rPh>
    <rPh sb="8" eb="10">
      <t>カイメ</t>
    </rPh>
    <rPh sb="11" eb="12">
      <t>モド</t>
    </rPh>
    <rPh sb="14" eb="15">
      <t>マ</t>
    </rPh>
    <rPh sb="28" eb="29">
      <t>ハバ</t>
    </rPh>
    <rPh sb="30" eb="31">
      <t>セマ</t>
    </rPh>
    <rPh sb="36" eb="38">
      <t>ゲンイン</t>
    </rPh>
    <rPh sb="44" eb="46">
      <t>ムシ</t>
    </rPh>
    <rPh sb="57" eb="58">
      <t>オオ</t>
    </rPh>
    <rPh sb="60" eb="62">
      <t>ジカン</t>
    </rPh>
    <rPh sb="62" eb="63">
      <t>アシ</t>
    </rPh>
    <rPh sb="64" eb="65">
      <t>ナガ</t>
    </rPh>
    <rPh sb="67" eb="68">
      <t>ト</t>
    </rPh>
    <rPh sb="69" eb="70">
      <t>イ</t>
    </rPh>
    <rPh sb="72" eb="74">
      <t>ジテン</t>
    </rPh>
    <rPh sb="75" eb="76">
      <t>オロソ</t>
    </rPh>
    <rPh sb="82" eb="84">
      <t>ライシュウ</t>
    </rPh>
    <rPh sb="91" eb="92">
      <t>キビ</t>
    </rPh>
    <rPh sb="94" eb="95">
      <t>マモ</t>
    </rPh>
    <phoneticPr fontId="2"/>
  </si>
  <si>
    <t>100pips以上伸びてたら当日中に決済する</t>
    <rPh sb="7" eb="9">
      <t>イジョウ</t>
    </rPh>
    <rPh sb="9" eb="10">
      <t>ノ</t>
    </rPh>
    <rPh sb="14" eb="16">
      <t>トウジツ</t>
    </rPh>
    <rPh sb="16" eb="17">
      <t>チュウ</t>
    </rPh>
    <rPh sb="18" eb="20">
      <t>ケッサイ</t>
    </rPh>
    <phoneticPr fontId="2"/>
  </si>
  <si>
    <t>D/Jの確認を忘れない
D/Jより強い要素を見逃さない</t>
    <rPh sb="4" eb="6">
      <t>カクニン</t>
    </rPh>
    <rPh sb="7" eb="8">
      <t>ワス</t>
    </rPh>
    <rPh sb="17" eb="18">
      <t>ツヨ</t>
    </rPh>
    <rPh sb="19" eb="21">
      <t>ヨウソ</t>
    </rPh>
    <rPh sb="22" eb="24">
      <t>ミノガ</t>
    </rPh>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</si>
  <si>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</si>
  <si>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再び決済に悩めたのは良いことだが、やはりヘタ。
軸足が１Hなので、基本はデイトレの認識が無難ぽい。
１H足での１スイングは最大１５０pips強付近が多いと思われる（ドル円）。100pips以上伸びていれば寝る前に決済した方が効率がよさそう。</t>
    <rPh sb="0" eb="1">
      <t>フタタ</t>
    </rPh>
    <rPh sb="2" eb="4">
      <t>ケッサイ</t>
    </rPh>
    <rPh sb="5" eb="6">
      <t>ナヤ</t>
    </rPh>
    <rPh sb="10" eb="11">
      <t>イ</t>
    </rPh>
    <phoneticPr fontId="2"/>
  </si>
  <si>
    <t>但し、ウェッジの角度が浅い場合は戻りが無い場合があるので、きれいなパターン／パターンが複合している場合は試し玉で入ってみる。</t>
    <rPh sb="0" eb="1">
      <t>タダ</t>
    </rPh>
    <rPh sb="8" eb="10">
      <t>カクド</t>
    </rPh>
    <rPh sb="11" eb="12">
      <t>アサ</t>
    </rPh>
    <rPh sb="13" eb="15">
      <t>バアイ</t>
    </rPh>
    <rPh sb="16" eb="17">
      <t>モド</t>
    </rPh>
    <rPh sb="19" eb="20">
      <t>ナ</t>
    </rPh>
    <rPh sb="21" eb="23">
      <t>バアイ</t>
    </rPh>
    <rPh sb="43" eb="45">
      <t>フクゴウ</t>
    </rPh>
    <rPh sb="49" eb="51">
      <t>バアイ</t>
    </rPh>
    <rPh sb="52" eb="53">
      <t>タメ</t>
    </rPh>
    <rPh sb="54" eb="55">
      <t>ダマ</t>
    </rPh>
    <rPh sb="56" eb="57">
      <t>ハイ</t>
    </rPh>
    <phoneticPr fontId="2"/>
  </si>
  <si>
    <t>逆に、ウェッジの角度が急な場合はしっかり戻りが出る場合が多いので、じっくり待つようにする。</t>
    <rPh sb="0" eb="1">
      <t>ギャク</t>
    </rPh>
    <rPh sb="8" eb="10">
      <t>カクド</t>
    </rPh>
    <rPh sb="11" eb="12">
      <t>キュウ</t>
    </rPh>
    <rPh sb="13" eb="15">
      <t>バアイ</t>
    </rPh>
    <rPh sb="20" eb="21">
      <t>モド</t>
    </rPh>
    <rPh sb="23" eb="24">
      <t>デ</t>
    </rPh>
    <rPh sb="25" eb="27">
      <t>バアイ</t>
    </rPh>
    <rPh sb="28" eb="29">
      <t>オオ</t>
    </rPh>
    <rPh sb="37" eb="38">
      <t>マ</t>
    </rPh>
    <phoneticPr fontId="2"/>
  </si>
  <si>
    <t>2.29～</t>
    <phoneticPr fontId="2"/>
  </si>
  <si>
    <t>ウェッジの先端までブレイクしなかった場合、そのウェッジはスルー</t>
    <rPh sb="5" eb="7">
      <t>センタン</t>
    </rPh>
    <rPh sb="18" eb="20">
      <t>バアイ</t>
    </rPh>
    <phoneticPr fontId="2"/>
  </si>
  <si>
    <t>今週は再び指値に翻弄された×フェイクがあると指値は辛い。
フェイクが起こらない位完璧なカタチのトコロで入れるようになれれば良いが。。</t>
    <rPh sb="0" eb="2">
      <t>コンシュウ</t>
    </rPh>
    <rPh sb="3" eb="4">
      <t>フタタ</t>
    </rPh>
    <rPh sb="5" eb="7">
      <t>サシネ</t>
    </rPh>
    <rPh sb="8" eb="10">
      <t>ホンロウ</t>
    </rPh>
    <rPh sb="22" eb="24">
      <t>サシネ</t>
    </rPh>
    <rPh sb="25" eb="26">
      <t>ツラ</t>
    </rPh>
    <rPh sb="34" eb="35">
      <t>オ</t>
    </rPh>
    <rPh sb="39" eb="40">
      <t>クライ</t>
    </rPh>
    <rPh sb="40" eb="42">
      <t>カンペキ</t>
    </rPh>
    <rPh sb="51" eb="52">
      <t>ハイ</t>
    </rPh>
    <rPh sb="61" eb="62">
      <t>イ</t>
    </rPh>
    <phoneticPr fontId="2"/>
  </si>
  <si>
    <t>入るところに自信が持てなくてロスカット幅を大きくしたり、少し伸びたら相場環境も読まずに建値にストップ移動させてヒゲで切られたりと
エッジを消してしまっている気がする。</t>
    <rPh sb="0" eb="1">
      <t>ハイ</t>
    </rPh>
    <rPh sb="6" eb="8">
      <t>ジシン</t>
    </rPh>
    <rPh sb="9" eb="10">
      <t>モ</t>
    </rPh>
    <rPh sb="19" eb="20">
      <t>ハバ</t>
    </rPh>
    <rPh sb="21" eb="22">
      <t>オオ</t>
    </rPh>
    <rPh sb="28" eb="29">
      <t>スコ</t>
    </rPh>
    <rPh sb="30" eb="31">
      <t>ノ</t>
    </rPh>
    <rPh sb="34" eb="36">
      <t>ソウバ</t>
    </rPh>
    <rPh sb="36" eb="38">
      <t>カンキョウ</t>
    </rPh>
    <rPh sb="39" eb="40">
      <t>ヨ</t>
    </rPh>
    <rPh sb="43" eb="45">
      <t>タテネ</t>
    </rPh>
    <rPh sb="50" eb="52">
      <t>イドウ</t>
    </rPh>
    <rPh sb="58" eb="59">
      <t>キ</t>
    </rPh>
    <rPh sb="69" eb="70">
      <t>ケ</t>
    </rPh>
    <rPh sb="78" eb="79">
      <t>キ</t>
    </rPh>
    <phoneticPr fontId="2"/>
  </si>
  <si>
    <t>とはいえ、負けが少なくなってきているのも事実。</t>
    <rPh sb="5" eb="6">
      <t>マ</t>
    </rPh>
    <rPh sb="8" eb="9">
      <t>スク</t>
    </rPh>
    <rPh sb="20" eb="22">
      <t>ジジツ</t>
    </rPh>
    <phoneticPr fontId="2"/>
  </si>
  <si>
    <t>この流れで続けて、新しい気づきに期待したい。</t>
    <rPh sb="2" eb="3">
      <t>ナガ</t>
    </rPh>
    <rPh sb="5" eb="6">
      <t>ツヅ</t>
    </rPh>
    <rPh sb="9" eb="10">
      <t>アタラ</t>
    </rPh>
    <rPh sb="12" eb="13">
      <t>キ</t>
    </rPh>
    <rPh sb="16" eb="18">
      <t>キタイ</t>
    </rPh>
    <phoneticPr fontId="2"/>
  </si>
  <si>
    <r>
      <rPr>
        <b/>
        <sz val="11"/>
        <color indexed="8"/>
        <rFont val="ＭＳ Ｐゴシック"/>
        <family val="3"/>
        <charset val="128"/>
      </rPr>
      <t>ウェッジよりフラッグの方が強い！</t>
    </r>
    <r>
      <rPr>
        <sz val="11"/>
        <color indexed="8"/>
        <rFont val="ＭＳ Ｐゴシック"/>
        <family val="3"/>
        <charset val="128"/>
      </rPr>
      <t xml:space="preserve">
ウェッジよりもう少し伸びた所にフラッグのT/Lがある場合は、ウェッジはスルー</t>
    </r>
    <rPh sb="11" eb="12">
      <t>ホウ</t>
    </rPh>
    <rPh sb="13" eb="14">
      <t>ツヨ</t>
    </rPh>
    <rPh sb="25" eb="26">
      <t>スコ</t>
    </rPh>
    <rPh sb="27" eb="28">
      <t>ノ</t>
    </rPh>
    <rPh sb="30" eb="31">
      <t>トコロ</t>
    </rPh>
    <rPh sb="43" eb="45">
      <t>バアイ</t>
    </rPh>
    <phoneticPr fontId="2"/>
  </si>
  <si>
    <t>ウェッジよりフラッグの方が強い</t>
    <rPh sb="11" eb="12">
      <t>ホウ</t>
    </rPh>
    <rPh sb="13" eb="14">
      <t>ツヨ</t>
    </rPh>
    <phoneticPr fontId="2"/>
  </si>
  <si>
    <t>3.7～</t>
    <phoneticPr fontId="2"/>
  </si>
  <si>
    <t>なかなかバチっとルールに当てはまる相場に出会えない⇒都合よく相場を見てしまいINして負けるパターンが目立つ。</t>
    <rPh sb="12" eb="13">
      <t>ア</t>
    </rPh>
    <rPh sb="17" eb="19">
      <t>ソウバ</t>
    </rPh>
    <rPh sb="20" eb="22">
      <t>デア</t>
    </rPh>
    <rPh sb="26" eb="28">
      <t>ツゴウ</t>
    </rPh>
    <rPh sb="30" eb="32">
      <t>ソウバ</t>
    </rPh>
    <rPh sb="33" eb="34">
      <t>ミ</t>
    </rPh>
    <rPh sb="42" eb="43">
      <t>マ</t>
    </rPh>
    <rPh sb="50" eb="52">
      <t>メダ</t>
    </rPh>
    <phoneticPr fontId="2"/>
  </si>
  <si>
    <t>笹田さんのセミナーで紹介されていたフラン円の流れに同意できたので、同じようにINして現在含み益が得られている。
しかし、自分のスクリーニングでは発見できていない相場であり、今回は完全におんぶにだっこ状態。</t>
    <rPh sb="0" eb="2">
      <t>ササダ</t>
    </rPh>
    <rPh sb="10" eb="12">
      <t>ショウカイ</t>
    </rPh>
    <rPh sb="20" eb="21">
      <t>エン</t>
    </rPh>
    <rPh sb="22" eb="23">
      <t>ナガ</t>
    </rPh>
    <rPh sb="25" eb="27">
      <t>ドウイ</t>
    </rPh>
    <rPh sb="33" eb="34">
      <t>オナ</t>
    </rPh>
    <rPh sb="42" eb="44">
      <t>ゲンザイ</t>
    </rPh>
    <rPh sb="44" eb="45">
      <t>フク</t>
    </rPh>
    <rPh sb="46" eb="47">
      <t>エキ</t>
    </rPh>
    <rPh sb="48" eb="49">
      <t>エ</t>
    </rPh>
    <rPh sb="60" eb="62">
      <t>ジブン</t>
    </rPh>
    <rPh sb="72" eb="74">
      <t>ハッケン</t>
    </rPh>
    <rPh sb="80" eb="82">
      <t>ソウバ</t>
    </rPh>
    <rPh sb="86" eb="88">
      <t>コンカイ</t>
    </rPh>
    <rPh sb="89" eb="91">
      <t>カンゼン</t>
    </rPh>
    <rPh sb="99" eb="101">
      <t>ジョウタイ</t>
    </rPh>
    <phoneticPr fontId="2"/>
  </si>
  <si>
    <t>改めてフラン円の相場環境を見ると、自分がいつも狙っているウェッジブレイクより全然上げる要素が多い。
のに今の自分は見逃している。。なんとかしたい！</t>
    <rPh sb="0" eb="1">
      <t>アラタ</t>
    </rPh>
    <rPh sb="6" eb="7">
      <t>エン</t>
    </rPh>
    <rPh sb="8" eb="10">
      <t>ソウバ</t>
    </rPh>
    <rPh sb="10" eb="12">
      <t>カンキョウ</t>
    </rPh>
    <rPh sb="13" eb="14">
      <t>ミ</t>
    </rPh>
    <rPh sb="17" eb="19">
      <t>ジブン</t>
    </rPh>
    <rPh sb="23" eb="24">
      <t>ネラ</t>
    </rPh>
    <rPh sb="38" eb="40">
      <t>ゼンゼン</t>
    </rPh>
    <rPh sb="40" eb="41">
      <t>ア</t>
    </rPh>
    <rPh sb="43" eb="45">
      <t>ヨウソ</t>
    </rPh>
    <rPh sb="46" eb="47">
      <t>オオ</t>
    </rPh>
    <rPh sb="52" eb="53">
      <t>イマ</t>
    </rPh>
    <rPh sb="54" eb="56">
      <t>ジブン</t>
    </rPh>
    <rPh sb="57" eb="59">
      <t>ミノガ</t>
    </rPh>
    <phoneticPr fontId="2"/>
  </si>
  <si>
    <t>win</t>
    <phoneticPr fontId="2"/>
  </si>
  <si>
    <t>4.1～</t>
    <phoneticPr fontId="2"/>
  </si>
  <si>
    <t>SW（笹田さんｗトップ/ボトム）恐るべし！！自分のルールより確実に勝てる。
「確実に稼ぎたい」＝この手法に絞るべき。</t>
    <rPh sb="3" eb="5">
      <t>ササダ</t>
    </rPh>
    <rPh sb="16" eb="17">
      <t>オソ</t>
    </rPh>
    <rPh sb="22" eb="24">
      <t>ジブン</t>
    </rPh>
    <rPh sb="30" eb="32">
      <t>カクジツ</t>
    </rPh>
    <rPh sb="33" eb="34">
      <t>カ</t>
    </rPh>
    <rPh sb="39" eb="41">
      <t>カクジツ</t>
    </rPh>
    <rPh sb="42" eb="43">
      <t>カセ</t>
    </rPh>
    <rPh sb="50" eb="52">
      <t>シュホウ</t>
    </rPh>
    <rPh sb="53" eb="54">
      <t>シボ</t>
    </rPh>
    <phoneticPr fontId="2"/>
  </si>
  <si>
    <t>ただ、完璧なSWを求めると出現回数が多くないので、このデモトレでは少しルールを緩めてINして
それでも負けない方法を身につけたい。</t>
    <rPh sb="3" eb="5">
      <t>カンペキ</t>
    </rPh>
    <rPh sb="9" eb="10">
      <t>モト</t>
    </rPh>
    <rPh sb="13" eb="15">
      <t>シュツゲン</t>
    </rPh>
    <rPh sb="15" eb="17">
      <t>カイスウ</t>
    </rPh>
    <rPh sb="18" eb="19">
      <t>オオ</t>
    </rPh>
    <rPh sb="33" eb="34">
      <t>スコ</t>
    </rPh>
    <rPh sb="39" eb="40">
      <t>ユル</t>
    </rPh>
    <rPh sb="51" eb="52">
      <t>マ</t>
    </rPh>
    <rPh sb="55" eb="57">
      <t>ホウホウ</t>
    </rPh>
    <rPh sb="58" eb="59">
      <t>ミ</t>
    </rPh>
    <phoneticPr fontId="2"/>
  </si>
  <si>
    <t>上記方法＝SWの亜種も含めればトレードチャンスはかなり多そう。←しっかり絞ることも考えていく。</t>
    <rPh sb="0" eb="2">
      <t>ジョウキ</t>
    </rPh>
    <rPh sb="2" eb="4">
      <t>ホウホウ</t>
    </rPh>
    <rPh sb="8" eb="10">
      <t>アシュ</t>
    </rPh>
    <rPh sb="11" eb="12">
      <t>フク</t>
    </rPh>
    <rPh sb="27" eb="28">
      <t>オオ</t>
    </rPh>
    <rPh sb="36" eb="37">
      <t>シボ</t>
    </rPh>
    <rPh sb="41" eb="42">
      <t>カンガ</t>
    </rPh>
    <phoneticPr fontId="2"/>
  </si>
  <si>
    <t>SW亜種の場合はリスクを落とす＆完璧なSWの場合ならしっかりリスクをかけていく！</t>
    <rPh sb="2" eb="4">
      <t>アシュ</t>
    </rPh>
    <rPh sb="5" eb="7">
      <t>バアイ</t>
    </rPh>
    <rPh sb="12" eb="13">
      <t>オ</t>
    </rPh>
    <rPh sb="16" eb="18">
      <t>カンペキ</t>
    </rPh>
    <rPh sb="22" eb="24">
      <t>バアイ</t>
    </rPh>
    <phoneticPr fontId="2"/>
  </si>
  <si>
    <t>継続していくならターゲットFIB-61.8設定は最重要！レンジ後更に伸びたとしても、揉み合いのストレスは歓迎できない。</t>
    <rPh sb="0" eb="2">
      <t>ケイゾク</t>
    </rPh>
    <rPh sb="21" eb="23">
      <t>セッテイ</t>
    </rPh>
    <rPh sb="24" eb="27">
      <t>サイジュウヨウ</t>
    </rPh>
    <rPh sb="31" eb="32">
      <t>ゴ</t>
    </rPh>
    <rPh sb="32" eb="33">
      <t>サラ</t>
    </rPh>
    <rPh sb="34" eb="35">
      <t>ノ</t>
    </rPh>
    <rPh sb="42" eb="43">
      <t>モ</t>
    </rPh>
    <rPh sb="44" eb="45">
      <t>ア</t>
    </rPh>
    <rPh sb="52" eb="54">
      <t>カンゲイ</t>
    </rPh>
    <phoneticPr fontId="2"/>
  </si>
  <si>
    <t>ターゲット設定時はFIB-61,8位置からスプレッド分をしっかり引く。更に、SWの確度が低ければそれに見合った分手前に設定。</t>
    <rPh sb="5" eb="7">
      <t>セッテイ</t>
    </rPh>
    <rPh sb="7" eb="8">
      <t>ジ</t>
    </rPh>
    <rPh sb="17" eb="19">
      <t>イチ</t>
    </rPh>
    <rPh sb="26" eb="27">
      <t>フン</t>
    </rPh>
    <rPh sb="32" eb="33">
      <t>ヒ</t>
    </rPh>
    <rPh sb="35" eb="36">
      <t>サラ</t>
    </rPh>
    <rPh sb="41" eb="43">
      <t>カクド</t>
    </rPh>
    <rPh sb="44" eb="45">
      <t>ヒク</t>
    </rPh>
    <rPh sb="51" eb="53">
      <t>ミア</t>
    </rPh>
    <rPh sb="55" eb="56">
      <t>フン</t>
    </rPh>
    <rPh sb="56" eb="58">
      <t>テマエ</t>
    </rPh>
    <rPh sb="59" eb="61">
      <t>セッテイ</t>
    </rPh>
    <phoneticPr fontId="2"/>
  </si>
  <si>
    <t>SWの確度によってリスクを制御する</t>
    <rPh sb="3" eb="5">
      <t>カクド</t>
    </rPh>
    <rPh sb="13" eb="15">
      <t>セイギョ</t>
    </rPh>
    <phoneticPr fontId="2"/>
  </si>
  <si>
    <t>SWの確度によってターゲット位置を制御する</t>
    <rPh sb="14" eb="16">
      <t>イチ</t>
    </rPh>
    <phoneticPr fontId="2"/>
  </si>
  <si>
    <t>笹田ｗ</t>
    <rPh sb="0" eb="2">
      <t>ササダ</t>
    </rPh>
    <phoneticPr fontId="2"/>
  </si>
  <si>
    <t>FIB-61.8</t>
    <phoneticPr fontId="2"/>
  </si>
  <si>
    <t>4.18～</t>
    <phoneticPr fontId="2"/>
  </si>
  <si>
    <t>今さら的な話だが、ショート側はスプレッド関係ないのでは？？</t>
    <rPh sb="0" eb="1">
      <t>イマ</t>
    </rPh>
    <rPh sb="3" eb="4">
      <t>テキ</t>
    </rPh>
    <rPh sb="5" eb="6">
      <t>ハナシ</t>
    </rPh>
    <rPh sb="13" eb="14">
      <t>ガワ</t>
    </rPh>
    <rPh sb="20" eb="22">
      <t>カンケイ</t>
    </rPh>
    <phoneticPr fontId="2"/>
  </si>
  <si>
    <t>指値に刺さる直近で指値変更の必要性に気づいた時は、まずその指値をキャンセルした後に入り直す！</t>
    <rPh sb="0" eb="2">
      <t>サシネ</t>
    </rPh>
    <rPh sb="3" eb="4">
      <t>サ</t>
    </rPh>
    <rPh sb="6" eb="8">
      <t>チョッキン</t>
    </rPh>
    <rPh sb="9" eb="11">
      <t>サシネ</t>
    </rPh>
    <rPh sb="11" eb="13">
      <t>ヘンコウ</t>
    </rPh>
    <rPh sb="14" eb="16">
      <t>ヒツヨウ</t>
    </rPh>
    <rPh sb="16" eb="17">
      <t>セイ</t>
    </rPh>
    <rPh sb="18" eb="19">
      <t>キ</t>
    </rPh>
    <rPh sb="22" eb="23">
      <t>トキ</t>
    </rPh>
    <rPh sb="29" eb="31">
      <t>サシネ</t>
    </rPh>
    <rPh sb="39" eb="40">
      <t>アト</t>
    </rPh>
    <rPh sb="41" eb="42">
      <t>ハイ</t>
    </rPh>
    <rPh sb="43" eb="44">
      <t>ナオ</t>
    </rPh>
    <phoneticPr fontId="2"/>
  </si>
  <si>
    <r>
      <t xml:space="preserve">検証上短期なら-61.8決済は高確率で有効。現状は伸ばそうとしても自信がなく戻りに耐えられないので
</t>
    </r>
    <r>
      <rPr>
        <b/>
        <sz val="11"/>
        <color indexed="8"/>
        <rFont val="ＭＳ Ｐゴシック"/>
        <family val="3"/>
        <charset val="128"/>
      </rPr>
      <t>今は-61.8決済厳守！！</t>
    </r>
    <rPh sb="0" eb="2">
      <t>ケンショウ</t>
    </rPh>
    <rPh sb="2" eb="3">
      <t>ジョウ</t>
    </rPh>
    <rPh sb="3" eb="5">
      <t>タンキ</t>
    </rPh>
    <rPh sb="12" eb="14">
      <t>ケッサイ</t>
    </rPh>
    <rPh sb="15" eb="18">
      <t>コウカクリツ</t>
    </rPh>
    <rPh sb="19" eb="21">
      <t>ユウコウ</t>
    </rPh>
    <rPh sb="22" eb="24">
      <t>ゲンジョウ</t>
    </rPh>
    <rPh sb="25" eb="26">
      <t>ノ</t>
    </rPh>
    <rPh sb="33" eb="35">
      <t>ジシン</t>
    </rPh>
    <rPh sb="38" eb="39">
      <t>モド</t>
    </rPh>
    <rPh sb="41" eb="42">
      <t>タ</t>
    </rPh>
    <rPh sb="50" eb="51">
      <t>イマ</t>
    </rPh>
    <rPh sb="57" eb="59">
      <t>ケッサイ</t>
    </rPh>
    <rPh sb="59" eb="61">
      <t>ゲンシュ</t>
    </rPh>
    <phoneticPr fontId="2"/>
  </si>
  <si>
    <t>今は-61.8決済厳守！！</t>
    <rPh sb="0" eb="1">
      <t>イマ</t>
    </rPh>
    <rPh sb="7" eb="9">
      <t>ケッサイ</t>
    </rPh>
    <rPh sb="9" eb="11">
      <t>ゲンシュ</t>
    </rPh>
    <phoneticPr fontId="2"/>
  </si>
  <si>
    <t>長期間エントリーが無い時ほどルールを守る！！</t>
    <rPh sb="0" eb="3">
      <t>チョウキカン</t>
    </rPh>
    <rPh sb="9" eb="10">
      <t>ナ</t>
    </rPh>
    <rPh sb="11" eb="12">
      <t>トキ</t>
    </rPh>
    <rPh sb="18" eb="19">
      <t>マモ</t>
    </rPh>
    <phoneticPr fontId="2"/>
  </si>
  <si>
    <t>EURAUD</t>
    <phoneticPr fontId="2"/>
  </si>
  <si>
    <t>sell</t>
    <phoneticPr fontId="2"/>
  </si>
  <si>
    <t>大型指標前</t>
    <rPh sb="0" eb="2">
      <t>オオガタ</t>
    </rPh>
    <rPh sb="2" eb="4">
      <t>シヒョウ</t>
    </rPh>
    <rPh sb="4" eb="5">
      <t>マエ</t>
    </rPh>
    <phoneticPr fontId="2"/>
  </si>
  <si>
    <t>２８通貨ペア</t>
    <rPh sb="2" eb="4">
      <t>ツウカ</t>
    </rPh>
    <phoneticPr fontId="2"/>
  </si>
  <si>
    <t xml:space="preserve">2016/5/2～
</t>
    <phoneticPr fontId="2"/>
  </si>
  <si>
    <t>4h</t>
    <phoneticPr fontId="2"/>
  </si>
  <si>
    <t>15min</t>
    <phoneticPr fontId="2"/>
  </si>
  <si>
    <t>CADJPY</t>
    <phoneticPr fontId="2"/>
  </si>
  <si>
    <t>NZDUSD</t>
    <phoneticPr fontId="2"/>
  </si>
  <si>
    <t>EURJPN</t>
    <phoneticPr fontId="2"/>
  </si>
  <si>
    <t>1h</t>
    <phoneticPr fontId="2"/>
  </si>
  <si>
    <t>30m</t>
    <phoneticPr fontId="2"/>
  </si>
  <si>
    <t>4h</t>
    <phoneticPr fontId="2"/>
  </si>
  <si>
    <t>建値</t>
    <rPh sb="0" eb="2">
      <t>タテネ</t>
    </rPh>
    <phoneticPr fontId="2"/>
  </si>
  <si>
    <t>drw</t>
    <phoneticPr fontId="2"/>
  </si>
  <si>
    <t>AUDCHF</t>
    <phoneticPr fontId="2"/>
  </si>
  <si>
    <t>4h</t>
    <phoneticPr fontId="2"/>
  </si>
  <si>
    <t>EURUSD</t>
    <phoneticPr fontId="2"/>
  </si>
  <si>
    <t>GBPJPY</t>
    <phoneticPr fontId="2"/>
  </si>
  <si>
    <t>GBPCHF</t>
    <phoneticPr fontId="2"/>
  </si>
  <si>
    <t>EURNZD</t>
    <phoneticPr fontId="2"/>
  </si>
  <si>
    <t>NZDCAD</t>
    <phoneticPr fontId="2"/>
  </si>
  <si>
    <t>loss</t>
    <phoneticPr fontId="2"/>
  </si>
  <si>
    <t>1h</t>
    <phoneticPr fontId="2"/>
  </si>
  <si>
    <t>AUDUSD</t>
    <phoneticPr fontId="2"/>
  </si>
  <si>
    <t>GBPCAD</t>
    <phoneticPr fontId="2"/>
  </si>
  <si>
    <t>4h</t>
    <phoneticPr fontId="2"/>
  </si>
  <si>
    <t>1h</t>
    <phoneticPr fontId="2"/>
  </si>
  <si>
    <t>FIB61.8</t>
    <phoneticPr fontId="2"/>
  </si>
  <si>
    <r>
      <t>　　　　　　　　　　　　　　　　　　　　　　　　　　　　　　　　　　　</t>
    </r>
    <r>
      <rPr>
        <b/>
        <sz val="11"/>
        <color indexed="8"/>
        <rFont val="ＭＳ Ｐゴシック"/>
        <family val="3"/>
        <charset val="128"/>
      </rPr>
      <t>SW（笹田さんWトップ/ボトム）</t>
    </r>
    <r>
      <rPr>
        <sz val="11"/>
        <color indexed="8"/>
        <rFont val="ＭＳ Ｐゴシック"/>
        <family val="3"/>
        <charset val="128"/>
      </rPr>
      <t xml:space="preserve">
</t>
    </r>
    <r>
      <rPr>
        <b/>
        <sz val="11"/>
        <color indexed="8"/>
        <rFont val="ＭＳ Ｐゴシック"/>
        <family val="3"/>
        <charset val="128"/>
      </rPr>
      <t>・原則ローソク足の右側が行き過ぎ+D/Jが出ているWトップ/ボトムを狙う。←これは絶対条件</t>
    </r>
    <r>
      <rPr>
        <sz val="11"/>
        <color indexed="8"/>
        <rFont val="ＭＳ Ｐゴシック"/>
        <family val="3"/>
        <charset val="128"/>
      </rPr>
      <t xml:space="preserve">
・SWができている手前のトレンドが長く継続していること＆SWの中腹がトレンド長さに対しFIB23.6付近で止まっていること。
　（FIB23.6と38.2の中間を過ぎてしまっていればスルー）
・SW部分のカタチがガタガタしていないこと。
・FIB-61.8で必ず決済する。←安定して勝つなら必須！
・似た動きをする通貨ペアを有効に使う。
・手前のトレンド継続が短い時、SW部分のカタチが悪い時等は、FIB61.8の手前で反転する可能性が高いと考える。
　→-61.8より若干手前にターゲット設定する。
・SW形成後、高値/安値を更新すれば基本は条件解除。
・完璧なSWルールに合致していない場合はリスクを落として入る。</t>
    </r>
    <r>
      <rPr>
        <strike/>
        <sz val="11"/>
        <color indexed="8"/>
        <rFont val="ＭＳ Ｐゴシック"/>
        <family val="3"/>
        <charset val="128"/>
      </rPr>
      <t xml:space="preserve">
</t>
    </r>
    <r>
      <rPr>
        <sz val="11"/>
        <color indexed="8"/>
        <rFont val="ＭＳ Ｐゴシック"/>
        <family val="3"/>
        <charset val="128"/>
      </rPr>
      <t>・SWができたところで強いS/Rに当たっていればリスクをかける。</t>
    </r>
    <rPh sb="53" eb="55">
      <t>ゲンソク</t>
    </rPh>
    <rPh sb="59" eb="60">
      <t>アシ</t>
    </rPh>
    <rPh sb="61" eb="63">
      <t>ミギガワ</t>
    </rPh>
    <rPh sb="64" eb="65">
      <t>イ</t>
    </rPh>
    <rPh sb="66" eb="67">
      <t>ス</t>
    </rPh>
    <rPh sb="73" eb="74">
      <t>デ</t>
    </rPh>
    <rPh sb="86" eb="87">
      <t>ネラ</t>
    </rPh>
    <rPh sb="93" eb="95">
      <t>ゼッタイ</t>
    </rPh>
    <rPh sb="95" eb="97">
      <t>ジョウケン</t>
    </rPh>
    <rPh sb="107" eb="109">
      <t>テマエ</t>
    </rPh>
    <rPh sb="115" eb="116">
      <t>ナガ</t>
    </rPh>
    <rPh sb="117" eb="119">
      <t>ケイゾク</t>
    </rPh>
    <rPh sb="129" eb="131">
      <t>チュウフク</t>
    </rPh>
    <rPh sb="136" eb="137">
      <t>ナガ</t>
    </rPh>
    <rPh sb="139" eb="140">
      <t>タイ</t>
    </rPh>
    <rPh sb="148" eb="150">
      <t>フキン</t>
    </rPh>
    <rPh sb="151" eb="152">
      <t>ト</t>
    </rPh>
    <rPh sb="176" eb="178">
      <t>チュウカン</t>
    </rPh>
    <rPh sb="179" eb="180">
      <t>ス</t>
    </rPh>
    <rPh sb="197" eb="199">
      <t>ブブン</t>
    </rPh>
    <rPh sb="227" eb="228">
      <t>カナラ</t>
    </rPh>
    <rPh sb="229" eb="231">
      <t>ケッサイ</t>
    </rPh>
    <rPh sb="235" eb="237">
      <t>アンテイ</t>
    </rPh>
    <rPh sb="239" eb="240">
      <t>カ</t>
    </rPh>
    <rPh sb="243" eb="245">
      <t>ヒッス</t>
    </rPh>
    <rPh sb="249" eb="250">
      <t>ニ</t>
    </rPh>
    <rPh sb="251" eb="252">
      <t>ウゴ</t>
    </rPh>
    <rPh sb="256" eb="258">
      <t>ツウカ</t>
    </rPh>
    <rPh sb="261" eb="263">
      <t>ユウコウ</t>
    </rPh>
    <rPh sb="264" eb="265">
      <t>ツカ</t>
    </rPh>
    <rPh sb="270" eb="272">
      <t>テマエ</t>
    </rPh>
    <rPh sb="277" eb="279">
      <t>ケイゾク</t>
    </rPh>
    <rPh sb="280" eb="281">
      <t>ミジカ</t>
    </rPh>
    <rPh sb="282" eb="283">
      <t>トキ</t>
    </rPh>
    <rPh sb="286" eb="288">
      <t>ブブン</t>
    </rPh>
    <rPh sb="293" eb="294">
      <t>ワル</t>
    </rPh>
    <rPh sb="295" eb="296">
      <t>トキ</t>
    </rPh>
    <rPh sb="296" eb="297">
      <t>ナド</t>
    </rPh>
    <rPh sb="307" eb="309">
      <t>テマエ</t>
    </rPh>
    <rPh sb="310" eb="312">
      <t>ハンテン</t>
    </rPh>
    <rPh sb="314" eb="317">
      <t>カノウセイ</t>
    </rPh>
    <rPh sb="318" eb="319">
      <t>タカ</t>
    </rPh>
    <rPh sb="321" eb="322">
      <t>カンガ</t>
    </rPh>
    <rPh sb="335" eb="337">
      <t>ジャッカン</t>
    </rPh>
    <rPh sb="337" eb="339">
      <t>テマエ</t>
    </rPh>
    <rPh sb="345" eb="347">
      <t>セッテイ</t>
    </rPh>
    <rPh sb="354" eb="356">
      <t>ケイセイ</t>
    </rPh>
    <rPh sb="356" eb="357">
      <t>ゴ</t>
    </rPh>
    <rPh sb="358" eb="360">
      <t>タカネ</t>
    </rPh>
    <rPh sb="361" eb="363">
      <t>ヤスネ</t>
    </rPh>
    <rPh sb="364" eb="366">
      <t>コウシン</t>
    </rPh>
    <rPh sb="369" eb="371">
      <t>キホン</t>
    </rPh>
    <rPh sb="372" eb="374">
      <t>ジョウケン</t>
    </rPh>
    <rPh sb="374" eb="376">
      <t>カイジョ</t>
    </rPh>
    <rPh sb="379" eb="381">
      <t>カンペキ</t>
    </rPh>
    <rPh sb="388" eb="390">
      <t>ガッチ</t>
    </rPh>
    <rPh sb="395" eb="397">
      <t>バアイ</t>
    </rPh>
    <rPh sb="402" eb="403">
      <t>オ</t>
    </rPh>
    <rPh sb="406" eb="407">
      <t>ハイ</t>
    </rPh>
    <phoneticPr fontId="2"/>
  </si>
  <si>
    <t>2016/6～</t>
    <phoneticPr fontId="2"/>
  </si>
  <si>
    <t>　　　　　　　　　　　　　　　　　　　　　　　　　　　　　　　　　買い増しルール追加
笹田Ｗ完成後、ＦＩＢ50.0付近のS/Rに逆指値にて買い増し。
S/Lは笹田W同等の位置に置いて高リワードを狙う＝ボーナス狙い</t>
    <rPh sb="33" eb="34">
      <t>カ</t>
    </rPh>
    <rPh sb="35" eb="36">
      <t>マ</t>
    </rPh>
    <rPh sb="40" eb="42">
      <t>ツイカ</t>
    </rPh>
    <rPh sb="43" eb="45">
      <t>ササダ</t>
    </rPh>
    <rPh sb="46" eb="48">
      <t>カンセイ</t>
    </rPh>
    <rPh sb="48" eb="49">
      <t>ゴ</t>
    </rPh>
    <rPh sb="57" eb="59">
      <t>フキン</t>
    </rPh>
    <rPh sb="64" eb="65">
      <t>ギャク</t>
    </rPh>
    <rPh sb="65" eb="67">
      <t>サシネ</t>
    </rPh>
    <rPh sb="69" eb="70">
      <t>カ</t>
    </rPh>
    <rPh sb="71" eb="72">
      <t>マ</t>
    </rPh>
    <rPh sb="79" eb="81">
      <t>ササダ</t>
    </rPh>
    <rPh sb="82" eb="84">
      <t>ドウトウ</t>
    </rPh>
    <rPh sb="85" eb="87">
      <t>イチ</t>
    </rPh>
    <rPh sb="88" eb="89">
      <t>オ</t>
    </rPh>
    <rPh sb="91" eb="92">
      <t>コウ</t>
    </rPh>
    <rPh sb="97" eb="98">
      <t>ネラ</t>
    </rPh>
    <rPh sb="104" eb="105">
      <t>ネラ</t>
    </rPh>
    <phoneticPr fontId="2"/>
  </si>
  <si>
    <t>GBPCHF</t>
    <phoneticPr fontId="2"/>
  </si>
  <si>
    <t>NZDJPY</t>
    <phoneticPr fontId="2"/>
  </si>
  <si>
    <t>GBPCHF</t>
    <phoneticPr fontId="2"/>
  </si>
  <si>
    <t>EURCHF</t>
    <phoneticPr fontId="2"/>
  </si>
  <si>
    <t>AUDCAD</t>
    <phoneticPr fontId="2"/>
  </si>
  <si>
    <t>sell</t>
    <phoneticPr fontId="2"/>
  </si>
  <si>
    <t>buy</t>
    <phoneticPr fontId="2"/>
  </si>
  <si>
    <t>30m</t>
    <phoneticPr fontId="2"/>
  </si>
  <si>
    <t>FIB-61.8</t>
    <phoneticPr fontId="2"/>
  </si>
  <si>
    <t>win</t>
    <phoneticPr fontId="2"/>
  </si>
  <si>
    <r>
      <t>勝率が低い通貨ペアでもしっかりルールに当てはまっていれば</t>
    </r>
    <r>
      <rPr>
        <sz val="11"/>
        <color rgb="FF000000"/>
        <rFont val="Calibri"/>
        <family val="2"/>
      </rPr>
      <t>IN</t>
    </r>
    <r>
      <rPr>
        <sz val="11"/>
        <color rgb="FF000000"/>
        <rFont val="ＭＳ Ｐゴシック"/>
        <family val="3"/>
        <charset val="128"/>
      </rPr>
      <t>して</t>
    </r>
    <r>
      <rPr>
        <sz val="11"/>
        <color rgb="FF000000"/>
        <rFont val="Calibri"/>
        <family val="2"/>
      </rPr>
      <t>OK</t>
    </r>
    <r>
      <rPr>
        <sz val="11"/>
        <color rgb="FF000000"/>
        <rFont val="ＭＳ Ｐゴシック"/>
        <family val="3"/>
        <charset val="128"/>
      </rPr>
      <t>！</t>
    </r>
  </si>
  <si>
    <t>6/17～</t>
    <phoneticPr fontId="2"/>
  </si>
  <si>
    <t>1h</t>
    <phoneticPr fontId="2"/>
  </si>
  <si>
    <t>1h</t>
    <phoneticPr fontId="2"/>
  </si>
  <si>
    <t>EURGBP</t>
    <phoneticPr fontId="2"/>
  </si>
  <si>
    <t>GBPNZD</t>
    <phoneticPr fontId="2"/>
  </si>
  <si>
    <t>GBPCHF</t>
    <phoneticPr fontId="2"/>
  </si>
  <si>
    <t>sell</t>
    <phoneticPr fontId="2"/>
  </si>
  <si>
    <t>1h</t>
    <phoneticPr fontId="2"/>
  </si>
  <si>
    <t>FIB61.8</t>
    <phoneticPr fontId="2"/>
  </si>
  <si>
    <t>AUDJPY</t>
    <phoneticPr fontId="2"/>
  </si>
  <si>
    <t>FIB61.8</t>
    <phoneticPr fontId="2"/>
  </si>
  <si>
    <t>win</t>
    <phoneticPr fontId="2"/>
  </si>
  <si>
    <t>USDCHF</t>
    <phoneticPr fontId="2"/>
  </si>
  <si>
    <t>1h →5m</t>
    <phoneticPr fontId="2"/>
  </si>
  <si>
    <t>30m</t>
    <phoneticPr fontId="2"/>
  </si>
  <si>
    <t>1h</t>
    <phoneticPr fontId="2"/>
  </si>
  <si>
    <t>6/末～7/8</t>
    <rPh sb="2" eb="3">
      <t>マツ</t>
    </rPh>
    <phoneticPr fontId="2"/>
  </si>
  <si>
    <t>イギリスEU離脱があってからポンドを中心にトレンド継続の流れが強い＝Wが合わずに苦戦。</t>
    <rPh sb="6" eb="8">
      <t>リダツ</t>
    </rPh>
    <rPh sb="18" eb="20">
      <t>チュウシン</t>
    </rPh>
    <rPh sb="25" eb="27">
      <t>ケイゾク</t>
    </rPh>
    <rPh sb="28" eb="29">
      <t>ナガ</t>
    </rPh>
    <rPh sb="31" eb="32">
      <t>ツヨ</t>
    </rPh>
    <rPh sb="36" eb="37">
      <t>ア</t>
    </rPh>
    <rPh sb="40" eb="42">
      <t>クセン</t>
    </rPh>
    <phoneticPr fontId="2"/>
  </si>
  <si>
    <t>こういう時はいつもと違う時間レンジを狙うのが良いｂｙ笹田さん。</t>
    <rPh sb="4" eb="5">
      <t>トキ</t>
    </rPh>
    <rPh sb="10" eb="11">
      <t>チガ</t>
    </rPh>
    <rPh sb="12" eb="14">
      <t>ジカン</t>
    </rPh>
    <rPh sb="18" eb="19">
      <t>ネラ</t>
    </rPh>
    <rPh sb="22" eb="23">
      <t>ヨ</t>
    </rPh>
    <rPh sb="26" eb="28">
      <t>ササダ</t>
    </rPh>
    <phoneticPr fontId="2"/>
  </si>
  <si>
    <t>確かに５～１５分足ではｗがよく機能している。しかしスプレッドの影響大…</t>
    <rPh sb="0" eb="1">
      <t>タシ</t>
    </rPh>
    <rPh sb="7" eb="8">
      <t>フン</t>
    </rPh>
    <rPh sb="8" eb="9">
      <t>アシ</t>
    </rPh>
    <rPh sb="15" eb="17">
      <t>キノウ</t>
    </rPh>
    <rPh sb="31" eb="33">
      <t>エイキョウ</t>
    </rPh>
    <rPh sb="33" eb="34">
      <t>ダイ</t>
    </rPh>
    <phoneticPr fontId="2"/>
  </si>
  <si>
    <t>長期間エントリーできないとルールを緩めすぎる×御法度！！</t>
    <rPh sb="0" eb="3">
      <t>チョウキカン</t>
    </rPh>
    <rPh sb="17" eb="18">
      <t>ユル</t>
    </rPh>
    <rPh sb="23" eb="26">
      <t>ゴハット</t>
    </rPh>
    <phoneticPr fontId="2"/>
  </si>
  <si>
    <t>EURNZD</t>
    <phoneticPr fontId="2"/>
  </si>
  <si>
    <t>AUDUSD</t>
    <phoneticPr fontId="2"/>
  </si>
  <si>
    <t>GBPUSD</t>
    <phoneticPr fontId="2"/>
  </si>
  <si>
    <t>AUDCAD</t>
    <phoneticPr fontId="2"/>
  </si>
  <si>
    <t>NZDCHF</t>
    <phoneticPr fontId="2"/>
  </si>
  <si>
    <t>EURGBP</t>
    <phoneticPr fontId="2"/>
  </si>
  <si>
    <t>FIB61.8</t>
    <phoneticPr fontId="2"/>
  </si>
  <si>
    <t>30m</t>
    <phoneticPr fontId="2"/>
  </si>
  <si>
    <t>4h</t>
    <phoneticPr fontId="2"/>
  </si>
  <si>
    <t>1h</t>
    <phoneticPr fontId="2"/>
  </si>
  <si>
    <t>30m</t>
    <phoneticPr fontId="2"/>
  </si>
  <si>
    <t>NZDCHF</t>
    <phoneticPr fontId="2"/>
  </si>
  <si>
    <t>GBPNZD</t>
    <phoneticPr fontId="2"/>
  </si>
  <si>
    <t>EURUSD</t>
    <phoneticPr fontId="2"/>
  </si>
  <si>
    <t>RURJPY</t>
    <phoneticPr fontId="2"/>
  </si>
  <si>
    <t>1h</t>
    <phoneticPr fontId="2"/>
  </si>
  <si>
    <t>EURUSD</t>
    <phoneticPr fontId="2"/>
  </si>
  <si>
    <t>EURJPY</t>
    <phoneticPr fontId="2"/>
  </si>
  <si>
    <t>GBPCHF</t>
    <phoneticPr fontId="2"/>
  </si>
  <si>
    <t>30m</t>
    <phoneticPr fontId="2"/>
  </si>
  <si>
    <t>S/R,トレンドの伸びを都合よく見ている度合が強くなってきている気がする。</t>
    <rPh sb="9" eb="10">
      <t>ノ</t>
    </rPh>
    <rPh sb="12" eb="14">
      <t>ツゴウ</t>
    </rPh>
    <rPh sb="16" eb="17">
      <t>ミ</t>
    </rPh>
    <rPh sb="20" eb="22">
      <t>ドアイ</t>
    </rPh>
    <rPh sb="23" eb="24">
      <t>ツヨ</t>
    </rPh>
    <rPh sb="32" eb="33">
      <t>キ</t>
    </rPh>
    <phoneticPr fontId="2"/>
  </si>
  <si>
    <t>しかし、厳しく見てしまうと今週は１度もトレードできていないと思われる。（但し今週のGBPCHFはゼッタイ×）</t>
    <rPh sb="4" eb="5">
      <t>キビ</t>
    </rPh>
    <rPh sb="7" eb="8">
      <t>ミ</t>
    </rPh>
    <rPh sb="13" eb="15">
      <t>コンシュウ</t>
    </rPh>
    <rPh sb="17" eb="18">
      <t>ド</t>
    </rPh>
    <rPh sb="30" eb="31">
      <t>オモ</t>
    </rPh>
    <rPh sb="36" eb="37">
      <t>タダ</t>
    </rPh>
    <rPh sb="38" eb="40">
      <t>コンシュウ</t>
    </rPh>
    <phoneticPr fontId="2"/>
  </si>
  <si>
    <t>検証履歴上の勝率を狙えるくらいのバランスを維持したい。</t>
    <rPh sb="0" eb="2">
      <t>ケンショウ</t>
    </rPh>
    <rPh sb="2" eb="4">
      <t>リレキ</t>
    </rPh>
    <rPh sb="4" eb="5">
      <t>ジョウ</t>
    </rPh>
    <rPh sb="6" eb="8">
      <t>ショウリツ</t>
    </rPh>
    <rPh sb="9" eb="10">
      <t>ネラ</t>
    </rPh>
    <rPh sb="21" eb="23">
      <t>イジ</t>
    </rPh>
    <phoneticPr fontId="2"/>
  </si>
  <si>
    <t>sell</t>
  </si>
  <si>
    <t>1h</t>
  </si>
  <si>
    <t>FIB-61.8</t>
  </si>
  <si>
    <t>win</t>
  </si>
  <si>
    <t>buy</t>
  </si>
  <si>
    <t>30m</t>
  </si>
  <si>
    <t>drw</t>
  </si>
  <si>
    <t>笹田Ｆ</t>
    <rPh sb="0" eb="2">
      <t>ササダ</t>
    </rPh>
    <phoneticPr fontId="2"/>
  </si>
  <si>
    <t>15m</t>
  </si>
  <si>
    <t>FIB61.8</t>
  </si>
  <si>
    <t>loss</t>
  </si>
  <si>
    <t>笹田ｗ：２勝２敗３分</t>
    <rPh sb="0" eb="2">
      <t>ササダ</t>
    </rPh>
    <rPh sb="5" eb="6">
      <t>ショウ</t>
    </rPh>
    <rPh sb="7" eb="8">
      <t>ハイ</t>
    </rPh>
    <rPh sb="9" eb="10">
      <t>ワ</t>
    </rPh>
    <phoneticPr fontId="2"/>
  </si>
  <si>
    <t>笹田F：１勝１敗０分</t>
    <rPh sb="0" eb="2">
      <t>ササダ</t>
    </rPh>
    <rPh sb="5" eb="6">
      <t>ショウ</t>
    </rPh>
    <rPh sb="7" eb="8">
      <t>ハイ</t>
    </rPh>
    <rPh sb="9" eb="10">
      <t>ワケ</t>
    </rPh>
    <phoneticPr fontId="2"/>
  </si>
  <si>
    <t>FIB78.6</t>
  </si>
  <si>
    <t>笹田ｗ：２勝６敗０分</t>
    <rPh sb="0" eb="2">
      <t>ササダ</t>
    </rPh>
    <rPh sb="5" eb="6">
      <t>ショウ</t>
    </rPh>
    <rPh sb="7" eb="8">
      <t>ハイ</t>
    </rPh>
    <rPh sb="9" eb="10">
      <t>ワ</t>
    </rPh>
    <phoneticPr fontId="2"/>
  </si>
  <si>
    <t>笹田F：０勝０敗０分</t>
    <rPh sb="0" eb="2">
      <t>ササダ</t>
    </rPh>
    <rPh sb="5" eb="6">
      <t>ショウ</t>
    </rPh>
    <rPh sb="7" eb="8">
      <t>ハイ</t>
    </rPh>
    <rPh sb="9" eb="10">
      <t>ワケ</t>
    </rPh>
    <phoneticPr fontId="2"/>
  </si>
  <si>
    <t>5m</t>
  </si>
  <si>
    <t>笹田ｗ：２勝１敗０分</t>
    <rPh sb="0" eb="2">
      <t>ササダ</t>
    </rPh>
    <rPh sb="5" eb="6">
      <t>ショウ</t>
    </rPh>
    <rPh sb="7" eb="8">
      <t>ハイ</t>
    </rPh>
    <rPh sb="9" eb="10">
      <t>ワ</t>
    </rPh>
    <phoneticPr fontId="2"/>
  </si>
  <si>
    <t>笹田F：３勝２敗０分</t>
    <rPh sb="0" eb="2">
      <t>ササダ</t>
    </rPh>
    <rPh sb="5" eb="6">
      <t>ショウ</t>
    </rPh>
    <rPh sb="7" eb="8">
      <t>ハイ</t>
    </rPh>
    <rPh sb="9" eb="10">
      <t>ワケ</t>
    </rPh>
    <phoneticPr fontId="2"/>
  </si>
  <si>
    <t>笹田ｗ：２勝１敗１分</t>
    <rPh sb="0" eb="2">
      <t>ササダ</t>
    </rPh>
    <rPh sb="5" eb="6">
      <t>ショウ</t>
    </rPh>
    <rPh sb="7" eb="8">
      <t>ハイ</t>
    </rPh>
    <rPh sb="9" eb="10">
      <t>ワ</t>
    </rPh>
    <phoneticPr fontId="2"/>
  </si>
  <si>
    <t>笹田F：０勝３敗２分</t>
    <rPh sb="0" eb="2">
      <t>ササダ</t>
    </rPh>
    <rPh sb="5" eb="6">
      <t>ショウ</t>
    </rPh>
    <rPh sb="7" eb="8">
      <t>ハイ</t>
    </rPh>
    <rPh sb="9" eb="10">
      <t>ワケ</t>
    </rPh>
    <phoneticPr fontId="2"/>
  </si>
  <si>
    <t>笹田F</t>
    <rPh sb="0" eb="2">
      <t>ササダ</t>
    </rPh>
    <phoneticPr fontId="2"/>
  </si>
  <si>
    <t>FIB-61.8手前</t>
    <rPh sb="8" eb="10">
      <t>テマエ</t>
    </rPh>
    <phoneticPr fontId="2"/>
  </si>
  <si>
    <t>笹田ｗ：１勝２敗０分</t>
    <rPh sb="0" eb="2">
      <t>ササダ</t>
    </rPh>
    <rPh sb="5" eb="6">
      <t>ショウ</t>
    </rPh>
    <rPh sb="7" eb="8">
      <t>ハイ</t>
    </rPh>
    <rPh sb="9" eb="10">
      <t>ワ</t>
    </rPh>
    <phoneticPr fontId="2"/>
  </si>
  <si>
    <t>笹田F：１勝３敗０分</t>
    <rPh sb="0" eb="2">
      <t>ササダ</t>
    </rPh>
    <rPh sb="5" eb="6">
      <t>ショウ</t>
    </rPh>
    <rPh sb="7" eb="8">
      <t>ハイ</t>
    </rPh>
    <rPh sb="9" eb="10">
      <t>ワケ</t>
    </rPh>
    <phoneticPr fontId="2"/>
  </si>
  <si>
    <t>4h</t>
  </si>
  <si>
    <t>笹田ｗ：４勝２敗０分</t>
    <rPh sb="0" eb="2">
      <t>ササダ</t>
    </rPh>
    <rPh sb="5" eb="6">
      <t>ショウ</t>
    </rPh>
    <rPh sb="7" eb="8">
      <t>ハイ</t>
    </rPh>
    <rPh sb="9" eb="10">
      <t>ワ</t>
    </rPh>
    <phoneticPr fontId="2"/>
  </si>
  <si>
    <t>笹田F：１勝６敗１分</t>
    <rPh sb="0" eb="2">
      <t>ササダ</t>
    </rPh>
    <rPh sb="5" eb="6">
      <t>ショウ</t>
    </rPh>
    <rPh sb="7" eb="8">
      <t>ハイ</t>
    </rPh>
    <rPh sb="9" eb="10">
      <t>ワケ</t>
    </rPh>
    <phoneticPr fontId="2"/>
  </si>
  <si>
    <t>1h-FIB61.8</t>
  </si>
  <si>
    <t>笹田ｗ：1勝1敗2分</t>
    <rPh sb="0" eb="2">
      <t>ササダ</t>
    </rPh>
    <rPh sb="5" eb="6">
      <t>ショウ</t>
    </rPh>
    <rPh sb="7" eb="8">
      <t>ハイ</t>
    </rPh>
    <rPh sb="9" eb="10">
      <t>ワ</t>
    </rPh>
    <phoneticPr fontId="2"/>
  </si>
  <si>
    <t>笹田F：１勝2敗１分</t>
    <rPh sb="0" eb="2">
      <t>ササダ</t>
    </rPh>
    <rPh sb="5" eb="6">
      <t>ショウ</t>
    </rPh>
    <rPh sb="7" eb="8">
      <t>ハイ</t>
    </rPh>
    <rPh sb="9" eb="10">
      <t>ワケ</t>
    </rPh>
    <phoneticPr fontId="2"/>
  </si>
  <si>
    <t>S/R</t>
  </si>
  <si>
    <t>日足FIB50.0</t>
    <rPh sb="0" eb="2">
      <t>ヒアシ</t>
    </rPh>
    <phoneticPr fontId="2"/>
  </si>
  <si>
    <t>FIB-200.0</t>
  </si>
  <si>
    <t>FIB100</t>
  </si>
  <si>
    <t>笹田ｗ：1勝1敗</t>
    <rPh sb="0" eb="2">
      <t>ササダ</t>
    </rPh>
    <rPh sb="5" eb="6">
      <t>ショウ</t>
    </rPh>
    <rPh sb="7" eb="8">
      <t>ハイ</t>
    </rPh>
    <phoneticPr fontId="2"/>
  </si>
  <si>
    <t>笹田F：2勝2敗</t>
    <rPh sb="0" eb="2">
      <t>ササダ</t>
    </rPh>
    <rPh sb="5" eb="6">
      <t>ショウ</t>
    </rPh>
    <rPh sb="7" eb="8">
      <t>ハイ</t>
    </rPh>
    <phoneticPr fontId="2"/>
  </si>
  <si>
    <t>今週は手痛くやられた。</t>
    <rPh sb="0" eb="2">
      <t>コンシュウ</t>
    </rPh>
    <rPh sb="3" eb="5">
      <t>テイタ</t>
    </rPh>
    <phoneticPr fontId="2"/>
  </si>
  <si>
    <t>相場分析中もヒゲでネックラインをブレイクしてから逆行するのをよく見かけてた←こんな時は要注意！！！</t>
    <rPh sb="0" eb="2">
      <t>ソウバ</t>
    </rPh>
    <rPh sb="2" eb="4">
      <t>ブンセキ</t>
    </rPh>
    <rPh sb="4" eb="5">
      <t>チュウ</t>
    </rPh>
    <rPh sb="24" eb="26">
      <t>ギャッコウ</t>
    </rPh>
    <rPh sb="32" eb="33">
      <t>ミ</t>
    </rPh>
    <rPh sb="41" eb="42">
      <t>トキ</t>
    </rPh>
    <rPh sb="43" eb="46">
      <t>ヨウチュウイ</t>
    </rPh>
    <phoneticPr fontId="2"/>
  </si>
  <si>
    <t>最近トレードチャンスが多すぎた。今週Wが６回→ルールが緩くなっている。３回程度に抑えるべき</t>
    <rPh sb="0" eb="2">
      <t>サイキン</t>
    </rPh>
    <rPh sb="11" eb="12">
      <t>オオ</t>
    </rPh>
    <rPh sb="16" eb="18">
      <t>コンシュウ</t>
    </rPh>
    <rPh sb="21" eb="22">
      <t>カイ</t>
    </rPh>
    <rPh sb="27" eb="28">
      <t>ユル</t>
    </rPh>
    <rPh sb="36" eb="37">
      <t>カイ</t>
    </rPh>
    <rPh sb="37" eb="39">
      <t>テイド</t>
    </rPh>
    <rPh sb="40" eb="41">
      <t>オサ</t>
    </rPh>
    <phoneticPr fontId="2"/>
  </si>
  <si>
    <t>手前のトレンドの伸びを厳しく見る</t>
    <rPh sb="0" eb="2">
      <t>テマエ</t>
    </rPh>
    <rPh sb="8" eb="9">
      <t>ノ</t>
    </rPh>
    <rPh sb="11" eb="12">
      <t>キビ</t>
    </rPh>
    <rPh sb="14" eb="15">
      <t>ミ</t>
    </rPh>
    <phoneticPr fontId="2"/>
  </si>
  <si>
    <t>FIB２３．６からのはみ出しは３８．２までの1/3以下が基準。1/2までいけば完全スルー。</t>
    <rPh sb="12" eb="13">
      <t>ダ</t>
    </rPh>
    <rPh sb="25" eb="27">
      <t>イカ</t>
    </rPh>
    <rPh sb="28" eb="30">
      <t>キジュン</t>
    </rPh>
    <rPh sb="39" eb="41">
      <t>カンゼン</t>
    </rPh>
    <phoneticPr fontId="2"/>
  </si>
  <si>
    <t>☆☆☆指標発表時に狙う時は、初動後に指値する。</t>
    <rPh sb="3" eb="5">
      <t>シヒョウ</t>
    </rPh>
    <rPh sb="5" eb="7">
      <t>ハッピョウ</t>
    </rPh>
    <rPh sb="7" eb="8">
      <t>ジ</t>
    </rPh>
    <rPh sb="9" eb="10">
      <t>ネラ</t>
    </rPh>
    <rPh sb="11" eb="12">
      <t>トキ</t>
    </rPh>
    <rPh sb="14" eb="16">
      <t>ショドウ</t>
    </rPh>
    <rPh sb="16" eb="17">
      <t>ゴ</t>
    </rPh>
    <rPh sb="18" eb="20">
      <t>サシネ</t>
    </rPh>
    <phoneticPr fontId="2"/>
  </si>
  <si>
    <t>Wはトレーリングしない！</t>
  </si>
  <si>
    <t>今週は相場が合っていない事をようやく認識→笹田さんに指摘してもらうまで分からなかった。</t>
    <rPh sb="0" eb="2">
      <t>コンシュウ</t>
    </rPh>
    <rPh sb="3" eb="5">
      <t>ソウバ</t>
    </rPh>
    <rPh sb="6" eb="7">
      <t>ア</t>
    </rPh>
    <rPh sb="12" eb="13">
      <t>コト</t>
    </rPh>
    <rPh sb="18" eb="20">
      <t>ニンシキ</t>
    </rPh>
    <rPh sb="21" eb="23">
      <t>ササダ</t>
    </rPh>
    <rPh sb="26" eb="28">
      <t>シテキ</t>
    </rPh>
    <rPh sb="35" eb="36">
      <t>ワ</t>
    </rPh>
    <phoneticPr fontId="2"/>
  </si>
  <si>
    <r>
      <t>⇒</t>
    </r>
    <r>
      <rPr>
        <sz val="11"/>
        <color indexed="8"/>
        <rFont val="ＭＳ Ｐゴシック"/>
        <family val="3"/>
        <charset val="128"/>
      </rPr>
      <t>相場認識が甘いうちは</t>
    </r>
    <r>
      <rPr>
        <b/>
        <sz val="11"/>
        <color indexed="8"/>
        <rFont val="ＭＳ Ｐゴシック"/>
        <family val="3"/>
        <charset val="128"/>
      </rPr>
      <t>２連敗したら最小ロットへ移行を徹底する！</t>
    </r>
    <rPh sb="1" eb="3">
      <t>ソウバ</t>
    </rPh>
    <rPh sb="3" eb="5">
      <t>ニンシキ</t>
    </rPh>
    <rPh sb="6" eb="7">
      <t>アマ</t>
    </rPh>
    <rPh sb="12" eb="14">
      <t>レンパイ</t>
    </rPh>
    <rPh sb="17" eb="19">
      <t>サイショウ</t>
    </rPh>
    <rPh sb="23" eb="25">
      <t>イコウ</t>
    </rPh>
    <rPh sb="26" eb="28">
      <t>テッテイ</t>
    </rPh>
    <phoneticPr fontId="2"/>
  </si>
  <si>
    <t>ちょっと小さいWに反応し過ぎの傾向アリ！注意！</t>
    <rPh sb="4" eb="5">
      <t>チイ</t>
    </rPh>
    <rPh sb="9" eb="11">
      <t>ハンノウ</t>
    </rPh>
    <rPh sb="12" eb="13">
      <t>ス</t>
    </rPh>
    <rPh sb="15" eb="17">
      <t>ケイコウ</t>
    </rPh>
    <rPh sb="20" eb="22">
      <t>チュウイ</t>
    </rPh>
    <phoneticPr fontId="2"/>
  </si>
  <si>
    <t>フラッグは反転手前がS/Rに接触しているヤツだけ入る</t>
    <rPh sb="5" eb="7">
      <t>ハンテン</t>
    </rPh>
    <rPh sb="7" eb="9">
      <t>テマエ</t>
    </rPh>
    <rPh sb="14" eb="16">
      <t>セッショク</t>
    </rPh>
    <rPh sb="24" eb="25">
      <t>ハイ</t>
    </rPh>
    <phoneticPr fontId="2"/>
  </si>
  <si>
    <t>ボラティリティーが低い時は３０min足以上のフラッグはスルー</t>
    <rPh sb="9" eb="10">
      <t>ヒク</t>
    </rPh>
    <rPh sb="11" eb="12">
      <t>トキ</t>
    </rPh>
    <rPh sb="18" eb="19">
      <t>アシ</t>
    </rPh>
    <rPh sb="19" eb="21">
      <t>イジョウ</t>
    </rPh>
    <phoneticPr fontId="2"/>
  </si>
  <si>
    <t>ｗは手前のトレンドの見方を厳しく！を再認識</t>
    <rPh sb="2" eb="4">
      <t>テマエ</t>
    </rPh>
    <rPh sb="10" eb="12">
      <t>ミカタ</t>
    </rPh>
    <rPh sb="13" eb="14">
      <t>キビ</t>
    </rPh>
    <rPh sb="18" eb="21">
      <t>サイニンシキ</t>
    </rPh>
    <phoneticPr fontId="2"/>
  </si>
  <si>
    <t>フラッグの建値移動タイミングをもっと見極める　とりあえず「-61.8付近までいったら」とする。</t>
    <rPh sb="5" eb="7">
      <t>タテネ</t>
    </rPh>
    <rPh sb="7" eb="9">
      <t>イドウ</t>
    </rPh>
    <rPh sb="18" eb="20">
      <t>ミキワ</t>
    </rPh>
    <rPh sb="34" eb="36">
      <t>フキン</t>
    </rPh>
    <phoneticPr fontId="2"/>
  </si>
  <si>
    <r>
      <t>フラッグはマメにチェックして指値位置のケア</t>
    </r>
    <r>
      <rPr>
        <b/>
        <sz val="11"/>
        <color rgb="FF000000"/>
        <rFont val="Calibri"/>
        <family val="2"/>
      </rPr>
      <t>/</t>
    </r>
    <r>
      <rPr>
        <b/>
        <sz val="11"/>
        <color rgb="FF000000"/>
        <rFont val="ＭＳ Ｐゴシック"/>
        <family val="3"/>
        <charset val="128"/>
      </rPr>
      <t>保有中はストップ建値移動のタイミングを計る必要アリ！！　</t>
    </r>
    <r>
      <rPr>
        <sz val="11"/>
        <color rgb="FF000000"/>
        <rFont val="ＭＳ Ｐゴシック"/>
        <family val="3"/>
        <charset val="128"/>
      </rPr>
      <t>←自分に可能か？</t>
    </r>
    <rPh sb="51" eb="53">
      <t>ジブン</t>
    </rPh>
    <rPh sb="54" eb="56">
      <t>カノウ</t>
    </rPh>
    <phoneticPr fontId="2"/>
  </si>
  <si>
    <t>EURUSDのｗは危険！！８月以降全敗×　ロット戻ってもこの通貨ペアだけは最少ロットで様子見。</t>
    <rPh sb="9" eb="11">
      <t>キケン</t>
    </rPh>
    <rPh sb="14" eb="15">
      <t>ガツ</t>
    </rPh>
    <rPh sb="15" eb="17">
      <t>イコウ</t>
    </rPh>
    <rPh sb="17" eb="19">
      <t>ゼンパイ</t>
    </rPh>
    <rPh sb="24" eb="25">
      <t>モド</t>
    </rPh>
    <rPh sb="30" eb="32">
      <t>ツウカ</t>
    </rPh>
    <rPh sb="37" eb="39">
      <t>サイショウ</t>
    </rPh>
    <rPh sb="43" eb="46">
      <t>ヨウスミ</t>
    </rPh>
    <phoneticPr fontId="2"/>
  </si>
  <si>
    <t>上下２点がちゃんと効くまで待とう！　特に反転時！</t>
    <rPh sb="0" eb="2">
      <t>ジョウゲ</t>
    </rPh>
    <rPh sb="3" eb="4">
      <t>テン</t>
    </rPh>
    <rPh sb="9" eb="10">
      <t>キ</t>
    </rPh>
    <rPh sb="13" eb="14">
      <t>マ</t>
    </rPh>
    <rPh sb="18" eb="19">
      <t>トク</t>
    </rPh>
    <rPh sb="20" eb="22">
      <t>ハンテン</t>
    </rPh>
    <rPh sb="22" eb="23">
      <t>ジ</t>
    </rPh>
    <phoneticPr fontId="2"/>
  </si>
  <si>
    <t>笹田ｗは復調と見て良いと思う。次週から強気でいこう！</t>
    <rPh sb="0" eb="2">
      <t>ササダ</t>
    </rPh>
    <rPh sb="4" eb="6">
      <t>フクチョウ</t>
    </rPh>
    <rPh sb="7" eb="8">
      <t>ミ</t>
    </rPh>
    <rPh sb="9" eb="10">
      <t>ヨ</t>
    </rPh>
    <rPh sb="12" eb="13">
      <t>オモ</t>
    </rPh>
    <rPh sb="15" eb="17">
      <t>ジシュウ</t>
    </rPh>
    <rPh sb="19" eb="21">
      <t>ツヨキ</t>
    </rPh>
    <phoneticPr fontId="2"/>
  </si>
  <si>
    <t>フラッグで大きく狙うのは反転後の３波目と見れるところに絞る←次週はコレでいってみる</t>
    <rPh sb="5" eb="6">
      <t>オオ</t>
    </rPh>
    <rPh sb="8" eb="9">
      <t>ネラ</t>
    </rPh>
    <rPh sb="12" eb="14">
      <t>ハンテン</t>
    </rPh>
    <rPh sb="14" eb="15">
      <t>ゴ</t>
    </rPh>
    <rPh sb="17" eb="18">
      <t>ハ</t>
    </rPh>
    <rPh sb="18" eb="19">
      <t>メ</t>
    </rPh>
    <rPh sb="20" eb="21">
      <t>ミ</t>
    </rPh>
    <rPh sb="27" eb="28">
      <t>シボ</t>
    </rPh>
    <rPh sb="30" eb="32">
      <t>ジシュウ</t>
    </rPh>
    <phoneticPr fontId="2"/>
  </si>
  <si>
    <t>トレンドが続いている時のフラッグはINしない</t>
    <rPh sb="5" eb="6">
      <t>ツヅ</t>
    </rPh>
    <rPh sb="10" eb="11">
      <t>トキ</t>
    </rPh>
    <phoneticPr fontId="2"/>
  </si>
  <si>
    <t>フラッグはT/Lブレイク等、他の根拠も絡んだ時が狙い目</t>
    <rPh sb="12" eb="13">
      <t>ナド</t>
    </rPh>
    <rPh sb="14" eb="15">
      <t>ホカ</t>
    </rPh>
    <rPh sb="16" eb="18">
      <t>コンキョ</t>
    </rPh>
    <rPh sb="19" eb="20">
      <t>カラ</t>
    </rPh>
    <rPh sb="22" eb="23">
      <t>トキ</t>
    </rPh>
    <rPh sb="24" eb="25">
      <t>ネラ</t>
    </rPh>
    <rPh sb="26" eb="27">
      <t>メ</t>
    </rPh>
    <phoneticPr fontId="2"/>
  </si>
  <si>
    <t>素直に動かずレンジになった時は、建値にストップ移動するか決済すべき</t>
    <rPh sb="0" eb="2">
      <t>スナオ</t>
    </rPh>
    <rPh sb="3" eb="4">
      <t>ウゴ</t>
    </rPh>
    <rPh sb="13" eb="14">
      <t>トキ</t>
    </rPh>
    <rPh sb="16" eb="18">
      <t>タテネ</t>
    </rPh>
    <rPh sb="23" eb="25">
      <t>イドウ</t>
    </rPh>
    <rPh sb="28" eb="30">
      <t>ケッサイ</t>
    </rPh>
    <phoneticPr fontId="2"/>
  </si>
  <si>
    <t>ｗはまだトレンドが強く出ない相場の為、戻りが大きい。しばらくストップを７８．６に置いて様子を見る　←機能はしてる！</t>
    <rPh sb="9" eb="10">
      <t>ツヨ</t>
    </rPh>
    <rPh sb="11" eb="12">
      <t>デ</t>
    </rPh>
    <rPh sb="14" eb="16">
      <t>ソウバ</t>
    </rPh>
    <rPh sb="17" eb="18">
      <t>タメ</t>
    </rPh>
    <rPh sb="19" eb="20">
      <t>モド</t>
    </rPh>
    <rPh sb="22" eb="23">
      <t>オオ</t>
    </rPh>
    <rPh sb="40" eb="41">
      <t>オ</t>
    </rPh>
    <rPh sb="43" eb="45">
      <t>ヨウス</t>
    </rPh>
    <rPh sb="46" eb="47">
      <t>ミ</t>
    </rPh>
    <rPh sb="50" eb="52">
      <t>キノウ</t>
    </rPh>
    <phoneticPr fontId="2"/>
  </si>
  <si>
    <t>同じ理由でフラッグのストップはしばらく100.0とする。</t>
    <rPh sb="0" eb="1">
      <t>オナ</t>
    </rPh>
    <rPh sb="2" eb="4">
      <t>リユウ</t>
    </rPh>
    <phoneticPr fontId="2"/>
  </si>
  <si>
    <t>フラッグのターゲット設定を一定させるなら、-100.0とするのが良さそう。</t>
    <rPh sb="10" eb="12">
      <t>セッテイ</t>
    </rPh>
    <rPh sb="13" eb="15">
      <t>イッテイ</t>
    </rPh>
    <rPh sb="32" eb="33">
      <t>ヨ</t>
    </rPh>
    <phoneticPr fontId="2"/>
  </si>
  <si>
    <t>やっとｗで勝てたが、やはり61.8以上戻る⇒まだ相場環境はトレンドが強くない。</t>
    <rPh sb="5" eb="6">
      <t>カ</t>
    </rPh>
    <rPh sb="17" eb="19">
      <t>イジョウ</t>
    </rPh>
    <rPh sb="19" eb="20">
      <t>モド</t>
    </rPh>
    <rPh sb="24" eb="26">
      <t>ソウバ</t>
    </rPh>
    <rPh sb="26" eb="28">
      <t>カンキョウ</t>
    </rPh>
    <rPh sb="34" eb="35">
      <t>ツヨ</t>
    </rPh>
    <phoneticPr fontId="2"/>
  </si>
  <si>
    <t>今週は自分が狙ったｗは戻りが深く、狙わなかったｗが順調に伸びた。しかも複数。自分の狙いが悪いのか？それともたまたまなのか？</t>
    <rPh sb="0" eb="2">
      <t>コンシュウ</t>
    </rPh>
    <rPh sb="3" eb="5">
      <t>ジブン</t>
    </rPh>
    <rPh sb="6" eb="7">
      <t>ネラ</t>
    </rPh>
    <rPh sb="11" eb="12">
      <t>モド</t>
    </rPh>
    <rPh sb="14" eb="15">
      <t>フカ</t>
    </rPh>
    <rPh sb="17" eb="18">
      <t>ネラ</t>
    </rPh>
    <rPh sb="25" eb="27">
      <t>ジュンチョウ</t>
    </rPh>
    <rPh sb="28" eb="29">
      <t>ノ</t>
    </rPh>
    <rPh sb="35" eb="37">
      <t>フクスウ</t>
    </rPh>
    <rPh sb="38" eb="40">
      <t>ジブン</t>
    </rPh>
    <rPh sb="41" eb="42">
      <t>ネラ</t>
    </rPh>
    <rPh sb="44" eb="45">
      <t>ワル</t>
    </rPh>
    <phoneticPr fontId="2"/>
  </si>
  <si>
    <t>戻りが深いとメンタルがキツイ。素直に伸びるｗを狙いたい。</t>
    <rPh sb="0" eb="1">
      <t>モド</t>
    </rPh>
    <rPh sb="3" eb="4">
      <t>フカ</t>
    </rPh>
    <rPh sb="15" eb="17">
      <t>スナオ</t>
    </rPh>
    <rPh sb="18" eb="19">
      <t>ノ</t>
    </rPh>
    <rPh sb="23" eb="24">
      <t>ネラ</t>
    </rPh>
    <phoneticPr fontId="2"/>
  </si>
  <si>
    <t>絶対こちらの意思では相場は動かない！！！</t>
  </si>
  <si>
    <t>当初設定したL/S幅を広げない！！　
負けを認める。</t>
  </si>
  <si>
    <t>強いS/Rを見極める</t>
  </si>
  <si>
    <t>笹田Ｗで２連敗したら３連勝するまで最小ロットに固定</t>
    <rPh sb="0" eb="2">
      <t>ササダ</t>
    </rPh>
    <rPh sb="5" eb="7">
      <t>レンパイ</t>
    </rPh>
    <rPh sb="11" eb="13">
      <t>レンショウ</t>
    </rPh>
    <rPh sb="17" eb="19">
      <t>サイショウ</t>
    </rPh>
    <rPh sb="23" eb="25">
      <t>コテイ</t>
    </rPh>
    <phoneticPr fontId="2"/>
  </si>
  <si>
    <t>フラッグは-61.8付近まで伸びたらストップを建値に移動する</t>
    <rPh sb="10" eb="12">
      <t>フキン</t>
    </rPh>
    <rPh sb="14" eb="15">
      <t>ノ</t>
    </rPh>
    <rPh sb="23" eb="25">
      <t>タテネ</t>
    </rPh>
    <rPh sb="26" eb="28">
      <t>イドウ</t>
    </rPh>
    <phoneticPr fontId="2"/>
  </si>
  <si>
    <t>手前のトレンドの伸び量を厳守！！</t>
    <rPh sb="0" eb="2">
      <t>テマエ</t>
    </rPh>
    <rPh sb="8" eb="9">
      <t>ノ</t>
    </rPh>
    <rPh sb="10" eb="11">
      <t>リョウ</t>
    </rPh>
    <rPh sb="12" eb="14">
      <t>ゲンシュ</t>
    </rPh>
    <phoneticPr fontId="2"/>
  </si>
  <si>
    <t>GBPJPY</t>
    <phoneticPr fontId="2"/>
  </si>
  <si>
    <t>EURUSD</t>
    <phoneticPr fontId="2"/>
  </si>
  <si>
    <t>EURGBP</t>
    <phoneticPr fontId="2"/>
  </si>
  <si>
    <t>EURCHF</t>
    <phoneticPr fontId="2"/>
  </si>
  <si>
    <t>AUDJPY</t>
    <phoneticPr fontId="2"/>
  </si>
  <si>
    <t>EURAUD</t>
    <phoneticPr fontId="2"/>
  </si>
  <si>
    <t>EURNZD</t>
    <phoneticPr fontId="2"/>
  </si>
  <si>
    <t>NZDCHF</t>
    <phoneticPr fontId="2"/>
  </si>
  <si>
    <t>GBPNZD</t>
    <phoneticPr fontId="2"/>
  </si>
  <si>
    <t>AUDNZD</t>
    <phoneticPr fontId="2"/>
  </si>
  <si>
    <t>EURJPY</t>
    <phoneticPr fontId="2"/>
  </si>
  <si>
    <t>USDCHF</t>
    <phoneticPr fontId="2"/>
  </si>
  <si>
    <t>buy</t>
    <phoneticPr fontId="2"/>
  </si>
  <si>
    <t>sell</t>
    <phoneticPr fontId="2"/>
  </si>
  <si>
    <t>30m</t>
    <phoneticPr fontId="2"/>
  </si>
  <si>
    <t>1h</t>
    <phoneticPr fontId="2"/>
  </si>
  <si>
    <t>loss</t>
    <phoneticPr fontId="2"/>
  </si>
  <si>
    <t>win</t>
    <phoneticPr fontId="2"/>
  </si>
  <si>
    <t>今週は右側が行き過ぎたｗは負けて行き過ぎないｗが反転する状況で、ほぼ裏目×なんと11連敗×</t>
    <rPh sb="0" eb="2">
      <t>コンシュウ</t>
    </rPh>
    <rPh sb="3" eb="4">
      <t>ミギ</t>
    </rPh>
    <rPh sb="4" eb="5">
      <t>ガワ</t>
    </rPh>
    <rPh sb="6" eb="7">
      <t>イ</t>
    </rPh>
    <rPh sb="8" eb="9">
      <t>ス</t>
    </rPh>
    <rPh sb="13" eb="14">
      <t>マ</t>
    </rPh>
    <rPh sb="16" eb="17">
      <t>イ</t>
    </rPh>
    <rPh sb="18" eb="19">
      <t>ス</t>
    </rPh>
    <rPh sb="24" eb="26">
      <t>ハンテン</t>
    </rPh>
    <rPh sb="28" eb="30">
      <t>ジョウキョウ</t>
    </rPh>
    <rPh sb="34" eb="36">
      <t>ウラメ</t>
    </rPh>
    <rPh sb="42" eb="44">
      <t>レンパイ</t>
    </rPh>
    <phoneticPr fontId="2"/>
  </si>
  <si>
    <t>今のようにトレンドの伸びが弱い時は、ロット半分にして戻りで入ることを重視する。戻りの目標はFIB38.2～50.0</t>
    <rPh sb="0" eb="1">
      <t>イマ</t>
    </rPh>
    <rPh sb="10" eb="11">
      <t>ノ</t>
    </rPh>
    <rPh sb="13" eb="14">
      <t>ヨワ</t>
    </rPh>
    <rPh sb="15" eb="16">
      <t>トキ</t>
    </rPh>
    <rPh sb="21" eb="23">
      <t>ハンブン</t>
    </rPh>
    <rPh sb="26" eb="27">
      <t>モド</t>
    </rPh>
    <rPh sb="29" eb="30">
      <t>ハイ</t>
    </rPh>
    <rPh sb="34" eb="36">
      <t>ジュウシ</t>
    </rPh>
    <rPh sb="39" eb="40">
      <t>モド</t>
    </rPh>
    <rPh sb="42" eb="44">
      <t>モクヒョウ</t>
    </rPh>
    <phoneticPr fontId="2"/>
  </si>
  <si>
    <t>先週実践できていた「強いS/Rに当たった時のみトレードする」を忘れてしまっていた×
先週は入らなかったｗが調子良かった印象があり、今週はその印象のままにトレードしてしまった。</t>
    <rPh sb="0" eb="2">
      <t>センシュウ</t>
    </rPh>
    <rPh sb="2" eb="4">
      <t>ジッセン</t>
    </rPh>
    <rPh sb="10" eb="11">
      <t>ツヨ</t>
    </rPh>
    <rPh sb="16" eb="17">
      <t>ア</t>
    </rPh>
    <rPh sb="20" eb="21">
      <t>トキ</t>
    </rPh>
    <rPh sb="31" eb="32">
      <t>ワス</t>
    </rPh>
    <rPh sb="42" eb="44">
      <t>センシュウ</t>
    </rPh>
    <rPh sb="45" eb="46">
      <t>ハイ</t>
    </rPh>
    <rPh sb="53" eb="55">
      <t>チョウシ</t>
    </rPh>
    <rPh sb="55" eb="56">
      <t>イ</t>
    </rPh>
    <rPh sb="59" eb="61">
      <t>インショウ</t>
    </rPh>
    <rPh sb="65" eb="67">
      <t>コンシュウ</t>
    </rPh>
    <rPh sb="70" eb="72">
      <t>インショウ</t>
    </rPh>
    <phoneticPr fontId="2"/>
  </si>
  <si>
    <t>トレンドの伸びが良くなる方向しか考えてなかった。「逆戻りすることもある」認識が必要。</t>
    <rPh sb="5" eb="6">
      <t>ノ</t>
    </rPh>
    <rPh sb="8" eb="9">
      <t>ヨ</t>
    </rPh>
    <rPh sb="12" eb="14">
      <t>ホウコウ</t>
    </rPh>
    <rPh sb="16" eb="17">
      <t>カンガ</t>
    </rPh>
    <rPh sb="25" eb="27">
      <t>ギャクモド</t>
    </rPh>
    <rPh sb="36" eb="38">
      <t>ニンシキ</t>
    </rPh>
    <rPh sb="39" eb="41">
      <t>ヒツヨウ</t>
    </rPh>
    <phoneticPr fontId="2"/>
  </si>
  <si>
    <t>・強いS/Rに当たっている　・笹田ｗ崩れ　・T/Lが引ける
この条件が揃えばINアリかも⇒レッツ検証</t>
    <rPh sb="1" eb="2">
      <t>ツヨ</t>
    </rPh>
    <rPh sb="7" eb="8">
      <t>ア</t>
    </rPh>
    <rPh sb="48" eb="50">
      <t>ケンショウ</t>
    </rPh>
    <phoneticPr fontId="2"/>
  </si>
  <si>
    <t>4h</t>
    <phoneticPr fontId="2"/>
  </si>
  <si>
    <t>1h</t>
    <phoneticPr fontId="2"/>
  </si>
  <si>
    <t>15m</t>
    <phoneticPr fontId="2"/>
  </si>
  <si>
    <t>F</t>
    <phoneticPr fontId="2"/>
  </si>
  <si>
    <t>ﾚﾝｼﾞﾌﾞﾚｲｸ</t>
    <phoneticPr fontId="2"/>
  </si>
  <si>
    <t>30m</t>
    <phoneticPr fontId="2"/>
  </si>
  <si>
    <t>ｗ</t>
    <phoneticPr fontId="2"/>
  </si>
  <si>
    <t>T/Lﾌﾞﾚｲｸ</t>
    <phoneticPr fontId="2"/>
  </si>
  <si>
    <t>FIB78.6</t>
    <phoneticPr fontId="2"/>
  </si>
  <si>
    <t>FIB100</t>
    <phoneticPr fontId="2"/>
  </si>
  <si>
    <t>FIB61.8</t>
    <phoneticPr fontId="2"/>
  </si>
  <si>
    <t>FIB-61.8</t>
    <phoneticPr fontId="2"/>
  </si>
  <si>
    <t>笹田ｗ：1勝5敗</t>
    <rPh sb="0" eb="2">
      <t>ササダ</t>
    </rPh>
    <rPh sb="5" eb="6">
      <t>ショウ</t>
    </rPh>
    <rPh sb="7" eb="8">
      <t>ハイ</t>
    </rPh>
    <phoneticPr fontId="2"/>
  </si>
  <si>
    <t>笹田F：0勝2敗</t>
    <rPh sb="0" eb="2">
      <t>ササダ</t>
    </rPh>
    <rPh sb="5" eb="6">
      <t>ショウ</t>
    </rPh>
    <rPh sb="7" eb="8">
      <t>ハイ</t>
    </rPh>
    <phoneticPr fontId="2"/>
  </si>
  <si>
    <t>CHGJPY</t>
    <phoneticPr fontId="2"/>
  </si>
  <si>
    <t>EURJPY</t>
    <phoneticPr fontId="2"/>
  </si>
  <si>
    <t>CADCHF</t>
    <phoneticPr fontId="2"/>
  </si>
  <si>
    <t>EURUSD</t>
    <phoneticPr fontId="2"/>
  </si>
  <si>
    <t>NZDCAD</t>
    <phoneticPr fontId="2"/>
  </si>
  <si>
    <t>USDCHF</t>
    <phoneticPr fontId="2"/>
  </si>
  <si>
    <t>NZDUSD</t>
    <phoneticPr fontId="2"/>
  </si>
  <si>
    <t>AUDNZD</t>
    <phoneticPr fontId="2"/>
  </si>
  <si>
    <t>USDJPY</t>
    <phoneticPr fontId="2"/>
  </si>
  <si>
    <t>buy</t>
    <phoneticPr fontId="2"/>
  </si>
  <si>
    <t>sell</t>
    <phoneticPr fontId="2"/>
  </si>
  <si>
    <t>loss</t>
    <phoneticPr fontId="2"/>
  </si>
  <si>
    <t>win</t>
    <phoneticPr fontId="2"/>
  </si>
  <si>
    <t>drw</t>
    <phoneticPr fontId="2"/>
  </si>
  <si>
    <t>今週後半になってやっと有効なS/Rの引き方ができてきた
⇒まず週足レベルで２回以上止められているところにS/Rを引いておいて、そこに接触してきた通貨ペアに注目する</t>
    <rPh sb="0" eb="2">
      <t>コンシュウ</t>
    </rPh>
    <rPh sb="2" eb="4">
      <t>コウハン</t>
    </rPh>
    <rPh sb="11" eb="13">
      <t>ユウコウ</t>
    </rPh>
    <rPh sb="18" eb="19">
      <t>ヒ</t>
    </rPh>
    <rPh sb="20" eb="21">
      <t>カタ</t>
    </rPh>
    <rPh sb="31" eb="32">
      <t>シュウ</t>
    </rPh>
    <rPh sb="32" eb="33">
      <t>アシ</t>
    </rPh>
    <rPh sb="38" eb="41">
      <t>カイイジョウ</t>
    </rPh>
    <rPh sb="41" eb="42">
      <t>ト</t>
    </rPh>
    <rPh sb="56" eb="57">
      <t>ヒ</t>
    </rPh>
    <rPh sb="66" eb="68">
      <t>セッショク</t>
    </rPh>
    <rPh sb="72" eb="74">
      <t>ツウカ</t>
    </rPh>
    <rPh sb="77" eb="79">
      <t>チュウモク</t>
    </rPh>
    <phoneticPr fontId="2"/>
  </si>
  <si>
    <t>フラッグは場中あまり見れない＆トレンドが伸びない現状ではFIB100.0ターゲット決済にすべき。来週から実践　←ストップどーするか？61.8でいくか</t>
    <rPh sb="5" eb="6">
      <t>バ</t>
    </rPh>
    <rPh sb="6" eb="7">
      <t>チュウ</t>
    </rPh>
    <rPh sb="10" eb="11">
      <t>ミ</t>
    </rPh>
    <rPh sb="20" eb="21">
      <t>ノ</t>
    </rPh>
    <rPh sb="24" eb="26">
      <t>ゲンジョウ</t>
    </rPh>
    <rPh sb="41" eb="43">
      <t>ケッサイ</t>
    </rPh>
    <rPh sb="48" eb="50">
      <t>ライシュウ</t>
    </rPh>
    <rPh sb="52" eb="54">
      <t>ジッセン</t>
    </rPh>
    <phoneticPr fontId="2"/>
  </si>
  <si>
    <t>1h</t>
    <phoneticPr fontId="2"/>
  </si>
  <si>
    <t>30m</t>
    <phoneticPr fontId="2"/>
  </si>
  <si>
    <t>15m</t>
    <phoneticPr fontId="2"/>
  </si>
  <si>
    <t>ﾁｬﾈﾙ</t>
    <phoneticPr fontId="2"/>
  </si>
  <si>
    <t>笹田F</t>
    <rPh sb="0" eb="2">
      <t>ササダ</t>
    </rPh>
    <phoneticPr fontId="2"/>
  </si>
  <si>
    <t>ｗﾓﾄﾞｷ</t>
    <phoneticPr fontId="2"/>
  </si>
  <si>
    <t>笹田ｗ：1勝2敗1分</t>
    <rPh sb="0" eb="2">
      <t>ササダ</t>
    </rPh>
    <rPh sb="5" eb="6">
      <t>ショウ</t>
    </rPh>
    <rPh sb="7" eb="8">
      <t>ハイ</t>
    </rPh>
    <rPh sb="9" eb="10">
      <t>ワ</t>
    </rPh>
    <phoneticPr fontId="2"/>
  </si>
  <si>
    <t>笹田F：0勝2敗1分</t>
    <rPh sb="0" eb="2">
      <t>ササダ</t>
    </rPh>
    <rPh sb="5" eb="6">
      <t>ショウ</t>
    </rPh>
    <rPh sb="7" eb="8">
      <t>ハイ</t>
    </rPh>
    <rPh sb="9" eb="10">
      <t>ワ</t>
    </rPh>
    <phoneticPr fontId="2"/>
  </si>
  <si>
    <t>FIB100</t>
    <phoneticPr fontId="2"/>
  </si>
  <si>
    <t>S/R</t>
    <phoneticPr fontId="2"/>
  </si>
  <si>
    <t>FIB61.8</t>
    <phoneticPr fontId="2"/>
  </si>
  <si>
    <t>EURAUD</t>
    <phoneticPr fontId="2"/>
  </si>
  <si>
    <t>EURNZD</t>
    <phoneticPr fontId="2"/>
  </si>
  <si>
    <t>EURCAD</t>
    <phoneticPr fontId="2"/>
  </si>
  <si>
    <t>USDCHF</t>
    <phoneticPr fontId="2"/>
  </si>
  <si>
    <t>buy</t>
    <phoneticPr fontId="2"/>
  </si>
  <si>
    <t>sell</t>
    <phoneticPr fontId="2"/>
  </si>
  <si>
    <t>loss</t>
    <phoneticPr fontId="2"/>
  </si>
  <si>
    <t>win</t>
    <phoneticPr fontId="2"/>
  </si>
  <si>
    <t>drw</t>
    <phoneticPr fontId="2"/>
  </si>
  <si>
    <t>笹田ｗ：０勝1敗</t>
    <rPh sb="0" eb="2">
      <t>ササダ</t>
    </rPh>
    <rPh sb="5" eb="6">
      <t>ショウ</t>
    </rPh>
    <rPh sb="7" eb="8">
      <t>ハイ</t>
    </rPh>
    <phoneticPr fontId="2"/>
  </si>
  <si>
    <t>笹田F：</t>
    <rPh sb="0" eb="2">
      <t>ササダ</t>
    </rPh>
    <phoneticPr fontId="2"/>
  </si>
  <si>
    <t>ﾚﾝｼﾞﾌﾞﾚｲｸ</t>
    <phoneticPr fontId="2"/>
  </si>
  <si>
    <t>Fﾌﾞﾚｲｸ</t>
    <phoneticPr fontId="2"/>
  </si>
  <si>
    <t>T/Lﾌﾞﾚｲｸ</t>
    <phoneticPr fontId="2"/>
  </si>
  <si>
    <t>30m</t>
    <phoneticPr fontId="2"/>
  </si>
  <si>
    <t>4h→15m</t>
    <phoneticPr fontId="2"/>
  </si>
  <si>
    <t>日足→30m</t>
    <rPh sb="0" eb="2">
      <t>ヒアシ</t>
    </rPh>
    <phoneticPr fontId="2"/>
  </si>
  <si>
    <t>1h</t>
    <phoneticPr fontId="2"/>
  </si>
  <si>
    <t>4h</t>
    <phoneticPr fontId="2"/>
  </si>
  <si>
    <t>15m</t>
    <phoneticPr fontId="2"/>
  </si>
  <si>
    <t>FIB100</t>
    <phoneticPr fontId="2"/>
  </si>
  <si>
    <t>FIB-100</t>
    <phoneticPr fontId="2"/>
  </si>
  <si>
    <t>結果はけっこう良さそう。しかし、指標発表の乱高下でたまたま獲れた可能性もアリ。
来週も同手法で様子を見る。</t>
    <rPh sb="0" eb="2">
      <t>ケッカ</t>
    </rPh>
    <rPh sb="7" eb="8">
      <t>ヨ</t>
    </rPh>
    <rPh sb="16" eb="18">
      <t>シヒョウ</t>
    </rPh>
    <rPh sb="18" eb="20">
      <t>ハッピョウ</t>
    </rPh>
    <rPh sb="21" eb="24">
      <t>ランコウゲ</t>
    </rPh>
    <rPh sb="29" eb="30">
      <t>ト</t>
    </rPh>
    <rPh sb="32" eb="35">
      <t>カノウセイ</t>
    </rPh>
    <rPh sb="40" eb="42">
      <t>ライシュウ</t>
    </rPh>
    <rPh sb="43" eb="44">
      <t>ドウ</t>
    </rPh>
    <rPh sb="44" eb="46">
      <t>シュホウ</t>
    </rPh>
    <rPh sb="47" eb="49">
      <t>ヨウス</t>
    </rPh>
    <rPh sb="50" eb="51">
      <t>ミ</t>
    </rPh>
    <phoneticPr fontId="2"/>
  </si>
  <si>
    <t>ｗは相変わらず合わない相場環境。引き続き様子見。</t>
    <rPh sb="2" eb="4">
      <t>アイカ</t>
    </rPh>
    <rPh sb="7" eb="8">
      <t>ア</t>
    </rPh>
    <rPh sb="11" eb="13">
      <t>ソウバ</t>
    </rPh>
    <rPh sb="13" eb="15">
      <t>カンキョウ</t>
    </rPh>
    <rPh sb="16" eb="17">
      <t>ヒ</t>
    </rPh>
    <rPh sb="18" eb="19">
      <t>ツヅ</t>
    </rPh>
    <rPh sb="20" eb="23">
      <t>ヨウスミ</t>
    </rPh>
    <phoneticPr fontId="2"/>
  </si>
  <si>
    <t>先週からのS/Rの引き方にプラスして、４ｈ足レベルでの相関を見るようにした。
トップ３ vs ワースト３辺りの通貨ペアで強いS/Rに当たっているやつのみトレード対象に設定</t>
    <rPh sb="0" eb="2">
      <t>センシュウ</t>
    </rPh>
    <rPh sb="9" eb="10">
      <t>ヒ</t>
    </rPh>
    <rPh sb="11" eb="12">
      <t>カタ</t>
    </rPh>
    <rPh sb="21" eb="22">
      <t>アシ</t>
    </rPh>
    <rPh sb="27" eb="29">
      <t>ソウカン</t>
    </rPh>
    <rPh sb="30" eb="31">
      <t>ミ</t>
    </rPh>
    <rPh sb="52" eb="53">
      <t>アタ</t>
    </rPh>
    <rPh sb="55" eb="57">
      <t>ツウカ</t>
    </rPh>
    <rPh sb="60" eb="61">
      <t>ツヨ</t>
    </rPh>
    <rPh sb="66" eb="67">
      <t>ア</t>
    </rPh>
    <rPh sb="80" eb="82">
      <t>タイショウ</t>
    </rPh>
    <rPh sb="83" eb="85">
      <t>セッテイ</t>
    </rPh>
    <phoneticPr fontId="2"/>
  </si>
  <si>
    <t>GBPJPY</t>
    <phoneticPr fontId="2"/>
  </si>
  <si>
    <t>USDCAD</t>
    <phoneticPr fontId="2"/>
  </si>
  <si>
    <t>CADCHF</t>
    <phoneticPr fontId="2"/>
  </si>
  <si>
    <t>NZDJPY</t>
    <phoneticPr fontId="2"/>
  </si>
  <si>
    <t>EURCHF</t>
    <phoneticPr fontId="2"/>
  </si>
  <si>
    <t>NZDUSD</t>
    <phoneticPr fontId="2"/>
  </si>
  <si>
    <t>AUDCHF</t>
    <phoneticPr fontId="2"/>
  </si>
  <si>
    <t>EURAUD</t>
    <phoneticPr fontId="2"/>
  </si>
  <si>
    <t>buy</t>
    <phoneticPr fontId="2"/>
  </si>
  <si>
    <t>sell</t>
    <phoneticPr fontId="2"/>
  </si>
  <si>
    <t>loss</t>
    <phoneticPr fontId="2"/>
  </si>
  <si>
    <t>win</t>
    <phoneticPr fontId="2"/>
  </si>
  <si>
    <t>drw</t>
    <phoneticPr fontId="2"/>
  </si>
  <si>
    <t>但し、まだ確信があるトレードができているワケではなく、綱渡り状態なカンジ。運の良さも手伝っている気がする。</t>
    <rPh sb="0" eb="1">
      <t>タダ</t>
    </rPh>
    <rPh sb="5" eb="7">
      <t>カクシン</t>
    </rPh>
    <rPh sb="27" eb="29">
      <t>ツナワタ</t>
    </rPh>
    <rPh sb="30" eb="32">
      <t>ジョウタイ</t>
    </rPh>
    <rPh sb="37" eb="38">
      <t>ウン</t>
    </rPh>
    <rPh sb="39" eb="40">
      <t>ヨ</t>
    </rPh>
    <rPh sb="42" eb="44">
      <t>テツダ</t>
    </rPh>
    <rPh sb="48" eb="49">
      <t>キ</t>
    </rPh>
    <phoneticPr fontId="2"/>
  </si>
  <si>
    <t>来週も同手法で経験値を稼ぐ。</t>
    <rPh sb="0" eb="2">
      <t>ライシュウ</t>
    </rPh>
    <rPh sb="3" eb="4">
      <t>ドウ</t>
    </rPh>
    <rPh sb="4" eb="6">
      <t>シュホウ</t>
    </rPh>
    <rPh sb="7" eb="9">
      <t>ケイケン</t>
    </rPh>
    <rPh sb="9" eb="10">
      <t>チ</t>
    </rPh>
    <rPh sb="11" eb="12">
      <t>カセ</t>
    </rPh>
    <phoneticPr fontId="2"/>
  </si>
  <si>
    <t>ストップはFIB100+2pips強に設定するのが良さそう。</t>
    <rPh sb="17" eb="18">
      <t>キョウ</t>
    </rPh>
    <rPh sb="19" eb="21">
      <t>セッテイ</t>
    </rPh>
    <rPh sb="25" eb="26">
      <t>ヨ</t>
    </rPh>
    <phoneticPr fontId="2"/>
  </si>
  <si>
    <t>週足S/R+相関性の相場分析方法は今週も良い傾向。</t>
    <rPh sb="0" eb="1">
      <t>シュウ</t>
    </rPh>
    <rPh sb="1" eb="2">
      <t>アシ</t>
    </rPh>
    <rPh sb="6" eb="9">
      <t>ソウカンセイ</t>
    </rPh>
    <rPh sb="10" eb="12">
      <t>ソウバ</t>
    </rPh>
    <rPh sb="12" eb="14">
      <t>ブンセキ</t>
    </rPh>
    <rPh sb="14" eb="16">
      <t>ホウホウ</t>
    </rPh>
    <rPh sb="17" eb="19">
      <t>コンシュウ</t>
    </rPh>
    <rPh sb="20" eb="21">
      <t>イ</t>
    </rPh>
    <rPh sb="22" eb="24">
      <t>ケイコウ</t>
    </rPh>
    <phoneticPr fontId="2"/>
  </si>
  <si>
    <t>笹田ｗは今週２連勝。しかし、週末のクロス円に指値を入れていたら高確率で負けていたと思われる。３連勝となっても注意が必要。
（最良と読んだEURAUDのｗに指値していた為被害には遭わず）</t>
    <rPh sb="0" eb="2">
      <t>ササダ</t>
    </rPh>
    <rPh sb="4" eb="6">
      <t>コンシュウ</t>
    </rPh>
    <rPh sb="7" eb="9">
      <t>レンショウ</t>
    </rPh>
    <rPh sb="14" eb="16">
      <t>シュウマツ</t>
    </rPh>
    <rPh sb="20" eb="21">
      <t>エン</t>
    </rPh>
    <rPh sb="22" eb="24">
      <t>サシネ</t>
    </rPh>
    <rPh sb="25" eb="26">
      <t>イ</t>
    </rPh>
    <rPh sb="31" eb="34">
      <t>コウカクリツ</t>
    </rPh>
    <rPh sb="35" eb="36">
      <t>マ</t>
    </rPh>
    <rPh sb="41" eb="42">
      <t>オモ</t>
    </rPh>
    <rPh sb="47" eb="49">
      <t>レンショウ</t>
    </rPh>
    <rPh sb="54" eb="56">
      <t>チュウイ</t>
    </rPh>
    <rPh sb="57" eb="59">
      <t>ヒツヨウ</t>
    </rPh>
    <rPh sb="62" eb="64">
      <t>サイリョウ</t>
    </rPh>
    <rPh sb="65" eb="66">
      <t>ヨ</t>
    </rPh>
    <rPh sb="77" eb="79">
      <t>サシネ</t>
    </rPh>
    <rPh sb="83" eb="84">
      <t>タメ</t>
    </rPh>
    <rPh sb="84" eb="86">
      <t>ヒガイ</t>
    </rPh>
    <rPh sb="88" eb="89">
      <t>ア</t>
    </rPh>
    <phoneticPr fontId="2"/>
  </si>
  <si>
    <t>T/Lﾌﾞﾚｲｸ</t>
    <phoneticPr fontId="2"/>
  </si>
  <si>
    <t>1h</t>
    <phoneticPr fontId="2"/>
  </si>
  <si>
    <t>ﾌﾗｯｸﾞもどき</t>
    <phoneticPr fontId="2"/>
  </si>
  <si>
    <t>15m</t>
    <phoneticPr fontId="2"/>
  </si>
  <si>
    <t>笹田F</t>
    <rPh sb="0" eb="2">
      <t>ササダ</t>
    </rPh>
    <phoneticPr fontId="2"/>
  </si>
  <si>
    <t>ﾌﾗｯｸﾞ</t>
    <phoneticPr fontId="2"/>
  </si>
  <si>
    <t>FS</t>
    <phoneticPr fontId="2"/>
  </si>
  <si>
    <t>FIB100</t>
    <phoneticPr fontId="2"/>
  </si>
  <si>
    <t>笹田ｗ：2勝0敗</t>
    <rPh sb="0" eb="2">
      <t>ササダ</t>
    </rPh>
    <rPh sb="5" eb="6">
      <t>ショウ</t>
    </rPh>
    <rPh sb="7" eb="8">
      <t>ハイ</t>
    </rPh>
    <phoneticPr fontId="2"/>
  </si>
  <si>
    <t>笹田F：1勝0敗</t>
    <rPh sb="0" eb="2">
      <t>ササダ</t>
    </rPh>
    <rPh sb="5" eb="6">
      <t>ショウ</t>
    </rPh>
    <rPh sb="7" eb="8">
      <t>ハイ</t>
    </rPh>
    <phoneticPr fontId="2"/>
  </si>
  <si>
    <t>笹田ｗ</t>
    <rPh sb="0" eb="2">
      <t>ササダ</t>
    </rPh>
    <phoneticPr fontId="2"/>
  </si>
  <si>
    <t>２８通貨ペア</t>
    <rPh sb="2" eb="4">
      <t>ツウカ</t>
    </rPh>
    <phoneticPr fontId="2"/>
  </si>
  <si>
    <t>2016/10/17～</t>
    <phoneticPr fontId="2"/>
  </si>
  <si>
    <r>
      <t>　　　　　　　　　　　　　　　　　　　　　　　　　　　　　　　　　　</t>
    </r>
    <r>
      <rPr>
        <b/>
        <sz val="11"/>
        <color indexed="8"/>
        <rFont val="ＭＳ Ｐゴシック"/>
        <family val="3"/>
        <charset val="128"/>
      </rPr>
      <t>週足S/R+相関性ルール</t>
    </r>
    <r>
      <rPr>
        <sz val="11"/>
        <color indexed="8"/>
        <rFont val="ＭＳ Ｐゴシック"/>
        <family val="3"/>
        <charset val="128"/>
      </rPr>
      <t xml:space="preserve">
･週足で２回以上止められている場所にS/Rを引く。
・４時間足で相関性を確認。強い通貨、弱い通貨を２～３個づつ選定する。
・選定した通貨ペアからS/Rに接触した通貨を探す。
･更にチャートパターンが認められれば、条件成立。
・ネックラインブレイクでIN。FIB100+2.0pips強をストップ、FIB-100をターゲットに設定。</t>
    </r>
    <rPh sb="34" eb="35">
      <t>シュウ</t>
    </rPh>
    <rPh sb="35" eb="36">
      <t>アシ</t>
    </rPh>
    <rPh sb="40" eb="43">
      <t>ソウカンセイ</t>
    </rPh>
    <rPh sb="48" eb="49">
      <t>シュウ</t>
    </rPh>
    <rPh sb="49" eb="50">
      <t>アシ</t>
    </rPh>
    <rPh sb="52" eb="53">
      <t>カイ</t>
    </rPh>
    <rPh sb="53" eb="55">
      <t>イジョウ</t>
    </rPh>
    <rPh sb="55" eb="56">
      <t>ト</t>
    </rPh>
    <rPh sb="62" eb="64">
      <t>バショ</t>
    </rPh>
    <rPh sb="69" eb="70">
      <t>ヒ</t>
    </rPh>
    <rPh sb="75" eb="77">
      <t>ジカン</t>
    </rPh>
    <rPh sb="77" eb="78">
      <t>アシ</t>
    </rPh>
    <rPh sb="79" eb="81">
      <t>ソウカン</t>
    </rPh>
    <rPh sb="81" eb="82">
      <t>セイ</t>
    </rPh>
    <rPh sb="83" eb="85">
      <t>カクニン</t>
    </rPh>
    <rPh sb="86" eb="87">
      <t>ツヨ</t>
    </rPh>
    <rPh sb="88" eb="90">
      <t>ツウカ</t>
    </rPh>
    <rPh sb="91" eb="92">
      <t>ヨワ</t>
    </rPh>
    <rPh sb="93" eb="95">
      <t>ツウカ</t>
    </rPh>
    <rPh sb="99" eb="100">
      <t>コ</t>
    </rPh>
    <rPh sb="102" eb="104">
      <t>センテイ</t>
    </rPh>
    <rPh sb="109" eb="111">
      <t>センテイ</t>
    </rPh>
    <rPh sb="113" eb="115">
      <t>ツウカ</t>
    </rPh>
    <rPh sb="123" eb="125">
      <t>セッショク</t>
    </rPh>
    <rPh sb="127" eb="129">
      <t>ツウカ</t>
    </rPh>
    <rPh sb="130" eb="131">
      <t>サガ</t>
    </rPh>
    <rPh sb="135" eb="136">
      <t>サラ</t>
    </rPh>
    <rPh sb="146" eb="147">
      <t>ミト</t>
    </rPh>
    <rPh sb="153" eb="155">
      <t>ジョウケン</t>
    </rPh>
    <rPh sb="155" eb="157">
      <t>セイリツ</t>
    </rPh>
    <rPh sb="188" eb="189">
      <t>キョウ</t>
    </rPh>
    <rPh sb="209" eb="211">
      <t>セッテイ</t>
    </rPh>
    <phoneticPr fontId="2"/>
  </si>
</sst>
</file>

<file path=xl/styles.xml><?xml version="1.0" encoding="utf-8"?>
<styleSheet xmlns="http://schemas.openxmlformats.org/spreadsheetml/2006/main">
  <numFmts count="9">
    <numFmt numFmtId="5" formatCode="&quot;¥&quot;#,##0;&quot;¥&quot;\-#,##0"/>
    <numFmt numFmtId="176" formatCode="0_ "/>
    <numFmt numFmtId="177" formatCode="0.0_);[Red]\(0.0\)"/>
    <numFmt numFmtId="178" formatCode="0_);[Red]\(0\)"/>
    <numFmt numFmtId="179" formatCode="0.00_ "/>
    <numFmt numFmtId="180" formatCode="&quot;¥&quot;#,##0_);[Red]\(&quot;¥&quot;#,##0\)"/>
    <numFmt numFmtId="181" formatCode="[$-F800]dddd\,\ mmmm\ dd\,\ yyyy"/>
    <numFmt numFmtId="182" formatCode="0.00000_);[Red]\(0.00000\)"/>
    <numFmt numFmtId="183" formatCode="yyyy/m/d\ h:mm;@"/>
  </numFmts>
  <fonts count="28">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9"/>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
      <sz val="8"/>
      <color indexed="8"/>
      <name val="ＭＳ Ｐゴシック"/>
      <family val="3"/>
      <charset val="128"/>
    </font>
    <font>
      <b/>
      <sz val="14"/>
      <color rgb="FFFF0000"/>
      <name val="ＭＳ Ｐゴシック"/>
      <family val="3"/>
      <charset val="128"/>
    </font>
    <font>
      <b/>
      <sz val="11"/>
      <color rgb="FFFFC000"/>
      <name val="ＭＳ Ｐゴシック"/>
      <family val="3"/>
      <charset val="128"/>
    </font>
    <font>
      <strike/>
      <sz val="11"/>
      <color indexed="8"/>
      <name val="ＭＳ Ｐゴシック"/>
      <family val="3"/>
      <charset val="128"/>
    </font>
    <font>
      <b/>
      <sz val="18"/>
      <color rgb="FFFF0000"/>
      <name val="ＭＳ Ｐゴシック"/>
      <family val="3"/>
      <charset val="128"/>
    </font>
    <font>
      <b/>
      <sz val="11"/>
      <color rgb="FF000000"/>
      <name val="ＭＳ Ｐゴシック"/>
      <family val="3"/>
      <charset val="128"/>
    </font>
    <font>
      <b/>
      <sz val="11"/>
      <color rgb="FF000000"/>
      <name val="Calibri"/>
      <family val="2"/>
    </font>
  </fonts>
  <fills count="10">
    <fill>
      <patternFill patternType="none"/>
    </fill>
    <fill>
      <patternFill patternType="gray125"/>
    </fill>
    <fill>
      <patternFill patternType="solid">
        <fgColor indexed="42"/>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
      <patternFill patternType="solid">
        <fgColor theme="3" tint="0.39997558519241921"/>
        <bgColor indexed="64"/>
      </patternFill>
    </fill>
  </fills>
  <borders count="57">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09">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center" vertical="center"/>
    </xf>
    <xf numFmtId="0" fontId="8" fillId="2" borderId="8" xfId="0" applyNumberFormat="1" applyFont="1" applyFill="1" applyBorder="1" applyAlignment="1" applyProtection="1">
      <alignment horizontal="center" vertical="center"/>
    </xf>
    <xf numFmtId="176" fontId="0" fillId="2" borderId="8" xfId="0" applyNumberFormat="1" applyFont="1" applyFill="1" applyBorder="1" applyAlignment="1" applyProtection="1">
      <alignment horizontal="center" vertical="center"/>
    </xf>
    <xf numFmtId="177" fontId="0" fillId="2" borderId="8" xfId="0" applyNumberFormat="1" applyFont="1" applyFill="1" applyBorder="1" applyAlignment="1" applyProtection="1">
      <alignment horizontal="center" vertical="center"/>
    </xf>
    <xf numFmtId="177" fontId="0" fillId="2" borderId="9" xfId="0" applyNumberFormat="1" applyFont="1" applyFill="1" applyBorder="1" applyAlignment="1" applyProtection="1">
      <alignment horizontal="center" vertical="center"/>
    </xf>
    <xf numFmtId="0" fontId="0" fillId="2" borderId="10" xfId="0" applyNumberFormat="1" applyFont="1" applyFill="1" applyBorder="1" applyAlignment="1" applyProtection="1">
      <alignment horizontal="center" vertical="center"/>
    </xf>
    <xf numFmtId="178" fontId="0" fillId="2" borderId="10" xfId="0" applyNumberFormat="1" applyFill="1" applyBorder="1" applyAlignment="1" applyProtection="1">
      <alignment horizontal="center"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0" fillId="0" borderId="0" xfId="0" applyNumberFormat="1" applyFont="1" applyFill="1" applyBorder="1" applyAlignment="1" applyProtection="1">
      <alignment horizontal="center" vertical="center"/>
    </xf>
    <xf numFmtId="0" fontId="0" fillId="0" borderId="3" xfId="0" applyNumberFormat="1" applyFont="1" applyFill="1" applyBorder="1" applyAlignment="1" applyProtection="1">
      <alignment horizontal="center" vertical="center"/>
    </xf>
    <xf numFmtId="0" fontId="0" fillId="0" borderId="15" xfId="0" applyNumberFormat="1" applyFont="1" applyFill="1" applyBorder="1" applyAlignment="1" applyProtection="1">
      <alignment horizontal="center" vertical="center"/>
    </xf>
    <xf numFmtId="176" fontId="8" fillId="0" borderId="16" xfId="0" applyNumberFormat="1" applyFont="1" applyFill="1" applyBorder="1" applyAlignment="1" applyProtection="1">
      <alignment vertical="center"/>
    </xf>
    <xf numFmtId="0" fontId="0" fillId="0" borderId="18" xfId="0" applyNumberFormat="1" applyFont="1" applyFill="1" applyBorder="1" applyAlignment="1" applyProtection="1">
      <alignment horizontal="center" vertical="center"/>
    </xf>
    <xf numFmtId="177" fontId="0" fillId="0" borderId="17" xfId="0" applyNumberFormat="1" applyFont="1" applyFill="1" applyBorder="1" applyAlignment="1" applyProtection="1">
      <alignment horizontal="center" vertical="center"/>
    </xf>
    <xf numFmtId="177" fontId="0" fillId="0" borderId="19"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9" fillId="3" borderId="8" xfId="0" applyNumberFormat="1" applyFont="1" applyFill="1" applyBorder="1" applyAlignment="1" applyProtection="1">
      <alignment horizontal="center" vertical="center"/>
    </xf>
    <xf numFmtId="0" fontId="9" fillId="3" borderId="10" xfId="0" applyNumberFormat="1" applyFont="1" applyFill="1" applyBorder="1" applyAlignment="1" applyProtection="1">
      <alignment horizontal="center" vertical="center"/>
    </xf>
    <xf numFmtId="0" fontId="0" fillId="0" borderId="12" xfId="0" applyNumberFormat="1" applyFont="1" applyFill="1" applyBorder="1" applyAlignment="1" applyProtection="1">
      <alignment horizontal="center" vertical="center"/>
    </xf>
    <xf numFmtId="0" fontId="0" fillId="0" borderId="22" xfId="0" applyNumberFormat="1" applyFont="1" applyFill="1" applyBorder="1" applyAlignment="1" applyProtection="1">
      <alignment horizontal="center" vertical="center"/>
    </xf>
    <xf numFmtId="0" fontId="0" fillId="0" borderId="23"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xf>
    <xf numFmtId="0" fontId="0" fillId="0" borderId="26" xfId="0" applyNumberFormat="1" applyFont="1" applyFill="1" applyBorder="1" applyAlignment="1" applyProtection="1">
      <alignment horizontal="center" vertical="center"/>
    </xf>
    <xf numFmtId="0" fontId="0" fillId="0" borderId="15"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0" fontId="0" fillId="0" borderId="0" xfId="0" applyAlignment="1">
      <alignment vertical="center"/>
    </xf>
    <xf numFmtId="0" fontId="0" fillId="0" borderId="0" xfId="0" applyAlignment="1">
      <alignment horizontal="right" vertical="center"/>
    </xf>
    <xf numFmtId="14" fontId="0" fillId="0" borderId="0" xfId="0" applyNumberFormat="1">
      <alignment vertical="center"/>
    </xf>
    <xf numFmtId="0" fontId="5" fillId="0" borderId="15"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30" xfId="0" applyFont="1" applyBorder="1" applyAlignment="1">
      <alignment vertical="center" wrapText="1"/>
    </xf>
    <xf numFmtId="0" fontId="5" fillId="0" borderId="15" xfId="0" applyFont="1" applyBorder="1" applyAlignment="1">
      <alignment horizontal="left" vertical="center" wrapText="1"/>
    </xf>
    <xf numFmtId="0" fontId="5" fillId="0" borderId="15" xfId="0" applyFont="1" applyBorder="1" applyAlignment="1">
      <alignment vertical="center" wrapText="1"/>
    </xf>
    <xf numFmtId="0" fontId="5" fillId="0" borderId="15" xfId="0" applyFont="1" applyBorder="1" applyAlignment="1">
      <alignment vertical="center" wrapText="1"/>
    </xf>
    <xf numFmtId="0" fontId="11" fillId="0" borderId="0" xfId="0" applyFont="1" applyAlignment="1">
      <alignment horizontal="left" vertical="center" wrapText="1"/>
    </xf>
    <xf numFmtId="0" fontId="11" fillId="0" borderId="15" xfId="0" applyFont="1" applyBorder="1" applyAlignment="1">
      <alignment vertical="center" wrapText="1"/>
    </xf>
    <xf numFmtId="0" fontId="11" fillId="0" borderId="0" xfId="0" applyFont="1" applyAlignment="1">
      <alignment horizontal="left" vertical="center"/>
    </xf>
    <xf numFmtId="0" fontId="12" fillId="0" borderId="0" xfId="0" applyNumberFormat="1" applyFont="1" applyFill="1" applyBorder="1" applyAlignment="1" applyProtection="1">
      <alignment horizontal="left" vertical="center"/>
    </xf>
    <xf numFmtId="0" fontId="13" fillId="0" borderId="0" xfId="0" applyFont="1">
      <alignment vertical="center"/>
    </xf>
    <xf numFmtId="0" fontId="13" fillId="4" borderId="29" xfId="0" applyFont="1" applyFill="1" applyBorder="1">
      <alignment vertical="center"/>
    </xf>
    <xf numFmtId="0" fontId="13" fillId="4" borderId="3" xfId="0" applyFont="1" applyFill="1" applyBorder="1">
      <alignment vertical="center"/>
    </xf>
    <xf numFmtId="0" fontId="13" fillId="4" borderId="3" xfId="0" applyFont="1" applyFill="1" applyBorder="1" applyAlignment="1">
      <alignment vertical="center" wrapText="1"/>
    </xf>
    <xf numFmtId="0" fontId="13" fillId="4" borderId="12" xfId="0" applyFont="1" applyFill="1" applyBorder="1" applyAlignment="1">
      <alignment vertical="center" wrapText="1"/>
    </xf>
    <xf numFmtId="0" fontId="13" fillId="0" borderId="31" xfId="0" applyFont="1" applyBorder="1">
      <alignment vertical="center"/>
    </xf>
    <xf numFmtId="180" fontId="13" fillId="0" borderId="32" xfId="0" applyNumberFormat="1" applyFont="1" applyBorder="1">
      <alignment vertical="center"/>
    </xf>
    <xf numFmtId="0" fontId="13" fillId="0" borderId="32" xfId="0" applyFont="1" applyBorder="1">
      <alignment vertical="center"/>
    </xf>
    <xf numFmtId="0" fontId="13" fillId="0" borderId="33" xfId="0" applyFont="1" applyBorder="1">
      <alignment vertical="center"/>
    </xf>
    <xf numFmtId="9" fontId="13" fillId="0" borderId="33" xfId="0" applyNumberFormat="1" applyFont="1" applyBorder="1">
      <alignment vertical="center"/>
    </xf>
    <xf numFmtId="180" fontId="13" fillId="0" borderId="33" xfId="0" applyNumberFormat="1" applyFont="1" applyBorder="1">
      <alignment vertical="center"/>
    </xf>
    <xf numFmtId="0" fontId="13" fillId="0" borderId="35" xfId="0" applyFont="1" applyBorder="1">
      <alignment vertical="center"/>
    </xf>
    <xf numFmtId="180" fontId="13" fillId="0" borderId="36" xfId="0" applyNumberFormat="1" applyFont="1" applyBorder="1">
      <alignment vertical="center"/>
    </xf>
    <xf numFmtId="0" fontId="13" fillId="0" borderId="36" xfId="0" applyFont="1" applyBorder="1">
      <alignment vertical="center"/>
    </xf>
    <xf numFmtId="9" fontId="13" fillId="0" borderId="36" xfId="0" applyNumberFormat="1" applyFont="1" applyBorder="1">
      <alignment vertical="center"/>
    </xf>
    <xf numFmtId="0" fontId="13" fillId="0" borderId="38" xfId="0" applyFont="1" applyBorder="1">
      <alignment vertical="center"/>
    </xf>
    <xf numFmtId="9" fontId="13" fillId="0" borderId="39" xfId="0" applyNumberFormat="1" applyFont="1" applyBorder="1">
      <alignment vertical="center"/>
    </xf>
    <xf numFmtId="180" fontId="13" fillId="0" borderId="39" xfId="0" applyNumberFormat="1" applyFont="1" applyBorder="1">
      <alignment vertical="center"/>
    </xf>
    <xf numFmtId="0" fontId="13" fillId="4" borderId="15" xfId="0" applyFont="1" applyFill="1" applyBorder="1">
      <alignment vertical="center"/>
    </xf>
    <xf numFmtId="180" fontId="13" fillId="5" borderId="15" xfId="0" applyNumberFormat="1" applyFont="1" applyFill="1" applyBorder="1">
      <alignment vertical="center"/>
    </xf>
    <xf numFmtId="0" fontId="13" fillId="5" borderId="15" xfId="0" applyFont="1" applyFill="1" applyBorder="1">
      <alignment vertical="center"/>
    </xf>
    <xf numFmtId="9" fontId="13" fillId="0" borderId="3" xfId="0" applyNumberFormat="1" applyFont="1" applyBorder="1">
      <alignment vertical="center"/>
    </xf>
    <xf numFmtId="180" fontId="13" fillId="0" borderId="0" xfId="0" applyNumberFormat="1" applyFont="1">
      <alignment vertical="center"/>
    </xf>
    <xf numFmtId="9" fontId="13" fillId="5" borderId="15" xfId="0" applyNumberFormat="1" applyFont="1" applyFill="1" applyBorder="1">
      <alignment vertical="center"/>
    </xf>
    <xf numFmtId="0" fontId="13" fillId="4" borderId="15" xfId="0" applyFont="1" applyFill="1" applyBorder="1" applyAlignment="1">
      <alignment vertical="center" wrapText="1"/>
    </xf>
    <xf numFmtId="179" fontId="13" fillId="0" borderId="33" xfId="0" applyNumberFormat="1" applyFont="1" applyBorder="1">
      <alignment vertical="center"/>
    </xf>
    <xf numFmtId="179" fontId="13" fillId="0" borderId="34" xfId="0" applyNumberFormat="1" applyFont="1" applyBorder="1">
      <alignment vertical="center"/>
    </xf>
    <xf numFmtId="179" fontId="13" fillId="0" borderId="36" xfId="0" applyNumberFormat="1" applyFont="1" applyBorder="1">
      <alignment vertical="center"/>
    </xf>
    <xf numFmtId="179" fontId="13" fillId="0" borderId="37" xfId="0" applyNumberFormat="1" applyFont="1" applyBorder="1">
      <alignment vertical="center"/>
    </xf>
    <xf numFmtId="179" fontId="13" fillId="0" borderId="39" xfId="0" applyNumberFormat="1" applyFont="1" applyBorder="1">
      <alignment vertical="center"/>
    </xf>
    <xf numFmtId="179" fontId="13" fillId="0" borderId="40" xfId="0" applyNumberFormat="1" applyFont="1" applyBorder="1">
      <alignment vertical="center"/>
    </xf>
    <xf numFmtId="179" fontId="13" fillId="5" borderId="15" xfId="0" applyNumberFormat="1" applyFont="1" applyFill="1" applyBorder="1">
      <alignment vertical="center"/>
    </xf>
    <xf numFmtId="0" fontId="16" fillId="0" borderId="0" xfId="0" applyFont="1">
      <alignment vertical="center"/>
    </xf>
    <xf numFmtId="0" fontId="17" fillId="6" borderId="0" xfId="0" applyFont="1" applyFill="1">
      <alignment vertical="center"/>
    </xf>
    <xf numFmtId="0" fontId="17" fillId="6" borderId="0" xfId="0" applyFont="1" applyFill="1" applyAlignment="1">
      <alignment vertical="center" wrapText="1"/>
    </xf>
    <xf numFmtId="55" fontId="13" fillId="0" borderId="0" xfId="0" applyNumberFormat="1" applyFont="1">
      <alignment vertical="center"/>
    </xf>
    <xf numFmtId="9" fontId="13" fillId="0" borderId="0" xfId="0" applyNumberFormat="1" applyFont="1">
      <alignment vertical="center"/>
    </xf>
    <xf numFmtId="5" fontId="13" fillId="0" borderId="0" xfId="0" applyNumberFormat="1" applyFont="1">
      <alignment vertical="center"/>
    </xf>
    <xf numFmtId="0" fontId="0" fillId="8" borderId="0" xfId="0" applyFill="1">
      <alignment vertical="center"/>
    </xf>
    <xf numFmtId="0" fontId="5" fillId="0" borderId="15" xfId="0" applyFont="1" applyBorder="1" applyAlignment="1">
      <alignment vertical="center" wrapText="1"/>
    </xf>
    <xf numFmtId="14" fontId="5" fillId="0" borderId="0" xfId="0" applyNumberFormat="1" applyFont="1" applyAlignment="1">
      <alignment horizontal="left" vertical="center"/>
    </xf>
    <xf numFmtId="0" fontId="5" fillId="0" borderId="15" xfId="0" applyFont="1" applyBorder="1" applyAlignment="1">
      <alignment vertical="center" wrapText="1"/>
    </xf>
    <xf numFmtId="0" fontId="19" fillId="0" borderId="15" xfId="0" applyFont="1" applyBorder="1" applyAlignment="1">
      <alignment vertical="center" wrapText="1"/>
    </xf>
    <xf numFmtId="0" fontId="20"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1" fillId="0" borderId="3" xfId="0" applyFont="1" applyBorder="1" applyAlignment="1">
      <alignment vertical="center" wrapText="1"/>
    </xf>
    <xf numFmtId="0" fontId="21" fillId="0" borderId="0" xfId="0" applyFont="1" applyAlignment="1">
      <alignment horizontal="left" vertical="center"/>
    </xf>
    <xf numFmtId="0" fontId="19" fillId="0" borderId="3" xfId="0" applyFont="1" applyBorder="1" applyAlignment="1">
      <alignment vertical="center" wrapText="1"/>
    </xf>
    <xf numFmtId="178" fontId="0" fillId="0" borderId="0" xfId="0" applyNumberFormat="1" applyFill="1">
      <alignment vertical="center"/>
    </xf>
    <xf numFmtId="0" fontId="0" fillId="0" borderId="0" xfId="0" applyFill="1" applyBorder="1" applyAlignment="1">
      <alignment horizontal="center" vertical="center"/>
    </xf>
    <xf numFmtId="0" fontId="5" fillId="0" borderId="15" xfId="0" applyFont="1" applyBorder="1" applyAlignment="1">
      <alignment vertical="center" wrapText="1"/>
    </xf>
    <xf numFmtId="0" fontId="22" fillId="0" borderId="15" xfId="0" applyFont="1" applyBorder="1" applyAlignment="1">
      <alignment vertical="center" wrapText="1"/>
    </xf>
    <xf numFmtId="0" fontId="23" fillId="0" borderId="15" xfId="0" applyFont="1" applyBorder="1" applyAlignment="1">
      <alignment vertical="center" wrapText="1"/>
    </xf>
    <xf numFmtId="0" fontId="5" fillId="0" borderId="15" xfId="0" applyFont="1" applyBorder="1" applyAlignment="1">
      <alignment vertical="center" wrapText="1"/>
    </xf>
    <xf numFmtId="182" fontId="0" fillId="0" borderId="0" xfId="0" applyNumberFormat="1">
      <alignment vertical="center"/>
    </xf>
    <xf numFmtId="183" fontId="0" fillId="0" borderId="0" xfId="0" applyNumberFormat="1">
      <alignment vertical="center"/>
    </xf>
    <xf numFmtId="183" fontId="0" fillId="2" borderId="8" xfId="0" applyNumberFormat="1" applyFont="1" applyFill="1" applyBorder="1" applyAlignment="1" applyProtection="1">
      <alignment horizontal="center" vertical="center"/>
    </xf>
    <xf numFmtId="183" fontId="0" fillId="0" borderId="0" xfId="0" applyNumberFormat="1" applyFont="1" applyFill="1" applyBorder="1" applyAlignment="1" applyProtection="1">
      <alignment vertical="center"/>
    </xf>
    <xf numFmtId="183" fontId="0" fillId="0" borderId="11" xfId="0" applyNumberFormat="1" applyFont="1" applyFill="1" applyBorder="1" applyAlignment="1" applyProtection="1">
      <alignment vertical="center"/>
    </xf>
    <xf numFmtId="183" fontId="0" fillId="0" borderId="13" xfId="0" applyNumberFormat="1" applyFont="1" applyFill="1" applyBorder="1" applyAlignment="1" applyProtection="1">
      <alignment vertical="center"/>
    </xf>
    <xf numFmtId="183" fontId="0" fillId="0" borderId="24" xfId="0" applyNumberFormat="1" applyFont="1" applyFill="1" applyBorder="1" applyAlignment="1" applyProtection="1">
      <alignment vertical="center"/>
    </xf>
    <xf numFmtId="183" fontId="0" fillId="0" borderId="15" xfId="0" applyNumberFormat="1" applyFont="1" applyFill="1" applyBorder="1" applyAlignment="1" applyProtection="1">
      <alignment vertical="center"/>
    </xf>
    <xf numFmtId="22" fontId="0" fillId="0" borderId="0" xfId="0" applyNumberFormat="1" applyAlignment="1">
      <alignment horizontal="right" vertical="center"/>
    </xf>
    <xf numFmtId="176" fontId="0" fillId="0" borderId="0" xfId="0" applyNumberFormat="1" applyAlignment="1">
      <alignment horizontal="right" vertical="center"/>
    </xf>
    <xf numFmtId="176" fontId="0" fillId="0" borderId="0" xfId="0" applyNumberFormat="1" applyFont="1" applyFill="1" applyBorder="1" applyAlignment="1" applyProtection="1">
      <alignment horizontal="right" vertical="center"/>
    </xf>
    <xf numFmtId="176" fontId="9" fillId="3" borderId="20" xfId="0" applyNumberFormat="1" applyFont="1" applyFill="1" applyBorder="1" applyAlignment="1" applyProtection="1">
      <alignment horizontal="right" vertical="center"/>
    </xf>
    <xf numFmtId="176" fontId="0" fillId="0" borderId="21" xfId="0" applyNumberFormat="1" applyFont="1" applyFill="1" applyBorder="1" applyAlignment="1" applyProtection="1">
      <alignment horizontal="right" vertical="center"/>
    </xf>
    <xf numFmtId="176" fontId="0" fillId="0" borderId="14" xfId="0" applyNumberFormat="1" applyFont="1" applyFill="1" applyBorder="1" applyAlignment="1" applyProtection="1">
      <alignment horizontal="right" vertical="center"/>
    </xf>
    <xf numFmtId="176" fontId="0" fillId="0" borderId="25" xfId="0" applyNumberFormat="1" applyFont="1" applyFill="1" applyBorder="1" applyAlignment="1" applyProtection="1">
      <alignment horizontal="right" vertical="center"/>
    </xf>
    <xf numFmtId="0" fontId="6" fillId="0" borderId="0" xfId="0" applyFont="1">
      <alignment vertical="center"/>
    </xf>
    <xf numFmtId="22" fontId="0" fillId="0" borderId="0" xfId="0" applyNumberFormat="1">
      <alignment vertical="center"/>
    </xf>
    <xf numFmtId="0" fontId="0" fillId="0" borderId="0" xfId="0">
      <alignment vertical="center"/>
    </xf>
    <xf numFmtId="0" fontId="0" fillId="0" borderId="0" xfId="0" applyAlignment="1">
      <alignment horizontal="left"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4" fontId="0" fillId="0" borderId="0" xfId="0" applyNumberFormat="1">
      <alignment vertical="center"/>
    </xf>
    <xf numFmtId="0" fontId="0" fillId="0" borderId="0" xfId="0" applyFont="1">
      <alignment vertical="center"/>
    </xf>
    <xf numFmtId="178" fontId="0" fillId="0" borderId="0" xfId="0" applyNumberFormat="1" applyFill="1">
      <alignment vertical="center"/>
    </xf>
    <xf numFmtId="0" fontId="0" fillId="0" borderId="0" xfId="0" applyFill="1" applyBorder="1" applyAlignment="1">
      <alignment horizontal="center" vertical="center"/>
    </xf>
    <xf numFmtId="182" fontId="0" fillId="0" borderId="0" xfId="0" applyNumberFormat="1">
      <alignment vertical="center"/>
    </xf>
    <xf numFmtId="183" fontId="0" fillId="0" borderId="0" xfId="0" applyNumberFormat="1">
      <alignment vertical="center"/>
    </xf>
    <xf numFmtId="22" fontId="0" fillId="0" borderId="0" xfId="0" applyNumberFormat="1" applyAlignment="1">
      <alignment horizontal="right" vertical="center"/>
    </xf>
    <xf numFmtId="56" fontId="0" fillId="0" borderId="0" xfId="0" applyNumberFormat="1" applyAlignment="1">
      <alignment horizontal="left" vertical="center"/>
    </xf>
    <xf numFmtId="0" fontId="0" fillId="0" borderId="0" xfId="0" applyAlignment="1">
      <alignment horizontal="left" vertical="center"/>
    </xf>
    <xf numFmtId="0" fontId="5" fillId="0" borderId="0" xfId="0" applyFont="1" applyAlignment="1">
      <alignment horizontal="left" vertical="center"/>
    </xf>
    <xf numFmtId="0" fontId="26" fillId="0" borderId="0" xfId="0" applyFont="1" applyAlignment="1">
      <alignment horizontal="left" vertical="center"/>
    </xf>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8" fillId="0" borderId="0" xfId="0" applyFont="1">
      <alignment vertical="center"/>
    </xf>
    <xf numFmtId="177" fontId="0" fillId="0" borderId="0" xfId="0" applyNumberFormat="1" applyFont="1" applyFill="1" applyBorder="1" applyAlignment="1" applyProtection="1">
      <alignment vertical="center"/>
    </xf>
    <xf numFmtId="14" fontId="0" fillId="0" borderId="0" xfId="0" applyNumberFormat="1">
      <alignment vertical="center"/>
    </xf>
    <xf numFmtId="0" fontId="5" fillId="0" borderId="15" xfId="0" applyFont="1" applyBorder="1" applyAlignment="1">
      <alignment vertical="center" wrapText="1"/>
    </xf>
    <xf numFmtId="0" fontId="5" fillId="0" borderId="3" xfId="0" applyFont="1" applyBorder="1" applyAlignment="1">
      <alignment vertical="center" wrapText="1"/>
    </xf>
    <xf numFmtId="0" fontId="5" fillId="0" borderId="30" xfId="0" applyFont="1" applyBorder="1" applyAlignment="1">
      <alignment vertical="center" wrapText="1"/>
    </xf>
    <xf numFmtId="0" fontId="5" fillId="0" borderId="15" xfId="0" applyFont="1" applyBorder="1" applyAlignment="1">
      <alignment horizontal="left" vertical="center" wrapText="1"/>
    </xf>
    <xf numFmtId="0" fontId="11" fillId="0" borderId="15" xfId="0" applyFont="1" applyBorder="1" applyAlignment="1">
      <alignment vertical="center" wrapText="1"/>
    </xf>
    <xf numFmtId="0" fontId="19" fillId="0" borderId="15" xfId="0" applyFont="1" applyBorder="1" applyAlignment="1">
      <alignment vertical="center" wrapText="1"/>
    </xf>
    <xf numFmtId="0" fontId="0" fillId="0" borderId="0" xfId="0" applyFont="1">
      <alignment vertical="center"/>
    </xf>
    <xf numFmtId="0" fontId="19" fillId="0" borderId="3" xfId="0" applyFont="1" applyBorder="1" applyAlignment="1">
      <alignment vertical="center" wrapText="1"/>
    </xf>
    <xf numFmtId="178" fontId="0" fillId="0" borderId="0" xfId="0" applyNumberFormat="1" applyFill="1">
      <alignment vertical="center"/>
    </xf>
    <xf numFmtId="0" fontId="0" fillId="0" borderId="0" xfId="0" applyFill="1" applyBorder="1" applyAlignment="1">
      <alignment horizontal="center" vertical="center"/>
    </xf>
    <xf numFmtId="0" fontId="22" fillId="0" borderId="15" xfId="0" applyFont="1" applyBorder="1" applyAlignment="1">
      <alignment vertical="center" wrapText="1"/>
    </xf>
    <xf numFmtId="0" fontId="23" fillId="0" borderId="15" xfId="0" applyFont="1" applyBorder="1" applyAlignment="1">
      <alignment vertical="center" wrapText="1"/>
    </xf>
    <xf numFmtId="22" fontId="0" fillId="0" borderId="0" xfId="0" applyNumberFormat="1" applyAlignment="1">
      <alignment horizontal="right" vertical="center"/>
    </xf>
    <xf numFmtId="0" fontId="25" fillId="0" borderId="15" xfId="0" applyFont="1" applyBorder="1" applyAlignment="1">
      <alignment vertical="center" wrapText="1"/>
    </xf>
    <xf numFmtId="0" fontId="9" fillId="3" borderId="7" xfId="0" applyNumberFormat="1" applyFont="1" applyFill="1" applyBorder="1" applyAlignment="1" applyProtection="1">
      <alignment horizontal="center" vertical="center"/>
    </xf>
    <xf numFmtId="0" fontId="9" fillId="3" borderId="8" xfId="0" applyNumberFormat="1" applyFont="1" applyFill="1" applyBorder="1" applyAlignment="1" applyProtection="1">
      <alignment horizontal="center" vertical="center"/>
    </xf>
    <xf numFmtId="0" fontId="10" fillId="0" borderId="28" xfId="0" applyFont="1" applyBorder="1" applyAlignment="1">
      <alignment horizontal="center" vertical="center" wrapText="1"/>
    </xf>
    <xf numFmtId="0" fontId="0" fillId="0" borderId="28" xfId="0" applyBorder="1" applyAlignment="1">
      <alignment horizontal="center" vertical="center" wrapText="1"/>
    </xf>
    <xf numFmtId="0" fontId="13" fillId="4" borderId="14" xfId="0" applyFont="1" applyFill="1" applyBorder="1" applyAlignment="1">
      <alignment horizontal="center" vertical="center"/>
    </xf>
    <xf numFmtId="0" fontId="13" fillId="4" borderId="41" xfId="0" applyFont="1" applyFill="1" applyBorder="1" applyAlignment="1">
      <alignment horizontal="center" vertical="center"/>
    </xf>
    <xf numFmtId="0" fontId="13" fillId="4" borderId="42" xfId="0" applyFont="1" applyFill="1" applyBorder="1" applyAlignment="1">
      <alignment horizontal="center" vertical="center"/>
    </xf>
    <xf numFmtId="0" fontId="13" fillId="4" borderId="15" xfId="0" applyFont="1" applyFill="1" applyBorder="1" applyAlignment="1">
      <alignment horizontal="center" vertical="center" wrapText="1"/>
    </xf>
    <xf numFmtId="0" fontId="13" fillId="4" borderId="15" xfId="0" applyFont="1" applyFill="1" applyBorder="1" applyAlignment="1">
      <alignment horizontal="center" vertical="center"/>
    </xf>
    <xf numFmtId="0" fontId="18" fillId="7" borderId="15" xfId="0" applyFont="1" applyFill="1" applyBorder="1" applyAlignment="1">
      <alignment horizontal="center" vertical="center"/>
    </xf>
    <xf numFmtId="5" fontId="13" fillId="0" borderId="15" xfId="0" applyNumberFormat="1" applyFont="1" applyBorder="1" applyAlignment="1">
      <alignment horizontal="center" vertical="center"/>
    </xf>
    <xf numFmtId="5" fontId="13" fillId="5" borderId="15" xfId="0" applyNumberFormat="1" applyFont="1" applyFill="1" applyBorder="1" applyAlignment="1">
      <alignment horizontal="center" vertical="center"/>
    </xf>
    <xf numFmtId="181" fontId="13" fillId="0" borderId="15" xfId="0" applyNumberFormat="1" applyFont="1" applyBorder="1" applyAlignment="1">
      <alignment horizontal="center" vertical="center"/>
    </xf>
    <xf numFmtId="0" fontId="0" fillId="9" borderId="43" xfId="0" applyFill="1" applyBorder="1" applyAlignment="1">
      <alignment horizontal="center" vertical="center"/>
    </xf>
    <xf numFmtId="0" fontId="0" fillId="0" borderId="47" xfId="0" applyBorder="1" applyAlignment="1">
      <alignment horizontal="left" vertical="center"/>
    </xf>
    <xf numFmtId="0" fontId="0" fillId="0" borderId="48" xfId="0" applyBorder="1" applyAlignment="1">
      <alignment vertical="center" wrapText="1"/>
    </xf>
    <xf numFmtId="0" fontId="0" fillId="0" borderId="48" xfId="0" applyBorder="1" applyAlignment="1">
      <alignment horizontal="left" vertical="center" wrapText="1"/>
    </xf>
    <xf numFmtId="0" fontId="0" fillId="0" borderId="48" xfId="0" applyBorder="1" applyAlignment="1">
      <alignment horizontal="left" vertical="center"/>
    </xf>
    <xf numFmtId="0" fontId="0" fillId="0" borderId="49" xfId="0" applyBorder="1" applyAlignment="1">
      <alignment horizontal="left" vertical="center"/>
    </xf>
    <xf numFmtId="0" fontId="0" fillId="9" borderId="50" xfId="0" applyFill="1" applyBorder="1" applyAlignment="1">
      <alignment horizontal="center" vertical="center"/>
    </xf>
    <xf numFmtId="0" fontId="0" fillId="0" borderId="51" xfId="0" applyBorder="1" applyAlignment="1">
      <alignment horizontal="left" vertical="center"/>
    </xf>
    <xf numFmtId="0" fontId="0" fillId="0" borderId="51" xfId="0" applyBorder="1" applyAlignment="1">
      <alignment vertical="center" wrapText="1"/>
    </xf>
    <xf numFmtId="0" fontId="0" fillId="0" borderId="51" xfId="0" applyBorder="1" applyAlignment="1">
      <alignment horizontal="left" vertical="center" wrapText="1"/>
    </xf>
    <xf numFmtId="0" fontId="0" fillId="0" borderId="52" xfId="0" applyBorder="1" applyAlignment="1">
      <alignment horizontal="left" vertical="center"/>
    </xf>
    <xf numFmtId="0" fontId="0" fillId="9" borderId="53" xfId="0" applyFill="1" applyBorder="1" applyAlignment="1">
      <alignment horizontal="center" vertical="center"/>
    </xf>
    <xf numFmtId="0" fontId="0" fillId="0" borderId="30" xfId="0" applyBorder="1" applyAlignment="1">
      <alignment horizontal="left" vertical="center"/>
    </xf>
    <xf numFmtId="0" fontId="0" fillId="0" borderId="30" xfId="0" applyBorder="1">
      <alignment vertical="center"/>
    </xf>
    <xf numFmtId="0" fontId="5" fillId="0" borderId="54" xfId="0" applyFont="1" applyBorder="1" applyAlignment="1">
      <alignment horizontal="left" vertical="center" wrapText="1"/>
    </xf>
    <xf numFmtId="0" fontId="5" fillId="0" borderId="55" xfId="0" applyFont="1" applyBorder="1" applyAlignment="1">
      <alignment horizontal="left" vertical="center" wrapText="1"/>
    </xf>
    <xf numFmtId="0" fontId="5" fillId="0" borderId="56" xfId="0" applyFont="1" applyBorder="1" applyAlignment="1">
      <alignment horizontal="left" vertical="center" wrapText="1"/>
    </xf>
    <xf numFmtId="0" fontId="5" fillId="0" borderId="44" xfId="0" applyFont="1" applyBorder="1">
      <alignment vertical="center"/>
    </xf>
    <xf numFmtId="0" fontId="5" fillId="0" borderId="45" xfId="0" applyNumberFormat="1" applyFont="1" applyFill="1" applyBorder="1" applyAlignment="1" applyProtection="1">
      <alignment vertical="center"/>
    </xf>
    <xf numFmtId="0" fontId="5" fillId="0" borderId="45" xfId="0" applyFont="1" applyBorder="1" applyAlignment="1">
      <alignment vertical="center"/>
    </xf>
    <xf numFmtId="0" fontId="5" fillId="0" borderId="45" xfId="0" applyFont="1" applyBorder="1" applyAlignment="1">
      <alignment horizontal="center" vertical="center"/>
    </xf>
    <xf numFmtId="0" fontId="5" fillId="0" borderId="46" xfId="0" applyFont="1" applyBorder="1" applyAlignment="1">
      <alignment horizontal="center" vertical="center"/>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266</c:v>
                </c:pt>
                <c:pt idx="1">
                  <c:v>141755</c:v>
                </c:pt>
                <c:pt idx="2">
                  <c:v>38223</c:v>
                </c:pt>
                <c:pt idx="3">
                  <c:v>1306</c:v>
                </c:pt>
                <c:pt idx="4">
                  <c:v>2261</c:v>
                </c:pt>
                <c:pt idx="5">
                  <c:v>0</c:v>
                </c:pt>
                <c:pt idx="6">
                  <c:v>39817</c:v>
                </c:pt>
                <c:pt idx="7">
                  <c:v>344</c:v>
                </c:pt>
                <c:pt idx="8">
                  <c:v>0</c:v>
                </c:pt>
                <c:pt idx="9">
                  <c:v>5449</c:v>
                </c:pt>
                <c:pt idx="10">
                  <c:v>83824</c:v>
                </c:pt>
                <c:pt idx="11">
                  <c:v>261152</c:v>
                </c:pt>
                <c:pt idx="12">
                  <c:v>0</c:v>
                </c:pt>
                <c:pt idx="13">
                  <c:v>533</c:v>
                </c:pt>
                <c:pt idx="14">
                  <c:v>189947</c:v>
                </c:pt>
                <c:pt idx="15">
                  <c:v>0</c:v>
                </c:pt>
                <c:pt idx="16">
                  <c:v>0</c:v>
                </c:pt>
                <c:pt idx="17">
                  <c:v>0</c:v>
                </c:pt>
                <c:pt idx="18">
                  <c:v>0</c:v>
                </c:pt>
                <c:pt idx="19">
                  <c:v>4220</c:v>
                </c:pt>
                <c:pt idx="20">
                  <c:v>139332</c:v>
                </c:pt>
                <c:pt idx="21">
                  <c:v>1261</c:v>
                </c:pt>
                <c:pt idx="22">
                  <c:v>46881</c:v>
                </c:pt>
                <c:pt idx="23">
                  <c:v>15791</c:v>
                </c:pt>
                <c:pt idx="24">
                  <c:v>3851</c:v>
                </c:pt>
                <c:pt idx="25">
                  <c:v>270</c:v>
                </c:pt>
                <c:pt idx="26">
                  <c:v>0</c:v>
                </c:pt>
                <c:pt idx="27">
                  <c:v>33594</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20743</c:v>
                </c:pt>
                <c:pt idx="1">
                  <c:v>670</c:v>
                </c:pt>
                <c:pt idx="2">
                  <c:v>246</c:v>
                </c:pt>
                <c:pt idx="3">
                  <c:v>0</c:v>
                </c:pt>
                <c:pt idx="4">
                  <c:v>0</c:v>
                </c:pt>
                <c:pt idx="5">
                  <c:v>0</c:v>
                </c:pt>
                <c:pt idx="6">
                  <c:v>0</c:v>
                </c:pt>
                <c:pt idx="7">
                  <c:v>1299</c:v>
                </c:pt>
                <c:pt idx="8">
                  <c:v>258</c:v>
                </c:pt>
                <c:pt idx="9">
                  <c:v>0</c:v>
                </c:pt>
                <c:pt idx="10">
                  <c:v>76917</c:v>
                </c:pt>
                <c:pt idx="11">
                  <c:v>454</c:v>
                </c:pt>
                <c:pt idx="12">
                  <c:v>0</c:v>
                </c:pt>
                <c:pt idx="13">
                  <c:v>1151</c:v>
                </c:pt>
                <c:pt idx="14">
                  <c:v>60869</c:v>
                </c:pt>
                <c:pt idx="15">
                  <c:v>243</c:v>
                </c:pt>
                <c:pt idx="16">
                  <c:v>172034</c:v>
                </c:pt>
                <c:pt idx="17">
                  <c:v>0</c:v>
                </c:pt>
                <c:pt idx="18">
                  <c:v>251</c:v>
                </c:pt>
                <c:pt idx="19">
                  <c:v>54505</c:v>
                </c:pt>
                <c:pt idx="20">
                  <c:v>310213</c:v>
                </c:pt>
                <c:pt idx="21">
                  <c:v>133</c:v>
                </c:pt>
                <c:pt idx="22">
                  <c:v>0</c:v>
                </c:pt>
                <c:pt idx="23">
                  <c:v>0</c:v>
                </c:pt>
                <c:pt idx="24">
                  <c:v>241</c:v>
                </c:pt>
                <c:pt idx="25">
                  <c:v>46125</c:v>
                </c:pt>
                <c:pt idx="26">
                  <c:v>271</c:v>
                </c:pt>
                <c:pt idx="27">
                  <c:v>825</c:v>
                </c:pt>
              </c:numCache>
            </c:numRef>
          </c:val>
        </c:ser>
        <c:axId val="90016384"/>
        <c:axId val="88297856"/>
      </c:barChart>
      <c:catAx>
        <c:axId val="90016384"/>
        <c:scaling>
          <c:orientation val="minMax"/>
        </c:scaling>
        <c:axPos val="b"/>
        <c:majorTickMark val="none"/>
        <c:tickLblPos val="nextTo"/>
        <c:crossAx val="88297856"/>
        <c:crosses val="autoZero"/>
        <c:auto val="1"/>
        <c:lblAlgn val="ctr"/>
        <c:lblOffset val="100"/>
      </c:catAx>
      <c:valAx>
        <c:axId val="88297856"/>
        <c:scaling>
          <c:orientation val="minMax"/>
        </c:scaling>
        <c:axPos val="l"/>
        <c:majorGridlines/>
        <c:numFmt formatCode="&quot;¥&quot;#,##0;[Red]\-&quot;¥&quot;#,##0" sourceLinked="1"/>
        <c:majorTickMark val="none"/>
        <c:tickLblPos val="nextTo"/>
        <c:crossAx val="90016384"/>
        <c:crosses val="autoZero"/>
        <c:crossBetween val="between"/>
      </c:valAx>
    </c:plotArea>
    <c:legend>
      <c:legendPos val="r"/>
    </c:legend>
    <c:plotVisOnly val="1"/>
    <c:dispBlanksAs val="gap"/>
  </c:chart>
  <c:printSettings>
    <c:headerFooter/>
    <c:pageMargins b="0.75000000000001243" l="0.70000000000000062" r="0.70000000000000062" t="0.7500000000000124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title>
    <c:plotArea>
      <c:layout>
        <c:manualLayout>
          <c:layoutTarget val="inner"/>
          <c:xMode val="edge"/>
          <c:yMode val="edge"/>
          <c:x val="0.17518665083826504"/>
          <c:y val="0.13433611724119821"/>
          <c:w val="0.6612682954802227"/>
          <c:h val="0.67824880297151791"/>
        </c:manualLayout>
      </c:layout>
      <c:lineChart>
        <c:grouping val="standard"/>
        <c:ser>
          <c:idx val="0"/>
          <c:order val="0"/>
          <c:tx>
            <c:v>資金推移</c:v>
          </c:tx>
          <c:marker>
            <c:symbol val="none"/>
          </c:marker>
          <c:cat>
            <c:numRef>
              <c:f>成績表!$A$46:$A$63</c:f>
              <c:numCache>
                <c:formatCode>yyyy"年"mm"月"</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cat>
          <c:val>
            <c:numRef>
              <c:f>(成績表!$C$2,成績表!$O$46:$O$63)</c:f>
              <c:numCache>
                <c:formatCode>"¥"#,##0;\-"¥"#,##0</c:formatCode>
                <c:ptCount val="19"/>
                <c:pt idx="0">
                  <c:v>500000</c:v>
                </c:pt>
                <c:pt idx="1">
                  <c:v>500000</c:v>
                </c:pt>
                <c:pt idx="2">
                  <c:v>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marker val="1"/>
        <c:axId val="88304640"/>
        <c:axId val="88314624"/>
      </c:lineChart>
      <c:dateAx>
        <c:axId val="88304640"/>
        <c:scaling>
          <c:orientation val="minMax"/>
        </c:scaling>
        <c:axPos val="b"/>
        <c:numFmt formatCode="yyyy&quot;年&quot;mm&quot;月&quot;" sourceLinked="1"/>
        <c:majorTickMark val="none"/>
        <c:tickLblPos val="nextTo"/>
        <c:crossAx val="88314624"/>
        <c:crosses val="autoZero"/>
        <c:auto val="1"/>
        <c:lblOffset val="100"/>
        <c:baseTimeUnit val="months"/>
      </c:dateAx>
      <c:valAx>
        <c:axId val="88314624"/>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4033"/>
            </c:manualLayout>
          </c:layout>
        </c:title>
        <c:numFmt formatCode="&quot;¥&quot;#,##0;\-&quot;¥&quot;#,##0" sourceLinked="1"/>
        <c:majorTickMark val="none"/>
        <c:tickLblPos val="nextTo"/>
        <c:crossAx val="88304640"/>
        <c:crosses val="autoZero"/>
        <c:crossBetween val="between"/>
      </c:valAx>
    </c:plotArea>
    <c:legend>
      <c:legendPos val="r"/>
    </c:legend>
    <c:plotVisOnly val="1"/>
    <c:dispBlanksAs val="gap"/>
  </c:chart>
  <c:printSettings>
    <c:headerFooter/>
    <c:pageMargins b="0.75000000000001243" l="0.70000000000000062" r="0.70000000000000062" t="0.75000000000001243" header="0.30000000000000032" footer="0.30000000000000032"/>
    <c:pageSetup/>
  </c:printSettings>
</c:chartSpace>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9.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0.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7.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8.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6</xdr:col>
      <xdr:colOff>771525</xdr:colOff>
      <xdr:row>1</xdr:row>
      <xdr:rowOff>2152650</xdr:rowOff>
    </xdr:from>
    <xdr:to>
      <xdr:col>10</xdr:col>
      <xdr:colOff>1076325</xdr:colOff>
      <xdr:row>1</xdr:row>
      <xdr:rowOff>2390775</xdr:rowOff>
    </xdr:to>
    <xdr:sp macro="" textlink="">
      <xdr:nvSpPr>
        <xdr:cNvPr id="4" name="テキスト ボックス 3"/>
        <xdr:cNvSpPr txBox="1"/>
      </xdr:nvSpPr>
      <xdr:spPr>
        <a:xfrm>
          <a:off x="7277100" y="2362200"/>
          <a:ext cx="38766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t>まずは最少ロット＝</a:t>
          </a:r>
          <a:r>
            <a:rPr kumimoji="1" lang="en-US" altLang="ja-JP" sz="1100" b="1"/>
            <a:t>0.01</a:t>
          </a:r>
          <a:r>
            <a:rPr kumimoji="1" lang="ja-JP" altLang="en-US" sz="1100" b="1"/>
            <a:t>で開始⇒</a:t>
          </a:r>
          <a:r>
            <a:rPr kumimoji="1" lang="en-US" altLang="ja-JP" sz="1100" b="1"/>
            <a:t>6</a:t>
          </a:r>
          <a:r>
            <a:rPr kumimoji="1" lang="ja-JP" altLang="en-US" sz="1100" b="1"/>
            <a:t>月よりリスク１％スタート</a:t>
          </a:r>
        </a:p>
      </xdr:txBody>
    </xdr:sp>
    <xdr:clientData/>
  </xdr:twoCellAnchor>
  <xdr:twoCellAnchor>
    <xdr:from>
      <xdr:col>8</xdr:col>
      <xdr:colOff>742951</xdr:colOff>
      <xdr:row>3</xdr:row>
      <xdr:rowOff>1066800</xdr:rowOff>
    </xdr:from>
    <xdr:to>
      <xdr:col>11</xdr:col>
      <xdr:colOff>38101</xdr:colOff>
      <xdr:row>3</xdr:row>
      <xdr:rowOff>1323975</xdr:rowOff>
    </xdr:to>
    <xdr:sp macro="" textlink="">
      <xdr:nvSpPr>
        <xdr:cNvPr id="5" name="テキスト ボックス 4"/>
        <xdr:cNvSpPr txBox="1"/>
      </xdr:nvSpPr>
      <xdr:spPr>
        <a:xfrm>
          <a:off x="9124951" y="4572000"/>
          <a:ext cx="20955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t>まずは最少ロット＝</a:t>
          </a:r>
          <a:r>
            <a:rPr kumimoji="1" lang="en-US" altLang="ja-JP" sz="1100" b="1"/>
            <a:t>0.01</a:t>
          </a:r>
          <a:r>
            <a:rPr kumimoji="1" lang="ja-JP" altLang="en-US" sz="1100" b="1"/>
            <a:t>で開始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47625</xdr:colOff>
      <xdr:row>31</xdr:row>
      <xdr:rowOff>123825</xdr:rowOff>
    </xdr:to>
    <xdr:pic>
      <xdr:nvPicPr>
        <xdr:cNvPr id="16387" name="Picture 3"/>
        <xdr:cNvPicPr>
          <a:picLocks noChangeAspect="1" noChangeArrowheads="1"/>
        </xdr:cNvPicPr>
      </xdr:nvPicPr>
      <xdr:blipFill>
        <a:blip xmlns:r="http://schemas.openxmlformats.org/officeDocument/2006/relationships" r:embed="rId1"/>
        <a:srcRect l="4758" t="12891" b="12760"/>
        <a:stretch>
          <a:fillRect/>
        </a:stretch>
      </xdr:blipFill>
      <xdr:spPr bwMode="auto">
        <a:xfrm>
          <a:off x="0" y="0"/>
          <a:ext cx="12392025" cy="5438775"/>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3</xdr:row>
      <xdr:rowOff>142875</xdr:rowOff>
    </xdr:to>
    <xdr:sp macro="" textlink="">
      <xdr:nvSpPr>
        <xdr:cNvPr id="4" name="テキスト ボックス 3"/>
        <xdr:cNvSpPr txBox="1"/>
      </xdr:nvSpPr>
      <xdr:spPr>
        <a:xfrm>
          <a:off x="123825" y="219075"/>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No.149:USDCHF</a:t>
          </a:r>
        </a:p>
        <a:p>
          <a:r>
            <a:rPr kumimoji="1" lang="ja-JP" altLang="en-US" sz="1100"/>
            <a:t>相場認識</a:t>
          </a:r>
        </a:p>
      </xdr:txBody>
    </xdr:sp>
    <xdr:clientData/>
  </xdr:twoCellAnchor>
  <xdr:twoCellAnchor>
    <xdr:from>
      <xdr:col>0</xdr:col>
      <xdr:colOff>123827</xdr:colOff>
      <xdr:row>4</xdr:row>
      <xdr:rowOff>95252</xdr:rowOff>
    </xdr:from>
    <xdr:to>
      <xdr:col>2</xdr:col>
      <xdr:colOff>447677</xdr:colOff>
      <xdr:row>9</xdr:row>
      <xdr:rowOff>38100</xdr:rowOff>
    </xdr:to>
    <xdr:sp macro="" textlink="">
      <xdr:nvSpPr>
        <xdr:cNvPr id="5" name="テキスト ボックス 4"/>
        <xdr:cNvSpPr txBox="1"/>
      </xdr:nvSpPr>
      <xdr:spPr>
        <a:xfrm>
          <a:off x="123827" y="781052"/>
          <a:ext cx="1695450" cy="8000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強いと見た</a:t>
          </a:r>
          <a:r>
            <a:rPr kumimoji="1" lang="en-US" altLang="ja-JP" sz="1100"/>
            <a:t>S/R</a:t>
          </a:r>
          <a:r>
            <a:rPr kumimoji="1" lang="ja-JP" altLang="en-US" sz="1100"/>
            <a:t>上で変形笹田ｗ</a:t>
          </a:r>
          <a:r>
            <a:rPr kumimoji="1" lang="en-US" altLang="ja-JP" sz="1100"/>
            <a:t>+</a:t>
          </a:r>
          <a:r>
            <a:rPr kumimoji="1" lang="ja-JP" altLang="en-US" sz="1100"/>
            <a:t>相関で</a:t>
          </a:r>
          <a:r>
            <a:rPr kumimoji="1" lang="en-US" altLang="ja-JP" sz="1100"/>
            <a:t>CHF</a:t>
          </a:r>
          <a:r>
            <a:rPr kumimoji="1" lang="ja-JP" altLang="en-US" sz="1100"/>
            <a:t>が強まっていると判断</a:t>
          </a:r>
          <a:endParaRPr kumimoji="1" lang="en-US" altLang="ja-JP" sz="1100"/>
        </a:p>
        <a:p>
          <a:r>
            <a:rPr kumimoji="1" lang="ja-JP" altLang="en-US" sz="1100"/>
            <a:t>⇒下げると予想</a:t>
          </a:r>
          <a:endParaRPr kumimoji="1" lang="en-US" altLang="ja-JP" sz="1100"/>
        </a:p>
      </xdr:txBody>
    </xdr:sp>
    <xdr:clientData/>
  </xdr:twoCellAnchor>
  <xdr:twoCellAnchor>
    <xdr:from>
      <xdr:col>13</xdr:col>
      <xdr:colOff>476252</xdr:colOff>
      <xdr:row>8</xdr:row>
      <xdr:rowOff>123825</xdr:rowOff>
    </xdr:from>
    <xdr:to>
      <xdr:col>14</xdr:col>
      <xdr:colOff>333376</xdr:colOff>
      <xdr:row>10</xdr:row>
      <xdr:rowOff>114300</xdr:rowOff>
    </xdr:to>
    <xdr:sp macro="" textlink="">
      <xdr:nvSpPr>
        <xdr:cNvPr id="6" name="角丸四角形吹き出し 5"/>
        <xdr:cNvSpPr/>
      </xdr:nvSpPr>
      <xdr:spPr>
        <a:xfrm>
          <a:off x="9391652" y="1495425"/>
          <a:ext cx="542924" cy="333375"/>
        </a:xfrm>
        <a:prstGeom prst="wedgeRoundRectCallout">
          <a:avLst>
            <a:gd name="adj1" fmla="val -71307"/>
            <a:gd name="adj2" fmla="val -11149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13</xdr:col>
      <xdr:colOff>628651</xdr:colOff>
      <xdr:row>5</xdr:row>
      <xdr:rowOff>133351</xdr:rowOff>
    </xdr:from>
    <xdr:to>
      <xdr:col>14</xdr:col>
      <xdr:colOff>638176</xdr:colOff>
      <xdr:row>7</xdr:row>
      <xdr:rowOff>133351</xdr:rowOff>
    </xdr:to>
    <xdr:sp macro="" textlink="">
      <xdr:nvSpPr>
        <xdr:cNvPr id="8" name="角丸四角形吹き出し 7"/>
        <xdr:cNvSpPr/>
      </xdr:nvSpPr>
      <xdr:spPr>
        <a:xfrm>
          <a:off x="9544051" y="990601"/>
          <a:ext cx="695325" cy="342900"/>
        </a:xfrm>
        <a:prstGeom prst="wedgeRoundRectCallout">
          <a:avLst>
            <a:gd name="adj1" fmla="val -89970"/>
            <a:gd name="adj2" fmla="val -6054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11</xdr:col>
      <xdr:colOff>466725</xdr:colOff>
      <xdr:row>20</xdr:row>
      <xdr:rowOff>161925</xdr:rowOff>
    </xdr:from>
    <xdr:to>
      <xdr:col>12</xdr:col>
      <xdr:colOff>581025</xdr:colOff>
      <xdr:row>23</xdr:row>
      <xdr:rowOff>38100</xdr:rowOff>
    </xdr:to>
    <xdr:cxnSp macro="">
      <xdr:nvCxnSpPr>
        <xdr:cNvPr id="14" name="直線矢印コネクタ 13"/>
        <xdr:cNvCxnSpPr/>
      </xdr:nvCxnSpPr>
      <xdr:spPr>
        <a:xfrm>
          <a:off x="8010525" y="3590925"/>
          <a:ext cx="800100" cy="3905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438150</xdr:colOff>
      <xdr:row>3</xdr:row>
      <xdr:rowOff>28575</xdr:rowOff>
    </xdr:from>
    <xdr:to>
      <xdr:col>12</xdr:col>
      <xdr:colOff>609600</xdr:colOff>
      <xdr:row>3</xdr:row>
      <xdr:rowOff>66675</xdr:rowOff>
    </xdr:to>
    <xdr:cxnSp macro="">
      <xdr:nvCxnSpPr>
        <xdr:cNvPr id="16" name="直線矢印コネクタ 15"/>
        <xdr:cNvCxnSpPr/>
      </xdr:nvCxnSpPr>
      <xdr:spPr>
        <a:xfrm flipV="1">
          <a:off x="7981950" y="542925"/>
          <a:ext cx="857250" cy="381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123827</xdr:colOff>
      <xdr:row>9</xdr:row>
      <xdr:rowOff>161927</xdr:rowOff>
    </xdr:from>
    <xdr:to>
      <xdr:col>2</xdr:col>
      <xdr:colOff>447677</xdr:colOff>
      <xdr:row>13</xdr:row>
      <xdr:rowOff>76200</xdr:rowOff>
    </xdr:to>
    <xdr:sp macro="" textlink="">
      <xdr:nvSpPr>
        <xdr:cNvPr id="19" name="テキスト ボックス 18"/>
        <xdr:cNvSpPr txBox="1"/>
      </xdr:nvSpPr>
      <xdr:spPr>
        <a:xfrm>
          <a:off x="123827" y="1704977"/>
          <a:ext cx="1695450" cy="6000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T/L</a:t>
          </a:r>
          <a:r>
            <a:rPr kumimoji="1" lang="ja-JP" altLang="en-US" sz="1100"/>
            <a:t>が引ける直近安値ブレイクで売り</a:t>
          </a:r>
          <a:r>
            <a:rPr kumimoji="1" lang="en-US" altLang="ja-JP" sz="1100"/>
            <a:t>IN</a:t>
          </a:r>
        </a:p>
        <a:p>
          <a:r>
            <a:rPr kumimoji="1" lang="ja-JP" altLang="en-US" sz="1100"/>
            <a:t>ターゲットは</a:t>
          </a:r>
          <a:r>
            <a:rPr kumimoji="1" lang="en-US" altLang="ja-JP" sz="1100"/>
            <a:t>FIB-100</a:t>
          </a:r>
        </a:p>
      </xdr:txBody>
    </xdr:sp>
    <xdr:clientData/>
  </xdr:twoCellAnchor>
  <xdr:twoCellAnchor>
    <xdr:from>
      <xdr:col>0</xdr:col>
      <xdr:colOff>142877</xdr:colOff>
      <xdr:row>14</xdr:row>
      <xdr:rowOff>9527</xdr:rowOff>
    </xdr:from>
    <xdr:to>
      <xdr:col>2</xdr:col>
      <xdr:colOff>47624</xdr:colOff>
      <xdr:row>16</xdr:row>
      <xdr:rowOff>133350</xdr:rowOff>
    </xdr:to>
    <xdr:sp macro="" textlink="">
      <xdr:nvSpPr>
        <xdr:cNvPr id="21" name="テキスト ボックス 20"/>
        <xdr:cNvSpPr txBox="1"/>
      </xdr:nvSpPr>
      <xdr:spPr>
        <a:xfrm>
          <a:off x="142877" y="2409827"/>
          <a:ext cx="1276347" cy="4667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指標発表のヒゲで</a:t>
          </a:r>
          <a:endParaRPr kumimoji="1" lang="en-US" altLang="ja-JP" sz="1100"/>
        </a:p>
        <a:p>
          <a:r>
            <a:rPr kumimoji="1" lang="ja-JP" altLang="en-US" sz="1100"/>
            <a:t>エントリー⇒利確</a:t>
          </a:r>
          <a:endParaRPr kumimoji="1" lang="en-US" altLang="ja-JP"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37</xdr:row>
      <xdr:rowOff>19050</xdr:rowOff>
    </xdr:to>
    <xdr:pic>
      <xdr:nvPicPr>
        <xdr:cNvPr id="15361" name="Picture 1"/>
        <xdr:cNvPicPr>
          <a:picLocks noChangeAspect="1" noChangeArrowheads="1"/>
        </xdr:cNvPicPr>
      </xdr:nvPicPr>
      <xdr:blipFill>
        <a:blip xmlns:r="http://schemas.openxmlformats.org/officeDocument/2006/relationships" r:embed="rId1"/>
        <a:srcRect l="4612" t="13021"/>
        <a:stretch>
          <a:fillRect/>
        </a:stretch>
      </xdr:blipFill>
      <xdr:spPr bwMode="auto">
        <a:xfrm>
          <a:off x="0" y="0"/>
          <a:ext cx="12411075" cy="6362700"/>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3</xdr:row>
      <xdr:rowOff>142875</xdr:rowOff>
    </xdr:to>
    <xdr:sp macro="" textlink="">
      <xdr:nvSpPr>
        <xdr:cNvPr id="3" name="テキスト ボックス 2"/>
        <xdr:cNvSpPr txBox="1"/>
      </xdr:nvSpPr>
      <xdr:spPr>
        <a:xfrm>
          <a:off x="123825" y="219075"/>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No.148:EURCAD</a:t>
          </a:r>
        </a:p>
        <a:p>
          <a:r>
            <a:rPr kumimoji="1" lang="ja-JP" altLang="en-US" sz="1100"/>
            <a:t>相場認識</a:t>
          </a:r>
        </a:p>
      </xdr:txBody>
    </xdr:sp>
    <xdr:clientData/>
  </xdr:twoCellAnchor>
  <xdr:twoCellAnchor>
    <xdr:from>
      <xdr:col>0</xdr:col>
      <xdr:colOff>123826</xdr:colOff>
      <xdr:row>4</xdr:row>
      <xdr:rowOff>95251</xdr:rowOff>
    </xdr:from>
    <xdr:to>
      <xdr:col>3</xdr:col>
      <xdr:colOff>38099</xdr:colOff>
      <xdr:row>7</xdr:row>
      <xdr:rowOff>57150</xdr:rowOff>
    </xdr:to>
    <xdr:sp macro="" textlink="">
      <xdr:nvSpPr>
        <xdr:cNvPr id="4" name="テキスト ボックス 3"/>
        <xdr:cNvSpPr txBox="1"/>
      </xdr:nvSpPr>
      <xdr:spPr>
        <a:xfrm>
          <a:off x="123826" y="781051"/>
          <a:ext cx="1971673" cy="476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No.147</a:t>
          </a:r>
          <a:r>
            <a:rPr kumimoji="1" lang="ja-JP" altLang="en-US" sz="1100"/>
            <a:t>で短期上昇すると判断</a:t>
          </a:r>
          <a:endParaRPr kumimoji="1" lang="en-US" altLang="ja-JP" sz="1100"/>
        </a:p>
        <a:p>
          <a:r>
            <a:rPr kumimoji="1" lang="ja-JP" altLang="en-US" sz="1100"/>
            <a:t>⇒直近高値ブレイクで買い</a:t>
          </a:r>
          <a:r>
            <a:rPr kumimoji="1" lang="en-US" altLang="ja-JP" sz="1100"/>
            <a:t>IN</a:t>
          </a:r>
        </a:p>
      </xdr:txBody>
    </xdr:sp>
    <xdr:clientData/>
  </xdr:twoCellAnchor>
  <xdr:twoCellAnchor>
    <xdr:from>
      <xdr:col>14</xdr:col>
      <xdr:colOff>542925</xdr:colOff>
      <xdr:row>8</xdr:row>
      <xdr:rowOff>47625</xdr:rowOff>
    </xdr:from>
    <xdr:to>
      <xdr:col>15</xdr:col>
      <xdr:colOff>400049</xdr:colOff>
      <xdr:row>10</xdr:row>
      <xdr:rowOff>38100</xdr:rowOff>
    </xdr:to>
    <xdr:sp macro="" textlink="">
      <xdr:nvSpPr>
        <xdr:cNvPr id="6" name="角丸四角形吹き出し 5"/>
        <xdr:cNvSpPr/>
      </xdr:nvSpPr>
      <xdr:spPr>
        <a:xfrm>
          <a:off x="10144125" y="1419225"/>
          <a:ext cx="542924" cy="333375"/>
        </a:xfrm>
        <a:prstGeom prst="wedgeRoundRectCallout">
          <a:avLst>
            <a:gd name="adj1" fmla="val 83302"/>
            <a:gd name="adj2" fmla="val 10850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14</xdr:col>
      <xdr:colOff>152401</xdr:colOff>
      <xdr:row>11</xdr:row>
      <xdr:rowOff>57151</xdr:rowOff>
    </xdr:from>
    <xdr:to>
      <xdr:col>15</xdr:col>
      <xdr:colOff>161926</xdr:colOff>
      <xdr:row>13</xdr:row>
      <xdr:rowOff>57151</xdr:rowOff>
    </xdr:to>
    <xdr:sp macro="" textlink="">
      <xdr:nvSpPr>
        <xdr:cNvPr id="7" name="角丸四角形吹き出し 6"/>
        <xdr:cNvSpPr/>
      </xdr:nvSpPr>
      <xdr:spPr>
        <a:xfrm>
          <a:off x="9753601" y="1943101"/>
          <a:ext cx="695325" cy="342900"/>
        </a:xfrm>
        <a:prstGeom prst="wedgeRoundRectCallout">
          <a:avLst>
            <a:gd name="adj1" fmla="val 56605"/>
            <a:gd name="adj2" fmla="val 8667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0</xdr:col>
      <xdr:colOff>133352</xdr:colOff>
      <xdr:row>7</xdr:row>
      <xdr:rowOff>161925</xdr:rowOff>
    </xdr:from>
    <xdr:to>
      <xdr:col>2</xdr:col>
      <xdr:colOff>323850</xdr:colOff>
      <xdr:row>10</xdr:row>
      <xdr:rowOff>142875</xdr:rowOff>
    </xdr:to>
    <xdr:sp macro="" textlink="">
      <xdr:nvSpPr>
        <xdr:cNvPr id="9" name="テキスト ボックス 8"/>
        <xdr:cNvSpPr txBox="1"/>
      </xdr:nvSpPr>
      <xdr:spPr>
        <a:xfrm>
          <a:off x="133352" y="1362075"/>
          <a:ext cx="1562098"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指標発表のヒゲでターゲットの</a:t>
          </a:r>
          <a:r>
            <a:rPr kumimoji="1" lang="en-US" altLang="ja-JP" sz="1100"/>
            <a:t>FIB-61.8</a:t>
          </a:r>
          <a:r>
            <a:rPr kumimoji="1" lang="ja-JP" altLang="en-US" sz="1100"/>
            <a:t>へ到達</a:t>
          </a:r>
          <a:endParaRPr kumimoji="1" lang="en-US" altLang="ja-JP"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18</xdr:col>
      <xdr:colOff>57150</xdr:colOff>
      <xdr:row>64</xdr:row>
      <xdr:rowOff>95250</xdr:rowOff>
    </xdr:to>
    <xdr:pic>
      <xdr:nvPicPr>
        <xdr:cNvPr id="14339" name="Picture 3"/>
        <xdr:cNvPicPr>
          <a:picLocks noChangeAspect="1" noChangeArrowheads="1"/>
        </xdr:cNvPicPr>
      </xdr:nvPicPr>
      <xdr:blipFill>
        <a:blip xmlns:r="http://schemas.openxmlformats.org/officeDocument/2006/relationships" r:embed="rId1"/>
        <a:srcRect l="4685" t="13151" b="12891"/>
        <a:stretch>
          <a:fillRect/>
        </a:stretch>
      </xdr:blipFill>
      <xdr:spPr bwMode="auto">
        <a:xfrm>
          <a:off x="0" y="5657850"/>
          <a:ext cx="12401550" cy="54102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66675</xdr:colOff>
      <xdr:row>31</xdr:row>
      <xdr:rowOff>114300</xdr:rowOff>
    </xdr:to>
    <xdr:pic>
      <xdr:nvPicPr>
        <xdr:cNvPr id="14338" name="Picture 2"/>
        <xdr:cNvPicPr>
          <a:picLocks noChangeAspect="1" noChangeArrowheads="1"/>
        </xdr:cNvPicPr>
      </xdr:nvPicPr>
      <xdr:blipFill>
        <a:blip xmlns:r="http://schemas.openxmlformats.org/officeDocument/2006/relationships" r:embed="rId2"/>
        <a:srcRect l="4612" t="12891" b="12891"/>
        <a:stretch>
          <a:fillRect/>
        </a:stretch>
      </xdr:blipFill>
      <xdr:spPr bwMode="auto">
        <a:xfrm>
          <a:off x="0" y="0"/>
          <a:ext cx="12411075" cy="5429250"/>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3</xdr:row>
      <xdr:rowOff>142875</xdr:rowOff>
    </xdr:to>
    <xdr:sp macro="" textlink="">
      <xdr:nvSpPr>
        <xdr:cNvPr id="4" name="テキスト ボックス 3"/>
        <xdr:cNvSpPr txBox="1"/>
      </xdr:nvSpPr>
      <xdr:spPr>
        <a:xfrm>
          <a:off x="123825" y="219075"/>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No.147:EURCAD</a:t>
          </a:r>
        </a:p>
        <a:p>
          <a:r>
            <a:rPr kumimoji="1" lang="ja-JP" altLang="en-US" sz="1100"/>
            <a:t>相場認識</a:t>
          </a:r>
        </a:p>
      </xdr:txBody>
    </xdr:sp>
    <xdr:clientData/>
  </xdr:twoCellAnchor>
  <xdr:twoCellAnchor>
    <xdr:from>
      <xdr:col>0</xdr:col>
      <xdr:colOff>123827</xdr:colOff>
      <xdr:row>4</xdr:row>
      <xdr:rowOff>95252</xdr:rowOff>
    </xdr:from>
    <xdr:to>
      <xdr:col>2</xdr:col>
      <xdr:colOff>447677</xdr:colOff>
      <xdr:row>9</xdr:row>
      <xdr:rowOff>38100</xdr:rowOff>
    </xdr:to>
    <xdr:sp macro="" textlink="">
      <xdr:nvSpPr>
        <xdr:cNvPr id="5" name="テキスト ボックス 4"/>
        <xdr:cNvSpPr txBox="1"/>
      </xdr:nvSpPr>
      <xdr:spPr>
        <a:xfrm>
          <a:off x="123827" y="781052"/>
          <a:ext cx="1695450" cy="8000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日足レベルでできたフラッグの下限に来ている</a:t>
          </a:r>
          <a:r>
            <a:rPr kumimoji="1" lang="en-US" altLang="ja-JP" sz="1100"/>
            <a:t>+</a:t>
          </a:r>
          <a:r>
            <a:rPr kumimoji="1" lang="ja-JP" altLang="en-US" sz="1100"/>
            <a:t>相関性が</a:t>
          </a:r>
          <a:r>
            <a:rPr kumimoji="1" lang="en-US" altLang="ja-JP" sz="1100"/>
            <a:t>CAD</a:t>
          </a:r>
          <a:r>
            <a:rPr kumimoji="1" lang="ja-JP" altLang="en-US" sz="1100"/>
            <a:t>強く</a:t>
          </a:r>
          <a:r>
            <a:rPr kumimoji="1" lang="en-US" altLang="ja-JP" sz="1100"/>
            <a:t>EUR</a:t>
          </a:r>
          <a:r>
            <a:rPr kumimoji="1" lang="ja-JP" altLang="en-US" sz="1100"/>
            <a:t>弱い</a:t>
          </a:r>
          <a:endParaRPr kumimoji="1" lang="en-US" altLang="ja-JP" sz="1100"/>
        </a:p>
        <a:p>
          <a:r>
            <a:rPr kumimoji="1" lang="ja-JP" altLang="en-US" sz="1100"/>
            <a:t>＝ブレイクすると読んだ</a:t>
          </a:r>
          <a:endParaRPr kumimoji="1" lang="en-US" altLang="ja-JP" sz="1100"/>
        </a:p>
      </xdr:txBody>
    </xdr:sp>
    <xdr:clientData/>
  </xdr:twoCellAnchor>
  <xdr:twoCellAnchor>
    <xdr:from>
      <xdr:col>12</xdr:col>
      <xdr:colOff>361951</xdr:colOff>
      <xdr:row>48</xdr:row>
      <xdr:rowOff>38100</xdr:rowOff>
    </xdr:from>
    <xdr:to>
      <xdr:col>13</xdr:col>
      <xdr:colOff>485774</xdr:colOff>
      <xdr:row>50</xdr:row>
      <xdr:rowOff>28575</xdr:rowOff>
    </xdr:to>
    <xdr:sp macro="" textlink="">
      <xdr:nvSpPr>
        <xdr:cNvPr id="6" name="角丸四角形吹き出し 5"/>
        <xdr:cNvSpPr/>
      </xdr:nvSpPr>
      <xdr:spPr>
        <a:xfrm>
          <a:off x="8591551" y="8267700"/>
          <a:ext cx="809623" cy="333375"/>
        </a:xfrm>
        <a:prstGeom prst="wedgeRoundRectCallout">
          <a:avLst>
            <a:gd name="adj1" fmla="val -73144"/>
            <a:gd name="adj2" fmla="val -9721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p>
      </xdr:txBody>
    </xdr:sp>
    <xdr:clientData/>
  </xdr:twoCellAnchor>
  <xdr:twoCellAnchor>
    <xdr:from>
      <xdr:col>0</xdr:col>
      <xdr:colOff>104775</xdr:colOff>
      <xdr:row>34</xdr:row>
      <xdr:rowOff>19050</xdr:rowOff>
    </xdr:from>
    <xdr:to>
      <xdr:col>2</xdr:col>
      <xdr:colOff>171450</xdr:colOff>
      <xdr:row>37</xdr:row>
      <xdr:rowOff>133350</xdr:rowOff>
    </xdr:to>
    <xdr:sp macro="" textlink="">
      <xdr:nvSpPr>
        <xdr:cNvPr id="7" name="テキスト ボックス 6"/>
        <xdr:cNvSpPr txBox="1"/>
      </xdr:nvSpPr>
      <xdr:spPr>
        <a:xfrm>
          <a:off x="104775" y="5848350"/>
          <a:ext cx="143827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フラッグブレイクと共に重要と見た</a:t>
          </a:r>
          <a:r>
            <a:rPr kumimoji="1" lang="en-US" altLang="ja-JP" sz="1100"/>
            <a:t>S/R</a:t>
          </a:r>
          <a:r>
            <a:rPr kumimoji="1" lang="ja-JP" altLang="en-US" sz="1100"/>
            <a:t>もブレイク</a:t>
          </a:r>
        </a:p>
      </xdr:txBody>
    </xdr:sp>
    <xdr:clientData/>
  </xdr:twoCellAnchor>
  <xdr:twoCellAnchor>
    <xdr:from>
      <xdr:col>11</xdr:col>
      <xdr:colOff>314326</xdr:colOff>
      <xdr:row>42</xdr:row>
      <xdr:rowOff>57151</xdr:rowOff>
    </xdr:from>
    <xdr:to>
      <xdr:col>12</xdr:col>
      <xdr:colOff>323851</xdr:colOff>
      <xdr:row>44</xdr:row>
      <xdr:rowOff>57151</xdr:rowOff>
    </xdr:to>
    <xdr:sp macro="" textlink="">
      <xdr:nvSpPr>
        <xdr:cNvPr id="8" name="角丸四角形吹き出し 7"/>
        <xdr:cNvSpPr/>
      </xdr:nvSpPr>
      <xdr:spPr>
        <a:xfrm>
          <a:off x="7858126" y="7258051"/>
          <a:ext cx="695325" cy="342900"/>
        </a:xfrm>
        <a:prstGeom prst="wedgeRoundRectCallout">
          <a:avLst>
            <a:gd name="adj1" fmla="val 5920"/>
            <a:gd name="adj2" fmla="val 17834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104773</xdr:colOff>
      <xdr:row>38</xdr:row>
      <xdr:rowOff>104772</xdr:rowOff>
    </xdr:from>
    <xdr:to>
      <xdr:col>2</xdr:col>
      <xdr:colOff>180974</xdr:colOff>
      <xdr:row>41</xdr:row>
      <xdr:rowOff>47625</xdr:rowOff>
    </xdr:to>
    <xdr:sp macro="" textlink="">
      <xdr:nvSpPr>
        <xdr:cNvPr id="9" name="テキスト ボックス 8"/>
        <xdr:cNvSpPr txBox="1"/>
      </xdr:nvSpPr>
      <xdr:spPr>
        <a:xfrm>
          <a:off x="104773" y="6619872"/>
          <a:ext cx="1447801" cy="4572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３０分足での戻りを見て売り</a:t>
          </a:r>
          <a:r>
            <a:rPr kumimoji="1" lang="en-US" altLang="ja-JP" sz="1100"/>
            <a:t>IN</a:t>
          </a:r>
          <a:endParaRPr kumimoji="1" lang="ja-JP" altLang="en-US" sz="1100"/>
        </a:p>
      </xdr:txBody>
    </xdr:sp>
    <xdr:clientData/>
  </xdr:twoCellAnchor>
  <xdr:twoCellAnchor>
    <xdr:from>
      <xdr:col>0</xdr:col>
      <xdr:colOff>123823</xdr:colOff>
      <xdr:row>41</xdr:row>
      <xdr:rowOff>142872</xdr:rowOff>
    </xdr:from>
    <xdr:to>
      <xdr:col>2</xdr:col>
      <xdr:colOff>200024</xdr:colOff>
      <xdr:row>44</xdr:row>
      <xdr:rowOff>85725</xdr:rowOff>
    </xdr:to>
    <xdr:sp macro="" textlink="">
      <xdr:nvSpPr>
        <xdr:cNvPr id="13" name="テキスト ボックス 12"/>
        <xdr:cNvSpPr txBox="1"/>
      </xdr:nvSpPr>
      <xdr:spPr>
        <a:xfrm>
          <a:off x="123823" y="7172322"/>
          <a:ext cx="1447801" cy="4572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勢いよく戻ってきて建値撤退</a:t>
          </a:r>
        </a:p>
      </xdr:txBody>
    </xdr:sp>
    <xdr:clientData/>
  </xdr:twoCellAnchor>
  <xdr:twoCellAnchor>
    <xdr:from>
      <xdr:col>1</xdr:col>
      <xdr:colOff>247651</xdr:colOff>
      <xdr:row>45</xdr:row>
      <xdr:rowOff>95250</xdr:rowOff>
    </xdr:from>
    <xdr:to>
      <xdr:col>3</xdr:col>
      <xdr:colOff>276225</xdr:colOff>
      <xdr:row>50</xdr:row>
      <xdr:rowOff>114300</xdr:rowOff>
    </xdr:to>
    <xdr:sp macro="" textlink="">
      <xdr:nvSpPr>
        <xdr:cNvPr id="14" name="角丸四角形吹き出し 13"/>
        <xdr:cNvSpPr/>
      </xdr:nvSpPr>
      <xdr:spPr>
        <a:xfrm>
          <a:off x="933451" y="7810500"/>
          <a:ext cx="1400174" cy="876300"/>
        </a:xfrm>
        <a:prstGeom prst="wedgeRoundRectCallout">
          <a:avLst>
            <a:gd name="adj1" fmla="val -35993"/>
            <a:gd name="adj2" fmla="val -7674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４ｈ足で</a:t>
          </a:r>
          <a:r>
            <a:rPr kumimoji="1" lang="en-US" altLang="ja-JP" sz="1100"/>
            <a:t>PB</a:t>
          </a:r>
          <a:r>
            <a:rPr kumimoji="1" lang="ja-JP" altLang="en-US" sz="1100"/>
            <a:t>になってフラッグ内へ戻った為、短期上昇の可能性アリと判断</a:t>
          </a:r>
        </a:p>
      </xdr:txBody>
    </xdr:sp>
    <xdr:clientData/>
  </xdr:twoCellAnchor>
  <xdr:twoCellAnchor>
    <xdr:from>
      <xdr:col>2</xdr:col>
      <xdr:colOff>428626</xdr:colOff>
      <xdr:row>51</xdr:row>
      <xdr:rowOff>104775</xdr:rowOff>
    </xdr:from>
    <xdr:to>
      <xdr:col>4</xdr:col>
      <xdr:colOff>161925</xdr:colOff>
      <xdr:row>53</xdr:row>
      <xdr:rowOff>76200</xdr:rowOff>
    </xdr:to>
    <xdr:sp macro="" textlink="">
      <xdr:nvSpPr>
        <xdr:cNvPr id="15" name="角丸四角形吹き出し 14"/>
        <xdr:cNvSpPr/>
      </xdr:nvSpPr>
      <xdr:spPr>
        <a:xfrm>
          <a:off x="1800226" y="8848725"/>
          <a:ext cx="1104899" cy="314325"/>
        </a:xfrm>
        <a:prstGeom prst="wedgeRoundRectCallout">
          <a:avLst>
            <a:gd name="adj1" fmla="val -36855"/>
            <a:gd name="adj2" fmla="val -10704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No.148</a:t>
          </a:r>
          <a:r>
            <a:rPr kumimoji="1" lang="ja-JP" altLang="en-US" sz="1100"/>
            <a:t>へ続く</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31</xdr:row>
      <xdr:rowOff>104775</xdr:rowOff>
    </xdr:to>
    <xdr:pic>
      <xdr:nvPicPr>
        <xdr:cNvPr id="13314" name="Picture 2"/>
        <xdr:cNvPicPr>
          <a:picLocks noChangeAspect="1" noChangeArrowheads="1"/>
        </xdr:cNvPicPr>
      </xdr:nvPicPr>
      <xdr:blipFill>
        <a:blip xmlns:r="http://schemas.openxmlformats.org/officeDocument/2006/relationships" r:embed="rId1"/>
        <a:srcRect l="4612" t="12760" b="13151"/>
        <a:stretch>
          <a:fillRect/>
        </a:stretch>
      </xdr:blipFill>
      <xdr:spPr bwMode="auto">
        <a:xfrm>
          <a:off x="0" y="0"/>
          <a:ext cx="12411075" cy="5419725"/>
        </a:xfrm>
        <a:prstGeom prst="rect">
          <a:avLst/>
        </a:prstGeom>
        <a:noFill/>
        <a:ln w="1">
          <a:noFill/>
          <a:miter lim="800000"/>
          <a:headEnd/>
          <a:tailEnd type="none" w="med" len="med"/>
        </a:ln>
        <a:effectLst/>
      </xdr:spPr>
    </xdr:pic>
    <xdr:clientData/>
  </xdr:twoCellAnchor>
  <xdr:twoCellAnchor editAs="oneCell">
    <xdr:from>
      <xdr:col>0</xdr:col>
      <xdr:colOff>0</xdr:colOff>
      <xdr:row>33</xdr:row>
      <xdr:rowOff>9525</xdr:rowOff>
    </xdr:from>
    <xdr:to>
      <xdr:col>18</xdr:col>
      <xdr:colOff>47625</xdr:colOff>
      <xdr:row>64</xdr:row>
      <xdr:rowOff>95250</xdr:rowOff>
    </xdr:to>
    <xdr:pic>
      <xdr:nvPicPr>
        <xdr:cNvPr id="13313" name="Picture 1"/>
        <xdr:cNvPicPr>
          <a:picLocks noChangeAspect="1" noChangeArrowheads="1"/>
        </xdr:cNvPicPr>
      </xdr:nvPicPr>
      <xdr:blipFill>
        <a:blip xmlns:r="http://schemas.openxmlformats.org/officeDocument/2006/relationships" r:embed="rId2"/>
        <a:srcRect l="4758" t="13021" b="13151"/>
        <a:stretch>
          <a:fillRect/>
        </a:stretch>
      </xdr:blipFill>
      <xdr:spPr bwMode="auto">
        <a:xfrm>
          <a:off x="0" y="5667375"/>
          <a:ext cx="12392025" cy="5400675"/>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3</xdr:row>
      <xdr:rowOff>142875</xdr:rowOff>
    </xdr:to>
    <xdr:sp macro="" textlink="">
      <xdr:nvSpPr>
        <xdr:cNvPr id="4" name="テキスト ボックス 3"/>
        <xdr:cNvSpPr txBox="1"/>
      </xdr:nvSpPr>
      <xdr:spPr>
        <a:xfrm>
          <a:off x="123825" y="219075"/>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No.146:EURNZD</a:t>
          </a:r>
        </a:p>
        <a:p>
          <a:r>
            <a:rPr kumimoji="1" lang="ja-JP" altLang="en-US" sz="1100"/>
            <a:t>相場認識</a:t>
          </a:r>
        </a:p>
      </xdr:txBody>
    </xdr:sp>
    <xdr:clientData/>
  </xdr:twoCellAnchor>
  <xdr:twoCellAnchor>
    <xdr:from>
      <xdr:col>0</xdr:col>
      <xdr:colOff>123827</xdr:colOff>
      <xdr:row>4</xdr:row>
      <xdr:rowOff>95252</xdr:rowOff>
    </xdr:from>
    <xdr:to>
      <xdr:col>2</xdr:col>
      <xdr:colOff>447677</xdr:colOff>
      <xdr:row>8</xdr:row>
      <xdr:rowOff>95250</xdr:rowOff>
    </xdr:to>
    <xdr:sp macro="" textlink="">
      <xdr:nvSpPr>
        <xdr:cNvPr id="5" name="テキスト ボックス 4"/>
        <xdr:cNvSpPr txBox="1"/>
      </xdr:nvSpPr>
      <xdr:spPr>
        <a:xfrm>
          <a:off x="123827" y="781052"/>
          <a:ext cx="1695450" cy="6857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４ｈ足レベルでフラッグをブレイク⇒短い時間足で戻りを狙った</a:t>
          </a:r>
          <a:endParaRPr kumimoji="1" lang="en-US" altLang="ja-JP" sz="1100"/>
        </a:p>
      </xdr:txBody>
    </xdr:sp>
    <xdr:clientData/>
  </xdr:twoCellAnchor>
  <xdr:twoCellAnchor>
    <xdr:from>
      <xdr:col>11</xdr:col>
      <xdr:colOff>495302</xdr:colOff>
      <xdr:row>50</xdr:row>
      <xdr:rowOff>133350</xdr:rowOff>
    </xdr:from>
    <xdr:to>
      <xdr:col>12</xdr:col>
      <xdr:colOff>447676</xdr:colOff>
      <xdr:row>52</xdr:row>
      <xdr:rowOff>123825</xdr:rowOff>
    </xdr:to>
    <xdr:sp macro="" textlink="">
      <xdr:nvSpPr>
        <xdr:cNvPr id="7" name="角丸四角形吹き出し 6"/>
        <xdr:cNvSpPr/>
      </xdr:nvSpPr>
      <xdr:spPr>
        <a:xfrm>
          <a:off x="8039102" y="8705850"/>
          <a:ext cx="638174" cy="333375"/>
        </a:xfrm>
        <a:prstGeom prst="wedgeRoundRectCallout">
          <a:avLst>
            <a:gd name="adj1" fmla="val 76268"/>
            <a:gd name="adj2" fmla="val -1143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0</xdr:col>
      <xdr:colOff>104775</xdr:colOff>
      <xdr:row>34</xdr:row>
      <xdr:rowOff>19050</xdr:rowOff>
    </xdr:from>
    <xdr:to>
      <xdr:col>2</xdr:col>
      <xdr:colOff>171450</xdr:colOff>
      <xdr:row>37</xdr:row>
      <xdr:rowOff>133350</xdr:rowOff>
    </xdr:to>
    <xdr:sp macro="" textlink="">
      <xdr:nvSpPr>
        <xdr:cNvPr id="8" name="テキスト ボックス 7"/>
        <xdr:cNvSpPr txBox="1"/>
      </xdr:nvSpPr>
      <xdr:spPr>
        <a:xfrm>
          <a:off x="104775" y="5848350"/>
          <a:ext cx="143827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１５分足でできた</a:t>
          </a:r>
          <a:endParaRPr kumimoji="1" lang="en-US" altLang="ja-JP" sz="1100"/>
        </a:p>
        <a:p>
          <a:r>
            <a:rPr kumimoji="1" lang="ja-JP" altLang="en-US" sz="1100"/>
            <a:t>レンジの下限ブレイクで売り</a:t>
          </a:r>
          <a:r>
            <a:rPr kumimoji="1" lang="en-US" altLang="ja-JP" sz="1100"/>
            <a:t>IN</a:t>
          </a:r>
          <a:endParaRPr kumimoji="1" lang="ja-JP" altLang="en-US" sz="1100"/>
        </a:p>
      </xdr:txBody>
    </xdr:sp>
    <xdr:clientData/>
  </xdr:twoCellAnchor>
  <xdr:twoCellAnchor>
    <xdr:from>
      <xdr:col>10</xdr:col>
      <xdr:colOff>95251</xdr:colOff>
      <xdr:row>47</xdr:row>
      <xdr:rowOff>9526</xdr:rowOff>
    </xdr:from>
    <xdr:to>
      <xdr:col>11</xdr:col>
      <xdr:colOff>104776</xdr:colOff>
      <xdr:row>49</xdr:row>
      <xdr:rowOff>9526</xdr:rowOff>
    </xdr:to>
    <xdr:sp macro="" textlink="">
      <xdr:nvSpPr>
        <xdr:cNvPr id="10" name="角丸四角形吹き出し 9"/>
        <xdr:cNvSpPr/>
      </xdr:nvSpPr>
      <xdr:spPr>
        <a:xfrm>
          <a:off x="6953251" y="8067676"/>
          <a:ext cx="695325" cy="342900"/>
        </a:xfrm>
        <a:prstGeom prst="wedgeRoundRectCallout">
          <a:avLst>
            <a:gd name="adj1" fmla="val 74413"/>
            <a:gd name="adj2" fmla="val -7998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104773</xdr:colOff>
      <xdr:row>38</xdr:row>
      <xdr:rowOff>104772</xdr:rowOff>
    </xdr:from>
    <xdr:to>
      <xdr:col>2</xdr:col>
      <xdr:colOff>180974</xdr:colOff>
      <xdr:row>42</xdr:row>
      <xdr:rowOff>38099</xdr:rowOff>
    </xdr:to>
    <xdr:sp macro="" textlink="">
      <xdr:nvSpPr>
        <xdr:cNvPr id="13" name="テキスト ボックス 12"/>
        <xdr:cNvSpPr txBox="1"/>
      </xdr:nvSpPr>
      <xdr:spPr>
        <a:xfrm>
          <a:off x="104773" y="6619872"/>
          <a:ext cx="1447801" cy="619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先週決めた</a:t>
          </a:r>
          <a:r>
            <a:rPr kumimoji="1" lang="en-US" altLang="ja-JP" sz="1100"/>
            <a:t>FIB-100</a:t>
          </a:r>
          <a:r>
            <a:rPr kumimoji="1" lang="ja-JP" altLang="en-US" sz="1100"/>
            <a:t>にターゲット設定</a:t>
          </a:r>
          <a:endParaRPr kumimoji="1" lang="en-US" altLang="ja-JP" sz="1100"/>
        </a:p>
        <a:p>
          <a:r>
            <a:rPr kumimoji="1" lang="ja-JP" altLang="en-US" sz="1100"/>
            <a:t>⇒無事到達</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47625</xdr:colOff>
      <xdr:row>31</xdr:row>
      <xdr:rowOff>76200</xdr:rowOff>
    </xdr:to>
    <xdr:pic>
      <xdr:nvPicPr>
        <xdr:cNvPr id="12291" name="Picture 3"/>
        <xdr:cNvPicPr>
          <a:picLocks noChangeAspect="1" noChangeArrowheads="1"/>
        </xdr:cNvPicPr>
      </xdr:nvPicPr>
      <xdr:blipFill>
        <a:blip xmlns:r="http://schemas.openxmlformats.org/officeDocument/2006/relationships" r:embed="rId1"/>
        <a:srcRect l="4758" t="13151" b="13151"/>
        <a:stretch>
          <a:fillRect/>
        </a:stretch>
      </xdr:blipFill>
      <xdr:spPr bwMode="auto">
        <a:xfrm>
          <a:off x="0" y="0"/>
          <a:ext cx="12392025" cy="5391150"/>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3</xdr:row>
      <xdr:rowOff>142875</xdr:rowOff>
    </xdr:to>
    <xdr:sp macro="" textlink="">
      <xdr:nvSpPr>
        <xdr:cNvPr id="4" name="テキスト ボックス 3"/>
        <xdr:cNvSpPr txBox="1"/>
      </xdr:nvSpPr>
      <xdr:spPr>
        <a:xfrm>
          <a:off x="123825" y="219075"/>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No.145:EURAUD</a:t>
          </a:r>
        </a:p>
        <a:p>
          <a:r>
            <a:rPr kumimoji="1" lang="ja-JP" altLang="en-US" sz="1100"/>
            <a:t>相場認識</a:t>
          </a:r>
        </a:p>
      </xdr:txBody>
    </xdr:sp>
    <xdr:clientData/>
  </xdr:twoCellAnchor>
  <xdr:twoCellAnchor>
    <xdr:from>
      <xdr:col>0</xdr:col>
      <xdr:colOff>123827</xdr:colOff>
      <xdr:row>4</xdr:row>
      <xdr:rowOff>95251</xdr:rowOff>
    </xdr:from>
    <xdr:to>
      <xdr:col>2</xdr:col>
      <xdr:colOff>447677</xdr:colOff>
      <xdr:row>9</xdr:row>
      <xdr:rowOff>47624</xdr:rowOff>
    </xdr:to>
    <xdr:sp macro="" textlink="">
      <xdr:nvSpPr>
        <xdr:cNvPr id="5" name="テキスト ボックス 4"/>
        <xdr:cNvSpPr txBox="1"/>
      </xdr:nvSpPr>
      <xdr:spPr>
        <a:xfrm>
          <a:off x="123827" y="781051"/>
          <a:ext cx="1695450" cy="8096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強い</a:t>
          </a:r>
          <a:r>
            <a:rPr kumimoji="1" lang="en-US" altLang="ja-JP" sz="1100"/>
            <a:t>S/R</a:t>
          </a:r>
          <a:r>
            <a:rPr kumimoji="1" lang="ja-JP" altLang="en-US" sz="1100"/>
            <a:t>に当たってかなりカタチが良いｗができたと読んだが、ターゲットに届かず負け</a:t>
          </a:r>
          <a:r>
            <a:rPr kumimoji="1" lang="en-US" altLang="ja-JP" sz="1100"/>
            <a:t>×</a:t>
          </a:r>
        </a:p>
      </xdr:txBody>
    </xdr:sp>
    <xdr:clientData/>
  </xdr:twoCellAnchor>
  <xdr:twoCellAnchor>
    <xdr:from>
      <xdr:col>12</xdr:col>
      <xdr:colOff>123825</xdr:colOff>
      <xdr:row>27</xdr:row>
      <xdr:rowOff>9525</xdr:rowOff>
    </xdr:from>
    <xdr:to>
      <xdr:col>13</xdr:col>
      <xdr:colOff>38103</xdr:colOff>
      <xdr:row>29</xdr:row>
      <xdr:rowOff>19050</xdr:rowOff>
    </xdr:to>
    <xdr:cxnSp macro="">
      <xdr:nvCxnSpPr>
        <xdr:cNvPr id="6" name="直線矢印コネクタ 5"/>
        <xdr:cNvCxnSpPr/>
      </xdr:nvCxnSpPr>
      <xdr:spPr>
        <a:xfrm flipV="1">
          <a:off x="8353425" y="4638675"/>
          <a:ext cx="600078" cy="3524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219076</xdr:colOff>
      <xdr:row>16</xdr:row>
      <xdr:rowOff>104775</xdr:rowOff>
    </xdr:from>
    <xdr:to>
      <xdr:col>15</xdr:col>
      <xdr:colOff>342899</xdr:colOff>
      <xdr:row>18</xdr:row>
      <xdr:rowOff>95250</xdr:rowOff>
    </xdr:to>
    <xdr:sp macro="" textlink="">
      <xdr:nvSpPr>
        <xdr:cNvPr id="7" name="角丸四角形吹き出し 6"/>
        <xdr:cNvSpPr/>
      </xdr:nvSpPr>
      <xdr:spPr>
        <a:xfrm>
          <a:off x="9820276" y="2847975"/>
          <a:ext cx="809623" cy="333375"/>
        </a:xfrm>
        <a:prstGeom prst="wedgeRoundRectCallout">
          <a:avLst>
            <a:gd name="adj1" fmla="val 53477"/>
            <a:gd name="adj2" fmla="val -1457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12</xdr:col>
      <xdr:colOff>161926</xdr:colOff>
      <xdr:row>10</xdr:row>
      <xdr:rowOff>47626</xdr:rowOff>
    </xdr:from>
    <xdr:to>
      <xdr:col>13</xdr:col>
      <xdr:colOff>171451</xdr:colOff>
      <xdr:row>12</xdr:row>
      <xdr:rowOff>47626</xdr:rowOff>
    </xdr:to>
    <xdr:sp macro="" textlink="">
      <xdr:nvSpPr>
        <xdr:cNvPr id="10" name="角丸四角形吹き出し 9"/>
        <xdr:cNvSpPr/>
      </xdr:nvSpPr>
      <xdr:spPr>
        <a:xfrm>
          <a:off x="8391526" y="1762126"/>
          <a:ext cx="695325" cy="342900"/>
        </a:xfrm>
        <a:prstGeom prst="wedgeRoundRectCallout">
          <a:avLst>
            <a:gd name="adj1" fmla="val 56605"/>
            <a:gd name="adj2" fmla="val 8667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12</xdr:col>
      <xdr:colOff>18270</xdr:colOff>
      <xdr:row>15</xdr:row>
      <xdr:rowOff>143671</xdr:rowOff>
    </xdr:from>
    <xdr:to>
      <xdr:col>12</xdr:col>
      <xdr:colOff>676275</xdr:colOff>
      <xdr:row>16</xdr:row>
      <xdr:rowOff>114300</xdr:rowOff>
    </xdr:to>
    <xdr:cxnSp macro="">
      <xdr:nvCxnSpPr>
        <xdr:cNvPr id="14" name="直線矢印コネクタ 13"/>
        <xdr:cNvCxnSpPr/>
      </xdr:nvCxnSpPr>
      <xdr:spPr>
        <a:xfrm>
          <a:off x="8247870" y="2715421"/>
          <a:ext cx="658005" cy="14207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133352</xdr:colOff>
      <xdr:row>9</xdr:row>
      <xdr:rowOff>161926</xdr:rowOff>
    </xdr:from>
    <xdr:to>
      <xdr:col>2</xdr:col>
      <xdr:colOff>457202</xdr:colOff>
      <xdr:row>11</xdr:row>
      <xdr:rowOff>66675</xdr:rowOff>
    </xdr:to>
    <xdr:sp macro="" textlink="">
      <xdr:nvSpPr>
        <xdr:cNvPr id="23" name="テキスト ボックス 22"/>
        <xdr:cNvSpPr txBox="1"/>
      </xdr:nvSpPr>
      <xdr:spPr>
        <a:xfrm>
          <a:off x="133352" y="1704976"/>
          <a:ext cx="1695450" cy="2476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相場環境はまだ良くない。</a:t>
          </a:r>
          <a:endParaRPr kumimoji="1" lang="en-US" altLang="ja-JP"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32</xdr:row>
      <xdr:rowOff>104775</xdr:rowOff>
    </xdr:from>
    <xdr:to>
      <xdr:col>18</xdr:col>
      <xdr:colOff>47625</xdr:colOff>
      <xdr:row>64</xdr:row>
      <xdr:rowOff>19050</xdr:rowOff>
    </xdr:to>
    <xdr:pic>
      <xdr:nvPicPr>
        <xdr:cNvPr id="21506" name="Picture 2"/>
        <xdr:cNvPicPr>
          <a:picLocks noChangeAspect="1" noChangeArrowheads="1"/>
        </xdr:cNvPicPr>
      </xdr:nvPicPr>
      <xdr:blipFill>
        <a:blip xmlns:r="http://schemas.openxmlformats.org/officeDocument/2006/relationships" r:embed="rId1"/>
        <a:srcRect l="4758" t="13151" b="13021"/>
        <a:stretch>
          <a:fillRect/>
        </a:stretch>
      </xdr:blipFill>
      <xdr:spPr bwMode="auto">
        <a:xfrm>
          <a:off x="0" y="5591175"/>
          <a:ext cx="12392025" cy="5400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66675</xdr:colOff>
      <xdr:row>31</xdr:row>
      <xdr:rowOff>66675</xdr:rowOff>
    </xdr:to>
    <xdr:pic>
      <xdr:nvPicPr>
        <xdr:cNvPr id="21505" name="Picture 1"/>
        <xdr:cNvPicPr>
          <a:picLocks noChangeAspect="1" noChangeArrowheads="1"/>
        </xdr:cNvPicPr>
      </xdr:nvPicPr>
      <xdr:blipFill>
        <a:blip xmlns:r="http://schemas.openxmlformats.org/officeDocument/2006/relationships" r:embed="rId2"/>
        <a:srcRect l="4612" t="13021" b="13411"/>
        <a:stretch>
          <a:fillRect/>
        </a:stretch>
      </xdr:blipFill>
      <xdr:spPr bwMode="auto">
        <a:xfrm>
          <a:off x="0" y="0"/>
          <a:ext cx="12411075" cy="5381625"/>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142875</xdr:colOff>
      <xdr:row>3</xdr:row>
      <xdr:rowOff>142875</xdr:rowOff>
    </xdr:to>
    <xdr:sp macro="" textlink="">
      <xdr:nvSpPr>
        <xdr:cNvPr id="4" name="テキスト ボックス 3"/>
        <xdr:cNvSpPr txBox="1"/>
      </xdr:nvSpPr>
      <xdr:spPr>
        <a:xfrm>
          <a:off x="123825" y="219075"/>
          <a:ext cx="1390650"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No.144:USDJPY</a:t>
          </a:r>
        </a:p>
        <a:p>
          <a:r>
            <a:rPr kumimoji="1" lang="ja-JP" altLang="en-US" sz="1100"/>
            <a:t>フラッグ　相場認識</a:t>
          </a:r>
        </a:p>
      </xdr:txBody>
    </xdr:sp>
    <xdr:clientData/>
  </xdr:twoCellAnchor>
  <xdr:twoCellAnchor>
    <xdr:from>
      <xdr:col>0</xdr:col>
      <xdr:colOff>123827</xdr:colOff>
      <xdr:row>4</xdr:row>
      <xdr:rowOff>95252</xdr:rowOff>
    </xdr:from>
    <xdr:to>
      <xdr:col>2</xdr:col>
      <xdr:colOff>447677</xdr:colOff>
      <xdr:row>8</xdr:row>
      <xdr:rowOff>76200</xdr:rowOff>
    </xdr:to>
    <xdr:sp macro="" textlink="">
      <xdr:nvSpPr>
        <xdr:cNvPr id="5" name="テキスト ボックス 4"/>
        <xdr:cNvSpPr txBox="1"/>
      </xdr:nvSpPr>
      <xdr:spPr>
        <a:xfrm>
          <a:off x="123827" y="781052"/>
          <a:ext cx="1695450" cy="6667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日足レベルで強めの</a:t>
          </a:r>
          <a:r>
            <a:rPr kumimoji="1" lang="en-US" altLang="ja-JP" sz="1100"/>
            <a:t>S/R</a:t>
          </a:r>
          <a:r>
            <a:rPr kumimoji="1" lang="ja-JP" altLang="en-US" sz="1100"/>
            <a:t>に当たって反転していると読んだ</a:t>
          </a:r>
          <a:endParaRPr kumimoji="1" lang="en-US" altLang="ja-JP" sz="1100"/>
        </a:p>
      </xdr:txBody>
    </xdr:sp>
    <xdr:clientData/>
  </xdr:twoCellAnchor>
  <xdr:twoCellAnchor>
    <xdr:from>
      <xdr:col>13</xdr:col>
      <xdr:colOff>381001</xdr:colOff>
      <xdr:row>36</xdr:row>
      <xdr:rowOff>57150</xdr:rowOff>
    </xdr:from>
    <xdr:to>
      <xdr:col>14</xdr:col>
      <xdr:colOff>504824</xdr:colOff>
      <xdr:row>38</xdr:row>
      <xdr:rowOff>47625</xdr:rowOff>
    </xdr:to>
    <xdr:sp macro="" textlink="">
      <xdr:nvSpPr>
        <xdr:cNvPr id="7" name="角丸四角形吹き出し 6"/>
        <xdr:cNvSpPr/>
      </xdr:nvSpPr>
      <xdr:spPr>
        <a:xfrm>
          <a:off x="9296401" y="6229350"/>
          <a:ext cx="809623" cy="333375"/>
        </a:xfrm>
        <a:prstGeom prst="wedgeRoundRectCallout">
          <a:avLst>
            <a:gd name="adj1" fmla="val 45241"/>
            <a:gd name="adj2" fmla="val 1342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104775</xdr:colOff>
      <xdr:row>33</xdr:row>
      <xdr:rowOff>133350</xdr:rowOff>
    </xdr:from>
    <xdr:to>
      <xdr:col>1</xdr:col>
      <xdr:colOff>57150</xdr:colOff>
      <xdr:row>35</xdr:row>
      <xdr:rowOff>47625</xdr:rowOff>
    </xdr:to>
    <xdr:sp macro="" textlink="">
      <xdr:nvSpPr>
        <xdr:cNvPr id="8" name="テキスト ボックス 7"/>
        <xdr:cNvSpPr txBox="1"/>
      </xdr:nvSpPr>
      <xdr:spPr>
        <a:xfrm>
          <a:off x="104775" y="5791200"/>
          <a:ext cx="6381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15</a:t>
          </a:r>
          <a:r>
            <a:rPr kumimoji="1" lang="ja-JP" altLang="en-US" sz="1100"/>
            <a:t>分足</a:t>
          </a:r>
          <a:endParaRPr kumimoji="1" lang="en-US" altLang="ja-JP" sz="1100"/>
        </a:p>
      </xdr:txBody>
    </xdr:sp>
    <xdr:clientData/>
  </xdr:twoCellAnchor>
  <xdr:twoCellAnchor>
    <xdr:from>
      <xdr:col>9</xdr:col>
      <xdr:colOff>485776</xdr:colOff>
      <xdr:row>45</xdr:row>
      <xdr:rowOff>95251</xdr:rowOff>
    </xdr:from>
    <xdr:to>
      <xdr:col>10</xdr:col>
      <xdr:colOff>495301</xdr:colOff>
      <xdr:row>47</xdr:row>
      <xdr:rowOff>95251</xdr:rowOff>
    </xdr:to>
    <xdr:sp macro="" textlink="">
      <xdr:nvSpPr>
        <xdr:cNvPr id="10" name="角丸四角形吹き出し 9"/>
        <xdr:cNvSpPr/>
      </xdr:nvSpPr>
      <xdr:spPr>
        <a:xfrm>
          <a:off x="6657976" y="7810501"/>
          <a:ext cx="695325" cy="342900"/>
        </a:xfrm>
        <a:prstGeom prst="wedgeRoundRectCallout">
          <a:avLst>
            <a:gd name="adj1" fmla="val 67564"/>
            <a:gd name="adj2" fmla="val -9943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13</xdr:col>
      <xdr:colOff>561194</xdr:colOff>
      <xdr:row>11</xdr:row>
      <xdr:rowOff>96046</xdr:rowOff>
    </xdr:from>
    <xdr:to>
      <xdr:col>13</xdr:col>
      <xdr:colOff>561975</xdr:colOff>
      <xdr:row>14</xdr:row>
      <xdr:rowOff>95249</xdr:rowOff>
    </xdr:to>
    <xdr:cxnSp macro="">
      <xdr:nvCxnSpPr>
        <xdr:cNvPr id="11" name="直線矢印コネクタ 10"/>
        <xdr:cNvCxnSpPr/>
      </xdr:nvCxnSpPr>
      <xdr:spPr>
        <a:xfrm rot="16200000" flipH="1">
          <a:off x="9220208" y="2238382"/>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123824</xdr:colOff>
      <xdr:row>35</xdr:row>
      <xdr:rowOff>152401</xdr:rowOff>
    </xdr:from>
    <xdr:to>
      <xdr:col>2</xdr:col>
      <xdr:colOff>142875</xdr:colOff>
      <xdr:row>37</xdr:row>
      <xdr:rowOff>66675</xdr:rowOff>
    </xdr:to>
    <xdr:sp macro="" textlink="">
      <xdr:nvSpPr>
        <xdr:cNvPr id="13" name="テキスト ボックス 12"/>
        <xdr:cNvSpPr txBox="1"/>
      </xdr:nvSpPr>
      <xdr:spPr>
        <a:xfrm>
          <a:off x="123824" y="6153151"/>
          <a:ext cx="1390651" cy="257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反転後の３波目狙い</a:t>
          </a:r>
        </a:p>
      </xdr:txBody>
    </xdr:sp>
    <xdr:clientData/>
  </xdr:twoCellAnchor>
  <xdr:twoCellAnchor>
    <xdr:from>
      <xdr:col>12</xdr:col>
      <xdr:colOff>151619</xdr:colOff>
      <xdr:row>11</xdr:row>
      <xdr:rowOff>124621</xdr:rowOff>
    </xdr:from>
    <xdr:to>
      <xdr:col>12</xdr:col>
      <xdr:colOff>152400</xdr:colOff>
      <xdr:row>14</xdr:row>
      <xdr:rowOff>123824</xdr:rowOff>
    </xdr:to>
    <xdr:cxnSp macro="">
      <xdr:nvCxnSpPr>
        <xdr:cNvPr id="17" name="直線矢印コネクタ 16"/>
        <xdr:cNvCxnSpPr/>
      </xdr:nvCxnSpPr>
      <xdr:spPr>
        <a:xfrm rot="16200000" flipH="1">
          <a:off x="8124833" y="2266957"/>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104774</xdr:colOff>
      <xdr:row>38</xdr:row>
      <xdr:rowOff>9526</xdr:rowOff>
    </xdr:from>
    <xdr:to>
      <xdr:col>2</xdr:col>
      <xdr:colOff>285750</xdr:colOff>
      <xdr:row>40</xdr:row>
      <xdr:rowOff>114300</xdr:rowOff>
    </xdr:to>
    <xdr:sp macro="" textlink="">
      <xdr:nvSpPr>
        <xdr:cNvPr id="19" name="テキスト ボックス 18"/>
        <xdr:cNvSpPr txBox="1"/>
      </xdr:nvSpPr>
      <xdr:spPr>
        <a:xfrm>
          <a:off x="104774" y="6524626"/>
          <a:ext cx="1552576"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大きな下落を狙ったが</a:t>
          </a:r>
          <a:endParaRPr kumimoji="1" lang="en-US" altLang="ja-JP" sz="1100"/>
        </a:p>
        <a:p>
          <a:r>
            <a:rPr kumimoji="1" lang="ja-JP" altLang="en-US" sz="1100"/>
            <a:t>反転ロスカット</a:t>
          </a:r>
        </a:p>
      </xdr:txBody>
    </xdr:sp>
    <xdr:clientData/>
  </xdr:twoCellAnchor>
  <xdr:twoCellAnchor>
    <xdr:from>
      <xdr:col>6</xdr:col>
      <xdr:colOff>581027</xdr:colOff>
      <xdr:row>47</xdr:row>
      <xdr:rowOff>76201</xdr:rowOff>
    </xdr:from>
    <xdr:to>
      <xdr:col>8</xdr:col>
      <xdr:colOff>514351</xdr:colOff>
      <xdr:row>51</xdr:row>
      <xdr:rowOff>1</xdr:rowOff>
    </xdr:to>
    <xdr:sp macro="" textlink="">
      <xdr:nvSpPr>
        <xdr:cNvPr id="20" name="角丸四角形吹き出し 19"/>
        <xdr:cNvSpPr/>
      </xdr:nvSpPr>
      <xdr:spPr>
        <a:xfrm>
          <a:off x="4695827" y="8134351"/>
          <a:ext cx="1304924" cy="609600"/>
        </a:xfrm>
        <a:prstGeom prst="wedgeRoundRectCallout">
          <a:avLst>
            <a:gd name="adj1" fmla="val 57650"/>
            <a:gd name="adj2" fmla="val -9859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確度が急だが</a:t>
          </a:r>
          <a:endParaRPr kumimoji="1" lang="en-US" altLang="ja-JP" sz="1100"/>
        </a:p>
        <a:p>
          <a:pPr algn="ctr"/>
          <a:r>
            <a:rPr kumimoji="1" lang="ja-JP" altLang="en-US" sz="1100"/>
            <a:t>フラッグと認識</a:t>
          </a:r>
        </a:p>
      </xdr:txBody>
    </xdr:sp>
    <xdr:clientData/>
  </xdr:twoCellAnchor>
  <xdr:twoCellAnchor>
    <xdr:from>
      <xdr:col>9</xdr:col>
      <xdr:colOff>171452</xdr:colOff>
      <xdr:row>34</xdr:row>
      <xdr:rowOff>142876</xdr:rowOff>
    </xdr:from>
    <xdr:to>
      <xdr:col>11</xdr:col>
      <xdr:colOff>171450</xdr:colOff>
      <xdr:row>38</xdr:row>
      <xdr:rowOff>66676</xdr:rowOff>
    </xdr:to>
    <xdr:sp macro="" textlink="">
      <xdr:nvSpPr>
        <xdr:cNvPr id="21" name="角丸四角形吹き出し 20"/>
        <xdr:cNvSpPr/>
      </xdr:nvSpPr>
      <xdr:spPr>
        <a:xfrm>
          <a:off x="6343652" y="5972176"/>
          <a:ext cx="1371598" cy="609600"/>
        </a:xfrm>
        <a:prstGeom prst="wedgeRoundRectCallout">
          <a:avLst>
            <a:gd name="adj1" fmla="val 17504"/>
            <a:gd name="adj2" fmla="val 9046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ｗトップネックラインで跳ね返された</a:t>
          </a:r>
        </a:p>
      </xdr:txBody>
    </xdr:sp>
    <xdr:clientData/>
  </xdr:twoCellAnchor>
  <xdr:twoCellAnchor>
    <xdr:from>
      <xdr:col>11</xdr:col>
      <xdr:colOff>209552</xdr:colOff>
      <xdr:row>50</xdr:row>
      <xdr:rowOff>28576</xdr:rowOff>
    </xdr:from>
    <xdr:to>
      <xdr:col>12</xdr:col>
      <xdr:colOff>409575</xdr:colOff>
      <xdr:row>52</xdr:row>
      <xdr:rowOff>9525</xdr:rowOff>
    </xdr:to>
    <xdr:sp macro="" textlink="">
      <xdr:nvSpPr>
        <xdr:cNvPr id="23" name="角丸四角形吹き出し 22"/>
        <xdr:cNvSpPr/>
      </xdr:nvSpPr>
      <xdr:spPr>
        <a:xfrm>
          <a:off x="7753352" y="8601076"/>
          <a:ext cx="885823" cy="323849"/>
        </a:xfrm>
        <a:prstGeom prst="wedgeRoundRectCallout">
          <a:avLst>
            <a:gd name="adj1" fmla="val -24196"/>
            <a:gd name="adj2" fmla="val -10668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100</a:t>
          </a:r>
          <a:r>
            <a:rPr kumimoji="1" lang="ja-JP" altLang="en-US" sz="1100"/>
            <a:t>は到達</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32</xdr:row>
      <xdr:rowOff>142875</xdr:rowOff>
    </xdr:from>
    <xdr:to>
      <xdr:col>18</xdr:col>
      <xdr:colOff>38100</xdr:colOff>
      <xdr:row>64</xdr:row>
      <xdr:rowOff>66675</xdr:rowOff>
    </xdr:to>
    <xdr:pic>
      <xdr:nvPicPr>
        <xdr:cNvPr id="20482" name="Picture 2"/>
        <xdr:cNvPicPr>
          <a:picLocks noChangeAspect="1" noChangeArrowheads="1"/>
        </xdr:cNvPicPr>
      </xdr:nvPicPr>
      <xdr:blipFill>
        <a:blip xmlns:r="http://schemas.openxmlformats.org/officeDocument/2006/relationships" r:embed="rId1"/>
        <a:srcRect l="4832" t="12891" b="13151"/>
        <a:stretch>
          <a:fillRect/>
        </a:stretch>
      </xdr:blipFill>
      <xdr:spPr bwMode="auto">
        <a:xfrm>
          <a:off x="0" y="5629275"/>
          <a:ext cx="12382500" cy="54102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47625</xdr:colOff>
      <xdr:row>31</xdr:row>
      <xdr:rowOff>95250</xdr:rowOff>
    </xdr:to>
    <xdr:pic>
      <xdr:nvPicPr>
        <xdr:cNvPr id="20481" name="Picture 1"/>
        <xdr:cNvPicPr>
          <a:picLocks noChangeAspect="1" noChangeArrowheads="1"/>
        </xdr:cNvPicPr>
      </xdr:nvPicPr>
      <xdr:blipFill>
        <a:blip xmlns:r="http://schemas.openxmlformats.org/officeDocument/2006/relationships" r:embed="rId2"/>
        <a:srcRect l="4758" t="12630" b="13411"/>
        <a:stretch>
          <a:fillRect/>
        </a:stretch>
      </xdr:blipFill>
      <xdr:spPr bwMode="auto">
        <a:xfrm>
          <a:off x="0" y="0"/>
          <a:ext cx="12392025" cy="5410200"/>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3</xdr:row>
      <xdr:rowOff>142875</xdr:rowOff>
    </xdr:to>
    <xdr:sp macro="" textlink="">
      <xdr:nvSpPr>
        <xdr:cNvPr id="4" name="テキスト ボックス 3"/>
        <xdr:cNvSpPr txBox="1"/>
      </xdr:nvSpPr>
      <xdr:spPr>
        <a:xfrm>
          <a:off x="123825" y="219075"/>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No.143:EURUSD</a:t>
          </a:r>
        </a:p>
        <a:p>
          <a:r>
            <a:rPr kumimoji="1" lang="ja-JP" altLang="en-US" sz="1100"/>
            <a:t>相場認識</a:t>
          </a:r>
        </a:p>
      </xdr:txBody>
    </xdr:sp>
    <xdr:clientData/>
  </xdr:twoCellAnchor>
  <xdr:twoCellAnchor>
    <xdr:from>
      <xdr:col>0</xdr:col>
      <xdr:colOff>123827</xdr:colOff>
      <xdr:row>4</xdr:row>
      <xdr:rowOff>95252</xdr:rowOff>
    </xdr:from>
    <xdr:to>
      <xdr:col>2</xdr:col>
      <xdr:colOff>447677</xdr:colOff>
      <xdr:row>7</xdr:row>
      <xdr:rowOff>57150</xdr:rowOff>
    </xdr:to>
    <xdr:sp macro="" textlink="">
      <xdr:nvSpPr>
        <xdr:cNvPr id="5" name="テキスト ボックス 4"/>
        <xdr:cNvSpPr txBox="1"/>
      </xdr:nvSpPr>
      <xdr:spPr>
        <a:xfrm>
          <a:off x="123827" y="781052"/>
          <a:ext cx="1695450" cy="476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日足レベルで強めの</a:t>
          </a:r>
          <a:r>
            <a:rPr kumimoji="1" lang="en-US" altLang="ja-JP" sz="1100"/>
            <a:t>S/R</a:t>
          </a:r>
          <a:r>
            <a:rPr kumimoji="1" lang="ja-JP" altLang="en-US" sz="1100"/>
            <a:t>に・・・まだ届いていない。。</a:t>
          </a:r>
          <a:endParaRPr kumimoji="1" lang="en-US" altLang="ja-JP" sz="1100"/>
        </a:p>
      </xdr:txBody>
    </xdr:sp>
    <xdr:clientData/>
  </xdr:twoCellAnchor>
  <xdr:twoCellAnchor>
    <xdr:from>
      <xdr:col>17</xdr:col>
      <xdr:colOff>180195</xdr:colOff>
      <xdr:row>13</xdr:row>
      <xdr:rowOff>38894</xdr:rowOff>
    </xdr:from>
    <xdr:to>
      <xdr:col>17</xdr:col>
      <xdr:colOff>181783</xdr:colOff>
      <xdr:row>17</xdr:row>
      <xdr:rowOff>795</xdr:rowOff>
    </xdr:to>
    <xdr:cxnSp macro="">
      <xdr:nvCxnSpPr>
        <xdr:cNvPr id="6" name="直線矢印コネクタ 5"/>
        <xdr:cNvCxnSpPr/>
      </xdr:nvCxnSpPr>
      <xdr:spPr>
        <a:xfrm rot="5400000" flipH="1" flipV="1">
          <a:off x="11515738" y="2590801"/>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257176</xdr:colOff>
      <xdr:row>53</xdr:row>
      <xdr:rowOff>114300</xdr:rowOff>
    </xdr:from>
    <xdr:to>
      <xdr:col>14</xdr:col>
      <xdr:colOff>380999</xdr:colOff>
      <xdr:row>55</xdr:row>
      <xdr:rowOff>104775</xdr:rowOff>
    </xdr:to>
    <xdr:sp macro="" textlink="">
      <xdr:nvSpPr>
        <xdr:cNvPr id="8" name="角丸四角形吹き出し 7"/>
        <xdr:cNvSpPr/>
      </xdr:nvSpPr>
      <xdr:spPr>
        <a:xfrm>
          <a:off x="9172576" y="9201150"/>
          <a:ext cx="809623" cy="333375"/>
        </a:xfrm>
        <a:prstGeom prst="wedgeRoundRectCallout">
          <a:avLst>
            <a:gd name="adj1" fmla="val -47700"/>
            <a:gd name="adj2" fmla="val -1829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104775</xdr:colOff>
      <xdr:row>34</xdr:row>
      <xdr:rowOff>19050</xdr:rowOff>
    </xdr:from>
    <xdr:to>
      <xdr:col>2</xdr:col>
      <xdr:colOff>76200</xdr:colOff>
      <xdr:row>36</xdr:row>
      <xdr:rowOff>133350</xdr:rowOff>
    </xdr:to>
    <xdr:sp macro="" textlink="">
      <xdr:nvSpPr>
        <xdr:cNvPr id="9" name="テキスト ボックス 8"/>
        <xdr:cNvSpPr txBox="1"/>
      </xdr:nvSpPr>
      <xdr:spPr>
        <a:xfrm>
          <a:off x="104775" y="5848350"/>
          <a:ext cx="13430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笹田ｗボトムと認識</a:t>
          </a:r>
        </a:p>
      </xdr:txBody>
    </xdr:sp>
    <xdr:clientData/>
  </xdr:twoCellAnchor>
  <xdr:twoCellAnchor>
    <xdr:from>
      <xdr:col>11</xdr:col>
      <xdr:colOff>400050</xdr:colOff>
      <xdr:row>58</xdr:row>
      <xdr:rowOff>133350</xdr:rowOff>
    </xdr:from>
    <xdr:to>
      <xdr:col>12</xdr:col>
      <xdr:colOff>104775</xdr:colOff>
      <xdr:row>60</xdr:row>
      <xdr:rowOff>9526</xdr:rowOff>
    </xdr:to>
    <xdr:cxnSp macro="">
      <xdr:nvCxnSpPr>
        <xdr:cNvPr id="10" name="直線矢印コネクタ 9"/>
        <xdr:cNvCxnSpPr/>
      </xdr:nvCxnSpPr>
      <xdr:spPr>
        <a:xfrm flipV="1">
          <a:off x="7943850" y="10077450"/>
          <a:ext cx="390525" cy="21907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114301</xdr:colOff>
      <xdr:row>45</xdr:row>
      <xdr:rowOff>133351</xdr:rowOff>
    </xdr:from>
    <xdr:to>
      <xdr:col>12</xdr:col>
      <xdr:colOff>123826</xdr:colOff>
      <xdr:row>47</xdr:row>
      <xdr:rowOff>133351</xdr:rowOff>
    </xdr:to>
    <xdr:sp macro="" textlink="">
      <xdr:nvSpPr>
        <xdr:cNvPr id="11" name="角丸四角形吹き出し 10"/>
        <xdr:cNvSpPr/>
      </xdr:nvSpPr>
      <xdr:spPr>
        <a:xfrm>
          <a:off x="7658101" y="7848601"/>
          <a:ext cx="695325" cy="342900"/>
        </a:xfrm>
        <a:prstGeom prst="wedgeRoundRectCallout">
          <a:avLst>
            <a:gd name="adj1" fmla="val 56605"/>
            <a:gd name="adj2" fmla="val 8667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5</xdr:col>
      <xdr:colOff>675494</xdr:colOff>
      <xdr:row>9</xdr:row>
      <xdr:rowOff>162721</xdr:rowOff>
    </xdr:from>
    <xdr:to>
      <xdr:col>5</xdr:col>
      <xdr:colOff>676275</xdr:colOff>
      <xdr:row>12</xdr:row>
      <xdr:rowOff>161924</xdr:rowOff>
    </xdr:to>
    <xdr:cxnSp macro="">
      <xdr:nvCxnSpPr>
        <xdr:cNvPr id="12" name="直線矢印コネクタ 11"/>
        <xdr:cNvCxnSpPr/>
      </xdr:nvCxnSpPr>
      <xdr:spPr>
        <a:xfrm rot="16200000" flipH="1">
          <a:off x="3848108" y="1962157"/>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438150</xdr:colOff>
      <xdr:row>51</xdr:row>
      <xdr:rowOff>152400</xdr:rowOff>
    </xdr:from>
    <xdr:to>
      <xdr:col>12</xdr:col>
      <xdr:colOff>104775</xdr:colOff>
      <xdr:row>53</xdr:row>
      <xdr:rowOff>19050</xdr:rowOff>
    </xdr:to>
    <xdr:cxnSp macro="">
      <xdr:nvCxnSpPr>
        <xdr:cNvPr id="14" name="直線矢印コネクタ 13"/>
        <xdr:cNvCxnSpPr/>
      </xdr:nvCxnSpPr>
      <xdr:spPr>
        <a:xfrm>
          <a:off x="7981950" y="8896350"/>
          <a:ext cx="352425" cy="2095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114299</xdr:colOff>
      <xdr:row>37</xdr:row>
      <xdr:rowOff>66674</xdr:rowOff>
    </xdr:from>
    <xdr:to>
      <xdr:col>1</xdr:col>
      <xdr:colOff>476251</xdr:colOff>
      <xdr:row>39</xdr:row>
      <xdr:rowOff>0</xdr:rowOff>
    </xdr:to>
    <xdr:sp macro="" textlink="">
      <xdr:nvSpPr>
        <xdr:cNvPr id="15" name="テキスト ボックス 14"/>
        <xdr:cNvSpPr txBox="1"/>
      </xdr:nvSpPr>
      <xdr:spPr>
        <a:xfrm>
          <a:off x="114299" y="6410324"/>
          <a:ext cx="1047752" cy="276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連勝リセット</a:t>
          </a:r>
          <a:r>
            <a:rPr kumimoji="1" lang="en-US" altLang="ja-JP" sz="1100"/>
            <a:t>×</a:t>
          </a:r>
          <a:endParaRPr kumimoji="1" lang="ja-JP" altLang="en-US" sz="1100"/>
        </a:p>
      </xdr:txBody>
    </xdr:sp>
    <xdr:clientData/>
  </xdr:twoCellAnchor>
  <xdr:twoCellAnchor>
    <xdr:from>
      <xdr:col>14</xdr:col>
      <xdr:colOff>8746</xdr:colOff>
      <xdr:row>13</xdr:row>
      <xdr:rowOff>38894</xdr:rowOff>
    </xdr:from>
    <xdr:to>
      <xdr:col>14</xdr:col>
      <xdr:colOff>10334</xdr:colOff>
      <xdr:row>17</xdr:row>
      <xdr:rowOff>795</xdr:rowOff>
    </xdr:to>
    <xdr:cxnSp macro="">
      <xdr:nvCxnSpPr>
        <xdr:cNvPr id="18" name="直線矢印コネクタ 17"/>
        <xdr:cNvCxnSpPr/>
      </xdr:nvCxnSpPr>
      <xdr:spPr>
        <a:xfrm rot="5400000" flipH="1" flipV="1">
          <a:off x="9286889" y="2590801"/>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123825</xdr:colOff>
      <xdr:row>40</xdr:row>
      <xdr:rowOff>38100</xdr:rowOff>
    </xdr:from>
    <xdr:to>
      <xdr:col>1</xdr:col>
      <xdr:colOff>600074</xdr:colOff>
      <xdr:row>44</xdr:row>
      <xdr:rowOff>19049</xdr:rowOff>
    </xdr:to>
    <xdr:sp macro="" textlink="">
      <xdr:nvSpPr>
        <xdr:cNvPr id="24" name="テキスト ボックス 23"/>
        <xdr:cNvSpPr txBox="1"/>
      </xdr:nvSpPr>
      <xdr:spPr>
        <a:xfrm>
          <a:off x="123825" y="6896100"/>
          <a:ext cx="1162049" cy="666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t>今回の敗因</a:t>
          </a:r>
          <a:endParaRPr kumimoji="1" lang="en-US" altLang="ja-JP" sz="1100" b="1"/>
        </a:p>
        <a:p>
          <a:r>
            <a:rPr kumimoji="1" lang="ja-JP" altLang="en-US" sz="1100" b="1"/>
            <a:t>・</a:t>
          </a:r>
          <a:r>
            <a:rPr kumimoji="1" lang="en-US" altLang="ja-JP" sz="1100" b="1"/>
            <a:t>S/R</a:t>
          </a:r>
          <a:r>
            <a:rPr kumimoji="1" lang="ja-JP" altLang="en-US" sz="1100" b="1"/>
            <a:t>が弱め</a:t>
          </a:r>
          <a:endParaRPr kumimoji="1" lang="en-US" altLang="ja-JP" sz="1100" b="1"/>
        </a:p>
        <a:p>
          <a:r>
            <a:rPr kumimoji="1" lang="ja-JP" altLang="en-US" sz="1100" b="1"/>
            <a:t>・ｗが小さめ</a:t>
          </a:r>
          <a:endParaRPr kumimoji="1" lang="en-US" altLang="ja-JP" sz="1100" b="1"/>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32</xdr:row>
      <xdr:rowOff>133350</xdr:rowOff>
    </xdr:from>
    <xdr:to>
      <xdr:col>18</xdr:col>
      <xdr:colOff>85725</xdr:colOff>
      <xdr:row>64</xdr:row>
      <xdr:rowOff>95250</xdr:rowOff>
    </xdr:to>
    <xdr:pic>
      <xdr:nvPicPr>
        <xdr:cNvPr id="19458" name="Picture 2"/>
        <xdr:cNvPicPr>
          <a:picLocks noChangeAspect="1" noChangeArrowheads="1"/>
        </xdr:cNvPicPr>
      </xdr:nvPicPr>
      <xdr:blipFill>
        <a:blip xmlns:r="http://schemas.openxmlformats.org/officeDocument/2006/relationships" r:embed="rId1"/>
        <a:srcRect l="4466" t="12500" b="13021"/>
        <a:stretch>
          <a:fillRect/>
        </a:stretch>
      </xdr:blipFill>
      <xdr:spPr bwMode="auto">
        <a:xfrm>
          <a:off x="0" y="5619750"/>
          <a:ext cx="12430125" cy="54483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85725</xdr:colOff>
      <xdr:row>31</xdr:row>
      <xdr:rowOff>95250</xdr:rowOff>
    </xdr:to>
    <xdr:pic>
      <xdr:nvPicPr>
        <xdr:cNvPr id="19457" name="Picture 1"/>
        <xdr:cNvPicPr>
          <a:picLocks noChangeAspect="1" noChangeArrowheads="1"/>
        </xdr:cNvPicPr>
      </xdr:nvPicPr>
      <xdr:blipFill>
        <a:blip xmlns:r="http://schemas.openxmlformats.org/officeDocument/2006/relationships" r:embed="rId2"/>
        <a:srcRect l="4466" t="12891" b="13151"/>
        <a:stretch>
          <a:fillRect/>
        </a:stretch>
      </xdr:blipFill>
      <xdr:spPr bwMode="auto">
        <a:xfrm>
          <a:off x="0" y="0"/>
          <a:ext cx="12430125" cy="5410200"/>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3</xdr:row>
      <xdr:rowOff>142875</xdr:rowOff>
    </xdr:to>
    <xdr:sp macro="" textlink="">
      <xdr:nvSpPr>
        <xdr:cNvPr id="4" name="テキスト ボックス 3"/>
        <xdr:cNvSpPr txBox="1"/>
      </xdr:nvSpPr>
      <xdr:spPr>
        <a:xfrm>
          <a:off x="123825" y="219075"/>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No.142:AUDNZD</a:t>
          </a:r>
        </a:p>
        <a:p>
          <a:r>
            <a:rPr kumimoji="1" lang="ja-JP" altLang="en-US" sz="1100"/>
            <a:t>相場認識</a:t>
          </a:r>
        </a:p>
      </xdr:txBody>
    </xdr:sp>
    <xdr:clientData/>
  </xdr:twoCellAnchor>
  <xdr:twoCellAnchor>
    <xdr:from>
      <xdr:col>0</xdr:col>
      <xdr:colOff>123827</xdr:colOff>
      <xdr:row>4</xdr:row>
      <xdr:rowOff>95252</xdr:rowOff>
    </xdr:from>
    <xdr:to>
      <xdr:col>2</xdr:col>
      <xdr:colOff>447677</xdr:colOff>
      <xdr:row>7</xdr:row>
      <xdr:rowOff>57150</xdr:rowOff>
    </xdr:to>
    <xdr:sp macro="" textlink="">
      <xdr:nvSpPr>
        <xdr:cNvPr id="5" name="テキスト ボックス 4"/>
        <xdr:cNvSpPr txBox="1"/>
      </xdr:nvSpPr>
      <xdr:spPr>
        <a:xfrm>
          <a:off x="123827" y="781052"/>
          <a:ext cx="1695450" cy="476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週足レベルで強めの</a:t>
          </a:r>
          <a:r>
            <a:rPr kumimoji="1" lang="en-US" altLang="ja-JP" sz="1100"/>
            <a:t>S/R</a:t>
          </a:r>
          <a:r>
            <a:rPr kumimoji="1" lang="ja-JP" altLang="en-US" sz="1100"/>
            <a:t>に当たっている</a:t>
          </a:r>
          <a:endParaRPr kumimoji="1" lang="en-US" altLang="ja-JP" sz="1100"/>
        </a:p>
      </xdr:txBody>
    </xdr:sp>
    <xdr:clientData/>
  </xdr:twoCellAnchor>
  <xdr:twoCellAnchor>
    <xdr:from>
      <xdr:col>12</xdr:col>
      <xdr:colOff>94469</xdr:colOff>
      <xdr:row>14</xdr:row>
      <xdr:rowOff>115094</xdr:rowOff>
    </xdr:from>
    <xdr:to>
      <xdr:col>12</xdr:col>
      <xdr:colOff>96057</xdr:colOff>
      <xdr:row>18</xdr:row>
      <xdr:rowOff>76995</xdr:rowOff>
    </xdr:to>
    <xdr:cxnSp macro="">
      <xdr:nvCxnSpPr>
        <xdr:cNvPr id="6" name="直線矢印コネクタ 5"/>
        <xdr:cNvCxnSpPr/>
      </xdr:nvCxnSpPr>
      <xdr:spPr>
        <a:xfrm rot="5400000" flipH="1" flipV="1">
          <a:off x="8001012" y="2838451"/>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294494</xdr:colOff>
      <xdr:row>11</xdr:row>
      <xdr:rowOff>86521</xdr:rowOff>
    </xdr:from>
    <xdr:to>
      <xdr:col>13</xdr:col>
      <xdr:colOff>295275</xdr:colOff>
      <xdr:row>14</xdr:row>
      <xdr:rowOff>85724</xdr:rowOff>
    </xdr:to>
    <xdr:cxnSp macro="">
      <xdr:nvCxnSpPr>
        <xdr:cNvPr id="8" name="直線矢印コネクタ 7"/>
        <xdr:cNvCxnSpPr/>
      </xdr:nvCxnSpPr>
      <xdr:spPr>
        <a:xfrm rot="16200000" flipH="1">
          <a:off x="8953508" y="2228857"/>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19051</xdr:colOff>
      <xdr:row>34</xdr:row>
      <xdr:rowOff>152400</xdr:rowOff>
    </xdr:from>
    <xdr:to>
      <xdr:col>13</xdr:col>
      <xdr:colOff>142874</xdr:colOff>
      <xdr:row>36</xdr:row>
      <xdr:rowOff>142875</xdr:rowOff>
    </xdr:to>
    <xdr:sp macro="" textlink="">
      <xdr:nvSpPr>
        <xdr:cNvPr id="9" name="角丸四角形吹き出し 8"/>
        <xdr:cNvSpPr/>
      </xdr:nvSpPr>
      <xdr:spPr>
        <a:xfrm>
          <a:off x="8248651" y="5981700"/>
          <a:ext cx="809623" cy="333375"/>
        </a:xfrm>
        <a:prstGeom prst="wedgeRoundRectCallout">
          <a:avLst>
            <a:gd name="adj1" fmla="val -47700"/>
            <a:gd name="adj2" fmla="val 12564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p>
      </xdr:txBody>
    </xdr:sp>
    <xdr:clientData/>
  </xdr:twoCellAnchor>
  <xdr:twoCellAnchor>
    <xdr:from>
      <xdr:col>0</xdr:col>
      <xdr:colOff>104775</xdr:colOff>
      <xdr:row>34</xdr:row>
      <xdr:rowOff>19050</xdr:rowOff>
    </xdr:from>
    <xdr:to>
      <xdr:col>2</xdr:col>
      <xdr:colOff>76200</xdr:colOff>
      <xdr:row>36</xdr:row>
      <xdr:rowOff>133350</xdr:rowOff>
    </xdr:to>
    <xdr:sp macro="" textlink="">
      <xdr:nvSpPr>
        <xdr:cNvPr id="10" name="テキスト ボックス 9"/>
        <xdr:cNvSpPr txBox="1"/>
      </xdr:nvSpPr>
      <xdr:spPr>
        <a:xfrm>
          <a:off x="104775" y="5848350"/>
          <a:ext cx="13430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笹田ｗトップと認識</a:t>
          </a:r>
        </a:p>
      </xdr:txBody>
    </xdr:sp>
    <xdr:clientData/>
  </xdr:twoCellAnchor>
  <xdr:twoCellAnchor>
    <xdr:from>
      <xdr:col>11</xdr:col>
      <xdr:colOff>66675</xdr:colOff>
      <xdr:row>34</xdr:row>
      <xdr:rowOff>152400</xdr:rowOff>
    </xdr:from>
    <xdr:to>
      <xdr:col>11</xdr:col>
      <xdr:colOff>419100</xdr:colOff>
      <xdr:row>35</xdr:row>
      <xdr:rowOff>85726</xdr:rowOff>
    </xdr:to>
    <xdr:cxnSp macro="">
      <xdr:nvCxnSpPr>
        <xdr:cNvPr id="11" name="直線矢印コネクタ 10"/>
        <xdr:cNvCxnSpPr/>
      </xdr:nvCxnSpPr>
      <xdr:spPr>
        <a:xfrm flipV="1">
          <a:off x="7610475" y="5981700"/>
          <a:ext cx="352425" cy="10477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371476</xdr:colOff>
      <xdr:row>39</xdr:row>
      <xdr:rowOff>19051</xdr:rowOff>
    </xdr:from>
    <xdr:to>
      <xdr:col>11</xdr:col>
      <xdr:colOff>381001</xdr:colOff>
      <xdr:row>41</xdr:row>
      <xdr:rowOff>19051</xdr:rowOff>
    </xdr:to>
    <xdr:sp macro="" textlink="">
      <xdr:nvSpPr>
        <xdr:cNvPr id="12" name="角丸四角形吹き出し 11"/>
        <xdr:cNvSpPr/>
      </xdr:nvSpPr>
      <xdr:spPr>
        <a:xfrm>
          <a:off x="7229476" y="6705601"/>
          <a:ext cx="695325" cy="342900"/>
        </a:xfrm>
        <a:prstGeom prst="wedgeRoundRectCallout">
          <a:avLst>
            <a:gd name="adj1" fmla="val 63454"/>
            <a:gd name="adj2" fmla="val -7721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8</xdr:col>
      <xdr:colOff>656444</xdr:colOff>
      <xdr:row>11</xdr:row>
      <xdr:rowOff>57946</xdr:rowOff>
    </xdr:from>
    <xdr:to>
      <xdr:col>8</xdr:col>
      <xdr:colOff>657225</xdr:colOff>
      <xdr:row>14</xdr:row>
      <xdr:rowOff>57149</xdr:rowOff>
    </xdr:to>
    <xdr:cxnSp macro="">
      <xdr:nvCxnSpPr>
        <xdr:cNvPr id="13" name="直線矢印コネクタ 12"/>
        <xdr:cNvCxnSpPr/>
      </xdr:nvCxnSpPr>
      <xdr:spPr>
        <a:xfrm rot="16200000" flipH="1">
          <a:off x="5886458" y="2200282"/>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618344</xdr:colOff>
      <xdr:row>11</xdr:row>
      <xdr:rowOff>76996</xdr:rowOff>
    </xdr:from>
    <xdr:to>
      <xdr:col>12</xdr:col>
      <xdr:colOff>619125</xdr:colOff>
      <xdr:row>14</xdr:row>
      <xdr:rowOff>76199</xdr:rowOff>
    </xdr:to>
    <xdr:cxnSp macro="">
      <xdr:nvCxnSpPr>
        <xdr:cNvPr id="14" name="直線矢印コネクタ 13"/>
        <xdr:cNvCxnSpPr/>
      </xdr:nvCxnSpPr>
      <xdr:spPr>
        <a:xfrm rot="16200000" flipH="1">
          <a:off x="8591558" y="2219332"/>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38101</xdr:colOff>
      <xdr:row>54</xdr:row>
      <xdr:rowOff>57151</xdr:rowOff>
    </xdr:from>
    <xdr:to>
      <xdr:col>11</xdr:col>
      <xdr:colOff>590550</xdr:colOff>
      <xdr:row>55</xdr:row>
      <xdr:rowOff>161925</xdr:rowOff>
    </xdr:to>
    <xdr:cxnSp macro="">
      <xdr:nvCxnSpPr>
        <xdr:cNvPr id="15" name="直線矢印コネクタ 14"/>
        <xdr:cNvCxnSpPr/>
      </xdr:nvCxnSpPr>
      <xdr:spPr>
        <a:xfrm>
          <a:off x="7581901" y="9315451"/>
          <a:ext cx="552449" cy="27622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114298</xdr:colOff>
      <xdr:row>37</xdr:row>
      <xdr:rowOff>66674</xdr:rowOff>
    </xdr:from>
    <xdr:to>
      <xdr:col>1</xdr:col>
      <xdr:colOff>657225</xdr:colOff>
      <xdr:row>40</xdr:row>
      <xdr:rowOff>0</xdr:rowOff>
    </xdr:to>
    <xdr:sp macro="" textlink="">
      <xdr:nvSpPr>
        <xdr:cNvPr id="16" name="テキスト ボックス 15"/>
        <xdr:cNvSpPr txBox="1"/>
      </xdr:nvSpPr>
      <xdr:spPr>
        <a:xfrm>
          <a:off x="114298" y="6410324"/>
          <a:ext cx="1228727" cy="447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ビビって２勝目を</a:t>
          </a:r>
          <a:endParaRPr kumimoji="1" lang="en-US" altLang="ja-JP" sz="1100"/>
        </a:p>
        <a:p>
          <a:r>
            <a:rPr kumimoji="1" lang="ja-JP" altLang="en-US" sz="1100"/>
            <a:t>逃した</a:t>
          </a:r>
          <a:r>
            <a:rPr kumimoji="1" lang="en-US" altLang="ja-JP" sz="1100"/>
            <a:t>×</a:t>
          </a:r>
          <a:endParaRPr kumimoji="1" lang="ja-JP" altLang="en-US" sz="1100"/>
        </a:p>
      </xdr:txBody>
    </xdr:sp>
    <xdr:clientData/>
  </xdr:twoCellAnchor>
  <xdr:twoCellAnchor>
    <xdr:from>
      <xdr:col>0</xdr:col>
      <xdr:colOff>114298</xdr:colOff>
      <xdr:row>40</xdr:row>
      <xdr:rowOff>85724</xdr:rowOff>
    </xdr:from>
    <xdr:to>
      <xdr:col>2</xdr:col>
      <xdr:colOff>352425</xdr:colOff>
      <xdr:row>44</xdr:row>
      <xdr:rowOff>0</xdr:rowOff>
    </xdr:to>
    <xdr:sp macro="" textlink="">
      <xdr:nvSpPr>
        <xdr:cNvPr id="22" name="テキスト ボックス 21"/>
        <xdr:cNvSpPr txBox="1"/>
      </xdr:nvSpPr>
      <xdr:spPr>
        <a:xfrm>
          <a:off x="114298" y="6943724"/>
          <a:ext cx="1609727" cy="6000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笹田ｗが少し効くようになってきてる気がする</a:t>
          </a:r>
          <a:endParaRPr kumimoji="1" lang="en-US" altLang="ja-JP" sz="1100"/>
        </a:p>
        <a:p>
          <a:r>
            <a:rPr kumimoji="1" lang="ja-JP" altLang="en-US" sz="1100"/>
            <a:t>・・・？</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32</xdr:row>
      <xdr:rowOff>152400</xdr:rowOff>
    </xdr:from>
    <xdr:to>
      <xdr:col>18</xdr:col>
      <xdr:colOff>66675</xdr:colOff>
      <xdr:row>64</xdr:row>
      <xdr:rowOff>95250</xdr:rowOff>
    </xdr:to>
    <xdr:pic>
      <xdr:nvPicPr>
        <xdr:cNvPr id="18434" name="Picture 2"/>
        <xdr:cNvPicPr>
          <a:picLocks noChangeAspect="1" noChangeArrowheads="1"/>
        </xdr:cNvPicPr>
      </xdr:nvPicPr>
      <xdr:blipFill>
        <a:blip xmlns:r="http://schemas.openxmlformats.org/officeDocument/2006/relationships" r:embed="rId1"/>
        <a:srcRect l="4612" t="12760" b="13021"/>
        <a:stretch>
          <a:fillRect/>
        </a:stretch>
      </xdr:blipFill>
      <xdr:spPr bwMode="auto">
        <a:xfrm>
          <a:off x="0" y="5638800"/>
          <a:ext cx="12411075" cy="54292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47625</xdr:colOff>
      <xdr:row>31</xdr:row>
      <xdr:rowOff>114300</xdr:rowOff>
    </xdr:to>
    <xdr:pic>
      <xdr:nvPicPr>
        <xdr:cNvPr id="18433" name="Picture 1"/>
        <xdr:cNvPicPr>
          <a:picLocks noChangeAspect="1" noChangeArrowheads="1"/>
        </xdr:cNvPicPr>
      </xdr:nvPicPr>
      <xdr:blipFill>
        <a:blip xmlns:r="http://schemas.openxmlformats.org/officeDocument/2006/relationships" r:embed="rId2"/>
        <a:srcRect l="4758" t="12630" b="13151"/>
        <a:stretch>
          <a:fillRect/>
        </a:stretch>
      </xdr:blipFill>
      <xdr:spPr bwMode="auto">
        <a:xfrm>
          <a:off x="0" y="0"/>
          <a:ext cx="12392025" cy="5429250"/>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3</xdr:row>
      <xdr:rowOff>142875</xdr:rowOff>
    </xdr:to>
    <xdr:sp macro="" textlink="">
      <xdr:nvSpPr>
        <xdr:cNvPr id="4" name="テキスト ボックス 3"/>
        <xdr:cNvSpPr txBox="1"/>
      </xdr:nvSpPr>
      <xdr:spPr>
        <a:xfrm>
          <a:off x="123825" y="219075"/>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No.141:NZDUSD</a:t>
          </a:r>
        </a:p>
        <a:p>
          <a:r>
            <a:rPr kumimoji="1" lang="ja-JP" altLang="en-US" sz="1100"/>
            <a:t>相場認識</a:t>
          </a:r>
        </a:p>
      </xdr:txBody>
    </xdr:sp>
    <xdr:clientData/>
  </xdr:twoCellAnchor>
  <xdr:twoCellAnchor>
    <xdr:from>
      <xdr:col>0</xdr:col>
      <xdr:colOff>123827</xdr:colOff>
      <xdr:row>4</xdr:row>
      <xdr:rowOff>95252</xdr:rowOff>
    </xdr:from>
    <xdr:to>
      <xdr:col>2</xdr:col>
      <xdr:colOff>447677</xdr:colOff>
      <xdr:row>7</xdr:row>
      <xdr:rowOff>57150</xdr:rowOff>
    </xdr:to>
    <xdr:sp macro="" textlink="">
      <xdr:nvSpPr>
        <xdr:cNvPr id="5" name="テキスト ボックス 4"/>
        <xdr:cNvSpPr txBox="1"/>
      </xdr:nvSpPr>
      <xdr:spPr>
        <a:xfrm>
          <a:off x="123827" y="781052"/>
          <a:ext cx="1695450" cy="476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日足レベルでそれなりに強めの</a:t>
          </a:r>
          <a:r>
            <a:rPr kumimoji="1" lang="en-US" altLang="ja-JP" sz="1100"/>
            <a:t>S/R</a:t>
          </a:r>
          <a:r>
            <a:rPr kumimoji="1" lang="ja-JP" altLang="en-US" sz="1100"/>
            <a:t>に当たっている</a:t>
          </a:r>
          <a:endParaRPr kumimoji="1" lang="en-US" altLang="ja-JP" sz="1100"/>
        </a:p>
      </xdr:txBody>
    </xdr:sp>
    <xdr:clientData/>
  </xdr:twoCellAnchor>
  <xdr:twoCellAnchor>
    <xdr:from>
      <xdr:col>13</xdr:col>
      <xdr:colOff>199245</xdr:colOff>
      <xdr:row>6</xdr:row>
      <xdr:rowOff>162719</xdr:rowOff>
    </xdr:from>
    <xdr:to>
      <xdr:col>13</xdr:col>
      <xdr:colOff>200833</xdr:colOff>
      <xdr:row>10</xdr:row>
      <xdr:rowOff>124620</xdr:rowOff>
    </xdr:to>
    <xdr:cxnSp macro="">
      <xdr:nvCxnSpPr>
        <xdr:cNvPr id="6" name="直線矢印コネクタ 5"/>
        <xdr:cNvCxnSpPr/>
      </xdr:nvCxnSpPr>
      <xdr:spPr>
        <a:xfrm rot="5400000" flipH="1" flipV="1">
          <a:off x="8791588" y="1514476"/>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151619</xdr:colOff>
      <xdr:row>7</xdr:row>
      <xdr:rowOff>38898</xdr:rowOff>
    </xdr:from>
    <xdr:to>
      <xdr:col>17</xdr:col>
      <xdr:colOff>153207</xdr:colOff>
      <xdr:row>11</xdr:row>
      <xdr:rowOff>799</xdr:rowOff>
    </xdr:to>
    <xdr:cxnSp macro="">
      <xdr:nvCxnSpPr>
        <xdr:cNvPr id="7" name="直線矢印コネクタ 6"/>
        <xdr:cNvCxnSpPr/>
      </xdr:nvCxnSpPr>
      <xdr:spPr>
        <a:xfrm rot="5400000" flipH="1" flipV="1">
          <a:off x="11487162" y="1562105"/>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504044</xdr:colOff>
      <xdr:row>3</xdr:row>
      <xdr:rowOff>96046</xdr:rowOff>
    </xdr:from>
    <xdr:to>
      <xdr:col>10</xdr:col>
      <xdr:colOff>504825</xdr:colOff>
      <xdr:row>6</xdr:row>
      <xdr:rowOff>95249</xdr:rowOff>
    </xdr:to>
    <xdr:cxnSp macro="">
      <xdr:nvCxnSpPr>
        <xdr:cNvPr id="8" name="直線矢印コネクタ 7"/>
        <xdr:cNvCxnSpPr/>
      </xdr:nvCxnSpPr>
      <xdr:spPr>
        <a:xfrm rot="16200000" flipH="1">
          <a:off x="7105658" y="866782"/>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219077</xdr:colOff>
      <xdr:row>42</xdr:row>
      <xdr:rowOff>28575</xdr:rowOff>
    </xdr:from>
    <xdr:to>
      <xdr:col>14</xdr:col>
      <xdr:colOff>114301</xdr:colOff>
      <xdr:row>44</xdr:row>
      <xdr:rowOff>19050</xdr:rowOff>
    </xdr:to>
    <xdr:sp macro="" textlink="">
      <xdr:nvSpPr>
        <xdr:cNvPr id="9" name="角丸四角形吹き出し 8"/>
        <xdr:cNvSpPr/>
      </xdr:nvSpPr>
      <xdr:spPr>
        <a:xfrm>
          <a:off x="9134477" y="7229475"/>
          <a:ext cx="581024" cy="333375"/>
        </a:xfrm>
        <a:prstGeom prst="wedgeRoundRectCallout">
          <a:avLst>
            <a:gd name="adj1" fmla="val -69301"/>
            <a:gd name="adj2" fmla="val 11707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0</xdr:col>
      <xdr:colOff>104775</xdr:colOff>
      <xdr:row>34</xdr:row>
      <xdr:rowOff>19050</xdr:rowOff>
    </xdr:from>
    <xdr:to>
      <xdr:col>2</xdr:col>
      <xdr:colOff>76200</xdr:colOff>
      <xdr:row>36</xdr:row>
      <xdr:rowOff>133350</xdr:rowOff>
    </xdr:to>
    <xdr:sp macro="" textlink="">
      <xdr:nvSpPr>
        <xdr:cNvPr id="10" name="テキスト ボックス 9"/>
        <xdr:cNvSpPr txBox="1"/>
      </xdr:nvSpPr>
      <xdr:spPr>
        <a:xfrm>
          <a:off x="104775" y="5848350"/>
          <a:ext cx="13430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笹田ｗボトムと認識</a:t>
          </a:r>
        </a:p>
      </xdr:txBody>
    </xdr:sp>
    <xdr:clientData/>
  </xdr:twoCellAnchor>
  <xdr:twoCellAnchor>
    <xdr:from>
      <xdr:col>10</xdr:col>
      <xdr:colOff>38100</xdr:colOff>
      <xdr:row>57</xdr:row>
      <xdr:rowOff>142875</xdr:rowOff>
    </xdr:from>
    <xdr:to>
      <xdr:col>11</xdr:col>
      <xdr:colOff>495300</xdr:colOff>
      <xdr:row>60</xdr:row>
      <xdr:rowOff>85726</xdr:rowOff>
    </xdr:to>
    <xdr:cxnSp macro="">
      <xdr:nvCxnSpPr>
        <xdr:cNvPr id="11" name="直線矢印コネクタ 10"/>
        <xdr:cNvCxnSpPr/>
      </xdr:nvCxnSpPr>
      <xdr:spPr>
        <a:xfrm flipV="1">
          <a:off x="6896100" y="9915525"/>
          <a:ext cx="1143000" cy="45720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476251</xdr:colOff>
      <xdr:row>44</xdr:row>
      <xdr:rowOff>28576</xdr:rowOff>
    </xdr:from>
    <xdr:to>
      <xdr:col>12</xdr:col>
      <xdr:colOff>485776</xdr:colOff>
      <xdr:row>46</xdr:row>
      <xdr:rowOff>28576</xdr:rowOff>
    </xdr:to>
    <xdr:sp macro="" textlink="">
      <xdr:nvSpPr>
        <xdr:cNvPr id="12" name="角丸四角形吹き出し 11"/>
        <xdr:cNvSpPr/>
      </xdr:nvSpPr>
      <xdr:spPr>
        <a:xfrm>
          <a:off x="8020051" y="7572376"/>
          <a:ext cx="695325" cy="342900"/>
        </a:xfrm>
        <a:prstGeom prst="wedgeRoundRectCallout">
          <a:avLst>
            <a:gd name="adj1" fmla="val 40166"/>
            <a:gd name="adj2" fmla="val 11723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10</xdr:col>
      <xdr:colOff>132569</xdr:colOff>
      <xdr:row>3</xdr:row>
      <xdr:rowOff>105571</xdr:rowOff>
    </xdr:from>
    <xdr:to>
      <xdr:col>10</xdr:col>
      <xdr:colOff>133350</xdr:colOff>
      <xdr:row>6</xdr:row>
      <xdr:rowOff>104774</xdr:rowOff>
    </xdr:to>
    <xdr:cxnSp macro="">
      <xdr:nvCxnSpPr>
        <xdr:cNvPr id="14" name="直線矢印コネクタ 13"/>
        <xdr:cNvCxnSpPr/>
      </xdr:nvCxnSpPr>
      <xdr:spPr>
        <a:xfrm rot="16200000" flipH="1">
          <a:off x="6734183" y="876307"/>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304019</xdr:colOff>
      <xdr:row>3</xdr:row>
      <xdr:rowOff>105571</xdr:rowOff>
    </xdr:from>
    <xdr:to>
      <xdr:col>12</xdr:col>
      <xdr:colOff>304800</xdr:colOff>
      <xdr:row>6</xdr:row>
      <xdr:rowOff>104774</xdr:rowOff>
    </xdr:to>
    <xdr:cxnSp macro="">
      <xdr:nvCxnSpPr>
        <xdr:cNvPr id="15" name="直線矢印コネクタ 14"/>
        <xdr:cNvCxnSpPr/>
      </xdr:nvCxnSpPr>
      <xdr:spPr>
        <a:xfrm rot="16200000" flipH="1">
          <a:off x="8277233" y="876307"/>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647701</xdr:colOff>
      <xdr:row>51</xdr:row>
      <xdr:rowOff>57151</xdr:rowOff>
    </xdr:from>
    <xdr:to>
      <xdr:col>11</xdr:col>
      <xdr:colOff>590550</xdr:colOff>
      <xdr:row>52</xdr:row>
      <xdr:rowOff>0</xdr:rowOff>
    </xdr:to>
    <xdr:cxnSp macro="">
      <xdr:nvCxnSpPr>
        <xdr:cNvPr id="18" name="直線矢印コネクタ 17"/>
        <xdr:cNvCxnSpPr/>
      </xdr:nvCxnSpPr>
      <xdr:spPr>
        <a:xfrm>
          <a:off x="6819901" y="8801101"/>
          <a:ext cx="1314449" cy="1142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114298</xdr:colOff>
      <xdr:row>37</xdr:row>
      <xdr:rowOff>66674</xdr:rowOff>
    </xdr:from>
    <xdr:to>
      <xdr:col>1</xdr:col>
      <xdr:colOff>428625</xdr:colOff>
      <xdr:row>39</xdr:row>
      <xdr:rowOff>9525</xdr:rowOff>
    </xdr:to>
    <xdr:sp macro="" textlink="">
      <xdr:nvSpPr>
        <xdr:cNvPr id="19" name="テキスト ボックス 18"/>
        <xdr:cNvSpPr txBox="1"/>
      </xdr:nvSpPr>
      <xdr:spPr>
        <a:xfrm>
          <a:off x="114298" y="6410324"/>
          <a:ext cx="1000127" cy="285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笹田ｗ１勝目</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161925</xdr:rowOff>
    </xdr:from>
    <xdr:to>
      <xdr:col>18</xdr:col>
      <xdr:colOff>38100</xdr:colOff>
      <xdr:row>64</xdr:row>
      <xdr:rowOff>95250</xdr:rowOff>
    </xdr:to>
    <xdr:pic>
      <xdr:nvPicPr>
        <xdr:cNvPr id="11266" name="Picture 2"/>
        <xdr:cNvPicPr>
          <a:picLocks noChangeAspect="1" noChangeArrowheads="1"/>
        </xdr:cNvPicPr>
      </xdr:nvPicPr>
      <xdr:blipFill>
        <a:blip xmlns:r="http://schemas.openxmlformats.org/officeDocument/2006/relationships" r:embed="rId1"/>
        <a:srcRect l="4832" t="12891" b="13021"/>
        <a:stretch>
          <a:fillRect/>
        </a:stretch>
      </xdr:blipFill>
      <xdr:spPr bwMode="auto">
        <a:xfrm>
          <a:off x="0" y="5648325"/>
          <a:ext cx="12382500" cy="5419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66675</xdr:colOff>
      <xdr:row>31</xdr:row>
      <xdr:rowOff>123825</xdr:rowOff>
    </xdr:to>
    <xdr:pic>
      <xdr:nvPicPr>
        <xdr:cNvPr id="11265" name="Picture 1"/>
        <xdr:cNvPicPr>
          <a:picLocks noChangeAspect="1" noChangeArrowheads="1"/>
        </xdr:cNvPicPr>
      </xdr:nvPicPr>
      <xdr:blipFill>
        <a:blip xmlns:r="http://schemas.openxmlformats.org/officeDocument/2006/relationships" r:embed="rId2"/>
        <a:srcRect l="4612" t="12760" b="12891"/>
        <a:stretch>
          <a:fillRect/>
        </a:stretch>
      </xdr:blipFill>
      <xdr:spPr bwMode="auto">
        <a:xfrm>
          <a:off x="0" y="0"/>
          <a:ext cx="12411075" cy="5438775"/>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2</xdr:row>
      <xdr:rowOff>161925</xdr:rowOff>
    </xdr:to>
    <xdr:sp macro="" textlink="">
      <xdr:nvSpPr>
        <xdr:cNvPr id="4" name="テキスト ボックス 3"/>
        <xdr:cNvSpPr txBox="1"/>
      </xdr:nvSpPr>
      <xdr:spPr>
        <a:xfrm>
          <a:off x="123825" y="219075"/>
          <a:ext cx="1276352"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No.157:EURAUD</a:t>
          </a:r>
        </a:p>
      </xdr:txBody>
    </xdr:sp>
    <xdr:clientData/>
  </xdr:twoCellAnchor>
  <xdr:twoCellAnchor>
    <xdr:from>
      <xdr:col>0</xdr:col>
      <xdr:colOff>114302</xdr:colOff>
      <xdr:row>3</xdr:row>
      <xdr:rowOff>133352</xdr:rowOff>
    </xdr:from>
    <xdr:to>
      <xdr:col>2</xdr:col>
      <xdr:colOff>438152</xdr:colOff>
      <xdr:row>6</xdr:row>
      <xdr:rowOff>114300</xdr:rowOff>
    </xdr:to>
    <xdr:sp macro="" textlink="">
      <xdr:nvSpPr>
        <xdr:cNvPr id="5" name="テキスト ボックス 4"/>
        <xdr:cNvSpPr txBox="1"/>
      </xdr:nvSpPr>
      <xdr:spPr>
        <a:xfrm>
          <a:off x="114302" y="647702"/>
          <a:ext cx="1695450" cy="4952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No.156</a:t>
          </a:r>
          <a:r>
            <a:rPr kumimoji="1" lang="ja-JP" altLang="en-US" sz="1100"/>
            <a:t>と同時間に同傾向の相関性と読んだ</a:t>
          </a:r>
          <a:endParaRPr kumimoji="1" lang="en-US" altLang="ja-JP" sz="1100"/>
        </a:p>
      </xdr:txBody>
    </xdr:sp>
    <xdr:clientData/>
  </xdr:twoCellAnchor>
  <xdr:twoCellAnchor>
    <xdr:from>
      <xdr:col>10</xdr:col>
      <xdr:colOff>2</xdr:colOff>
      <xdr:row>36</xdr:row>
      <xdr:rowOff>9525</xdr:rowOff>
    </xdr:from>
    <xdr:to>
      <xdr:col>11</xdr:col>
      <xdr:colOff>114300</xdr:colOff>
      <xdr:row>38</xdr:row>
      <xdr:rowOff>0</xdr:rowOff>
    </xdr:to>
    <xdr:sp macro="" textlink="">
      <xdr:nvSpPr>
        <xdr:cNvPr id="6" name="角丸四角形吹き出し 5"/>
        <xdr:cNvSpPr/>
      </xdr:nvSpPr>
      <xdr:spPr>
        <a:xfrm>
          <a:off x="6858002" y="6181725"/>
          <a:ext cx="800098" cy="333375"/>
        </a:xfrm>
        <a:prstGeom prst="wedgeRoundRectCallout">
          <a:avLst>
            <a:gd name="adj1" fmla="val 42698"/>
            <a:gd name="adj2" fmla="val 11135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9</xdr:col>
      <xdr:colOff>28576</xdr:colOff>
      <xdr:row>38</xdr:row>
      <xdr:rowOff>38101</xdr:rowOff>
    </xdr:from>
    <xdr:to>
      <xdr:col>10</xdr:col>
      <xdr:colOff>38101</xdr:colOff>
      <xdr:row>40</xdr:row>
      <xdr:rowOff>38101</xdr:rowOff>
    </xdr:to>
    <xdr:sp macro="" textlink="">
      <xdr:nvSpPr>
        <xdr:cNvPr id="7" name="角丸四角形吹き出し 6"/>
        <xdr:cNvSpPr/>
      </xdr:nvSpPr>
      <xdr:spPr>
        <a:xfrm>
          <a:off x="6200776" y="6553201"/>
          <a:ext cx="695325" cy="342900"/>
        </a:xfrm>
        <a:prstGeom prst="wedgeRoundRectCallout">
          <a:avLst>
            <a:gd name="adj1" fmla="val 73044"/>
            <a:gd name="adj2" fmla="val 7556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0</xdr:col>
      <xdr:colOff>152402</xdr:colOff>
      <xdr:row>7</xdr:row>
      <xdr:rowOff>66676</xdr:rowOff>
    </xdr:from>
    <xdr:to>
      <xdr:col>2</xdr:col>
      <xdr:colOff>209550</xdr:colOff>
      <xdr:row>12</xdr:row>
      <xdr:rowOff>38100</xdr:rowOff>
    </xdr:to>
    <xdr:sp macro="" textlink="">
      <xdr:nvSpPr>
        <xdr:cNvPr id="8" name="テキスト ボックス 7"/>
        <xdr:cNvSpPr txBox="1"/>
      </xdr:nvSpPr>
      <xdr:spPr>
        <a:xfrm>
          <a:off x="152402" y="1266826"/>
          <a:ext cx="1428748" cy="828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週足で引いた</a:t>
          </a:r>
          <a:r>
            <a:rPr kumimoji="1" lang="en-US" altLang="ja-JP" sz="1100"/>
            <a:t>S/R</a:t>
          </a:r>
          <a:r>
            <a:rPr kumimoji="1" lang="ja-JP" altLang="en-US" sz="1100"/>
            <a:t>を上抜けた</a:t>
          </a:r>
          <a:r>
            <a:rPr kumimoji="1" lang="en-US" altLang="ja-JP" sz="1100"/>
            <a:t>+FIB-100</a:t>
          </a:r>
          <a:r>
            <a:rPr kumimoji="1" lang="ja-JP" altLang="en-US" sz="1100"/>
            <a:t>までは十分上昇するスペースがありそう</a:t>
          </a:r>
          <a:endParaRPr kumimoji="1" lang="en-US" altLang="ja-JP" sz="1100"/>
        </a:p>
      </xdr:txBody>
    </xdr:sp>
    <xdr:clientData/>
  </xdr:twoCellAnchor>
  <xdr:twoCellAnchor>
    <xdr:from>
      <xdr:col>0</xdr:col>
      <xdr:colOff>142876</xdr:colOff>
      <xdr:row>34</xdr:row>
      <xdr:rowOff>47627</xdr:rowOff>
    </xdr:from>
    <xdr:to>
      <xdr:col>2</xdr:col>
      <xdr:colOff>380999</xdr:colOff>
      <xdr:row>37</xdr:row>
      <xdr:rowOff>19051</xdr:rowOff>
    </xdr:to>
    <xdr:sp macro="" textlink="">
      <xdr:nvSpPr>
        <xdr:cNvPr id="9" name="テキスト ボックス 8"/>
        <xdr:cNvSpPr txBox="1"/>
      </xdr:nvSpPr>
      <xdr:spPr>
        <a:xfrm>
          <a:off x="142876" y="5876927"/>
          <a:ext cx="1609723" cy="4857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S/R</a:t>
          </a:r>
          <a:r>
            <a:rPr kumimoji="1" lang="ja-JP" altLang="en-US" sz="1100"/>
            <a:t>を抜けた後の</a:t>
          </a:r>
          <a:r>
            <a:rPr kumimoji="1" lang="en-US" altLang="ja-JP" sz="1100"/>
            <a:t>FS</a:t>
          </a:r>
          <a:r>
            <a:rPr kumimoji="1" lang="ja-JP" altLang="en-US" sz="1100"/>
            <a:t>を狙った</a:t>
          </a:r>
          <a:endParaRPr kumimoji="1" lang="en-US" altLang="ja-JP" sz="1100"/>
        </a:p>
      </xdr:txBody>
    </xdr:sp>
    <xdr:clientData/>
  </xdr:twoCellAnchor>
  <xdr:twoCellAnchor>
    <xdr:from>
      <xdr:col>0</xdr:col>
      <xdr:colOff>142876</xdr:colOff>
      <xdr:row>37</xdr:row>
      <xdr:rowOff>133350</xdr:rowOff>
    </xdr:from>
    <xdr:to>
      <xdr:col>2</xdr:col>
      <xdr:colOff>380999</xdr:colOff>
      <xdr:row>42</xdr:row>
      <xdr:rowOff>133350</xdr:rowOff>
    </xdr:to>
    <xdr:sp macro="" textlink="">
      <xdr:nvSpPr>
        <xdr:cNvPr id="10" name="テキスト ボックス 9"/>
        <xdr:cNvSpPr txBox="1"/>
      </xdr:nvSpPr>
      <xdr:spPr>
        <a:xfrm>
          <a:off x="142876" y="6477000"/>
          <a:ext cx="1609723"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直近高値ブレイクで買い</a:t>
          </a:r>
          <a:r>
            <a:rPr kumimoji="1" lang="en-US" altLang="ja-JP" sz="1100"/>
            <a:t>IN</a:t>
          </a:r>
          <a:r>
            <a:rPr kumimoji="1" lang="ja-JP" altLang="en-US" sz="1100"/>
            <a:t>後</a:t>
          </a:r>
          <a:r>
            <a:rPr kumimoji="1" lang="en-US" altLang="ja-JP" sz="1100"/>
            <a:t>No.156</a:t>
          </a:r>
          <a:r>
            <a:rPr kumimoji="1" lang="ja-JP" altLang="en-US" sz="1100"/>
            <a:t>同様に逆行したが、ストップの</a:t>
          </a:r>
          <a:r>
            <a:rPr kumimoji="1" lang="en-US" altLang="ja-JP" sz="1100"/>
            <a:t>FIB100</a:t>
          </a:r>
          <a:r>
            <a:rPr kumimoji="1" lang="ja-JP" altLang="en-US" sz="1100"/>
            <a:t>スレスレで耐えた</a:t>
          </a:r>
          <a:endParaRPr kumimoji="1" lang="en-US" altLang="ja-JP" sz="1100"/>
        </a:p>
      </xdr:txBody>
    </xdr:sp>
    <xdr:clientData/>
  </xdr:twoCellAnchor>
  <xdr:twoCellAnchor>
    <xdr:from>
      <xdr:col>11</xdr:col>
      <xdr:colOff>47626</xdr:colOff>
      <xdr:row>42</xdr:row>
      <xdr:rowOff>161925</xdr:rowOff>
    </xdr:from>
    <xdr:to>
      <xdr:col>12</xdr:col>
      <xdr:colOff>457200</xdr:colOff>
      <xdr:row>45</xdr:row>
      <xdr:rowOff>95250</xdr:rowOff>
    </xdr:to>
    <xdr:sp macro="" textlink="">
      <xdr:nvSpPr>
        <xdr:cNvPr id="12" name="角丸四角形吹き出し 11"/>
        <xdr:cNvSpPr/>
      </xdr:nvSpPr>
      <xdr:spPr>
        <a:xfrm>
          <a:off x="7591426" y="7362825"/>
          <a:ext cx="1095374" cy="447675"/>
        </a:xfrm>
        <a:prstGeom prst="wedgeRoundRectCallout">
          <a:avLst>
            <a:gd name="adj1" fmla="val -65805"/>
            <a:gd name="adj2" fmla="val -6332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ストップぎりぎりでセーフ</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32</xdr:row>
      <xdr:rowOff>95250</xdr:rowOff>
    </xdr:from>
    <xdr:to>
      <xdr:col>18</xdr:col>
      <xdr:colOff>66675</xdr:colOff>
      <xdr:row>64</xdr:row>
      <xdr:rowOff>9525</xdr:rowOff>
    </xdr:to>
    <xdr:pic>
      <xdr:nvPicPr>
        <xdr:cNvPr id="17411" name="Picture 3"/>
        <xdr:cNvPicPr>
          <a:picLocks noChangeAspect="1" noChangeArrowheads="1"/>
        </xdr:cNvPicPr>
      </xdr:nvPicPr>
      <xdr:blipFill>
        <a:blip xmlns:r="http://schemas.openxmlformats.org/officeDocument/2006/relationships" r:embed="rId1"/>
        <a:srcRect l="4612" t="13021" b="13151"/>
        <a:stretch>
          <a:fillRect/>
        </a:stretch>
      </xdr:blipFill>
      <xdr:spPr bwMode="auto">
        <a:xfrm>
          <a:off x="0" y="5581650"/>
          <a:ext cx="12411075" cy="5400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66675</xdr:colOff>
      <xdr:row>31</xdr:row>
      <xdr:rowOff>76200</xdr:rowOff>
    </xdr:to>
    <xdr:pic>
      <xdr:nvPicPr>
        <xdr:cNvPr id="17409" name="Picture 1"/>
        <xdr:cNvPicPr>
          <a:picLocks noChangeAspect="1" noChangeArrowheads="1"/>
        </xdr:cNvPicPr>
      </xdr:nvPicPr>
      <xdr:blipFill>
        <a:blip xmlns:r="http://schemas.openxmlformats.org/officeDocument/2006/relationships" r:embed="rId2"/>
        <a:srcRect l="4612" t="12891" b="13411"/>
        <a:stretch>
          <a:fillRect/>
        </a:stretch>
      </xdr:blipFill>
      <xdr:spPr bwMode="auto">
        <a:xfrm>
          <a:off x="0" y="0"/>
          <a:ext cx="12411075" cy="5391150"/>
        </a:xfrm>
        <a:prstGeom prst="rect">
          <a:avLst/>
        </a:prstGeom>
        <a:noFill/>
        <a:ln w="1">
          <a:noFill/>
          <a:miter lim="800000"/>
          <a:headEnd/>
          <a:tailEnd type="none" w="med" len="med"/>
        </a:ln>
        <a:effectLst/>
      </xdr:spPr>
    </xdr:pic>
    <xdr:clientData/>
  </xdr:twoCellAnchor>
  <xdr:twoCellAnchor>
    <xdr:from>
      <xdr:col>0</xdr:col>
      <xdr:colOff>123824</xdr:colOff>
      <xdr:row>1</xdr:row>
      <xdr:rowOff>47625</xdr:rowOff>
    </xdr:from>
    <xdr:to>
      <xdr:col>2</xdr:col>
      <xdr:colOff>133349</xdr:colOff>
      <xdr:row>3</xdr:row>
      <xdr:rowOff>142875</xdr:rowOff>
    </xdr:to>
    <xdr:sp macro="" textlink="">
      <xdr:nvSpPr>
        <xdr:cNvPr id="4" name="テキスト ボックス 3"/>
        <xdr:cNvSpPr txBox="1"/>
      </xdr:nvSpPr>
      <xdr:spPr>
        <a:xfrm>
          <a:off x="123824" y="219075"/>
          <a:ext cx="138112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No.140:USDCHF</a:t>
          </a:r>
        </a:p>
        <a:p>
          <a:r>
            <a:rPr kumimoji="1" lang="ja-JP" altLang="en-US" sz="1100"/>
            <a:t>変形ｗ　</a:t>
          </a:r>
          <a:r>
            <a:rPr kumimoji="1" lang="en-US" altLang="ja-JP" sz="1100"/>
            <a:t>S/R</a:t>
          </a:r>
          <a:r>
            <a:rPr kumimoji="1" lang="ja-JP" altLang="en-US" sz="1100"/>
            <a:t>チェック</a:t>
          </a:r>
        </a:p>
      </xdr:txBody>
    </xdr:sp>
    <xdr:clientData/>
  </xdr:twoCellAnchor>
  <xdr:twoCellAnchor>
    <xdr:from>
      <xdr:col>0</xdr:col>
      <xdr:colOff>142874</xdr:colOff>
      <xdr:row>4</xdr:row>
      <xdr:rowOff>104774</xdr:rowOff>
    </xdr:from>
    <xdr:to>
      <xdr:col>2</xdr:col>
      <xdr:colOff>419099</xdr:colOff>
      <xdr:row>8</xdr:row>
      <xdr:rowOff>38100</xdr:rowOff>
    </xdr:to>
    <xdr:sp macro="" textlink="">
      <xdr:nvSpPr>
        <xdr:cNvPr id="6" name="テキスト ボックス 5"/>
        <xdr:cNvSpPr txBox="1"/>
      </xdr:nvSpPr>
      <xdr:spPr>
        <a:xfrm>
          <a:off x="142874" y="790574"/>
          <a:ext cx="1647825" cy="619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日足で２回以上止められているレジスタンスラインで跳ね返っている</a:t>
          </a:r>
        </a:p>
      </xdr:txBody>
    </xdr:sp>
    <xdr:clientData/>
  </xdr:twoCellAnchor>
  <xdr:twoCellAnchor>
    <xdr:from>
      <xdr:col>12</xdr:col>
      <xdr:colOff>371475</xdr:colOff>
      <xdr:row>3</xdr:row>
      <xdr:rowOff>114300</xdr:rowOff>
    </xdr:from>
    <xdr:to>
      <xdr:col>14</xdr:col>
      <xdr:colOff>342902</xdr:colOff>
      <xdr:row>6</xdr:row>
      <xdr:rowOff>9527</xdr:rowOff>
    </xdr:to>
    <xdr:sp macro="" textlink="">
      <xdr:nvSpPr>
        <xdr:cNvPr id="7" name="角丸四角形吹き出し 6"/>
        <xdr:cNvSpPr/>
      </xdr:nvSpPr>
      <xdr:spPr>
        <a:xfrm>
          <a:off x="8601075" y="628650"/>
          <a:ext cx="1343027" cy="409577"/>
        </a:xfrm>
        <a:prstGeom prst="wedgeRoundRectCallout">
          <a:avLst>
            <a:gd name="adj1" fmla="val 13547"/>
            <a:gd name="adj2" fmla="val 18776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強めの</a:t>
          </a:r>
          <a:r>
            <a:rPr kumimoji="1" lang="en-US" altLang="ja-JP" sz="1100"/>
            <a:t>S/R</a:t>
          </a:r>
          <a:r>
            <a:rPr kumimoji="1" lang="ja-JP" altLang="en-US" sz="1100"/>
            <a:t>で反転していると判断</a:t>
          </a:r>
        </a:p>
      </xdr:txBody>
    </xdr:sp>
    <xdr:clientData/>
  </xdr:twoCellAnchor>
  <xdr:twoCellAnchor>
    <xdr:from>
      <xdr:col>12</xdr:col>
      <xdr:colOff>600075</xdr:colOff>
      <xdr:row>31</xdr:row>
      <xdr:rowOff>19050</xdr:rowOff>
    </xdr:from>
    <xdr:to>
      <xdr:col>14</xdr:col>
      <xdr:colOff>57150</xdr:colOff>
      <xdr:row>33</xdr:row>
      <xdr:rowOff>47625</xdr:rowOff>
    </xdr:to>
    <xdr:sp macro="" textlink="">
      <xdr:nvSpPr>
        <xdr:cNvPr id="8" name="角丸四角形吹き出し 7"/>
        <xdr:cNvSpPr/>
      </xdr:nvSpPr>
      <xdr:spPr>
        <a:xfrm>
          <a:off x="8829675" y="5334000"/>
          <a:ext cx="828675" cy="371475"/>
        </a:xfrm>
        <a:prstGeom prst="wedgeRoundRectCallout">
          <a:avLst>
            <a:gd name="adj1" fmla="val -105924"/>
            <a:gd name="adj2" fmla="val 874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10</xdr:col>
      <xdr:colOff>657227</xdr:colOff>
      <xdr:row>37</xdr:row>
      <xdr:rowOff>0</xdr:rowOff>
    </xdr:from>
    <xdr:to>
      <xdr:col>12</xdr:col>
      <xdr:colOff>3</xdr:colOff>
      <xdr:row>38</xdr:row>
      <xdr:rowOff>152401</xdr:rowOff>
    </xdr:to>
    <xdr:sp macro="" textlink="">
      <xdr:nvSpPr>
        <xdr:cNvPr id="9" name="角丸四角形吹き出し 8"/>
        <xdr:cNvSpPr/>
      </xdr:nvSpPr>
      <xdr:spPr>
        <a:xfrm>
          <a:off x="7515227" y="6343650"/>
          <a:ext cx="714376" cy="323851"/>
        </a:xfrm>
        <a:prstGeom prst="wedgeRoundRectCallout">
          <a:avLst>
            <a:gd name="adj1" fmla="val 54341"/>
            <a:gd name="adj2" fmla="val -9485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161925</xdr:colOff>
      <xdr:row>33</xdr:row>
      <xdr:rowOff>142875</xdr:rowOff>
    </xdr:from>
    <xdr:to>
      <xdr:col>1</xdr:col>
      <xdr:colOff>200025</xdr:colOff>
      <xdr:row>35</xdr:row>
      <xdr:rowOff>57150</xdr:rowOff>
    </xdr:to>
    <xdr:sp macro="" textlink="">
      <xdr:nvSpPr>
        <xdr:cNvPr id="12" name="テキスト ボックス 11"/>
        <xdr:cNvSpPr txBox="1"/>
      </xdr:nvSpPr>
      <xdr:spPr>
        <a:xfrm>
          <a:off x="161925" y="5800725"/>
          <a:ext cx="7239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１時間足</a:t>
          </a:r>
          <a:endParaRPr kumimoji="1" lang="en-US" altLang="ja-JP" sz="1100"/>
        </a:p>
      </xdr:txBody>
    </xdr:sp>
    <xdr:clientData/>
  </xdr:twoCellAnchor>
  <xdr:twoCellAnchor>
    <xdr:from>
      <xdr:col>0</xdr:col>
      <xdr:colOff>171449</xdr:colOff>
      <xdr:row>36</xdr:row>
      <xdr:rowOff>19049</xdr:rowOff>
    </xdr:from>
    <xdr:to>
      <xdr:col>3</xdr:col>
      <xdr:colOff>161925</xdr:colOff>
      <xdr:row>39</xdr:row>
      <xdr:rowOff>133350</xdr:rowOff>
    </xdr:to>
    <xdr:sp macro="" textlink="">
      <xdr:nvSpPr>
        <xdr:cNvPr id="17" name="テキスト ボックス 16"/>
        <xdr:cNvSpPr txBox="1"/>
      </xdr:nvSpPr>
      <xdr:spPr>
        <a:xfrm>
          <a:off x="171449" y="6191249"/>
          <a:ext cx="2047876" cy="628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ｗが長引いてレンジになっている部分の振り幅が大きい＝戻りも大きくなる</a:t>
          </a:r>
          <a:endParaRPr kumimoji="1" lang="en-US" altLang="ja-JP" sz="1100"/>
        </a:p>
      </xdr:txBody>
    </xdr:sp>
    <xdr:clientData/>
  </xdr:twoCellAnchor>
  <xdr:twoCellAnchor>
    <xdr:from>
      <xdr:col>12</xdr:col>
      <xdr:colOff>123825</xdr:colOff>
      <xdr:row>6</xdr:row>
      <xdr:rowOff>114300</xdr:rowOff>
    </xdr:from>
    <xdr:to>
      <xdr:col>12</xdr:col>
      <xdr:colOff>124607</xdr:colOff>
      <xdr:row>9</xdr:row>
      <xdr:rowOff>113504</xdr:rowOff>
    </xdr:to>
    <xdr:cxnSp macro="">
      <xdr:nvCxnSpPr>
        <xdr:cNvPr id="19" name="直線矢印コネクタ 18"/>
        <xdr:cNvCxnSpPr/>
      </xdr:nvCxnSpPr>
      <xdr:spPr>
        <a:xfrm rot="16200000" flipH="1">
          <a:off x="8097039" y="1399386"/>
          <a:ext cx="513554" cy="78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95250</xdr:colOff>
      <xdr:row>6</xdr:row>
      <xdr:rowOff>104775</xdr:rowOff>
    </xdr:from>
    <xdr:to>
      <xdr:col>10</xdr:col>
      <xdr:colOff>96032</xdr:colOff>
      <xdr:row>9</xdr:row>
      <xdr:rowOff>103979</xdr:rowOff>
    </xdr:to>
    <xdr:cxnSp macro="">
      <xdr:nvCxnSpPr>
        <xdr:cNvPr id="22" name="直線矢印コネクタ 21"/>
        <xdr:cNvCxnSpPr/>
      </xdr:nvCxnSpPr>
      <xdr:spPr>
        <a:xfrm rot="16200000" flipH="1">
          <a:off x="6696864" y="1389861"/>
          <a:ext cx="513554" cy="78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47625</xdr:colOff>
      <xdr:row>31</xdr:row>
      <xdr:rowOff>95250</xdr:rowOff>
    </xdr:to>
    <xdr:pic>
      <xdr:nvPicPr>
        <xdr:cNvPr id="16385" name="Picture 1"/>
        <xdr:cNvPicPr>
          <a:picLocks noChangeAspect="1" noChangeArrowheads="1"/>
        </xdr:cNvPicPr>
      </xdr:nvPicPr>
      <xdr:blipFill>
        <a:blip xmlns:r="http://schemas.openxmlformats.org/officeDocument/2006/relationships" r:embed="rId1"/>
        <a:srcRect l="4758" t="12891" b="13151"/>
        <a:stretch>
          <a:fillRect/>
        </a:stretch>
      </xdr:blipFill>
      <xdr:spPr bwMode="auto">
        <a:xfrm>
          <a:off x="0" y="0"/>
          <a:ext cx="12392025" cy="5410200"/>
        </a:xfrm>
        <a:prstGeom prst="rect">
          <a:avLst/>
        </a:prstGeom>
        <a:noFill/>
        <a:ln w="1">
          <a:noFill/>
          <a:miter lim="800000"/>
          <a:headEnd/>
          <a:tailEnd type="none" w="med" len="med"/>
        </a:ln>
        <a:effectLst/>
      </xdr:spPr>
    </xdr:pic>
    <xdr:clientData/>
  </xdr:twoCellAnchor>
  <xdr:twoCellAnchor>
    <xdr:from>
      <xdr:col>0</xdr:col>
      <xdr:colOff>123824</xdr:colOff>
      <xdr:row>1</xdr:row>
      <xdr:rowOff>47625</xdr:rowOff>
    </xdr:from>
    <xdr:to>
      <xdr:col>2</xdr:col>
      <xdr:colOff>133349</xdr:colOff>
      <xdr:row>3</xdr:row>
      <xdr:rowOff>142875</xdr:rowOff>
    </xdr:to>
    <xdr:sp macro="" textlink="">
      <xdr:nvSpPr>
        <xdr:cNvPr id="4" name="テキスト ボックス 3"/>
        <xdr:cNvSpPr txBox="1"/>
      </xdr:nvSpPr>
      <xdr:spPr>
        <a:xfrm>
          <a:off x="123824" y="219075"/>
          <a:ext cx="138112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No.139</a:t>
          </a:r>
          <a:r>
            <a:rPr kumimoji="1" lang="ja-JP" altLang="en-US" sz="1100"/>
            <a:t>：</a:t>
          </a:r>
          <a:r>
            <a:rPr kumimoji="1" lang="en-US" altLang="ja-JP" sz="1100"/>
            <a:t>NZDCAD</a:t>
          </a:r>
        </a:p>
        <a:p>
          <a:r>
            <a:rPr kumimoji="1" lang="ja-JP" altLang="en-US" sz="1100"/>
            <a:t>フラッグ　</a:t>
          </a:r>
        </a:p>
      </xdr:txBody>
    </xdr:sp>
    <xdr:clientData/>
  </xdr:twoCellAnchor>
  <xdr:twoCellAnchor>
    <xdr:from>
      <xdr:col>0</xdr:col>
      <xdr:colOff>142874</xdr:colOff>
      <xdr:row>4</xdr:row>
      <xdr:rowOff>104774</xdr:rowOff>
    </xdr:from>
    <xdr:to>
      <xdr:col>2</xdr:col>
      <xdr:colOff>419099</xdr:colOff>
      <xdr:row>7</xdr:row>
      <xdr:rowOff>38100</xdr:rowOff>
    </xdr:to>
    <xdr:sp macro="" textlink="">
      <xdr:nvSpPr>
        <xdr:cNvPr id="6" name="テキスト ボックス 5"/>
        <xdr:cNvSpPr txBox="1"/>
      </xdr:nvSpPr>
      <xdr:spPr>
        <a:xfrm>
          <a:off x="142874" y="790574"/>
          <a:ext cx="1647825" cy="447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トレンドが続きすぎてたのがダメポイント</a:t>
          </a:r>
        </a:p>
      </xdr:txBody>
    </xdr:sp>
    <xdr:clientData/>
  </xdr:twoCellAnchor>
  <xdr:twoCellAnchor>
    <xdr:from>
      <xdr:col>11</xdr:col>
      <xdr:colOff>428625</xdr:colOff>
      <xdr:row>20</xdr:row>
      <xdr:rowOff>85725</xdr:rowOff>
    </xdr:from>
    <xdr:to>
      <xdr:col>13</xdr:col>
      <xdr:colOff>400052</xdr:colOff>
      <xdr:row>22</xdr:row>
      <xdr:rowOff>152402</xdr:rowOff>
    </xdr:to>
    <xdr:sp macro="" textlink="">
      <xdr:nvSpPr>
        <xdr:cNvPr id="7" name="角丸四角形吹き出し 6"/>
        <xdr:cNvSpPr/>
      </xdr:nvSpPr>
      <xdr:spPr>
        <a:xfrm>
          <a:off x="7972425" y="3514725"/>
          <a:ext cx="1343027" cy="409577"/>
        </a:xfrm>
        <a:prstGeom prst="wedgeRoundRectCallout">
          <a:avLst>
            <a:gd name="adj1" fmla="val 31277"/>
            <a:gd name="adj2" fmla="val -12618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フラッグのラインが雑</a:t>
          </a:r>
        </a:p>
      </xdr:txBody>
    </xdr:sp>
    <xdr:clientData/>
  </xdr:twoCellAnchor>
  <xdr:twoCellAnchor>
    <xdr:from>
      <xdr:col>13</xdr:col>
      <xdr:colOff>647700</xdr:colOff>
      <xdr:row>11</xdr:row>
      <xdr:rowOff>133350</xdr:rowOff>
    </xdr:from>
    <xdr:to>
      <xdr:col>15</xdr:col>
      <xdr:colOff>104775</xdr:colOff>
      <xdr:row>13</xdr:row>
      <xdr:rowOff>161925</xdr:rowOff>
    </xdr:to>
    <xdr:sp macro="" textlink="">
      <xdr:nvSpPr>
        <xdr:cNvPr id="8" name="角丸四角形吹き出し 7"/>
        <xdr:cNvSpPr/>
      </xdr:nvSpPr>
      <xdr:spPr>
        <a:xfrm>
          <a:off x="9563100" y="2019300"/>
          <a:ext cx="828675" cy="371475"/>
        </a:xfrm>
        <a:prstGeom prst="wedgeRoundRectCallout">
          <a:avLst>
            <a:gd name="adj1" fmla="val -177"/>
            <a:gd name="adj2" fmla="val 12586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13</xdr:col>
      <xdr:colOff>447677</xdr:colOff>
      <xdr:row>18</xdr:row>
      <xdr:rowOff>19050</xdr:rowOff>
    </xdr:from>
    <xdr:to>
      <xdr:col>14</xdr:col>
      <xdr:colOff>476253</xdr:colOff>
      <xdr:row>20</xdr:row>
      <xdr:rowOff>1</xdr:rowOff>
    </xdr:to>
    <xdr:sp macro="" textlink="">
      <xdr:nvSpPr>
        <xdr:cNvPr id="9" name="角丸四角形吹き出し 8"/>
        <xdr:cNvSpPr/>
      </xdr:nvSpPr>
      <xdr:spPr>
        <a:xfrm>
          <a:off x="9363077" y="3105150"/>
          <a:ext cx="714376" cy="323851"/>
        </a:xfrm>
        <a:prstGeom prst="wedgeRoundRectCallout">
          <a:avLst>
            <a:gd name="adj1" fmla="val 22341"/>
            <a:gd name="adj2" fmla="val -8015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9</xdr:col>
      <xdr:colOff>428626</xdr:colOff>
      <xdr:row>2</xdr:row>
      <xdr:rowOff>38100</xdr:rowOff>
    </xdr:from>
    <xdr:to>
      <xdr:col>11</xdr:col>
      <xdr:colOff>447676</xdr:colOff>
      <xdr:row>5</xdr:row>
      <xdr:rowOff>57150</xdr:rowOff>
    </xdr:to>
    <xdr:sp macro="" textlink="">
      <xdr:nvSpPr>
        <xdr:cNvPr id="15" name="角丸四角形吹き出し 14"/>
        <xdr:cNvSpPr/>
      </xdr:nvSpPr>
      <xdr:spPr>
        <a:xfrm>
          <a:off x="6600826" y="381000"/>
          <a:ext cx="1390650" cy="533400"/>
        </a:xfrm>
        <a:prstGeom prst="wedgeRoundRectCallout">
          <a:avLst>
            <a:gd name="adj1" fmla="val -97092"/>
            <a:gd name="adj2" fmla="val 14823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上位時間足で</a:t>
          </a:r>
          <a:endParaRPr kumimoji="1" lang="en-US" altLang="ja-JP" sz="1100"/>
        </a:p>
        <a:p>
          <a:pPr algn="ctr"/>
          <a:r>
            <a:rPr kumimoji="1" lang="ja-JP" altLang="en-US" sz="1100"/>
            <a:t>トレンドが続きすぎ</a:t>
          </a:r>
          <a:endParaRPr kumimoji="1" lang="en-US" altLang="ja-JP"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76200</xdr:colOff>
      <xdr:row>31</xdr:row>
      <xdr:rowOff>76200</xdr:rowOff>
    </xdr:to>
    <xdr:pic>
      <xdr:nvPicPr>
        <xdr:cNvPr id="15361" name="Picture 1"/>
        <xdr:cNvPicPr>
          <a:picLocks noChangeAspect="1" noChangeArrowheads="1"/>
        </xdr:cNvPicPr>
      </xdr:nvPicPr>
      <xdr:blipFill>
        <a:blip xmlns:r="http://schemas.openxmlformats.org/officeDocument/2006/relationships" r:embed="rId1"/>
        <a:srcRect l="4539" t="13021" b="13281"/>
        <a:stretch>
          <a:fillRect/>
        </a:stretch>
      </xdr:blipFill>
      <xdr:spPr bwMode="auto">
        <a:xfrm>
          <a:off x="0" y="0"/>
          <a:ext cx="12420600" cy="5391150"/>
        </a:xfrm>
        <a:prstGeom prst="rect">
          <a:avLst/>
        </a:prstGeom>
        <a:noFill/>
        <a:ln w="1">
          <a:noFill/>
          <a:miter lim="800000"/>
          <a:headEnd/>
          <a:tailEnd type="none" w="med" len="med"/>
        </a:ln>
        <a:effectLst/>
      </xdr:spPr>
    </xdr:pic>
    <xdr:clientData/>
  </xdr:twoCellAnchor>
  <xdr:twoCellAnchor>
    <xdr:from>
      <xdr:col>0</xdr:col>
      <xdr:colOff>123824</xdr:colOff>
      <xdr:row>1</xdr:row>
      <xdr:rowOff>47625</xdr:rowOff>
    </xdr:from>
    <xdr:to>
      <xdr:col>2</xdr:col>
      <xdr:colOff>133349</xdr:colOff>
      <xdr:row>3</xdr:row>
      <xdr:rowOff>142875</xdr:rowOff>
    </xdr:to>
    <xdr:sp macro="" textlink="">
      <xdr:nvSpPr>
        <xdr:cNvPr id="3" name="テキスト ボックス 2"/>
        <xdr:cNvSpPr txBox="1"/>
      </xdr:nvSpPr>
      <xdr:spPr>
        <a:xfrm>
          <a:off x="123824" y="219075"/>
          <a:ext cx="138112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No.138:EURUSD</a:t>
          </a:r>
        </a:p>
        <a:p>
          <a:r>
            <a:rPr kumimoji="1" lang="ja-JP" altLang="en-US" sz="1100"/>
            <a:t>ｗ２勝目狙い</a:t>
          </a:r>
        </a:p>
      </xdr:txBody>
    </xdr:sp>
    <xdr:clientData/>
  </xdr:twoCellAnchor>
  <xdr:twoCellAnchor>
    <xdr:from>
      <xdr:col>0</xdr:col>
      <xdr:colOff>123826</xdr:colOff>
      <xdr:row>4</xdr:row>
      <xdr:rowOff>95252</xdr:rowOff>
    </xdr:from>
    <xdr:to>
      <xdr:col>1</xdr:col>
      <xdr:colOff>523875</xdr:colOff>
      <xdr:row>7</xdr:row>
      <xdr:rowOff>57150</xdr:rowOff>
    </xdr:to>
    <xdr:sp macro="" textlink="">
      <xdr:nvSpPr>
        <xdr:cNvPr id="4" name="テキスト ボックス 3"/>
        <xdr:cNvSpPr txBox="1"/>
      </xdr:nvSpPr>
      <xdr:spPr>
        <a:xfrm>
          <a:off x="123826" y="781052"/>
          <a:ext cx="1085849" cy="476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負け</a:t>
          </a:r>
          <a:r>
            <a:rPr kumimoji="1" lang="en-US" altLang="ja-JP" sz="1100"/>
            <a:t>×</a:t>
          </a:r>
        </a:p>
        <a:p>
          <a:r>
            <a:rPr kumimoji="1" lang="ja-JP" altLang="en-US" sz="1100"/>
            <a:t>ｗ連勝リセット</a:t>
          </a:r>
          <a:endParaRPr kumimoji="1" lang="en-US" altLang="ja-JP" sz="1100"/>
        </a:p>
      </xdr:txBody>
    </xdr:sp>
    <xdr:clientData/>
  </xdr:twoCellAnchor>
  <xdr:twoCellAnchor>
    <xdr:from>
      <xdr:col>11</xdr:col>
      <xdr:colOff>590551</xdr:colOff>
      <xdr:row>13</xdr:row>
      <xdr:rowOff>47625</xdr:rowOff>
    </xdr:from>
    <xdr:to>
      <xdr:col>13</xdr:col>
      <xdr:colOff>114300</xdr:colOff>
      <xdr:row>15</xdr:row>
      <xdr:rowOff>38100</xdr:rowOff>
    </xdr:to>
    <xdr:sp macro="" textlink="">
      <xdr:nvSpPr>
        <xdr:cNvPr id="5" name="角丸四角形吹き出し 4"/>
        <xdr:cNvSpPr/>
      </xdr:nvSpPr>
      <xdr:spPr>
        <a:xfrm>
          <a:off x="8134351" y="2276475"/>
          <a:ext cx="895349" cy="333375"/>
        </a:xfrm>
        <a:prstGeom prst="wedgeRoundRectCallout">
          <a:avLst>
            <a:gd name="adj1" fmla="val -88628"/>
            <a:gd name="adj2" fmla="val 2564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10</xdr:col>
      <xdr:colOff>28575</xdr:colOff>
      <xdr:row>26</xdr:row>
      <xdr:rowOff>152400</xdr:rowOff>
    </xdr:from>
    <xdr:to>
      <xdr:col>10</xdr:col>
      <xdr:colOff>609600</xdr:colOff>
      <xdr:row>28</xdr:row>
      <xdr:rowOff>66675</xdr:rowOff>
    </xdr:to>
    <xdr:cxnSp macro="">
      <xdr:nvCxnSpPr>
        <xdr:cNvPr id="6" name="直線矢印コネクタ 5"/>
        <xdr:cNvCxnSpPr/>
      </xdr:nvCxnSpPr>
      <xdr:spPr>
        <a:xfrm flipV="1">
          <a:off x="6886575" y="4610100"/>
          <a:ext cx="581025" cy="2571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542926</xdr:colOff>
      <xdr:row>60</xdr:row>
      <xdr:rowOff>142875</xdr:rowOff>
    </xdr:from>
    <xdr:to>
      <xdr:col>14</xdr:col>
      <xdr:colOff>533400</xdr:colOff>
      <xdr:row>62</xdr:row>
      <xdr:rowOff>9526</xdr:rowOff>
    </xdr:to>
    <xdr:cxnSp macro="">
      <xdr:nvCxnSpPr>
        <xdr:cNvPr id="7" name="直線矢印コネクタ 6"/>
        <xdr:cNvCxnSpPr/>
      </xdr:nvCxnSpPr>
      <xdr:spPr>
        <a:xfrm flipV="1">
          <a:off x="9458326" y="10429875"/>
          <a:ext cx="676274" cy="2095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123826</xdr:colOff>
      <xdr:row>10</xdr:row>
      <xdr:rowOff>76200</xdr:rowOff>
    </xdr:from>
    <xdr:to>
      <xdr:col>11</xdr:col>
      <xdr:colOff>152402</xdr:colOff>
      <xdr:row>12</xdr:row>
      <xdr:rowOff>57151</xdr:rowOff>
    </xdr:to>
    <xdr:sp macro="" textlink="">
      <xdr:nvSpPr>
        <xdr:cNvPr id="8" name="角丸四角形吹き出し 7"/>
        <xdr:cNvSpPr/>
      </xdr:nvSpPr>
      <xdr:spPr>
        <a:xfrm>
          <a:off x="6981826" y="1790700"/>
          <a:ext cx="714376" cy="323851"/>
        </a:xfrm>
        <a:prstGeom prst="wedgeRoundRectCallout">
          <a:avLst>
            <a:gd name="adj1" fmla="val 47673"/>
            <a:gd name="adj2" fmla="val 10808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7</xdr:col>
      <xdr:colOff>123826</xdr:colOff>
      <xdr:row>52</xdr:row>
      <xdr:rowOff>66676</xdr:rowOff>
    </xdr:from>
    <xdr:to>
      <xdr:col>8</xdr:col>
      <xdr:colOff>361950</xdr:colOff>
      <xdr:row>53</xdr:row>
      <xdr:rowOff>152400</xdr:rowOff>
    </xdr:to>
    <xdr:cxnSp macro="">
      <xdr:nvCxnSpPr>
        <xdr:cNvPr id="9" name="直線矢印コネクタ 8"/>
        <xdr:cNvCxnSpPr/>
      </xdr:nvCxnSpPr>
      <xdr:spPr>
        <a:xfrm>
          <a:off x="4924426" y="8982076"/>
          <a:ext cx="923924" cy="25717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257175</xdr:colOff>
      <xdr:row>15</xdr:row>
      <xdr:rowOff>47625</xdr:rowOff>
    </xdr:from>
    <xdr:to>
      <xdr:col>11</xdr:col>
      <xdr:colOff>0</xdr:colOff>
      <xdr:row>16</xdr:row>
      <xdr:rowOff>19050</xdr:rowOff>
    </xdr:to>
    <xdr:cxnSp macro="">
      <xdr:nvCxnSpPr>
        <xdr:cNvPr id="10" name="直線矢印コネクタ 9"/>
        <xdr:cNvCxnSpPr/>
      </xdr:nvCxnSpPr>
      <xdr:spPr>
        <a:xfrm>
          <a:off x="7115175" y="2619375"/>
          <a:ext cx="428625" cy="1428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133351</xdr:colOff>
      <xdr:row>8</xdr:row>
      <xdr:rowOff>28576</xdr:rowOff>
    </xdr:from>
    <xdr:to>
      <xdr:col>1</xdr:col>
      <xdr:colOff>609600</xdr:colOff>
      <xdr:row>12</xdr:row>
      <xdr:rowOff>9525</xdr:rowOff>
    </xdr:to>
    <xdr:sp macro="" textlink="">
      <xdr:nvSpPr>
        <xdr:cNvPr id="14" name="テキスト ボックス 13"/>
        <xdr:cNvSpPr txBox="1"/>
      </xdr:nvSpPr>
      <xdr:spPr>
        <a:xfrm>
          <a:off x="133351" y="1400176"/>
          <a:ext cx="1162049" cy="666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t>今回の敗因</a:t>
          </a:r>
          <a:endParaRPr kumimoji="1" lang="en-US" altLang="ja-JP" sz="1100" b="1"/>
        </a:p>
        <a:p>
          <a:r>
            <a:rPr kumimoji="1" lang="ja-JP" altLang="en-US" sz="1100" b="1"/>
            <a:t>・</a:t>
          </a:r>
          <a:r>
            <a:rPr kumimoji="1" lang="en-US" altLang="ja-JP" sz="1100" b="1"/>
            <a:t>S/R</a:t>
          </a:r>
          <a:r>
            <a:rPr kumimoji="1" lang="ja-JP" altLang="en-US" sz="1100" b="1"/>
            <a:t>が弱い</a:t>
          </a:r>
          <a:endParaRPr kumimoji="1" lang="en-US" altLang="ja-JP" sz="1100" b="1"/>
        </a:p>
        <a:p>
          <a:r>
            <a:rPr kumimoji="1" lang="ja-JP" altLang="en-US" sz="1100" b="1"/>
            <a:t>・ｗが小さい</a:t>
          </a:r>
          <a:endParaRPr kumimoji="1" lang="en-US" altLang="ja-JP" sz="1100" b="1"/>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18</xdr:col>
      <xdr:colOff>76200</xdr:colOff>
      <xdr:row>64</xdr:row>
      <xdr:rowOff>57150</xdr:rowOff>
    </xdr:to>
    <xdr:pic>
      <xdr:nvPicPr>
        <xdr:cNvPr id="14339" name="Picture 3"/>
        <xdr:cNvPicPr>
          <a:picLocks noChangeAspect="1" noChangeArrowheads="1"/>
        </xdr:cNvPicPr>
      </xdr:nvPicPr>
      <xdr:blipFill>
        <a:blip xmlns:r="http://schemas.openxmlformats.org/officeDocument/2006/relationships" r:embed="rId1"/>
        <a:srcRect l="4539" t="12891" b="13021"/>
        <a:stretch>
          <a:fillRect/>
        </a:stretch>
      </xdr:blipFill>
      <xdr:spPr bwMode="auto">
        <a:xfrm>
          <a:off x="0" y="5610225"/>
          <a:ext cx="12420600" cy="5419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104775</xdr:rowOff>
    </xdr:to>
    <xdr:pic>
      <xdr:nvPicPr>
        <xdr:cNvPr id="14338" name="Picture 2"/>
        <xdr:cNvPicPr>
          <a:picLocks noChangeAspect="1" noChangeArrowheads="1"/>
        </xdr:cNvPicPr>
      </xdr:nvPicPr>
      <xdr:blipFill>
        <a:blip xmlns:r="http://schemas.openxmlformats.org/officeDocument/2006/relationships" r:embed="rId2"/>
        <a:srcRect l="4685" t="12760" b="13151"/>
        <a:stretch>
          <a:fillRect/>
        </a:stretch>
      </xdr:blipFill>
      <xdr:spPr bwMode="auto">
        <a:xfrm>
          <a:off x="0" y="0"/>
          <a:ext cx="12401550" cy="5419725"/>
        </a:xfrm>
        <a:prstGeom prst="rect">
          <a:avLst/>
        </a:prstGeom>
        <a:noFill/>
        <a:ln w="1">
          <a:noFill/>
          <a:miter lim="800000"/>
          <a:headEnd/>
          <a:tailEnd type="none" w="med" len="med"/>
        </a:ln>
        <a:effectLst/>
      </xdr:spPr>
    </xdr:pic>
    <xdr:clientData/>
  </xdr:twoCellAnchor>
  <xdr:twoCellAnchor>
    <xdr:from>
      <xdr:col>0</xdr:col>
      <xdr:colOff>123824</xdr:colOff>
      <xdr:row>1</xdr:row>
      <xdr:rowOff>47625</xdr:rowOff>
    </xdr:from>
    <xdr:to>
      <xdr:col>2</xdr:col>
      <xdr:colOff>133349</xdr:colOff>
      <xdr:row>3</xdr:row>
      <xdr:rowOff>142875</xdr:rowOff>
    </xdr:to>
    <xdr:sp macro="" textlink="">
      <xdr:nvSpPr>
        <xdr:cNvPr id="3" name="テキスト ボックス 2"/>
        <xdr:cNvSpPr txBox="1"/>
      </xdr:nvSpPr>
      <xdr:spPr>
        <a:xfrm>
          <a:off x="123824" y="219075"/>
          <a:ext cx="138112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No.137</a:t>
          </a:r>
          <a:r>
            <a:rPr kumimoji="1" lang="ja-JP" altLang="en-US" sz="1100"/>
            <a:t>：</a:t>
          </a:r>
          <a:r>
            <a:rPr kumimoji="1" lang="en-US" altLang="ja-JP" sz="1100"/>
            <a:t>CADCHF</a:t>
          </a:r>
        </a:p>
        <a:p>
          <a:r>
            <a:rPr kumimoji="1" lang="ja-JP" altLang="en-US" sz="1100"/>
            <a:t>フラッグ　</a:t>
          </a:r>
          <a:r>
            <a:rPr kumimoji="1" lang="en-US" altLang="ja-JP" sz="1100"/>
            <a:t>S/R</a:t>
          </a:r>
          <a:r>
            <a:rPr kumimoji="1" lang="ja-JP" altLang="en-US" sz="1100"/>
            <a:t>チェック</a:t>
          </a:r>
        </a:p>
      </xdr:txBody>
    </xdr:sp>
    <xdr:clientData/>
  </xdr:twoCellAnchor>
  <xdr:twoCellAnchor>
    <xdr:from>
      <xdr:col>13</xdr:col>
      <xdr:colOff>542926</xdr:colOff>
      <xdr:row>60</xdr:row>
      <xdr:rowOff>142875</xdr:rowOff>
    </xdr:from>
    <xdr:to>
      <xdr:col>14</xdr:col>
      <xdr:colOff>533400</xdr:colOff>
      <xdr:row>62</xdr:row>
      <xdr:rowOff>9526</xdr:rowOff>
    </xdr:to>
    <xdr:cxnSp macro="">
      <xdr:nvCxnSpPr>
        <xdr:cNvPr id="4" name="直線矢印コネクタ 3"/>
        <xdr:cNvCxnSpPr/>
      </xdr:nvCxnSpPr>
      <xdr:spPr>
        <a:xfrm flipV="1">
          <a:off x="9458326" y="10429875"/>
          <a:ext cx="676274" cy="2095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142874</xdr:colOff>
      <xdr:row>4</xdr:row>
      <xdr:rowOff>104774</xdr:rowOff>
    </xdr:from>
    <xdr:to>
      <xdr:col>2</xdr:col>
      <xdr:colOff>419099</xdr:colOff>
      <xdr:row>8</xdr:row>
      <xdr:rowOff>38100</xdr:rowOff>
    </xdr:to>
    <xdr:sp macro="" textlink="">
      <xdr:nvSpPr>
        <xdr:cNvPr id="6" name="テキスト ボックス 5"/>
        <xdr:cNvSpPr txBox="1"/>
      </xdr:nvSpPr>
      <xdr:spPr>
        <a:xfrm>
          <a:off x="142874" y="790574"/>
          <a:ext cx="1647825" cy="619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日足で２回以上止められているレジスタンスラインで跳ね返って上昇中</a:t>
          </a:r>
        </a:p>
      </xdr:txBody>
    </xdr:sp>
    <xdr:clientData/>
  </xdr:twoCellAnchor>
  <xdr:twoCellAnchor>
    <xdr:from>
      <xdr:col>11</xdr:col>
      <xdr:colOff>266700</xdr:colOff>
      <xdr:row>10</xdr:row>
      <xdr:rowOff>133350</xdr:rowOff>
    </xdr:from>
    <xdr:to>
      <xdr:col>13</xdr:col>
      <xdr:colOff>238127</xdr:colOff>
      <xdr:row>13</xdr:row>
      <xdr:rowOff>28577</xdr:rowOff>
    </xdr:to>
    <xdr:sp macro="" textlink="">
      <xdr:nvSpPr>
        <xdr:cNvPr id="7" name="角丸四角形吹き出し 6"/>
        <xdr:cNvSpPr/>
      </xdr:nvSpPr>
      <xdr:spPr>
        <a:xfrm>
          <a:off x="7810500" y="1847850"/>
          <a:ext cx="1343027" cy="409577"/>
        </a:xfrm>
        <a:prstGeom prst="wedgeRoundRectCallout">
          <a:avLst>
            <a:gd name="adj1" fmla="val 36951"/>
            <a:gd name="adj2" fmla="val -10758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強い</a:t>
          </a:r>
          <a:r>
            <a:rPr kumimoji="1" lang="en-US" altLang="ja-JP" sz="1100"/>
            <a:t>S/R</a:t>
          </a:r>
          <a:r>
            <a:rPr kumimoji="1" lang="ja-JP" altLang="en-US" sz="1100"/>
            <a:t>で反転していると判断</a:t>
          </a:r>
        </a:p>
      </xdr:txBody>
    </xdr:sp>
    <xdr:clientData/>
  </xdr:twoCellAnchor>
  <xdr:twoCellAnchor>
    <xdr:from>
      <xdr:col>8</xdr:col>
      <xdr:colOff>533400</xdr:colOff>
      <xdr:row>34</xdr:row>
      <xdr:rowOff>161925</xdr:rowOff>
    </xdr:from>
    <xdr:to>
      <xdr:col>9</xdr:col>
      <xdr:colOff>676275</xdr:colOff>
      <xdr:row>37</xdr:row>
      <xdr:rowOff>19050</xdr:rowOff>
    </xdr:to>
    <xdr:sp macro="" textlink="">
      <xdr:nvSpPr>
        <xdr:cNvPr id="10" name="角丸四角形吹き出し 9"/>
        <xdr:cNvSpPr/>
      </xdr:nvSpPr>
      <xdr:spPr>
        <a:xfrm>
          <a:off x="6019800" y="5991225"/>
          <a:ext cx="828675" cy="371475"/>
        </a:xfrm>
        <a:prstGeom prst="wedgeRoundRectCallout">
          <a:avLst>
            <a:gd name="adj1" fmla="val -36959"/>
            <a:gd name="adj2" fmla="val 14124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p>
      </xdr:txBody>
    </xdr:sp>
    <xdr:clientData/>
  </xdr:twoCellAnchor>
  <xdr:twoCellAnchor>
    <xdr:from>
      <xdr:col>7</xdr:col>
      <xdr:colOff>419102</xdr:colOff>
      <xdr:row>36</xdr:row>
      <xdr:rowOff>114300</xdr:rowOff>
    </xdr:from>
    <xdr:to>
      <xdr:col>8</xdr:col>
      <xdr:colOff>447678</xdr:colOff>
      <xdr:row>38</xdr:row>
      <xdr:rowOff>95251</xdr:rowOff>
    </xdr:to>
    <xdr:sp macro="" textlink="">
      <xdr:nvSpPr>
        <xdr:cNvPr id="11" name="角丸四角形吹き出し 10"/>
        <xdr:cNvSpPr/>
      </xdr:nvSpPr>
      <xdr:spPr>
        <a:xfrm>
          <a:off x="5219702" y="6286500"/>
          <a:ext cx="714376" cy="323851"/>
        </a:xfrm>
        <a:prstGeom prst="wedgeRoundRectCallout">
          <a:avLst>
            <a:gd name="adj1" fmla="val 59674"/>
            <a:gd name="adj2" fmla="val 9631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0</xdr:col>
      <xdr:colOff>295275</xdr:colOff>
      <xdr:row>43</xdr:row>
      <xdr:rowOff>114300</xdr:rowOff>
    </xdr:from>
    <xdr:to>
      <xdr:col>0</xdr:col>
      <xdr:colOff>296056</xdr:colOff>
      <xdr:row>46</xdr:row>
      <xdr:rowOff>113503</xdr:rowOff>
    </xdr:to>
    <xdr:cxnSp macro="">
      <xdr:nvCxnSpPr>
        <xdr:cNvPr id="12" name="直線矢印コネクタ 11"/>
        <xdr:cNvCxnSpPr/>
      </xdr:nvCxnSpPr>
      <xdr:spPr>
        <a:xfrm rot="16200000" flipH="1">
          <a:off x="38889" y="7743036"/>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342900</xdr:colOff>
      <xdr:row>4</xdr:row>
      <xdr:rowOff>66675</xdr:rowOff>
    </xdr:from>
    <xdr:to>
      <xdr:col>16</xdr:col>
      <xdr:colOff>314327</xdr:colOff>
      <xdr:row>6</xdr:row>
      <xdr:rowOff>133352</xdr:rowOff>
    </xdr:to>
    <xdr:sp macro="" textlink="">
      <xdr:nvSpPr>
        <xdr:cNvPr id="15" name="角丸四角形吹き出し 14"/>
        <xdr:cNvSpPr/>
      </xdr:nvSpPr>
      <xdr:spPr>
        <a:xfrm>
          <a:off x="9944100" y="752475"/>
          <a:ext cx="1343027" cy="409577"/>
        </a:xfrm>
        <a:prstGeom prst="wedgeRoundRectCallout">
          <a:avLst>
            <a:gd name="adj1" fmla="val -77943"/>
            <a:gd name="adj2" fmla="val -758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a:t>
          </a:r>
          <a:r>
            <a:rPr kumimoji="1" lang="en-US" altLang="ja-JP" sz="1100"/>
            <a:t>S/R</a:t>
          </a:r>
          <a:r>
            <a:rPr kumimoji="1" lang="ja-JP" altLang="en-US" sz="1100"/>
            <a:t>までは上がると予想</a:t>
          </a:r>
        </a:p>
      </xdr:txBody>
    </xdr:sp>
    <xdr:clientData/>
  </xdr:twoCellAnchor>
  <xdr:twoCellAnchor>
    <xdr:from>
      <xdr:col>0</xdr:col>
      <xdr:colOff>161925</xdr:colOff>
      <xdr:row>34</xdr:row>
      <xdr:rowOff>9525</xdr:rowOff>
    </xdr:from>
    <xdr:to>
      <xdr:col>1</xdr:col>
      <xdr:colOff>161925</xdr:colOff>
      <xdr:row>35</xdr:row>
      <xdr:rowOff>95250</xdr:rowOff>
    </xdr:to>
    <xdr:sp macro="" textlink="">
      <xdr:nvSpPr>
        <xdr:cNvPr id="18" name="テキスト ボックス 17"/>
        <xdr:cNvSpPr txBox="1"/>
      </xdr:nvSpPr>
      <xdr:spPr>
        <a:xfrm>
          <a:off x="161925" y="5838825"/>
          <a:ext cx="6858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３０分足</a:t>
          </a:r>
          <a:endParaRPr kumimoji="1" lang="en-US" altLang="ja-JP" sz="1100"/>
        </a:p>
      </xdr:txBody>
    </xdr:sp>
    <xdr:clientData/>
  </xdr:twoCellAnchor>
  <xdr:twoCellAnchor>
    <xdr:from>
      <xdr:col>11</xdr:col>
      <xdr:colOff>66676</xdr:colOff>
      <xdr:row>33</xdr:row>
      <xdr:rowOff>57151</xdr:rowOff>
    </xdr:from>
    <xdr:to>
      <xdr:col>12</xdr:col>
      <xdr:colOff>9526</xdr:colOff>
      <xdr:row>35</xdr:row>
      <xdr:rowOff>95251</xdr:rowOff>
    </xdr:to>
    <xdr:sp macro="" textlink="">
      <xdr:nvSpPr>
        <xdr:cNvPr id="19" name="角丸四角形吹き出し 18"/>
        <xdr:cNvSpPr/>
      </xdr:nvSpPr>
      <xdr:spPr>
        <a:xfrm>
          <a:off x="7610476" y="5715001"/>
          <a:ext cx="628650" cy="381000"/>
        </a:xfrm>
        <a:prstGeom prst="wedgeRoundRectCallout">
          <a:avLst>
            <a:gd name="adj1" fmla="val -41557"/>
            <a:gd name="adj2" fmla="val 12073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100</a:t>
          </a:r>
          <a:r>
            <a:rPr kumimoji="1" lang="ja-JP" altLang="en-US" sz="1100"/>
            <a:t>が</a:t>
          </a:r>
          <a:endParaRPr kumimoji="1" lang="en-US" altLang="ja-JP" sz="1100"/>
        </a:p>
        <a:p>
          <a:pPr algn="ctr"/>
          <a:r>
            <a:rPr kumimoji="1" lang="ja-JP" altLang="en-US" sz="1100"/>
            <a:t>無難</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47625</xdr:colOff>
      <xdr:row>31</xdr:row>
      <xdr:rowOff>76200</xdr:rowOff>
    </xdr:to>
    <xdr:pic>
      <xdr:nvPicPr>
        <xdr:cNvPr id="13313" name="Picture 1"/>
        <xdr:cNvPicPr>
          <a:picLocks noChangeAspect="1" noChangeArrowheads="1"/>
        </xdr:cNvPicPr>
      </xdr:nvPicPr>
      <xdr:blipFill>
        <a:blip xmlns:r="http://schemas.openxmlformats.org/officeDocument/2006/relationships" r:embed="rId1"/>
        <a:srcRect l="4758" t="13151" b="13151"/>
        <a:stretch>
          <a:fillRect/>
        </a:stretch>
      </xdr:blipFill>
      <xdr:spPr bwMode="auto">
        <a:xfrm>
          <a:off x="0" y="0"/>
          <a:ext cx="12392025" cy="5391150"/>
        </a:xfrm>
        <a:prstGeom prst="rect">
          <a:avLst/>
        </a:prstGeom>
        <a:noFill/>
        <a:ln w="1">
          <a:noFill/>
          <a:miter lim="800000"/>
          <a:headEnd/>
          <a:tailEnd type="none" w="med" len="med"/>
        </a:ln>
        <a:effectLst/>
      </xdr:spPr>
    </xdr:pic>
    <xdr:clientData/>
  </xdr:twoCellAnchor>
  <xdr:twoCellAnchor>
    <xdr:from>
      <xdr:col>0</xdr:col>
      <xdr:colOff>123824</xdr:colOff>
      <xdr:row>1</xdr:row>
      <xdr:rowOff>47625</xdr:rowOff>
    </xdr:from>
    <xdr:to>
      <xdr:col>2</xdr:col>
      <xdr:colOff>133349</xdr:colOff>
      <xdr:row>3</xdr:row>
      <xdr:rowOff>142875</xdr:rowOff>
    </xdr:to>
    <xdr:sp macro="" textlink="">
      <xdr:nvSpPr>
        <xdr:cNvPr id="3" name="テキスト ボックス 2"/>
        <xdr:cNvSpPr txBox="1"/>
      </xdr:nvSpPr>
      <xdr:spPr>
        <a:xfrm>
          <a:off x="123824" y="219075"/>
          <a:ext cx="138112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No.136</a:t>
          </a:r>
          <a:r>
            <a:rPr kumimoji="1" lang="ja-JP" altLang="en-US" sz="1100"/>
            <a:t>：</a:t>
          </a:r>
          <a:r>
            <a:rPr kumimoji="1" lang="en-US" altLang="ja-JP" sz="1100"/>
            <a:t>EURJPY</a:t>
          </a:r>
        </a:p>
        <a:p>
          <a:r>
            <a:rPr kumimoji="1" lang="en-US" altLang="ja-JP" sz="1100"/>
            <a:t>S/R</a:t>
          </a:r>
          <a:r>
            <a:rPr kumimoji="1" lang="ja-JP" altLang="en-US" sz="1100"/>
            <a:t>チェック</a:t>
          </a:r>
        </a:p>
      </xdr:txBody>
    </xdr:sp>
    <xdr:clientData/>
  </xdr:twoCellAnchor>
  <xdr:twoCellAnchor>
    <xdr:from>
      <xdr:col>13</xdr:col>
      <xdr:colOff>542926</xdr:colOff>
      <xdr:row>60</xdr:row>
      <xdr:rowOff>142875</xdr:rowOff>
    </xdr:from>
    <xdr:to>
      <xdr:col>14</xdr:col>
      <xdr:colOff>533400</xdr:colOff>
      <xdr:row>62</xdr:row>
      <xdr:rowOff>9526</xdr:rowOff>
    </xdr:to>
    <xdr:cxnSp macro="">
      <xdr:nvCxnSpPr>
        <xdr:cNvPr id="5" name="直線矢印コネクタ 4"/>
        <xdr:cNvCxnSpPr/>
      </xdr:nvCxnSpPr>
      <xdr:spPr>
        <a:xfrm flipV="1">
          <a:off x="9458326" y="10429875"/>
          <a:ext cx="676274" cy="2095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123826</xdr:colOff>
      <xdr:row>52</xdr:row>
      <xdr:rowOff>66676</xdr:rowOff>
    </xdr:from>
    <xdr:to>
      <xdr:col>8</xdr:col>
      <xdr:colOff>361950</xdr:colOff>
      <xdr:row>53</xdr:row>
      <xdr:rowOff>152400</xdr:rowOff>
    </xdr:to>
    <xdr:cxnSp macro="">
      <xdr:nvCxnSpPr>
        <xdr:cNvPr id="7" name="直線矢印コネクタ 6"/>
        <xdr:cNvCxnSpPr/>
      </xdr:nvCxnSpPr>
      <xdr:spPr>
        <a:xfrm>
          <a:off x="4924426" y="8982076"/>
          <a:ext cx="923924" cy="25717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142874</xdr:colOff>
      <xdr:row>4</xdr:row>
      <xdr:rowOff>104774</xdr:rowOff>
    </xdr:from>
    <xdr:to>
      <xdr:col>2</xdr:col>
      <xdr:colOff>419099</xdr:colOff>
      <xdr:row>8</xdr:row>
      <xdr:rowOff>38100</xdr:rowOff>
    </xdr:to>
    <xdr:sp macro="" textlink="">
      <xdr:nvSpPr>
        <xdr:cNvPr id="8" name="テキスト ボックス 7"/>
        <xdr:cNvSpPr txBox="1"/>
      </xdr:nvSpPr>
      <xdr:spPr>
        <a:xfrm>
          <a:off x="142874" y="790574"/>
          <a:ext cx="1647825" cy="619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日足で２回以上止められているレジスタンスラインで跳ね返っている</a:t>
          </a:r>
        </a:p>
      </xdr:txBody>
    </xdr:sp>
    <xdr:clientData/>
  </xdr:twoCellAnchor>
  <xdr:twoCellAnchor>
    <xdr:from>
      <xdr:col>15</xdr:col>
      <xdr:colOff>0</xdr:colOff>
      <xdr:row>11</xdr:row>
      <xdr:rowOff>47625</xdr:rowOff>
    </xdr:from>
    <xdr:to>
      <xdr:col>16</xdr:col>
      <xdr:colOff>657227</xdr:colOff>
      <xdr:row>13</xdr:row>
      <xdr:rowOff>114302</xdr:rowOff>
    </xdr:to>
    <xdr:sp macro="" textlink="">
      <xdr:nvSpPr>
        <xdr:cNvPr id="10" name="角丸四角形吹き出し 9"/>
        <xdr:cNvSpPr/>
      </xdr:nvSpPr>
      <xdr:spPr>
        <a:xfrm>
          <a:off x="10287000" y="1933575"/>
          <a:ext cx="1343027" cy="409577"/>
        </a:xfrm>
        <a:prstGeom prst="wedgeRoundRectCallout">
          <a:avLst>
            <a:gd name="adj1" fmla="val 49007"/>
            <a:gd name="adj2" fmla="val 11102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強い</a:t>
          </a:r>
          <a:r>
            <a:rPr kumimoji="1" lang="en-US" altLang="ja-JP" sz="1100"/>
            <a:t>S/R</a:t>
          </a:r>
          <a:r>
            <a:rPr kumimoji="1" lang="ja-JP" altLang="en-US" sz="1100"/>
            <a:t>で反転していると判断</a:t>
          </a:r>
        </a:p>
      </xdr:txBody>
    </xdr:sp>
    <xdr:clientData/>
  </xdr:twoCellAnchor>
  <xdr:twoCellAnchor editAs="oneCell">
    <xdr:from>
      <xdr:col>0</xdr:col>
      <xdr:colOff>0</xdr:colOff>
      <xdr:row>32</xdr:row>
      <xdr:rowOff>123825</xdr:rowOff>
    </xdr:from>
    <xdr:to>
      <xdr:col>18</xdr:col>
      <xdr:colOff>76200</xdr:colOff>
      <xdr:row>64</xdr:row>
      <xdr:rowOff>47625</xdr:rowOff>
    </xdr:to>
    <xdr:pic>
      <xdr:nvPicPr>
        <xdr:cNvPr id="13315" name="Picture 3"/>
        <xdr:cNvPicPr>
          <a:picLocks noChangeAspect="1" noChangeArrowheads="1"/>
        </xdr:cNvPicPr>
      </xdr:nvPicPr>
      <xdr:blipFill>
        <a:blip xmlns:r="http://schemas.openxmlformats.org/officeDocument/2006/relationships" r:embed="rId2"/>
        <a:srcRect l="4539" t="12891" b="13151"/>
        <a:stretch>
          <a:fillRect/>
        </a:stretch>
      </xdr:blipFill>
      <xdr:spPr bwMode="auto">
        <a:xfrm>
          <a:off x="0" y="5610225"/>
          <a:ext cx="12420600" cy="5410200"/>
        </a:xfrm>
        <a:prstGeom prst="rect">
          <a:avLst/>
        </a:prstGeom>
        <a:noFill/>
        <a:ln w="1">
          <a:noFill/>
          <a:miter lim="800000"/>
          <a:headEnd/>
          <a:tailEnd type="none" w="med" len="med"/>
        </a:ln>
        <a:effectLst/>
      </xdr:spPr>
    </xdr:pic>
    <xdr:clientData/>
  </xdr:twoCellAnchor>
  <xdr:twoCellAnchor>
    <xdr:from>
      <xdr:col>0</xdr:col>
      <xdr:colOff>142875</xdr:colOff>
      <xdr:row>36</xdr:row>
      <xdr:rowOff>85725</xdr:rowOff>
    </xdr:from>
    <xdr:to>
      <xdr:col>2</xdr:col>
      <xdr:colOff>57150</xdr:colOff>
      <xdr:row>39</xdr:row>
      <xdr:rowOff>9525</xdr:rowOff>
    </xdr:to>
    <xdr:sp macro="" textlink="">
      <xdr:nvSpPr>
        <xdr:cNvPr id="13" name="テキスト ボックス 12"/>
        <xdr:cNvSpPr txBox="1"/>
      </xdr:nvSpPr>
      <xdr:spPr>
        <a:xfrm>
          <a:off x="142875" y="6257925"/>
          <a:ext cx="12858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ｗトップ反転からの３波目狙い</a:t>
          </a:r>
          <a:endParaRPr kumimoji="1" lang="en-US" altLang="ja-JP" sz="1100"/>
        </a:p>
      </xdr:txBody>
    </xdr:sp>
    <xdr:clientData/>
  </xdr:twoCellAnchor>
  <xdr:twoCellAnchor>
    <xdr:from>
      <xdr:col>14</xdr:col>
      <xdr:colOff>57150</xdr:colOff>
      <xdr:row>48</xdr:row>
      <xdr:rowOff>0</xdr:rowOff>
    </xdr:from>
    <xdr:to>
      <xdr:col>14</xdr:col>
      <xdr:colOff>647701</xdr:colOff>
      <xdr:row>49</xdr:row>
      <xdr:rowOff>161925</xdr:rowOff>
    </xdr:to>
    <xdr:sp macro="" textlink="">
      <xdr:nvSpPr>
        <xdr:cNvPr id="14" name="角丸四角形吹き出し 13"/>
        <xdr:cNvSpPr/>
      </xdr:nvSpPr>
      <xdr:spPr>
        <a:xfrm>
          <a:off x="9658350" y="8229600"/>
          <a:ext cx="590551" cy="333375"/>
        </a:xfrm>
        <a:prstGeom prst="wedgeRoundRectCallout">
          <a:avLst>
            <a:gd name="adj1" fmla="val 63041"/>
            <a:gd name="adj2" fmla="val -9721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13</xdr:col>
      <xdr:colOff>190502</xdr:colOff>
      <xdr:row>42</xdr:row>
      <xdr:rowOff>114300</xdr:rowOff>
    </xdr:from>
    <xdr:to>
      <xdr:col>14</xdr:col>
      <xdr:colOff>219078</xdr:colOff>
      <xdr:row>44</xdr:row>
      <xdr:rowOff>95251</xdr:rowOff>
    </xdr:to>
    <xdr:sp macro="" textlink="">
      <xdr:nvSpPr>
        <xdr:cNvPr id="15" name="角丸四角形吹き出し 14"/>
        <xdr:cNvSpPr/>
      </xdr:nvSpPr>
      <xdr:spPr>
        <a:xfrm>
          <a:off x="9105902" y="7315200"/>
          <a:ext cx="714376" cy="323851"/>
        </a:xfrm>
        <a:prstGeom prst="wedgeRoundRectCallout">
          <a:avLst>
            <a:gd name="adj1" fmla="val 73007"/>
            <a:gd name="adj2" fmla="val -10368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295275</xdr:colOff>
      <xdr:row>43</xdr:row>
      <xdr:rowOff>114300</xdr:rowOff>
    </xdr:from>
    <xdr:to>
      <xdr:col>0</xdr:col>
      <xdr:colOff>296056</xdr:colOff>
      <xdr:row>46</xdr:row>
      <xdr:rowOff>113503</xdr:rowOff>
    </xdr:to>
    <xdr:cxnSp macro="">
      <xdr:nvCxnSpPr>
        <xdr:cNvPr id="17" name="直線矢印コネクタ 16"/>
        <xdr:cNvCxnSpPr/>
      </xdr:nvCxnSpPr>
      <xdr:spPr>
        <a:xfrm rot="16200000" flipH="1">
          <a:off x="38889" y="7743036"/>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34</xdr:row>
      <xdr:rowOff>38100</xdr:rowOff>
    </xdr:from>
    <xdr:to>
      <xdr:col>1</xdr:col>
      <xdr:colOff>142875</xdr:colOff>
      <xdr:row>35</xdr:row>
      <xdr:rowOff>123825</xdr:rowOff>
    </xdr:to>
    <xdr:sp macro="" textlink="">
      <xdr:nvSpPr>
        <xdr:cNvPr id="18" name="テキスト ボックス 17"/>
        <xdr:cNvSpPr txBox="1"/>
      </xdr:nvSpPr>
      <xdr:spPr>
        <a:xfrm>
          <a:off x="142875" y="5867400"/>
          <a:ext cx="6858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３０分足</a:t>
          </a:r>
          <a:endParaRPr kumimoji="1" lang="en-US" altLang="ja-JP"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57150</xdr:colOff>
      <xdr:row>31</xdr:row>
      <xdr:rowOff>85725</xdr:rowOff>
    </xdr:to>
    <xdr:pic>
      <xdr:nvPicPr>
        <xdr:cNvPr id="12289" name="Picture 1"/>
        <xdr:cNvPicPr>
          <a:picLocks noChangeAspect="1" noChangeArrowheads="1"/>
        </xdr:cNvPicPr>
      </xdr:nvPicPr>
      <xdr:blipFill>
        <a:blip xmlns:r="http://schemas.openxmlformats.org/officeDocument/2006/relationships" r:embed="rId1"/>
        <a:srcRect l="4685" t="13151" b="13021"/>
        <a:stretch>
          <a:fillRect/>
        </a:stretch>
      </xdr:blipFill>
      <xdr:spPr bwMode="auto">
        <a:xfrm>
          <a:off x="0" y="0"/>
          <a:ext cx="12401550" cy="5400675"/>
        </a:xfrm>
        <a:prstGeom prst="rect">
          <a:avLst/>
        </a:prstGeom>
        <a:noFill/>
        <a:ln w="1">
          <a:noFill/>
          <a:miter lim="800000"/>
          <a:headEnd/>
          <a:tailEnd type="none" w="med" len="med"/>
        </a:ln>
        <a:effectLst/>
      </xdr:spPr>
    </xdr:pic>
    <xdr:clientData/>
  </xdr:twoCellAnchor>
  <xdr:twoCellAnchor>
    <xdr:from>
      <xdr:col>0</xdr:col>
      <xdr:colOff>123824</xdr:colOff>
      <xdr:row>1</xdr:row>
      <xdr:rowOff>47625</xdr:rowOff>
    </xdr:from>
    <xdr:to>
      <xdr:col>2</xdr:col>
      <xdr:colOff>133349</xdr:colOff>
      <xdr:row>3</xdr:row>
      <xdr:rowOff>142875</xdr:rowOff>
    </xdr:to>
    <xdr:sp macro="" textlink="">
      <xdr:nvSpPr>
        <xdr:cNvPr id="3" name="テキスト ボックス 2"/>
        <xdr:cNvSpPr txBox="1"/>
      </xdr:nvSpPr>
      <xdr:spPr>
        <a:xfrm>
          <a:off x="123824" y="219075"/>
          <a:ext cx="138112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No.135</a:t>
          </a:r>
          <a:r>
            <a:rPr kumimoji="1" lang="ja-JP" altLang="en-US" sz="1100"/>
            <a:t>：</a:t>
          </a:r>
          <a:r>
            <a:rPr kumimoji="1" lang="en-US" altLang="ja-JP" sz="1100"/>
            <a:t>CHFJPY</a:t>
          </a:r>
        </a:p>
        <a:p>
          <a:r>
            <a:rPr kumimoji="1" lang="en-US" altLang="ja-JP" sz="1100"/>
            <a:t>T/L</a:t>
          </a:r>
          <a:r>
            <a:rPr kumimoji="1" lang="ja-JP" altLang="en-US" sz="1100"/>
            <a:t>ブレイク狙い</a:t>
          </a:r>
        </a:p>
      </xdr:txBody>
    </xdr:sp>
    <xdr:clientData/>
  </xdr:twoCellAnchor>
  <xdr:twoCellAnchor>
    <xdr:from>
      <xdr:col>11</xdr:col>
      <xdr:colOff>438150</xdr:colOff>
      <xdr:row>9</xdr:row>
      <xdr:rowOff>57150</xdr:rowOff>
    </xdr:from>
    <xdr:to>
      <xdr:col>12</xdr:col>
      <xdr:colOff>600075</xdr:colOff>
      <xdr:row>11</xdr:row>
      <xdr:rowOff>47625</xdr:rowOff>
    </xdr:to>
    <xdr:sp macro="" textlink="">
      <xdr:nvSpPr>
        <xdr:cNvPr id="4" name="角丸四角形吹き出し 3"/>
        <xdr:cNvSpPr/>
      </xdr:nvSpPr>
      <xdr:spPr>
        <a:xfrm>
          <a:off x="7981950" y="1600200"/>
          <a:ext cx="847725" cy="333375"/>
        </a:xfrm>
        <a:prstGeom prst="wedgeRoundRectCallout">
          <a:avLst>
            <a:gd name="adj1" fmla="val 63041"/>
            <a:gd name="adj2" fmla="val -9721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13</xdr:col>
      <xdr:colOff>542926</xdr:colOff>
      <xdr:row>60</xdr:row>
      <xdr:rowOff>142875</xdr:rowOff>
    </xdr:from>
    <xdr:to>
      <xdr:col>14</xdr:col>
      <xdr:colOff>533400</xdr:colOff>
      <xdr:row>62</xdr:row>
      <xdr:rowOff>9526</xdr:rowOff>
    </xdr:to>
    <xdr:cxnSp macro="">
      <xdr:nvCxnSpPr>
        <xdr:cNvPr id="5" name="直線矢印コネクタ 4"/>
        <xdr:cNvCxnSpPr/>
      </xdr:nvCxnSpPr>
      <xdr:spPr>
        <a:xfrm flipV="1">
          <a:off x="9458326" y="10429875"/>
          <a:ext cx="676274" cy="2095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676276</xdr:colOff>
      <xdr:row>2</xdr:row>
      <xdr:rowOff>85725</xdr:rowOff>
    </xdr:from>
    <xdr:to>
      <xdr:col>12</xdr:col>
      <xdr:colOff>19052</xdr:colOff>
      <xdr:row>4</xdr:row>
      <xdr:rowOff>66676</xdr:rowOff>
    </xdr:to>
    <xdr:sp macro="" textlink="">
      <xdr:nvSpPr>
        <xdr:cNvPr id="6" name="角丸四角形吹き出し 5"/>
        <xdr:cNvSpPr/>
      </xdr:nvSpPr>
      <xdr:spPr>
        <a:xfrm>
          <a:off x="7534276" y="428625"/>
          <a:ext cx="714376" cy="323851"/>
        </a:xfrm>
        <a:prstGeom prst="wedgeRoundRectCallout">
          <a:avLst>
            <a:gd name="adj1" fmla="val 49007"/>
            <a:gd name="adj2" fmla="val 11102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7</xdr:col>
      <xdr:colOff>123826</xdr:colOff>
      <xdr:row>52</xdr:row>
      <xdr:rowOff>66676</xdr:rowOff>
    </xdr:from>
    <xdr:to>
      <xdr:col>8</xdr:col>
      <xdr:colOff>361950</xdr:colOff>
      <xdr:row>53</xdr:row>
      <xdr:rowOff>152400</xdr:rowOff>
    </xdr:to>
    <xdr:cxnSp macro="">
      <xdr:nvCxnSpPr>
        <xdr:cNvPr id="7" name="直線矢印コネクタ 6"/>
        <xdr:cNvCxnSpPr/>
      </xdr:nvCxnSpPr>
      <xdr:spPr>
        <a:xfrm>
          <a:off x="4924426" y="8982076"/>
          <a:ext cx="923924" cy="25717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142874</xdr:colOff>
      <xdr:row>4</xdr:row>
      <xdr:rowOff>104774</xdr:rowOff>
    </xdr:from>
    <xdr:to>
      <xdr:col>2</xdr:col>
      <xdr:colOff>419099</xdr:colOff>
      <xdr:row>7</xdr:row>
      <xdr:rowOff>85725</xdr:rowOff>
    </xdr:to>
    <xdr:sp macro="" textlink="">
      <xdr:nvSpPr>
        <xdr:cNvPr id="8" name="テキスト ボックス 7"/>
        <xdr:cNvSpPr txBox="1"/>
      </xdr:nvSpPr>
      <xdr:spPr>
        <a:xfrm>
          <a:off x="142874" y="790574"/>
          <a:ext cx="1647825" cy="495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S/R</a:t>
          </a:r>
          <a:r>
            <a:rPr kumimoji="1" lang="ja-JP" altLang="en-US" sz="1100"/>
            <a:t>が弱い＝上位時間足での確認不足</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85725</xdr:colOff>
      <xdr:row>31</xdr:row>
      <xdr:rowOff>133350</xdr:rowOff>
    </xdr:to>
    <xdr:pic>
      <xdr:nvPicPr>
        <xdr:cNvPr id="27650" name="Picture 2"/>
        <xdr:cNvPicPr>
          <a:picLocks noChangeAspect="1" noChangeArrowheads="1"/>
        </xdr:cNvPicPr>
      </xdr:nvPicPr>
      <xdr:blipFill>
        <a:blip xmlns:r="http://schemas.openxmlformats.org/officeDocument/2006/relationships" r:embed="rId1"/>
        <a:srcRect l="4466" t="12760" b="12760"/>
        <a:stretch>
          <a:fillRect/>
        </a:stretch>
      </xdr:blipFill>
      <xdr:spPr bwMode="auto">
        <a:xfrm>
          <a:off x="0" y="0"/>
          <a:ext cx="12430125" cy="5448300"/>
        </a:xfrm>
        <a:prstGeom prst="rect">
          <a:avLst/>
        </a:prstGeom>
        <a:noFill/>
        <a:ln w="1">
          <a:noFill/>
          <a:miter lim="800000"/>
          <a:headEnd/>
          <a:tailEnd type="none" w="med" len="med"/>
        </a:ln>
        <a:effectLst/>
      </xdr:spPr>
    </xdr:pic>
    <xdr:clientData/>
  </xdr:twoCellAnchor>
  <xdr:twoCellAnchor>
    <xdr:from>
      <xdr:col>0</xdr:col>
      <xdr:colOff>123824</xdr:colOff>
      <xdr:row>1</xdr:row>
      <xdr:rowOff>47625</xdr:rowOff>
    </xdr:from>
    <xdr:to>
      <xdr:col>2</xdr:col>
      <xdr:colOff>133349</xdr:colOff>
      <xdr:row>3</xdr:row>
      <xdr:rowOff>142875</xdr:rowOff>
    </xdr:to>
    <xdr:sp macro="" textlink="">
      <xdr:nvSpPr>
        <xdr:cNvPr id="3" name="テキスト ボックス 2"/>
        <xdr:cNvSpPr txBox="1"/>
      </xdr:nvSpPr>
      <xdr:spPr>
        <a:xfrm>
          <a:off x="123824" y="219075"/>
          <a:ext cx="138112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No.134</a:t>
          </a:r>
          <a:r>
            <a:rPr kumimoji="1" lang="ja-JP" altLang="en-US" sz="1100"/>
            <a:t>：</a:t>
          </a:r>
          <a:r>
            <a:rPr kumimoji="1" lang="en-US" altLang="ja-JP" sz="1100"/>
            <a:t>EURCHF</a:t>
          </a:r>
        </a:p>
        <a:p>
          <a:r>
            <a:rPr kumimoji="1" lang="en-US" altLang="ja-JP" sz="1100"/>
            <a:t>T/L</a:t>
          </a:r>
          <a:r>
            <a:rPr kumimoji="1" lang="ja-JP" altLang="en-US" sz="1100"/>
            <a:t>ブレイク狙い</a:t>
          </a:r>
        </a:p>
      </xdr:txBody>
    </xdr:sp>
    <xdr:clientData/>
  </xdr:twoCellAnchor>
  <xdr:twoCellAnchor>
    <xdr:from>
      <xdr:col>12</xdr:col>
      <xdr:colOff>600075</xdr:colOff>
      <xdr:row>0</xdr:row>
      <xdr:rowOff>85725</xdr:rowOff>
    </xdr:from>
    <xdr:to>
      <xdr:col>14</xdr:col>
      <xdr:colOff>76200</xdr:colOff>
      <xdr:row>2</xdr:row>
      <xdr:rowOff>76200</xdr:rowOff>
    </xdr:to>
    <xdr:sp macro="" textlink="">
      <xdr:nvSpPr>
        <xdr:cNvPr id="5" name="角丸四角形吹き出し 4"/>
        <xdr:cNvSpPr/>
      </xdr:nvSpPr>
      <xdr:spPr>
        <a:xfrm>
          <a:off x="8829675" y="85725"/>
          <a:ext cx="847725" cy="333375"/>
        </a:xfrm>
        <a:prstGeom prst="wedgeRoundRectCallout">
          <a:avLst>
            <a:gd name="adj1" fmla="val -4375"/>
            <a:gd name="adj2" fmla="val 12278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13</xdr:col>
      <xdr:colOff>542926</xdr:colOff>
      <xdr:row>60</xdr:row>
      <xdr:rowOff>142875</xdr:rowOff>
    </xdr:from>
    <xdr:to>
      <xdr:col>14</xdr:col>
      <xdr:colOff>533400</xdr:colOff>
      <xdr:row>62</xdr:row>
      <xdr:rowOff>9526</xdr:rowOff>
    </xdr:to>
    <xdr:cxnSp macro="">
      <xdr:nvCxnSpPr>
        <xdr:cNvPr id="6" name="直線矢印コネクタ 5"/>
        <xdr:cNvCxnSpPr/>
      </xdr:nvCxnSpPr>
      <xdr:spPr>
        <a:xfrm flipV="1">
          <a:off x="9458326" y="10429875"/>
          <a:ext cx="676274" cy="2095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447676</xdr:colOff>
      <xdr:row>10</xdr:row>
      <xdr:rowOff>9525</xdr:rowOff>
    </xdr:from>
    <xdr:to>
      <xdr:col>13</xdr:col>
      <xdr:colOff>476252</xdr:colOff>
      <xdr:row>11</xdr:row>
      <xdr:rowOff>161926</xdr:rowOff>
    </xdr:to>
    <xdr:sp macro="" textlink="">
      <xdr:nvSpPr>
        <xdr:cNvPr id="7" name="角丸四角形吹き出し 6"/>
        <xdr:cNvSpPr/>
      </xdr:nvSpPr>
      <xdr:spPr>
        <a:xfrm>
          <a:off x="8677276" y="1724025"/>
          <a:ext cx="714376" cy="323851"/>
        </a:xfrm>
        <a:prstGeom prst="wedgeRoundRectCallout">
          <a:avLst>
            <a:gd name="adj1" fmla="val 14340"/>
            <a:gd name="adj2" fmla="val -1860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7</xdr:col>
      <xdr:colOff>123826</xdr:colOff>
      <xdr:row>52</xdr:row>
      <xdr:rowOff>66676</xdr:rowOff>
    </xdr:from>
    <xdr:to>
      <xdr:col>8</xdr:col>
      <xdr:colOff>361950</xdr:colOff>
      <xdr:row>53</xdr:row>
      <xdr:rowOff>152400</xdr:rowOff>
    </xdr:to>
    <xdr:cxnSp macro="">
      <xdr:nvCxnSpPr>
        <xdr:cNvPr id="8" name="直線矢印コネクタ 7"/>
        <xdr:cNvCxnSpPr/>
      </xdr:nvCxnSpPr>
      <xdr:spPr>
        <a:xfrm>
          <a:off x="4924426" y="8982076"/>
          <a:ext cx="923924" cy="25717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142874</xdr:colOff>
      <xdr:row>4</xdr:row>
      <xdr:rowOff>104775</xdr:rowOff>
    </xdr:from>
    <xdr:to>
      <xdr:col>2</xdr:col>
      <xdr:colOff>152399</xdr:colOff>
      <xdr:row>7</xdr:row>
      <xdr:rowOff>28575</xdr:rowOff>
    </xdr:to>
    <xdr:sp macro="" textlink="">
      <xdr:nvSpPr>
        <xdr:cNvPr id="11" name="テキスト ボックス 10"/>
        <xdr:cNvSpPr txBox="1"/>
      </xdr:nvSpPr>
      <xdr:spPr>
        <a:xfrm>
          <a:off x="142874" y="790575"/>
          <a:ext cx="138112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戻りで入ってみたが</a:t>
          </a:r>
          <a:endParaRPr kumimoji="1" lang="en-US" altLang="ja-JP" sz="1100"/>
        </a:p>
        <a:p>
          <a:r>
            <a:rPr kumimoji="1" lang="ja-JP" altLang="en-US" sz="1100"/>
            <a:t>負け。</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57150</xdr:colOff>
      <xdr:row>31</xdr:row>
      <xdr:rowOff>104775</xdr:rowOff>
    </xdr:to>
    <xdr:pic>
      <xdr:nvPicPr>
        <xdr:cNvPr id="26625" name="Picture 1"/>
        <xdr:cNvPicPr>
          <a:picLocks noChangeAspect="1" noChangeArrowheads="1"/>
        </xdr:cNvPicPr>
      </xdr:nvPicPr>
      <xdr:blipFill>
        <a:blip xmlns:r="http://schemas.openxmlformats.org/officeDocument/2006/relationships" r:embed="rId1"/>
        <a:srcRect l="4685" t="13021" b="12891"/>
        <a:stretch>
          <a:fillRect/>
        </a:stretch>
      </xdr:blipFill>
      <xdr:spPr bwMode="auto">
        <a:xfrm>
          <a:off x="0" y="0"/>
          <a:ext cx="12401550" cy="5419725"/>
        </a:xfrm>
        <a:prstGeom prst="rect">
          <a:avLst/>
        </a:prstGeom>
        <a:noFill/>
        <a:ln w="1">
          <a:noFill/>
          <a:miter lim="800000"/>
          <a:headEnd/>
          <a:tailEnd type="none" w="med" len="med"/>
        </a:ln>
        <a:effectLst/>
      </xdr:spPr>
    </xdr:pic>
    <xdr:clientData/>
  </xdr:twoCellAnchor>
  <xdr:twoCellAnchor>
    <xdr:from>
      <xdr:col>0</xdr:col>
      <xdr:colOff>123824</xdr:colOff>
      <xdr:row>1</xdr:row>
      <xdr:rowOff>47625</xdr:rowOff>
    </xdr:from>
    <xdr:to>
      <xdr:col>2</xdr:col>
      <xdr:colOff>133349</xdr:colOff>
      <xdr:row>3</xdr:row>
      <xdr:rowOff>142875</xdr:rowOff>
    </xdr:to>
    <xdr:sp macro="" textlink="">
      <xdr:nvSpPr>
        <xdr:cNvPr id="3" name="テキスト ボックス 2"/>
        <xdr:cNvSpPr txBox="1"/>
      </xdr:nvSpPr>
      <xdr:spPr>
        <a:xfrm>
          <a:off x="123824" y="219075"/>
          <a:ext cx="138112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No.133</a:t>
          </a:r>
          <a:r>
            <a:rPr kumimoji="1" lang="ja-JP" altLang="en-US" sz="1100"/>
            <a:t>：</a:t>
          </a:r>
          <a:r>
            <a:rPr kumimoji="1" lang="en-US" altLang="ja-JP" sz="1100"/>
            <a:t>AUDJPY</a:t>
          </a:r>
        </a:p>
        <a:p>
          <a:r>
            <a:rPr kumimoji="1" lang="ja-JP" altLang="en-US" sz="1100"/>
            <a:t>ｗ⇒</a:t>
          </a:r>
          <a:r>
            <a:rPr kumimoji="1" lang="en-US" altLang="ja-JP" sz="1100"/>
            <a:t>T/L</a:t>
          </a:r>
          <a:r>
            <a:rPr kumimoji="1" lang="ja-JP" altLang="en-US" sz="1100"/>
            <a:t>ブレイク狙い</a:t>
          </a:r>
        </a:p>
      </xdr:txBody>
    </xdr:sp>
    <xdr:clientData/>
  </xdr:twoCellAnchor>
  <xdr:twoCellAnchor>
    <xdr:from>
      <xdr:col>0</xdr:col>
      <xdr:colOff>133351</xdr:colOff>
      <xdr:row>4</xdr:row>
      <xdr:rowOff>114301</xdr:rowOff>
    </xdr:from>
    <xdr:to>
      <xdr:col>1</xdr:col>
      <xdr:colOff>628650</xdr:colOff>
      <xdr:row>10</xdr:row>
      <xdr:rowOff>57150</xdr:rowOff>
    </xdr:to>
    <xdr:sp macro="" textlink="">
      <xdr:nvSpPr>
        <xdr:cNvPr id="4" name="テキスト ボックス 3"/>
        <xdr:cNvSpPr txBox="1"/>
      </xdr:nvSpPr>
      <xdr:spPr>
        <a:xfrm>
          <a:off x="133351" y="800101"/>
          <a:ext cx="1181099" cy="971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・上の</a:t>
          </a:r>
          <a:r>
            <a:rPr kumimoji="1" lang="en-US" altLang="ja-JP" sz="1100"/>
            <a:t>S/R</a:t>
          </a:r>
          <a:r>
            <a:rPr kumimoji="1" lang="ja-JP" altLang="en-US" sz="1100"/>
            <a:t>が強い</a:t>
          </a:r>
          <a:endParaRPr kumimoji="1" lang="en-US" altLang="ja-JP" sz="1100"/>
        </a:p>
        <a:p>
          <a:r>
            <a:rPr kumimoji="1" lang="ja-JP" altLang="en-US" sz="1100"/>
            <a:t>・笹田ｗ崩れ</a:t>
          </a:r>
          <a:endParaRPr kumimoji="1" lang="en-US" altLang="ja-JP" sz="1100"/>
        </a:p>
        <a:p>
          <a:r>
            <a:rPr kumimoji="1" lang="ja-JP" altLang="en-US" sz="1100"/>
            <a:t>・</a:t>
          </a:r>
          <a:r>
            <a:rPr kumimoji="1" lang="en-US" altLang="ja-JP" sz="1100"/>
            <a:t>T/L</a:t>
          </a:r>
          <a:r>
            <a:rPr kumimoji="1" lang="ja-JP" altLang="en-US" sz="1100"/>
            <a:t>が引ける</a:t>
          </a:r>
          <a:endParaRPr kumimoji="1" lang="en-US" altLang="ja-JP" sz="1100"/>
        </a:p>
        <a:p>
          <a:r>
            <a:rPr kumimoji="1" lang="ja-JP" altLang="en-US" sz="1100"/>
            <a:t>この条件が揃えば</a:t>
          </a:r>
          <a:r>
            <a:rPr kumimoji="1" lang="en-US" altLang="ja-JP" sz="1100"/>
            <a:t>IN</a:t>
          </a:r>
          <a:r>
            <a:rPr kumimoji="1" lang="ja-JP" altLang="en-US" sz="1100"/>
            <a:t>アリかも</a:t>
          </a:r>
          <a:endParaRPr kumimoji="1" lang="en-US" altLang="ja-JP" sz="1100"/>
        </a:p>
      </xdr:txBody>
    </xdr:sp>
    <xdr:clientData/>
  </xdr:twoCellAnchor>
  <xdr:twoCellAnchor>
    <xdr:from>
      <xdr:col>13</xdr:col>
      <xdr:colOff>161925</xdr:colOff>
      <xdr:row>8</xdr:row>
      <xdr:rowOff>161925</xdr:rowOff>
    </xdr:from>
    <xdr:to>
      <xdr:col>14</xdr:col>
      <xdr:colOff>95250</xdr:colOff>
      <xdr:row>10</xdr:row>
      <xdr:rowOff>152400</xdr:rowOff>
    </xdr:to>
    <xdr:sp macro="" textlink="">
      <xdr:nvSpPr>
        <xdr:cNvPr id="5" name="角丸四角形吹き出し 4"/>
        <xdr:cNvSpPr/>
      </xdr:nvSpPr>
      <xdr:spPr>
        <a:xfrm>
          <a:off x="9077325" y="1533525"/>
          <a:ext cx="619125" cy="333375"/>
        </a:xfrm>
        <a:prstGeom prst="wedgeRoundRectCallout">
          <a:avLst>
            <a:gd name="adj1" fmla="val -6380"/>
            <a:gd name="adj2" fmla="val -15435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13</xdr:col>
      <xdr:colOff>542926</xdr:colOff>
      <xdr:row>60</xdr:row>
      <xdr:rowOff>142875</xdr:rowOff>
    </xdr:from>
    <xdr:to>
      <xdr:col>14</xdr:col>
      <xdr:colOff>533400</xdr:colOff>
      <xdr:row>62</xdr:row>
      <xdr:rowOff>9526</xdr:rowOff>
    </xdr:to>
    <xdr:cxnSp macro="">
      <xdr:nvCxnSpPr>
        <xdr:cNvPr id="7" name="直線矢印コネクタ 6"/>
        <xdr:cNvCxnSpPr/>
      </xdr:nvCxnSpPr>
      <xdr:spPr>
        <a:xfrm flipV="1">
          <a:off x="9458326" y="10429875"/>
          <a:ext cx="676274" cy="2095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228601</xdr:colOff>
      <xdr:row>6</xdr:row>
      <xdr:rowOff>85725</xdr:rowOff>
    </xdr:from>
    <xdr:to>
      <xdr:col>13</xdr:col>
      <xdr:colOff>257177</xdr:colOff>
      <xdr:row>8</xdr:row>
      <xdr:rowOff>66676</xdr:rowOff>
    </xdr:to>
    <xdr:sp macro="" textlink="">
      <xdr:nvSpPr>
        <xdr:cNvPr id="8" name="角丸四角形吹き出し 7"/>
        <xdr:cNvSpPr/>
      </xdr:nvSpPr>
      <xdr:spPr>
        <a:xfrm>
          <a:off x="8458201" y="1114425"/>
          <a:ext cx="714376" cy="323851"/>
        </a:xfrm>
        <a:prstGeom prst="wedgeRoundRectCallout">
          <a:avLst>
            <a:gd name="adj1" fmla="val 14340"/>
            <a:gd name="adj2" fmla="val -1860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7</xdr:col>
      <xdr:colOff>123826</xdr:colOff>
      <xdr:row>52</xdr:row>
      <xdr:rowOff>66676</xdr:rowOff>
    </xdr:from>
    <xdr:to>
      <xdr:col>8</xdr:col>
      <xdr:colOff>361950</xdr:colOff>
      <xdr:row>53</xdr:row>
      <xdr:rowOff>152400</xdr:rowOff>
    </xdr:to>
    <xdr:cxnSp macro="">
      <xdr:nvCxnSpPr>
        <xdr:cNvPr id="9" name="直線矢印コネクタ 8"/>
        <xdr:cNvCxnSpPr/>
      </xdr:nvCxnSpPr>
      <xdr:spPr>
        <a:xfrm>
          <a:off x="4924426" y="8982076"/>
          <a:ext cx="923924" cy="25717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57150</xdr:colOff>
      <xdr:row>31</xdr:row>
      <xdr:rowOff>104775</xdr:rowOff>
    </xdr:to>
    <xdr:pic>
      <xdr:nvPicPr>
        <xdr:cNvPr id="25602" name="Picture 2"/>
        <xdr:cNvPicPr>
          <a:picLocks noChangeAspect="1" noChangeArrowheads="1"/>
        </xdr:cNvPicPr>
      </xdr:nvPicPr>
      <xdr:blipFill>
        <a:blip xmlns:r="http://schemas.openxmlformats.org/officeDocument/2006/relationships" r:embed="rId1"/>
        <a:srcRect l="4685" t="13021" b="12891"/>
        <a:stretch>
          <a:fillRect/>
        </a:stretch>
      </xdr:blipFill>
      <xdr:spPr bwMode="auto">
        <a:xfrm>
          <a:off x="0" y="0"/>
          <a:ext cx="12401550" cy="5419725"/>
        </a:xfrm>
        <a:prstGeom prst="rect">
          <a:avLst/>
        </a:prstGeom>
        <a:noFill/>
        <a:ln w="1">
          <a:noFill/>
          <a:miter lim="800000"/>
          <a:headEnd/>
          <a:tailEnd type="none" w="med" len="med"/>
        </a:ln>
        <a:effectLst/>
      </xdr:spPr>
    </xdr:pic>
    <xdr:clientData/>
  </xdr:twoCellAnchor>
  <xdr:twoCellAnchor>
    <xdr:from>
      <xdr:col>0</xdr:col>
      <xdr:colOff>123824</xdr:colOff>
      <xdr:row>1</xdr:row>
      <xdr:rowOff>47625</xdr:rowOff>
    </xdr:from>
    <xdr:to>
      <xdr:col>2</xdr:col>
      <xdr:colOff>133349</xdr:colOff>
      <xdr:row>3</xdr:row>
      <xdr:rowOff>142875</xdr:rowOff>
    </xdr:to>
    <xdr:sp macro="" textlink="">
      <xdr:nvSpPr>
        <xdr:cNvPr id="3" name="テキスト ボックス 2"/>
        <xdr:cNvSpPr txBox="1"/>
      </xdr:nvSpPr>
      <xdr:spPr>
        <a:xfrm>
          <a:off x="123824" y="219075"/>
          <a:ext cx="138112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No.132</a:t>
          </a:r>
          <a:r>
            <a:rPr kumimoji="1" lang="ja-JP" altLang="en-US" sz="1100"/>
            <a:t>：</a:t>
          </a:r>
          <a:r>
            <a:rPr kumimoji="1" lang="en-US" altLang="ja-JP" sz="1100"/>
            <a:t>USDCHF</a:t>
          </a:r>
        </a:p>
        <a:p>
          <a:r>
            <a:rPr kumimoji="1" lang="ja-JP" altLang="en-US" sz="1100"/>
            <a:t>ｗ⇒</a:t>
          </a:r>
          <a:r>
            <a:rPr kumimoji="1" lang="en-US" altLang="ja-JP" sz="1100"/>
            <a:t>T/L</a:t>
          </a:r>
          <a:r>
            <a:rPr kumimoji="1" lang="ja-JP" altLang="en-US" sz="1100"/>
            <a:t>ブレイク狙い</a:t>
          </a:r>
        </a:p>
      </xdr:txBody>
    </xdr:sp>
    <xdr:clientData/>
  </xdr:twoCellAnchor>
  <xdr:twoCellAnchor>
    <xdr:from>
      <xdr:col>0</xdr:col>
      <xdr:colOff>133351</xdr:colOff>
      <xdr:row>4</xdr:row>
      <xdr:rowOff>114301</xdr:rowOff>
    </xdr:from>
    <xdr:to>
      <xdr:col>1</xdr:col>
      <xdr:colOff>628650</xdr:colOff>
      <xdr:row>7</xdr:row>
      <xdr:rowOff>38100</xdr:rowOff>
    </xdr:to>
    <xdr:sp macro="" textlink="">
      <xdr:nvSpPr>
        <xdr:cNvPr id="4" name="テキスト ボックス 3"/>
        <xdr:cNvSpPr txBox="1"/>
      </xdr:nvSpPr>
      <xdr:spPr>
        <a:xfrm>
          <a:off x="133351" y="800101"/>
          <a:ext cx="1181099" cy="4381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指標発表の乱高下で切られた</a:t>
          </a:r>
          <a:r>
            <a:rPr kumimoji="1" lang="en-US" altLang="ja-JP" sz="1100"/>
            <a:t>×</a:t>
          </a:r>
        </a:p>
      </xdr:txBody>
    </xdr:sp>
    <xdr:clientData/>
  </xdr:twoCellAnchor>
  <xdr:twoCellAnchor>
    <xdr:from>
      <xdr:col>13</xdr:col>
      <xdr:colOff>314326</xdr:colOff>
      <xdr:row>1</xdr:row>
      <xdr:rowOff>152400</xdr:rowOff>
    </xdr:from>
    <xdr:to>
      <xdr:col>14</xdr:col>
      <xdr:colOff>476250</xdr:colOff>
      <xdr:row>3</xdr:row>
      <xdr:rowOff>142875</xdr:rowOff>
    </xdr:to>
    <xdr:sp macro="" textlink="">
      <xdr:nvSpPr>
        <xdr:cNvPr id="5" name="角丸四角形吹き出し 4"/>
        <xdr:cNvSpPr/>
      </xdr:nvSpPr>
      <xdr:spPr>
        <a:xfrm>
          <a:off x="9229726" y="323850"/>
          <a:ext cx="847724" cy="333375"/>
        </a:xfrm>
        <a:prstGeom prst="wedgeRoundRectCallout">
          <a:avLst>
            <a:gd name="adj1" fmla="val -88403"/>
            <a:gd name="adj2" fmla="val -3149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11</xdr:col>
      <xdr:colOff>123825</xdr:colOff>
      <xdr:row>1</xdr:row>
      <xdr:rowOff>28575</xdr:rowOff>
    </xdr:from>
    <xdr:to>
      <xdr:col>12</xdr:col>
      <xdr:colOff>276225</xdr:colOff>
      <xdr:row>2</xdr:row>
      <xdr:rowOff>161925</xdr:rowOff>
    </xdr:to>
    <xdr:cxnSp macro="">
      <xdr:nvCxnSpPr>
        <xdr:cNvPr id="6" name="直線矢印コネクタ 5"/>
        <xdr:cNvCxnSpPr/>
      </xdr:nvCxnSpPr>
      <xdr:spPr>
        <a:xfrm flipV="1">
          <a:off x="7667625" y="200025"/>
          <a:ext cx="838200" cy="3048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542926</xdr:colOff>
      <xdr:row>60</xdr:row>
      <xdr:rowOff>142875</xdr:rowOff>
    </xdr:from>
    <xdr:to>
      <xdr:col>14</xdr:col>
      <xdr:colOff>533400</xdr:colOff>
      <xdr:row>62</xdr:row>
      <xdr:rowOff>9526</xdr:rowOff>
    </xdr:to>
    <xdr:cxnSp macro="">
      <xdr:nvCxnSpPr>
        <xdr:cNvPr id="7" name="直線矢印コネクタ 6"/>
        <xdr:cNvCxnSpPr/>
      </xdr:nvCxnSpPr>
      <xdr:spPr>
        <a:xfrm flipV="1">
          <a:off x="9458326" y="10429875"/>
          <a:ext cx="676274" cy="2095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333376</xdr:colOff>
      <xdr:row>5</xdr:row>
      <xdr:rowOff>152400</xdr:rowOff>
    </xdr:from>
    <xdr:to>
      <xdr:col>12</xdr:col>
      <xdr:colOff>361952</xdr:colOff>
      <xdr:row>7</xdr:row>
      <xdr:rowOff>133351</xdr:rowOff>
    </xdr:to>
    <xdr:sp macro="" textlink="">
      <xdr:nvSpPr>
        <xdr:cNvPr id="8" name="角丸四角形吹き出し 7"/>
        <xdr:cNvSpPr/>
      </xdr:nvSpPr>
      <xdr:spPr>
        <a:xfrm>
          <a:off x="7877176" y="1009650"/>
          <a:ext cx="714376" cy="323851"/>
        </a:xfrm>
        <a:prstGeom prst="wedgeRoundRectCallout">
          <a:avLst>
            <a:gd name="adj1" fmla="val 43673"/>
            <a:gd name="adj2" fmla="val -14191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7</xdr:col>
      <xdr:colOff>123826</xdr:colOff>
      <xdr:row>52</xdr:row>
      <xdr:rowOff>66676</xdr:rowOff>
    </xdr:from>
    <xdr:to>
      <xdr:col>8</xdr:col>
      <xdr:colOff>361950</xdr:colOff>
      <xdr:row>53</xdr:row>
      <xdr:rowOff>152400</xdr:rowOff>
    </xdr:to>
    <xdr:cxnSp macro="">
      <xdr:nvCxnSpPr>
        <xdr:cNvPr id="9" name="直線矢印コネクタ 8"/>
        <xdr:cNvCxnSpPr/>
      </xdr:nvCxnSpPr>
      <xdr:spPr>
        <a:xfrm>
          <a:off x="4924426" y="8982076"/>
          <a:ext cx="923924" cy="25717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76200</xdr:colOff>
      <xdr:row>21</xdr:row>
      <xdr:rowOff>47625</xdr:rowOff>
    </xdr:from>
    <xdr:to>
      <xdr:col>12</xdr:col>
      <xdr:colOff>190500</xdr:colOff>
      <xdr:row>22</xdr:row>
      <xdr:rowOff>142875</xdr:rowOff>
    </xdr:to>
    <xdr:cxnSp macro="">
      <xdr:nvCxnSpPr>
        <xdr:cNvPr id="10" name="直線矢印コネクタ 9"/>
        <xdr:cNvCxnSpPr/>
      </xdr:nvCxnSpPr>
      <xdr:spPr>
        <a:xfrm>
          <a:off x="7620000" y="3648075"/>
          <a:ext cx="800100" cy="2667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76200</xdr:colOff>
      <xdr:row>37</xdr:row>
      <xdr:rowOff>28575</xdr:rowOff>
    </xdr:to>
    <xdr:pic>
      <xdr:nvPicPr>
        <xdr:cNvPr id="24577" name="Picture 1"/>
        <xdr:cNvPicPr>
          <a:picLocks noChangeAspect="1" noChangeArrowheads="1"/>
        </xdr:cNvPicPr>
      </xdr:nvPicPr>
      <xdr:blipFill>
        <a:blip xmlns:r="http://schemas.openxmlformats.org/officeDocument/2006/relationships" r:embed="rId1"/>
        <a:srcRect l="4539" t="12891"/>
        <a:stretch>
          <a:fillRect/>
        </a:stretch>
      </xdr:blipFill>
      <xdr:spPr bwMode="auto">
        <a:xfrm>
          <a:off x="0" y="0"/>
          <a:ext cx="12420600" cy="6372225"/>
        </a:xfrm>
        <a:prstGeom prst="rect">
          <a:avLst/>
        </a:prstGeom>
        <a:noFill/>
        <a:ln w="1">
          <a:noFill/>
          <a:miter lim="800000"/>
          <a:headEnd/>
          <a:tailEnd type="none" w="med" len="med"/>
        </a:ln>
        <a:effectLst/>
      </xdr:spPr>
    </xdr:pic>
    <xdr:clientData/>
  </xdr:twoCellAnchor>
  <xdr:twoCellAnchor>
    <xdr:from>
      <xdr:col>0</xdr:col>
      <xdr:colOff>123824</xdr:colOff>
      <xdr:row>1</xdr:row>
      <xdr:rowOff>47625</xdr:rowOff>
    </xdr:from>
    <xdr:to>
      <xdr:col>2</xdr:col>
      <xdr:colOff>133349</xdr:colOff>
      <xdr:row>3</xdr:row>
      <xdr:rowOff>142875</xdr:rowOff>
    </xdr:to>
    <xdr:sp macro="" textlink="">
      <xdr:nvSpPr>
        <xdr:cNvPr id="3" name="テキスト ボックス 2"/>
        <xdr:cNvSpPr txBox="1"/>
      </xdr:nvSpPr>
      <xdr:spPr>
        <a:xfrm>
          <a:off x="123824" y="219075"/>
          <a:ext cx="138112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No.131:EURJPY</a:t>
          </a:r>
        </a:p>
        <a:p>
          <a:r>
            <a:rPr kumimoji="1" lang="ja-JP" altLang="en-US" sz="1100"/>
            <a:t>ｗ復帰一勝目狙い</a:t>
          </a:r>
          <a:r>
            <a:rPr kumimoji="1" lang="en-US" altLang="ja-JP" sz="1100"/>
            <a:t>-5</a:t>
          </a:r>
          <a:endParaRPr kumimoji="1" lang="ja-JP" altLang="en-US" sz="1100"/>
        </a:p>
      </xdr:txBody>
    </xdr:sp>
    <xdr:clientData/>
  </xdr:twoCellAnchor>
  <xdr:twoCellAnchor>
    <xdr:from>
      <xdr:col>0</xdr:col>
      <xdr:colOff>123826</xdr:colOff>
      <xdr:row>4</xdr:row>
      <xdr:rowOff>95252</xdr:rowOff>
    </xdr:from>
    <xdr:to>
      <xdr:col>1</xdr:col>
      <xdr:colOff>523875</xdr:colOff>
      <xdr:row>6</xdr:row>
      <xdr:rowOff>76200</xdr:rowOff>
    </xdr:to>
    <xdr:sp macro="" textlink="">
      <xdr:nvSpPr>
        <xdr:cNvPr id="4" name="テキスト ボックス 3"/>
        <xdr:cNvSpPr txBox="1"/>
      </xdr:nvSpPr>
      <xdr:spPr>
        <a:xfrm>
          <a:off x="123826" y="781052"/>
          <a:ext cx="1085849" cy="3238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やっとｗ</a:t>
          </a:r>
          <a:r>
            <a:rPr kumimoji="1" lang="en-US" altLang="ja-JP" sz="1100"/>
            <a:t>1</a:t>
          </a:r>
          <a:r>
            <a:rPr kumimoji="1" lang="ja-JP" altLang="en-US" sz="1100"/>
            <a:t>勝目</a:t>
          </a:r>
          <a:endParaRPr kumimoji="1" lang="en-US" altLang="ja-JP" sz="1100"/>
        </a:p>
      </xdr:txBody>
    </xdr:sp>
    <xdr:clientData/>
  </xdr:twoCellAnchor>
  <xdr:twoCellAnchor>
    <xdr:from>
      <xdr:col>13</xdr:col>
      <xdr:colOff>76201</xdr:colOff>
      <xdr:row>6</xdr:row>
      <xdr:rowOff>28575</xdr:rowOff>
    </xdr:from>
    <xdr:to>
      <xdr:col>13</xdr:col>
      <xdr:colOff>609600</xdr:colOff>
      <xdr:row>8</xdr:row>
      <xdr:rowOff>19050</xdr:rowOff>
    </xdr:to>
    <xdr:sp macro="" textlink="">
      <xdr:nvSpPr>
        <xdr:cNvPr id="5" name="角丸四角形吹き出し 4"/>
        <xdr:cNvSpPr/>
      </xdr:nvSpPr>
      <xdr:spPr>
        <a:xfrm>
          <a:off x="8991601" y="1057275"/>
          <a:ext cx="533399" cy="333375"/>
        </a:xfrm>
        <a:prstGeom prst="wedgeRoundRectCallout">
          <a:avLst>
            <a:gd name="adj1" fmla="val -81842"/>
            <a:gd name="adj2" fmla="val -943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11</xdr:col>
      <xdr:colOff>85725</xdr:colOff>
      <xdr:row>0</xdr:row>
      <xdr:rowOff>133350</xdr:rowOff>
    </xdr:from>
    <xdr:to>
      <xdr:col>12</xdr:col>
      <xdr:colOff>200025</xdr:colOff>
      <xdr:row>1</xdr:row>
      <xdr:rowOff>19050</xdr:rowOff>
    </xdr:to>
    <xdr:cxnSp macro="">
      <xdr:nvCxnSpPr>
        <xdr:cNvPr id="6" name="直線矢印コネクタ 5"/>
        <xdr:cNvCxnSpPr/>
      </xdr:nvCxnSpPr>
      <xdr:spPr>
        <a:xfrm flipV="1">
          <a:off x="7629525" y="133350"/>
          <a:ext cx="800100" cy="571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542926</xdr:colOff>
      <xdr:row>60</xdr:row>
      <xdr:rowOff>142875</xdr:rowOff>
    </xdr:from>
    <xdr:to>
      <xdr:col>14</xdr:col>
      <xdr:colOff>533400</xdr:colOff>
      <xdr:row>62</xdr:row>
      <xdr:rowOff>9526</xdr:rowOff>
    </xdr:to>
    <xdr:cxnSp macro="">
      <xdr:nvCxnSpPr>
        <xdr:cNvPr id="7" name="直線矢印コネクタ 6"/>
        <xdr:cNvCxnSpPr/>
      </xdr:nvCxnSpPr>
      <xdr:spPr>
        <a:xfrm flipV="1">
          <a:off x="9458326" y="10429875"/>
          <a:ext cx="676274" cy="2095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371476</xdr:colOff>
      <xdr:row>4</xdr:row>
      <xdr:rowOff>114300</xdr:rowOff>
    </xdr:from>
    <xdr:to>
      <xdr:col>12</xdr:col>
      <xdr:colOff>400052</xdr:colOff>
      <xdr:row>6</xdr:row>
      <xdr:rowOff>95251</xdr:rowOff>
    </xdr:to>
    <xdr:sp macro="" textlink="">
      <xdr:nvSpPr>
        <xdr:cNvPr id="8" name="角丸四角形吹き出し 7"/>
        <xdr:cNvSpPr/>
      </xdr:nvSpPr>
      <xdr:spPr>
        <a:xfrm>
          <a:off x="7915276" y="800100"/>
          <a:ext cx="714376" cy="323851"/>
        </a:xfrm>
        <a:prstGeom prst="wedgeRoundRectCallout">
          <a:avLst>
            <a:gd name="adj1" fmla="val 59673"/>
            <a:gd name="adj2" fmla="val -9485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7</xdr:col>
      <xdr:colOff>123826</xdr:colOff>
      <xdr:row>52</xdr:row>
      <xdr:rowOff>66676</xdr:rowOff>
    </xdr:from>
    <xdr:to>
      <xdr:col>8</xdr:col>
      <xdr:colOff>361950</xdr:colOff>
      <xdr:row>53</xdr:row>
      <xdr:rowOff>152400</xdr:rowOff>
    </xdr:to>
    <xdr:cxnSp macro="">
      <xdr:nvCxnSpPr>
        <xdr:cNvPr id="9" name="直線矢印コネクタ 8"/>
        <xdr:cNvCxnSpPr/>
      </xdr:nvCxnSpPr>
      <xdr:spPr>
        <a:xfrm>
          <a:off x="4924426" y="8982076"/>
          <a:ext cx="923924" cy="25717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123825</xdr:colOff>
      <xdr:row>20</xdr:row>
      <xdr:rowOff>133350</xdr:rowOff>
    </xdr:from>
    <xdr:to>
      <xdr:col>12</xdr:col>
      <xdr:colOff>133350</xdr:colOff>
      <xdr:row>23</xdr:row>
      <xdr:rowOff>76200</xdr:rowOff>
    </xdr:to>
    <xdr:cxnSp macro="">
      <xdr:nvCxnSpPr>
        <xdr:cNvPr id="10" name="直線矢印コネクタ 9"/>
        <xdr:cNvCxnSpPr/>
      </xdr:nvCxnSpPr>
      <xdr:spPr>
        <a:xfrm>
          <a:off x="7667625" y="3562350"/>
          <a:ext cx="695325" cy="4572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142875</xdr:rowOff>
    </xdr:from>
    <xdr:to>
      <xdr:col>18</xdr:col>
      <xdr:colOff>66675</xdr:colOff>
      <xdr:row>64</xdr:row>
      <xdr:rowOff>66675</xdr:rowOff>
    </xdr:to>
    <xdr:pic>
      <xdr:nvPicPr>
        <xdr:cNvPr id="10243" name="Picture 3"/>
        <xdr:cNvPicPr>
          <a:picLocks noChangeAspect="1" noChangeArrowheads="1"/>
        </xdr:cNvPicPr>
      </xdr:nvPicPr>
      <xdr:blipFill>
        <a:blip xmlns:r="http://schemas.openxmlformats.org/officeDocument/2006/relationships" r:embed="rId1"/>
        <a:srcRect l="4612" t="13021" b="13021"/>
        <a:stretch>
          <a:fillRect/>
        </a:stretch>
      </xdr:blipFill>
      <xdr:spPr bwMode="auto">
        <a:xfrm>
          <a:off x="0" y="5629275"/>
          <a:ext cx="12411075" cy="54102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47625</xdr:colOff>
      <xdr:row>31</xdr:row>
      <xdr:rowOff>114300</xdr:rowOff>
    </xdr:to>
    <xdr:pic>
      <xdr:nvPicPr>
        <xdr:cNvPr id="10242" name="Picture 2"/>
        <xdr:cNvPicPr>
          <a:picLocks noChangeAspect="1" noChangeArrowheads="1"/>
        </xdr:cNvPicPr>
      </xdr:nvPicPr>
      <xdr:blipFill>
        <a:blip xmlns:r="http://schemas.openxmlformats.org/officeDocument/2006/relationships" r:embed="rId2"/>
        <a:srcRect l="4758" t="12760" b="13021"/>
        <a:stretch>
          <a:fillRect/>
        </a:stretch>
      </xdr:blipFill>
      <xdr:spPr bwMode="auto">
        <a:xfrm>
          <a:off x="0" y="0"/>
          <a:ext cx="12392025" cy="5429250"/>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2</xdr:row>
      <xdr:rowOff>161925</xdr:rowOff>
    </xdr:to>
    <xdr:sp macro="" textlink="">
      <xdr:nvSpPr>
        <xdr:cNvPr id="4" name="テキスト ボックス 3"/>
        <xdr:cNvSpPr txBox="1"/>
      </xdr:nvSpPr>
      <xdr:spPr>
        <a:xfrm>
          <a:off x="123825" y="219075"/>
          <a:ext cx="1276352"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No.156:AUDCHF</a:t>
          </a:r>
        </a:p>
      </xdr:txBody>
    </xdr:sp>
    <xdr:clientData/>
  </xdr:twoCellAnchor>
  <xdr:twoCellAnchor>
    <xdr:from>
      <xdr:col>0</xdr:col>
      <xdr:colOff>114302</xdr:colOff>
      <xdr:row>3</xdr:row>
      <xdr:rowOff>133352</xdr:rowOff>
    </xdr:from>
    <xdr:to>
      <xdr:col>2</xdr:col>
      <xdr:colOff>438152</xdr:colOff>
      <xdr:row>6</xdr:row>
      <xdr:rowOff>104775</xdr:rowOff>
    </xdr:to>
    <xdr:sp macro="" textlink="">
      <xdr:nvSpPr>
        <xdr:cNvPr id="5" name="テキスト ボックス 4"/>
        <xdr:cNvSpPr txBox="1"/>
      </xdr:nvSpPr>
      <xdr:spPr>
        <a:xfrm>
          <a:off x="114302" y="647702"/>
          <a:ext cx="1695450" cy="485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相関的に最弱</a:t>
          </a:r>
          <a:r>
            <a:rPr kumimoji="1" lang="en-US" altLang="ja-JP" sz="1100"/>
            <a:t>/</a:t>
          </a:r>
          <a:r>
            <a:rPr kumimoji="1" lang="ja-JP" altLang="en-US" sz="1100"/>
            <a:t>最強の組み合わせと読んだ</a:t>
          </a:r>
          <a:endParaRPr kumimoji="1" lang="en-US" altLang="ja-JP" sz="1100"/>
        </a:p>
      </xdr:txBody>
    </xdr:sp>
    <xdr:clientData/>
  </xdr:twoCellAnchor>
  <xdr:twoCellAnchor>
    <xdr:from>
      <xdr:col>12</xdr:col>
      <xdr:colOff>85727</xdr:colOff>
      <xdr:row>41</xdr:row>
      <xdr:rowOff>38100</xdr:rowOff>
    </xdr:from>
    <xdr:to>
      <xdr:col>13</xdr:col>
      <xdr:colOff>200025</xdr:colOff>
      <xdr:row>43</xdr:row>
      <xdr:rowOff>28575</xdr:rowOff>
    </xdr:to>
    <xdr:sp macro="" textlink="">
      <xdr:nvSpPr>
        <xdr:cNvPr id="6" name="角丸四角形吹き出し 5"/>
        <xdr:cNvSpPr/>
      </xdr:nvSpPr>
      <xdr:spPr>
        <a:xfrm>
          <a:off x="8315327" y="7067550"/>
          <a:ext cx="800098" cy="333375"/>
        </a:xfrm>
        <a:prstGeom prst="wedgeRoundRectCallout">
          <a:avLst>
            <a:gd name="adj1" fmla="val 28412"/>
            <a:gd name="adj2" fmla="val 10850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11</xdr:col>
      <xdr:colOff>285751</xdr:colOff>
      <xdr:row>47</xdr:row>
      <xdr:rowOff>152401</xdr:rowOff>
    </xdr:from>
    <xdr:to>
      <xdr:col>12</xdr:col>
      <xdr:colOff>295276</xdr:colOff>
      <xdr:row>49</xdr:row>
      <xdr:rowOff>152401</xdr:rowOff>
    </xdr:to>
    <xdr:sp macro="" textlink="">
      <xdr:nvSpPr>
        <xdr:cNvPr id="7" name="角丸四角形吹き出し 6"/>
        <xdr:cNvSpPr/>
      </xdr:nvSpPr>
      <xdr:spPr>
        <a:xfrm>
          <a:off x="7829551" y="8210551"/>
          <a:ext cx="695325" cy="342900"/>
        </a:xfrm>
        <a:prstGeom prst="wedgeRoundRectCallout">
          <a:avLst>
            <a:gd name="adj1" fmla="val 66195"/>
            <a:gd name="adj2" fmla="val -994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123827</xdr:colOff>
      <xdr:row>7</xdr:row>
      <xdr:rowOff>57151</xdr:rowOff>
    </xdr:from>
    <xdr:to>
      <xdr:col>2</xdr:col>
      <xdr:colOff>180975</xdr:colOff>
      <xdr:row>12</xdr:row>
      <xdr:rowOff>28575</xdr:rowOff>
    </xdr:to>
    <xdr:sp macro="" textlink="">
      <xdr:nvSpPr>
        <xdr:cNvPr id="8" name="テキスト ボックス 7"/>
        <xdr:cNvSpPr txBox="1"/>
      </xdr:nvSpPr>
      <xdr:spPr>
        <a:xfrm>
          <a:off x="123827" y="1257301"/>
          <a:ext cx="1428748" cy="828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週足で引いた</a:t>
          </a:r>
          <a:r>
            <a:rPr kumimoji="1" lang="en-US" altLang="ja-JP" sz="1100"/>
            <a:t>S/R</a:t>
          </a:r>
          <a:r>
            <a:rPr kumimoji="1" lang="ja-JP" altLang="en-US" sz="1100"/>
            <a:t>を下抜けた</a:t>
          </a:r>
          <a:r>
            <a:rPr kumimoji="1" lang="en-US" altLang="ja-JP" sz="1100"/>
            <a:t>+</a:t>
          </a:r>
          <a:r>
            <a:rPr kumimoji="1" lang="ja-JP" altLang="en-US" sz="1100"/>
            <a:t>チャネル下限までまだ幅がある</a:t>
          </a:r>
          <a:endParaRPr kumimoji="1" lang="en-US" altLang="ja-JP" sz="1100"/>
        </a:p>
      </xdr:txBody>
    </xdr:sp>
    <xdr:clientData/>
  </xdr:twoCellAnchor>
  <xdr:twoCellAnchor>
    <xdr:from>
      <xdr:col>0</xdr:col>
      <xdr:colOff>142876</xdr:colOff>
      <xdr:row>34</xdr:row>
      <xdr:rowOff>47627</xdr:rowOff>
    </xdr:from>
    <xdr:to>
      <xdr:col>2</xdr:col>
      <xdr:colOff>380999</xdr:colOff>
      <xdr:row>37</xdr:row>
      <xdr:rowOff>19051</xdr:rowOff>
    </xdr:to>
    <xdr:sp macro="" textlink="">
      <xdr:nvSpPr>
        <xdr:cNvPr id="10" name="テキスト ボックス 9"/>
        <xdr:cNvSpPr txBox="1"/>
      </xdr:nvSpPr>
      <xdr:spPr>
        <a:xfrm>
          <a:off x="142876" y="5876927"/>
          <a:ext cx="1609723" cy="4857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S/R</a:t>
          </a:r>
          <a:r>
            <a:rPr kumimoji="1" lang="ja-JP" altLang="en-US" sz="1100"/>
            <a:t>を抜けた後の</a:t>
          </a:r>
          <a:r>
            <a:rPr kumimoji="1" lang="en-US" altLang="ja-JP" sz="1100"/>
            <a:t>FS</a:t>
          </a:r>
          <a:r>
            <a:rPr kumimoji="1" lang="ja-JP" altLang="en-US" sz="1100"/>
            <a:t>を狙った</a:t>
          </a:r>
          <a:endParaRPr kumimoji="1" lang="en-US" altLang="ja-JP" sz="1100"/>
        </a:p>
      </xdr:txBody>
    </xdr:sp>
    <xdr:clientData/>
  </xdr:twoCellAnchor>
  <xdr:twoCellAnchor>
    <xdr:from>
      <xdr:col>0</xdr:col>
      <xdr:colOff>142876</xdr:colOff>
      <xdr:row>37</xdr:row>
      <xdr:rowOff>133350</xdr:rowOff>
    </xdr:from>
    <xdr:to>
      <xdr:col>2</xdr:col>
      <xdr:colOff>380999</xdr:colOff>
      <xdr:row>43</xdr:row>
      <xdr:rowOff>76200</xdr:rowOff>
    </xdr:to>
    <xdr:sp macro="" textlink="">
      <xdr:nvSpPr>
        <xdr:cNvPr id="11" name="テキスト ボックス 10"/>
        <xdr:cNvSpPr txBox="1"/>
      </xdr:nvSpPr>
      <xdr:spPr>
        <a:xfrm>
          <a:off x="142876" y="6477000"/>
          <a:ext cx="1609723"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直近安値ブレイクで売り</a:t>
          </a:r>
          <a:r>
            <a:rPr kumimoji="1" lang="en-US" altLang="ja-JP" sz="1100"/>
            <a:t>IN</a:t>
          </a:r>
          <a:r>
            <a:rPr kumimoji="1" lang="ja-JP" altLang="en-US" sz="1100"/>
            <a:t>後に逆行してストップの</a:t>
          </a:r>
          <a:r>
            <a:rPr kumimoji="1" lang="en-US" altLang="ja-JP" sz="1100"/>
            <a:t>FIB100</a:t>
          </a:r>
          <a:r>
            <a:rPr kumimoji="1" lang="ja-JP" altLang="en-US" sz="1100"/>
            <a:t>を</a:t>
          </a:r>
          <a:r>
            <a:rPr kumimoji="1" lang="en-US" altLang="ja-JP" sz="1100"/>
            <a:t>1.7pips</a:t>
          </a:r>
          <a:r>
            <a:rPr kumimoji="1" lang="ja-JP" altLang="en-US" sz="1100"/>
            <a:t>上抜けて刈られてから再下落</a:t>
          </a:r>
          <a:r>
            <a:rPr kumimoji="1" lang="en-US" altLang="ja-JP" sz="1100"/>
            <a:t>×</a:t>
          </a:r>
        </a:p>
      </xdr:txBody>
    </xdr:sp>
    <xdr:clientData/>
  </xdr:twoCellAnchor>
  <xdr:twoCellAnchor>
    <xdr:from>
      <xdr:col>0</xdr:col>
      <xdr:colOff>152401</xdr:colOff>
      <xdr:row>44</xdr:row>
      <xdr:rowOff>57151</xdr:rowOff>
    </xdr:from>
    <xdr:to>
      <xdr:col>2</xdr:col>
      <xdr:colOff>390524</xdr:colOff>
      <xdr:row>46</xdr:row>
      <xdr:rowOff>161925</xdr:rowOff>
    </xdr:to>
    <xdr:sp macro="" textlink="">
      <xdr:nvSpPr>
        <xdr:cNvPr id="15" name="テキスト ボックス 14"/>
        <xdr:cNvSpPr txBox="1"/>
      </xdr:nvSpPr>
      <xdr:spPr>
        <a:xfrm>
          <a:off x="152401" y="7600951"/>
          <a:ext cx="1609723"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ターゲットの</a:t>
          </a:r>
          <a:r>
            <a:rPr kumimoji="1" lang="en-US" altLang="ja-JP" sz="1100"/>
            <a:t>FIB-100</a:t>
          </a:r>
          <a:r>
            <a:rPr kumimoji="1" lang="ja-JP" altLang="en-US" sz="1100"/>
            <a:t>までは下落した</a:t>
          </a:r>
          <a:endParaRPr kumimoji="1" lang="en-US" altLang="ja-JP" sz="1100"/>
        </a:p>
      </xdr:txBody>
    </xdr:sp>
    <xdr:clientData/>
  </xdr:twoCellAnchor>
  <xdr:twoCellAnchor>
    <xdr:from>
      <xdr:col>13</xdr:col>
      <xdr:colOff>504826</xdr:colOff>
      <xdr:row>49</xdr:row>
      <xdr:rowOff>47625</xdr:rowOff>
    </xdr:from>
    <xdr:to>
      <xdr:col>15</xdr:col>
      <xdr:colOff>228600</xdr:colOff>
      <xdr:row>51</xdr:row>
      <xdr:rowOff>152400</xdr:rowOff>
    </xdr:to>
    <xdr:sp macro="" textlink="">
      <xdr:nvSpPr>
        <xdr:cNvPr id="16" name="角丸四角形吹き出し 15"/>
        <xdr:cNvSpPr/>
      </xdr:nvSpPr>
      <xdr:spPr>
        <a:xfrm>
          <a:off x="9420226" y="8448675"/>
          <a:ext cx="1095374" cy="447675"/>
        </a:xfrm>
        <a:prstGeom prst="wedgeRoundRectCallout">
          <a:avLst>
            <a:gd name="adj1" fmla="val -65805"/>
            <a:gd name="adj2" fmla="val -6332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ターゲットには到達</a:t>
          </a:r>
        </a:p>
      </xdr:txBody>
    </xdr:sp>
    <xdr:clientData/>
  </xdr:twoCellAnchor>
  <xdr:twoCellAnchor>
    <xdr:from>
      <xdr:col>1</xdr:col>
      <xdr:colOff>400049</xdr:colOff>
      <xdr:row>49</xdr:row>
      <xdr:rowOff>47625</xdr:rowOff>
    </xdr:from>
    <xdr:to>
      <xdr:col>4</xdr:col>
      <xdr:colOff>200024</xdr:colOff>
      <xdr:row>52</xdr:row>
      <xdr:rowOff>123825</xdr:rowOff>
    </xdr:to>
    <xdr:sp macro="" textlink="">
      <xdr:nvSpPr>
        <xdr:cNvPr id="17" name="角丸四角形吹き出し 16"/>
        <xdr:cNvSpPr/>
      </xdr:nvSpPr>
      <xdr:spPr>
        <a:xfrm>
          <a:off x="1085849" y="8448675"/>
          <a:ext cx="1857375" cy="590550"/>
        </a:xfrm>
        <a:prstGeom prst="wedgeRoundRectCallout">
          <a:avLst>
            <a:gd name="adj1" fmla="val -25695"/>
            <a:gd name="adj2" fmla="val -9396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ストップ位置は</a:t>
          </a:r>
          <a:r>
            <a:rPr kumimoji="1" lang="en-US" altLang="ja-JP" sz="1100"/>
            <a:t>2pips</a:t>
          </a:r>
          <a:r>
            <a:rPr kumimoji="1" lang="ja-JP" altLang="en-US" sz="1100"/>
            <a:t>強の</a:t>
          </a:r>
          <a:endParaRPr kumimoji="1" lang="en-US" altLang="ja-JP" sz="1100"/>
        </a:p>
        <a:p>
          <a:pPr algn="ctr"/>
          <a:r>
            <a:rPr kumimoji="1" lang="ja-JP" altLang="en-US" sz="1100"/>
            <a:t>余裕を持った方が良さそう</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76200</xdr:colOff>
      <xdr:row>31</xdr:row>
      <xdr:rowOff>133350</xdr:rowOff>
    </xdr:to>
    <xdr:pic>
      <xdr:nvPicPr>
        <xdr:cNvPr id="23553" name="Picture 1"/>
        <xdr:cNvPicPr>
          <a:picLocks noChangeAspect="1" noChangeArrowheads="1"/>
        </xdr:cNvPicPr>
      </xdr:nvPicPr>
      <xdr:blipFill>
        <a:blip xmlns:r="http://schemas.openxmlformats.org/officeDocument/2006/relationships" r:embed="rId1"/>
        <a:srcRect l="4539" t="12760" b="12760"/>
        <a:stretch>
          <a:fillRect/>
        </a:stretch>
      </xdr:blipFill>
      <xdr:spPr bwMode="auto">
        <a:xfrm>
          <a:off x="0" y="0"/>
          <a:ext cx="12420600" cy="5448300"/>
        </a:xfrm>
        <a:prstGeom prst="rect">
          <a:avLst/>
        </a:prstGeom>
        <a:noFill/>
        <a:ln w="1">
          <a:noFill/>
          <a:miter lim="800000"/>
          <a:headEnd/>
          <a:tailEnd type="none" w="med" len="med"/>
        </a:ln>
        <a:effectLst/>
      </xdr:spPr>
    </xdr:pic>
    <xdr:clientData/>
  </xdr:twoCellAnchor>
  <xdr:twoCellAnchor>
    <xdr:from>
      <xdr:col>0</xdr:col>
      <xdr:colOff>123824</xdr:colOff>
      <xdr:row>1</xdr:row>
      <xdr:rowOff>47625</xdr:rowOff>
    </xdr:from>
    <xdr:to>
      <xdr:col>2</xdr:col>
      <xdr:colOff>133349</xdr:colOff>
      <xdr:row>3</xdr:row>
      <xdr:rowOff>142875</xdr:rowOff>
    </xdr:to>
    <xdr:sp macro="" textlink="">
      <xdr:nvSpPr>
        <xdr:cNvPr id="3" name="テキスト ボックス 2"/>
        <xdr:cNvSpPr txBox="1"/>
      </xdr:nvSpPr>
      <xdr:spPr>
        <a:xfrm>
          <a:off x="123824" y="219075"/>
          <a:ext cx="138112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No.130:AUDNZD</a:t>
          </a:r>
        </a:p>
        <a:p>
          <a:r>
            <a:rPr kumimoji="1" lang="ja-JP" altLang="en-US" sz="1100"/>
            <a:t>ｗ復帰一勝目狙い</a:t>
          </a:r>
          <a:r>
            <a:rPr kumimoji="1" lang="en-US" altLang="ja-JP" sz="1100"/>
            <a:t>-4</a:t>
          </a:r>
          <a:endParaRPr kumimoji="1" lang="ja-JP" altLang="en-US" sz="1100"/>
        </a:p>
      </xdr:txBody>
    </xdr:sp>
    <xdr:clientData/>
  </xdr:twoCellAnchor>
  <xdr:twoCellAnchor>
    <xdr:from>
      <xdr:col>0</xdr:col>
      <xdr:colOff>123826</xdr:colOff>
      <xdr:row>4</xdr:row>
      <xdr:rowOff>95252</xdr:rowOff>
    </xdr:from>
    <xdr:to>
      <xdr:col>1</xdr:col>
      <xdr:colOff>228599</xdr:colOff>
      <xdr:row>6</xdr:row>
      <xdr:rowOff>28576</xdr:rowOff>
    </xdr:to>
    <xdr:sp macro="" textlink="">
      <xdr:nvSpPr>
        <xdr:cNvPr id="4" name="テキスト ボックス 3"/>
        <xdr:cNvSpPr txBox="1"/>
      </xdr:nvSpPr>
      <xdr:spPr>
        <a:xfrm>
          <a:off x="123826" y="781052"/>
          <a:ext cx="790573" cy="2762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ｗ６連敗。</a:t>
          </a:r>
          <a:endParaRPr kumimoji="1" lang="en-US" altLang="ja-JP" sz="1100"/>
        </a:p>
      </xdr:txBody>
    </xdr:sp>
    <xdr:clientData/>
  </xdr:twoCellAnchor>
  <xdr:twoCellAnchor>
    <xdr:from>
      <xdr:col>13</xdr:col>
      <xdr:colOff>276226</xdr:colOff>
      <xdr:row>1</xdr:row>
      <xdr:rowOff>38100</xdr:rowOff>
    </xdr:from>
    <xdr:to>
      <xdr:col>14</xdr:col>
      <xdr:colOff>409575</xdr:colOff>
      <xdr:row>3</xdr:row>
      <xdr:rowOff>28575</xdr:rowOff>
    </xdr:to>
    <xdr:sp macro="" textlink="">
      <xdr:nvSpPr>
        <xdr:cNvPr id="5" name="角丸四角形吹き出し 4"/>
        <xdr:cNvSpPr/>
      </xdr:nvSpPr>
      <xdr:spPr>
        <a:xfrm>
          <a:off x="9191626" y="209550"/>
          <a:ext cx="819149" cy="333375"/>
        </a:xfrm>
        <a:prstGeom prst="wedgeRoundRectCallout">
          <a:avLst>
            <a:gd name="adj1" fmla="val -92556"/>
            <a:gd name="adj2" fmla="val 4564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10</xdr:col>
      <xdr:colOff>247650</xdr:colOff>
      <xdr:row>1</xdr:row>
      <xdr:rowOff>19050</xdr:rowOff>
    </xdr:from>
    <xdr:to>
      <xdr:col>11</xdr:col>
      <xdr:colOff>333375</xdr:colOff>
      <xdr:row>1</xdr:row>
      <xdr:rowOff>66675</xdr:rowOff>
    </xdr:to>
    <xdr:cxnSp macro="">
      <xdr:nvCxnSpPr>
        <xdr:cNvPr id="6" name="直線矢印コネクタ 5"/>
        <xdr:cNvCxnSpPr/>
      </xdr:nvCxnSpPr>
      <xdr:spPr>
        <a:xfrm flipV="1">
          <a:off x="7105650" y="190500"/>
          <a:ext cx="771525" cy="476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542926</xdr:colOff>
      <xdr:row>60</xdr:row>
      <xdr:rowOff>142875</xdr:rowOff>
    </xdr:from>
    <xdr:to>
      <xdr:col>14</xdr:col>
      <xdr:colOff>533400</xdr:colOff>
      <xdr:row>62</xdr:row>
      <xdr:rowOff>9526</xdr:rowOff>
    </xdr:to>
    <xdr:cxnSp macro="">
      <xdr:nvCxnSpPr>
        <xdr:cNvPr id="7" name="直線矢印コネクタ 6"/>
        <xdr:cNvCxnSpPr/>
      </xdr:nvCxnSpPr>
      <xdr:spPr>
        <a:xfrm flipV="1">
          <a:off x="9458326" y="10429875"/>
          <a:ext cx="676274" cy="2095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409576</xdr:colOff>
      <xdr:row>7</xdr:row>
      <xdr:rowOff>19050</xdr:rowOff>
    </xdr:from>
    <xdr:to>
      <xdr:col>11</xdr:col>
      <xdr:colOff>438152</xdr:colOff>
      <xdr:row>9</xdr:row>
      <xdr:rowOff>1</xdr:rowOff>
    </xdr:to>
    <xdr:sp macro="" textlink="">
      <xdr:nvSpPr>
        <xdr:cNvPr id="8" name="角丸四角形吹き出し 7"/>
        <xdr:cNvSpPr/>
      </xdr:nvSpPr>
      <xdr:spPr>
        <a:xfrm>
          <a:off x="7267576" y="1219200"/>
          <a:ext cx="714376" cy="323851"/>
        </a:xfrm>
        <a:prstGeom prst="wedgeRoundRectCallout">
          <a:avLst>
            <a:gd name="adj1" fmla="val 59673"/>
            <a:gd name="adj2" fmla="val -9485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7</xdr:col>
      <xdr:colOff>123826</xdr:colOff>
      <xdr:row>52</xdr:row>
      <xdr:rowOff>66676</xdr:rowOff>
    </xdr:from>
    <xdr:to>
      <xdr:col>8</xdr:col>
      <xdr:colOff>361950</xdr:colOff>
      <xdr:row>53</xdr:row>
      <xdr:rowOff>152400</xdr:rowOff>
    </xdr:to>
    <xdr:cxnSp macro="">
      <xdr:nvCxnSpPr>
        <xdr:cNvPr id="9" name="直線矢印コネクタ 8"/>
        <xdr:cNvCxnSpPr/>
      </xdr:nvCxnSpPr>
      <xdr:spPr>
        <a:xfrm>
          <a:off x="4924426" y="8982076"/>
          <a:ext cx="923924" cy="25717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285750</xdr:colOff>
      <xdr:row>20</xdr:row>
      <xdr:rowOff>28575</xdr:rowOff>
    </xdr:from>
    <xdr:to>
      <xdr:col>11</xdr:col>
      <xdr:colOff>142875</xdr:colOff>
      <xdr:row>21</xdr:row>
      <xdr:rowOff>133350</xdr:rowOff>
    </xdr:to>
    <xdr:cxnSp macro="">
      <xdr:nvCxnSpPr>
        <xdr:cNvPr id="10" name="直線矢印コネクタ 9"/>
        <xdr:cNvCxnSpPr/>
      </xdr:nvCxnSpPr>
      <xdr:spPr>
        <a:xfrm>
          <a:off x="7143750" y="3457575"/>
          <a:ext cx="542925" cy="2762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57150</xdr:colOff>
      <xdr:row>31</xdr:row>
      <xdr:rowOff>123825</xdr:rowOff>
    </xdr:to>
    <xdr:pic>
      <xdr:nvPicPr>
        <xdr:cNvPr id="22529" name="Picture 1"/>
        <xdr:cNvPicPr>
          <a:picLocks noChangeAspect="1" noChangeArrowheads="1"/>
        </xdr:cNvPicPr>
      </xdr:nvPicPr>
      <xdr:blipFill>
        <a:blip xmlns:r="http://schemas.openxmlformats.org/officeDocument/2006/relationships" r:embed="rId1"/>
        <a:srcRect l="4685" t="12891" b="12760"/>
        <a:stretch>
          <a:fillRect/>
        </a:stretch>
      </xdr:blipFill>
      <xdr:spPr bwMode="auto">
        <a:xfrm>
          <a:off x="0" y="0"/>
          <a:ext cx="12401550" cy="5438775"/>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3</xdr:row>
      <xdr:rowOff>142875</xdr:rowOff>
    </xdr:to>
    <xdr:sp macro="" textlink="">
      <xdr:nvSpPr>
        <xdr:cNvPr id="3" name="テキスト ボックス 2"/>
        <xdr:cNvSpPr txBox="1"/>
      </xdr:nvSpPr>
      <xdr:spPr>
        <a:xfrm>
          <a:off x="123825" y="219075"/>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No.129:GBPNZD</a:t>
          </a:r>
        </a:p>
        <a:p>
          <a:r>
            <a:rPr kumimoji="1" lang="ja-JP" altLang="en-US" sz="1100"/>
            <a:t>フラッグ</a:t>
          </a:r>
          <a:endParaRPr kumimoji="1" lang="en-US" altLang="ja-JP" sz="1100"/>
        </a:p>
      </xdr:txBody>
    </xdr:sp>
    <xdr:clientData/>
  </xdr:twoCellAnchor>
  <xdr:twoCellAnchor>
    <xdr:from>
      <xdr:col>0</xdr:col>
      <xdr:colOff>123827</xdr:colOff>
      <xdr:row>4</xdr:row>
      <xdr:rowOff>95252</xdr:rowOff>
    </xdr:from>
    <xdr:to>
      <xdr:col>2</xdr:col>
      <xdr:colOff>19050</xdr:colOff>
      <xdr:row>6</xdr:row>
      <xdr:rowOff>28575</xdr:rowOff>
    </xdr:to>
    <xdr:sp macro="" textlink="">
      <xdr:nvSpPr>
        <xdr:cNvPr id="4" name="テキスト ボックス 3"/>
        <xdr:cNvSpPr txBox="1"/>
      </xdr:nvSpPr>
      <xdr:spPr>
        <a:xfrm>
          <a:off x="123827" y="781052"/>
          <a:ext cx="1266823" cy="2762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３波は終わってた</a:t>
          </a:r>
          <a:endParaRPr kumimoji="1" lang="en-US" altLang="ja-JP" sz="1100"/>
        </a:p>
      </xdr:txBody>
    </xdr:sp>
    <xdr:clientData/>
  </xdr:twoCellAnchor>
  <xdr:twoCellAnchor>
    <xdr:from>
      <xdr:col>11</xdr:col>
      <xdr:colOff>475472</xdr:colOff>
      <xdr:row>5</xdr:row>
      <xdr:rowOff>38894</xdr:rowOff>
    </xdr:from>
    <xdr:to>
      <xdr:col>11</xdr:col>
      <xdr:colOff>477060</xdr:colOff>
      <xdr:row>9</xdr:row>
      <xdr:rowOff>795</xdr:rowOff>
    </xdr:to>
    <xdr:cxnSp macro="">
      <xdr:nvCxnSpPr>
        <xdr:cNvPr id="5" name="直線矢印コネクタ 4"/>
        <xdr:cNvCxnSpPr/>
      </xdr:nvCxnSpPr>
      <xdr:spPr>
        <a:xfrm rot="5400000" flipH="1" flipV="1">
          <a:off x="7696215" y="1219201"/>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246869</xdr:colOff>
      <xdr:row>1</xdr:row>
      <xdr:rowOff>67471</xdr:rowOff>
    </xdr:from>
    <xdr:to>
      <xdr:col>8</xdr:col>
      <xdr:colOff>247650</xdr:colOff>
      <xdr:row>4</xdr:row>
      <xdr:rowOff>66674</xdr:rowOff>
    </xdr:to>
    <xdr:cxnSp macro="">
      <xdr:nvCxnSpPr>
        <xdr:cNvPr id="6" name="直線矢印コネクタ 5"/>
        <xdr:cNvCxnSpPr/>
      </xdr:nvCxnSpPr>
      <xdr:spPr>
        <a:xfrm rot="16200000" flipH="1">
          <a:off x="5476883" y="495307"/>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523876</xdr:colOff>
      <xdr:row>6</xdr:row>
      <xdr:rowOff>142875</xdr:rowOff>
    </xdr:from>
    <xdr:to>
      <xdr:col>13</xdr:col>
      <xdr:colOff>657225</xdr:colOff>
      <xdr:row>8</xdr:row>
      <xdr:rowOff>133350</xdr:rowOff>
    </xdr:to>
    <xdr:sp macro="" textlink="">
      <xdr:nvSpPr>
        <xdr:cNvPr id="7" name="角丸四角形吹き出し 6"/>
        <xdr:cNvSpPr/>
      </xdr:nvSpPr>
      <xdr:spPr>
        <a:xfrm>
          <a:off x="8753476" y="1171575"/>
          <a:ext cx="819149" cy="333375"/>
        </a:xfrm>
        <a:prstGeom prst="wedgeRoundRectCallout">
          <a:avLst>
            <a:gd name="adj1" fmla="val -9999"/>
            <a:gd name="adj2" fmla="val -1229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10</xdr:col>
      <xdr:colOff>504826</xdr:colOff>
      <xdr:row>0</xdr:row>
      <xdr:rowOff>9526</xdr:rowOff>
    </xdr:from>
    <xdr:to>
      <xdr:col>11</xdr:col>
      <xdr:colOff>514351</xdr:colOff>
      <xdr:row>1</xdr:row>
      <xdr:rowOff>123825</xdr:rowOff>
    </xdr:to>
    <xdr:sp macro="" textlink="">
      <xdr:nvSpPr>
        <xdr:cNvPr id="8" name="角丸四角形吹き出し 7"/>
        <xdr:cNvSpPr/>
      </xdr:nvSpPr>
      <xdr:spPr>
        <a:xfrm>
          <a:off x="7362826" y="9526"/>
          <a:ext cx="695325" cy="285749"/>
        </a:xfrm>
        <a:prstGeom prst="wedgeRoundRectCallout">
          <a:avLst>
            <a:gd name="adj1" fmla="val 73043"/>
            <a:gd name="adj2" fmla="val 4112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76200</xdr:colOff>
      <xdr:row>31</xdr:row>
      <xdr:rowOff>142875</xdr:rowOff>
    </xdr:to>
    <xdr:pic>
      <xdr:nvPicPr>
        <xdr:cNvPr id="21505" name="Picture 1"/>
        <xdr:cNvPicPr>
          <a:picLocks noChangeAspect="1" noChangeArrowheads="1"/>
        </xdr:cNvPicPr>
      </xdr:nvPicPr>
      <xdr:blipFill>
        <a:blip xmlns:r="http://schemas.openxmlformats.org/officeDocument/2006/relationships" r:embed="rId1"/>
        <a:srcRect l="4539" t="12500" b="12891"/>
        <a:stretch>
          <a:fillRect/>
        </a:stretch>
      </xdr:blipFill>
      <xdr:spPr bwMode="auto">
        <a:xfrm>
          <a:off x="0" y="0"/>
          <a:ext cx="12420600" cy="5457825"/>
        </a:xfrm>
        <a:prstGeom prst="rect">
          <a:avLst/>
        </a:prstGeom>
        <a:noFill/>
        <a:ln w="1">
          <a:noFill/>
          <a:miter lim="800000"/>
          <a:headEnd/>
          <a:tailEnd type="none" w="med" len="med"/>
        </a:ln>
        <a:effectLst/>
      </xdr:spPr>
    </xdr:pic>
    <xdr:clientData/>
  </xdr:twoCellAnchor>
  <xdr:twoCellAnchor>
    <xdr:from>
      <xdr:col>0</xdr:col>
      <xdr:colOff>123824</xdr:colOff>
      <xdr:row>1</xdr:row>
      <xdr:rowOff>47625</xdr:rowOff>
    </xdr:from>
    <xdr:to>
      <xdr:col>1</xdr:col>
      <xdr:colOff>561975</xdr:colOff>
      <xdr:row>3</xdr:row>
      <xdr:rowOff>142875</xdr:rowOff>
    </xdr:to>
    <xdr:sp macro="" textlink="">
      <xdr:nvSpPr>
        <xdr:cNvPr id="3" name="テキスト ボックス 2"/>
        <xdr:cNvSpPr txBox="1"/>
      </xdr:nvSpPr>
      <xdr:spPr>
        <a:xfrm>
          <a:off x="123824" y="219075"/>
          <a:ext cx="1123951"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No.128:EURNZD</a:t>
          </a:r>
        </a:p>
        <a:p>
          <a:r>
            <a:rPr kumimoji="1" lang="ja-JP" altLang="en-US" sz="1100"/>
            <a:t>レンジブレイク</a:t>
          </a:r>
        </a:p>
      </xdr:txBody>
    </xdr:sp>
    <xdr:clientData/>
  </xdr:twoCellAnchor>
  <xdr:twoCellAnchor>
    <xdr:from>
      <xdr:col>14</xdr:col>
      <xdr:colOff>161926</xdr:colOff>
      <xdr:row>1</xdr:row>
      <xdr:rowOff>28575</xdr:rowOff>
    </xdr:from>
    <xdr:to>
      <xdr:col>15</xdr:col>
      <xdr:colOff>295275</xdr:colOff>
      <xdr:row>3</xdr:row>
      <xdr:rowOff>19050</xdr:rowOff>
    </xdr:to>
    <xdr:sp macro="" textlink="">
      <xdr:nvSpPr>
        <xdr:cNvPr id="5" name="角丸四角形吹き出し 4"/>
        <xdr:cNvSpPr/>
      </xdr:nvSpPr>
      <xdr:spPr>
        <a:xfrm>
          <a:off x="9763126" y="200025"/>
          <a:ext cx="819149" cy="333375"/>
        </a:xfrm>
        <a:prstGeom prst="wedgeRoundRectCallout">
          <a:avLst>
            <a:gd name="adj1" fmla="val -97207"/>
            <a:gd name="adj2" fmla="val 2850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13</xdr:col>
      <xdr:colOff>542926</xdr:colOff>
      <xdr:row>60</xdr:row>
      <xdr:rowOff>142875</xdr:rowOff>
    </xdr:from>
    <xdr:to>
      <xdr:col>14</xdr:col>
      <xdr:colOff>533400</xdr:colOff>
      <xdr:row>62</xdr:row>
      <xdr:rowOff>9526</xdr:rowOff>
    </xdr:to>
    <xdr:cxnSp macro="">
      <xdr:nvCxnSpPr>
        <xdr:cNvPr id="7" name="直線矢印コネクタ 6"/>
        <xdr:cNvCxnSpPr/>
      </xdr:nvCxnSpPr>
      <xdr:spPr>
        <a:xfrm flipV="1">
          <a:off x="9458326" y="10429875"/>
          <a:ext cx="676274" cy="2095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19051</xdr:colOff>
      <xdr:row>6</xdr:row>
      <xdr:rowOff>114300</xdr:rowOff>
    </xdr:from>
    <xdr:to>
      <xdr:col>12</xdr:col>
      <xdr:colOff>47627</xdr:colOff>
      <xdr:row>8</xdr:row>
      <xdr:rowOff>95251</xdr:rowOff>
    </xdr:to>
    <xdr:sp macro="" textlink="">
      <xdr:nvSpPr>
        <xdr:cNvPr id="8" name="角丸四角形吹き出し 7"/>
        <xdr:cNvSpPr/>
      </xdr:nvSpPr>
      <xdr:spPr>
        <a:xfrm>
          <a:off x="7562851" y="1143000"/>
          <a:ext cx="714376" cy="323851"/>
        </a:xfrm>
        <a:prstGeom prst="wedgeRoundRectCallout">
          <a:avLst>
            <a:gd name="adj1" fmla="val 65006"/>
            <a:gd name="adj2" fmla="val -12427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7</xdr:col>
      <xdr:colOff>123826</xdr:colOff>
      <xdr:row>52</xdr:row>
      <xdr:rowOff>66676</xdr:rowOff>
    </xdr:from>
    <xdr:to>
      <xdr:col>8</xdr:col>
      <xdr:colOff>361950</xdr:colOff>
      <xdr:row>53</xdr:row>
      <xdr:rowOff>152400</xdr:rowOff>
    </xdr:to>
    <xdr:cxnSp macro="">
      <xdr:nvCxnSpPr>
        <xdr:cNvPr id="9" name="直線矢印コネクタ 8"/>
        <xdr:cNvCxnSpPr/>
      </xdr:nvCxnSpPr>
      <xdr:spPr>
        <a:xfrm>
          <a:off x="4924426" y="8982076"/>
          <a:ext cx="923924" cy="25717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133349</xdr:colOff>
      <xdr:row>4</xdr:row>
      <xdr:rowOff>85725</xdr:rowOff>
    </xdr:from>
    <xdr:to>
      <xdr:col>2</xdr:col>
      <xdr:colOff>209550</xdr:colOff>
      <xdr:row>8</xdr:row>
      <xdr:rowOff>38101</xdr:rowOff>
    </xdr:to>
    <xdr:sp macro="" textlink="">
      <xdr:nvSpPr>
        <xdr:cNvPr id="12" name="テキスト ボックス 11"/>
        <xdr:cNvSpPr txBox="1"/>
      </xdr:nvSpPr>
      <xdr:spPr>
        <a:xfrm>
          <a:off x="133349" y="771525"/>
          <a:ext cx="1447801" cy="638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No.126</a:t>
          </a:r>
          <a:r>
            <a:rPr kumimoji="1" lang="ja-JP" altLang="en-US" sz="1100"/>
            <a:t>で負けた後、レンジブレイクを狙った</a:t>
          </a:r>
        </a:p>
      </xdr:txBody>
    </xdr:sp>
    <xdr:clientData/>
  </xdr:twoCellAnchor>
  <xdr:twoCellAnchor>
    <xdr:from>
      <xdr:col>0</xdr:col>
      <xdr:colOff>142874</xdr:colOff>
      <xdr:row>8</xdr:row>
      <xdr:rowOff>161924</xdr:rowOff>
    </xdr:from>
    <xdr:to>
      <xdr:col>2</xdr:col>
      <xdr:colOff>219075</xdr:colOff>
      <xdr:row>13</xdr:row>
      <xdr:rowOff>95249</xdr:rowOff>
    </xdr:to>
    <xdr:sp macro="" textlink="">
      <xdr:nvSpPr>
        <xdr:cNvPr id="13" name="テキスト ボックス 12"/>
        <xdr:cNvSpPr txBox="1"/>
      </xdr:nvSpPr>
      <xdr:spPr>
        <a:xfrm>
          <a:off x="142874" y="1533524"/>
          <a:ext cx="1447801"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T/L</a:t>
          </a:r>
          <a:r>
            <a:rPr kumimoji="1" lang="ja-JP" altLang="en-US" sz="1100"/>
            <a:t>ブレイクは成功したが、欲張ってターゲット設定した為、戻ってロスカット</a:t>
          </a:r>
        </a:p>
      </xdr:txBody>
    </xdr:sp>
    <xdr:clientData/>
  </xdr:twoCellAnchor>
  <xdr:twoCellAnchor>
    <xdr:from>
      <xdr:col>0</xdr:col>
      <xdr:colOff>161924</xdr:colOff>
      <xdr:row>14</xdr:row>
      <xdr:rowOff>47624</xdr:rowOff>
    </xdr:from>
    <xdr:to>
      <xdr:col>2</xdr:col>
      <xdr:colOff>238125</xdr:colOff>
      <xdr:row>18</xdr:row>
      <xdr:rowOff>152399</xdr:rowOff>
    </xdr:to>
    <xdr:sp macro="" textlink="">
      <xdr:nvSpPr>
        <xdr:cNvPr id="14" name="テキスト ボックス 13"/>
        <xdr:cNvSpPr txBox="1"/>
      </xdr:nvSpPr>
      <xdr:spPr>
        <a:xfrm>
          <a:off x="161924" y="2447924"/>
          <a:ext cx="1447801"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ロットをかける事になった際は</a:t>
          </a:r>
          <a:r>
            <a:rPr kumimoji="1" lang="en-US" altLang="ja-JP" sz="1100"/>
            <a:t>-61.8</a:t>
          </a:r>
          <a:r>
            <a:rPr kumimoji="1" lang="ja-JP" altLang="en-US" sz="1100"/>
            <a:t>付近まで伸びたら建値ストップ移動が必要。</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47625</xdr:colOff>
      <xdr:row>31</xdr:row>
      <xdr:rowOff>104775</xdr:rowOff>
    </xdr:to>
    <xdr:pic>
      <xdr:nvPicPr>
        <xdr:cNvPr id="20481" name="Picture 1"/>
        <xdr:cNvPicPr>
          <a:picLocks noChangeAspect="1" noChangeArrowheads="1"/>
        </xdr:cNvPicPr>
      </xdr:nvPicPr>
      <xdr:blipFill>
        <a:blip xmlns:r="http://schemas.openxmlformats.org/officeDocument/2006/relationships" r:embed="rId1"/>
        <a:srcRect l="4759" t="13021" b="12891"/>
        <a:stretch>
          <a:fillRect/>
        </a:stretch>
      </xdr:blipFill>
      <xdr:spPr bwMode="auto">
        <a:xfrm>
          <a:off x="0" y="0"/>
          <a:ext cx="12392025" cy="5419725"/>
        </a:xfrm>
        <a:prstGeom prst="rect">
          <a:avLst/>
        </a:prstGeom>
        <a:noFill/>
        <a:ln w="1">
          <a:noFill/>
          <a:miter lim="800000"/>
          <a:headEnd/>
          <a:tailEnd type="none" w="med" len="med"/>
        </a:ln>
        <a:effectLst/>
      </xdr:spPr>
    </xdr:pic>
    <xdr:clientData/>
  </xdr:twoCellAnchor>
  <xdr:twoCellAnchor>
    <xdr:from>
      <xdr:col>0</xdr:col>
      <xdr:colOff>123824</xdr:colOff>
      <xdr:row>1</xdr:row>
      <xdr:rowOff>47625</xdr:rowOff>
    </xdr:from>
    <xdr:to>
      <xdr:col>2</xdr:col>
      <xdr:colOff>133349</xdr:colOff>
      <xdr:row>3</xdr:row>
      <xdr:rowOff>142875</xdr:rowOff>
    </xdr:to>
    <xdr:sp macro="" textlink="">
      <xdr:nvSpPr>
        <xdr:cNvPr id="3" name="テキスト ボックス 2"/>
        <xdr:cNvSpPr txBox="1"/>
      </xdr:nvSpPr>
      <xdr:spPr>
        <a:xfrm>
          <a:off x="123824" y="219075"/>
          <a:ext cx="138112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No.127:NZDCHF</a:t>
          </a:r>
        </a:p>
        <a:p>
          <a:r>
            <a:rPr kumimoji="1" lang="ja-JP" altLang="en-US" sz="1100"/>
            <a:t>ｗ復帰一勝目狙い</a:t>
          </a:r>
          <a:r>
            <a:rPr kumimoji="1" lang="en-US" altLang="ja-JP" sz="1100"/>
            <a:t>-3</a:t>
          </a:r>
          <a:endParaRPr kumimoji="1" lang="ja-JP" altLang="en-US" sz="1100"/>
        </a:p>
      </xdr:txBody>
    </xdr:sp>
    <xdr:clientData/>
  </xdr:twoCellAnchor>
  <xdr:twoCellAnchor>
    <xdr:from>
      <xdr:col>0</xdr:col>
      <xdr:colOff>123826</xdr:colOff>
      <xdr:row>4</xdr:row>
      <xdr:rowOff>95252</xdr:rowOff>
    </xdr:from>
    <xdr:to>
      <xdr:col>1</xdr:col>
      <xdr:colOff>228599</xdr:colOff>
      <xdr:row>6</xdr:row>
      <xdr:rowOff>28576</xdr:rowOff>
    </xdr:to>
    <xdr:sp macro="" textlink="">
      <xdr:nvSpPr>
        <xdr:cNvPr id="4" name="テキスト ボックス 3"/>
        <xdr:cNvSpPr txBox="1"/>
      </xdr:nvSpPr>
      <xdr:spPr>
        <a:xfrm>
          <a:off x="123826" y="781052"/>
          <a:ext cx="790573" cy="2762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ｗ５連敗。</a:t>
          </a:r>
          <a:endParaRPr kumimoji="1" lang="en-US" altLang="ja-JP" sz="1100"/>
        </a:p>
      </xdr:txBody>
    </xdr:sp>
    <xdr:clientData/>
  </xdr:twoCellAnchor>
  <xdr:twoCellAnchor>
    <xdr:from>
      <xdr:col>11</xdr:col>
      <xdr:colOff>209551</xdr:colOff>
      <xdr:row>11</xdr:row>
      <xdr:rowOff>161925</xdr:rowOff>
    </xdr:from>
    <xdr:to>
      <xdr:col>12</xdr:col>
      <xdr:colOff>342900</xdr:colOff>
      <xdr:row>13</xdr:row>
      <xdr:rowOff>152400</xdr:rowOff>
    </xdr:to>
    <xdr:sp macro="" textlink="">
      <xdr:nvSpPr>
        <xdr:cNvPr id="5" name="角丸四角形吹き出し 4"/>
        <xdr:cNvSpPr/>
      </xdr:nvSpPr>
      <xdr:spPr>
        <a:xfrm>
          <a:off x="7753351" y="2047875"/>
          <a:ext cx="819149" cy="333375"/>
        </a:xfrm>
        <a:prstGeom prst="wedgeRoundRectCallout">
          <a:avLst>
            <a:gd name="adj1" fmla="val -92556"/>
            <a:gd name="adj2" fmla="val 4564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9</xdr:col>
      <xdr:colOff>381000</xdr:colOff>
      <xdr:row>27</xdr:row>
      <xdr:rowOff>104776</xdr:rowOff>
    </xdr:from>
    <xdr:to>
      <xdr:col>10</xdr:col>
      <xdr:colOff>95250</xdr:colOff>
      <xdr:row>28</xdr:row>
      <xdr:rowOff>114300</xdr:rowOff>
    </xdr:to>
    <xdr:cxnSp macro="">
      <xdr:nvCxnSpPr>
        <xdr:cNvPr id="6" name="直線矢印コネクタ 5"/>
        <xdr:cNvCxnSpPr/>
      </xdr:nvCxnSpPr>
      <xdr:spPr>
        <a:xfrm flipV="1">
          <a:off x="6553200" y="4733926"/>
          <a:ext cx="400050" cy="18097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542926</xdr:colOff>
      <xdr:row>60</xdr:row>
      <xdr:rowOff>142875</xdr:rowOff>
    </xdr:from>
    <xdr:to>
      <xdr:col>14</xdr:col>
      <xdr:colOff>533400</xdr:colOff>
      <xdr:row>62</xdr:row>
      <xdr:rowOff>9526</xdr:rowOff>
    </xdr:to>
    <xdr:cxnSp macro="">
      <xdr:nvCxnSpPr>
        <xdr:cNvPr id="7" name="直線矢印コネクタ 6"/>
        <xdr:cNvCxnSpPr/>
      </xdr:nvCxnSpPr>
      <xdr:spPr>
        <a:xfrm flipV="1">
          <a:off x="9458326" y="10429875"/>
          <a:ext cx="676274" cy="2095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552451</xdr:colOff>
      <xdr:row>9</xdr:row>
      <xdr:rowOff>85725</xdr:rowOff>
    </xdr:from>
    <xdr:to>
      <xdr:col>10</xdr:col>
      <xdr:colOff>581027</xdr:colOff>
      <xdr:row>11</xdr:row>
      <xdr:rowOff>66676</xdr:rowOff>
    </xdr:to>
    <xdr:sp macro="" textlink="">
      <xdr:nvSpPr>
        <xdr:cNvPr id="8" name="角丸四角形吹き出し 7"/>
        <xdr:cNvSpPr/>
      </xdr:nvSpPr>
      <xdr:spPr>
        <a:xfrm>
          <a:off x="6724651" y="1628775"/>
          <a:ext cx="714376" cy="323851"/>
        </a:xfrm>
        <a:prstGeom prst="wedgeRoundRectCallout">
          <a:avLst>
            <a:gd name="adj1" fmla="val 29006"/>
            <a:gd name="adj2" fmla="val 8455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7</xdr:col>
      <xdr:colOff>123826</xdr:colOff>
      <xdr:row>52</xdr:row>
      <xdr:rowOff>66676</xdr:rowOff>
    </xdr:from>
    <xdr:to>
      <xdr:col>8</xdr:col>
      <xdr:colOff>361950</xdr:colOff>
      <xdr:row>53</xdr:row>
      <xdr:rowOff>152400</xdr:rowOff>
    </xdr:to>
    <xdr:cxnSp macro="">
      <xdr:nvCxnSpPr>
        <xdr:cNvPr id="9" name="直線矢印コネクタ 8"/>
        <xdr:cNvCxnSpPr/>
      </xdr:nvCxnSpPr>
      <xdr:spPr>
        <a:xfrm>
          <a:off x="4924426" y="8982076"/>
          <a:ext cx="923924" cy="25717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409575</xdr:colOff>
      <xdr:row>14</xdr:row>
      <xdr:rowOff>85725</xdr:rowOff>
    </xdr:from>
    <xdr:to>
      <xdr:col>10</xdr:col>
      <xdr:colOff>104775</xdr:colOff>
      <xdr:row>15</xdr:row>
      <xdr:rowOff>104775</xdr:rowOff>
    </xdr:to>
    <xdr:cxnSp macro="">
      <xdr:nvCxnSpPr>
        <xdr:cNvPr id="10" name="直線矢印コネクタ 9"/>
        <xdr:cNvCxnSpPr/>
      </xdr:nvCxnSpPr>
      <xdr:spPr>
        <a:xfrm>
          <a:off x="6581775" y="2486025"/>
          <a:ext cx="381000" cy="1905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57150</xdr:colOff>
      <xdr:row>31</xdr:row>
      <xdr:rowOff>104775</xdr:rowOff>
    </xdr:to>
    <xdr:pic>
      <xdr:nvPicPr>
        <xdr:cNvPr id="19457" name="Picture 1"/>
        <xdr:cNvPicPr>
          <a:picLocks noChangeAspect="1" noChangeArrowheads="1"/>
        </xdr:cNvPicPr>
      </xdr:nvPicPr>
      <xdr:blipFill>
        <a:blip xmlns:r="http://schemas.openxmlformats.org/officeDocument/2006/relationships" r:embed="rId1"/>
        <a:srcRect l="4685" t="12891" b="13021"/>
        <a:stretch>
          <a:fillRect/>
        </a:stretch>
      </xdr:blipFill>
      <xdr:spPr bwMode="auto">
        <a:xfrm>
          <a:off x="0" y="0"/>
          <a:ext cx="12401550" cy="5419725"/>
        </a:xfrm>
        <a:prstGeom prst="rect">
          <a:avLst/>
        </a:prstGeom>
        <a:noFill/>
        <a:ln w="1">
          <a:noFill/>
          <a:miter lim="800000"/>
          <a:headEnd/>
          <a:tailEnd type="none" w="med" len="med"/>
        </a:ln>
        <a:effectLst/>
      </xdr:spPr>
    </xdr:pic>
    <xdr:clientData/>
  </xdr:twoCellAnchor>
  <xdr:twoCellAnchor>
    <xdr:from>
      <xdr:col>0</xdr:col>
      <xdr:colOff>123824</xdr:colOff>
      <xdr:row>1</xdr:row>
      <xdr:rowOff>47625</xdr:rowOff>
    </xdr:from>
    <xdr:to>
      <xdr:col>2</xdr:col>
      <xdr:colOff>190499</xdr:colOff>
      <xdr:row>3</xdr:row>
      <xdr:rowOff>142875</xdr:rowOff>
    </xdr:to>
    <xdr:sp macro="" textlink="">
      <xdr:nvSpPr>
        <xdr:cNvPr id="3" name="テキスト ボックス 2"/>
        <xdr:cNvSpPr txBox="1"/>
      </xdr:nvSpPr>
      <xdr:spPr>
        <a:xfrm>
          <a:off x="123824" y="219075"/>
          <a:ext cx="14382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No.126:EURNZD</a:t>
          </a:r>
        </a:p>
        <a:p>
          <a:r>
            <a:rPr kumimoji="1" lang="ja-JP" altLang="en-US" sz="1100"/>
            <a:t>ｗ復帰一勝目狙い</a:t>
          </a:r>
          <a:r>
            <a:rPr kumimoji="1" lang="en-US" altLang="ja-JP" sz="1100"/>
            <a:t>-2</a:t>
          </a:r>
          <a:endParaRPr kumimoji="1" lang="ja-JP" altLang="en-US" sz="1100"/>
        </a:p>
      </xdr:txBody>
    </xdr:sp>
    <xdr:clientData/>
  </xdr:twoCellAnchor>
  <xdr:twoCellAnchor>
    <xdr:from>
      <xdr:col>0</xdr:col>
      <xdr:colOff>123827</xdr:colOff>
      <xdr:row>4</xdr:row>
      <xdr:rowOff>95251</xdr:rowOff>
    </xdr:from>
    <xdr:to>
      <xdr:col>2</xdr:col>
      <xdr:colOff>466725</xdr:colOff>
      <xdr:row>8</xdr:row>
      <xdr:rowOff>142874</xdr:rowOff>
    </xdr:to>
    <xdr:sp macro="" textlink="">
      <xdr:nvSpPr>
        <xdr:cNvPr id="4" name="テキスト ボックス 3"/>
        <xdr:cNvSpPr txBox="1"/>
      </xdr:nvSpPr>
      <xdr:spPr>
        <a:xfrm>
          <a:off x="123827" y="781051"/>
          <a:ext cx="1714498" cy="733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S/R</a:t>
          </a:r>
          <a:r>
            <a:rPr kumimoji="1" lang="ja-JP" altLang="en-US" sz="1100"/>
            <a:t>もキレイに効いてて</a:t>
          </a:r>
          <a:r>
            <a:rPr kumimoji="1" lang="en-US" altLang="ja-JP" sz="1100"/>
            <a:t>MACD</a:t>
          </a:r>
          <a:r>
            <a:rPr kumimoji="1" lang="ja-JP" altLang="en-US" sz="1100"/>
            <a:t>も切り下げ大きいので自信あったが、、負け。</a:t>
          </a:r>
          <a:endParaRPr kumimoji="1" lang="en-US" altLang="ja-JP" sz="1100"/>
        </a:p>
      </xdr:txBody>
    </xdr:sp>
    <xdr:clientData/>
  </xdr:twoCellAnchor>
  <xdr:twoCellAnchor>
    <xdr:from>
      <xdr:col>13</xdr:col>
      <xdr:colOff>190501</xdr:colOff>
      <xdr:row>1</xdr:row>
      <xdr:rowOff>28575</xdr:rowOff>
    </xdr:from>
    <xdr:to>
      <xdr:col>14</xdr:col>
      <xdr:colOff>323850</xdr:colOff>
      <xdr:row>3</xdr:row>
      <xdr:rowOff>19050</xdr:rowOff>
    </xdr:to>
    <xdr:sp macro="" textlink="">
      <xdr:nvSpPr>
        <xdr:cNvPr id="5" name="角丸四角形吹き出し 4"/>
        <xdr:cNvSpPr/>
      </xdr:nvSpPr>
      <xdr:spPr>
        <a:xfrm>
          <a:off x="9105901" y="200025"/>
          <a:ext cx="819149" cy="333375"/>
        </a:xfrm>
        <a:prstGeom prst="wedgeRoundRectCallout">
          <a:avLst>
            <a:gd name="adj1" fmla="val -92556"/>
            <a:gd name="adj2" fmla="val 4564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11</xdr:col>
      <xdr:colOff>314325</xdr:colOff>
      <xdr:row>1</xdr:row>
      <xdr:rowOff>85726</xdr:rowOff>
    </xdr:from>
    <xdr:to>
      <xdr:col>12</xdr:col>
      <xdr:colOff>28575</xdr:colOff>
      <xdr:row>2</xdr:row>
      <xdr:rowOff>95250</xdr:rowOff>
    </xdr:to>
    <xdr:cxnSp macro="">
      <xdr:nvCxnSpPr>
        <xdr:cNvPr id="6" name="直線矢印コネクタ 5"/>
        <xdr:cNvCxnSpPr/>
      </xdr:nvCxnSpPr>
      <xdr:spPr>
        <a:xfrm flipV="1">
          <a:off x="7858125" y="257176"/>
          <a:ext cx="400050" cy="18097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542926</xdr:colOff>
      <xdr:row>60</xdr:row>
      <xdr:rowOff>142875</xdr:rowOff>
    </xdr:from>
    <xdr:to>
      <xdr:col>14</xdr:col>
      <xdr:colOff>533400</xdr:colOff>
      <xdr:row>62</xdr:row>
      <xdr:rowOff>9526</xdr:rowOff>
    </xdr:to>
    <xdr:cxnSp macro="">
      <xdr:nvCxnSpPr>
        <xdr:cNvPr id="7" name="直線矢印コネクタ 6"/>
        <xdr:cNvCxnSpPr/>
      </xdr:nvCxnSpPr>
      <xdr:spPr>
        <a:xfrm flipV="1">
          <a:off x="9458326" y="10429875"/>
          <a:ext cx="676274" cy="2095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171451</xdr:colOff>
      <xdr:row>6</xdr:row>
      <xdr:rowOff>38101</xdr:rowOff>
    </xdr:from>
    <xdr:to>
      <xdr:col>12</xdr:col>
      <xdr:colOff>180976</xdr:colOff>
      <xdr:row>8</xdr:row>
      <xdr:rowOff>38101</xdr:rowOff>
    </xdr:to>
    <xdr:sp macro="" textlink="">
      <xdr:nvSpPr>
        <xdr:cNvPr id="8" name="角丸四角形吹き出し 7"/>
        <xdr:cNvSpPr/>
      </xdr:nvSpPr>
      <xdr:spPr>
        <a:xfrm>
          <a:off x="7715251" y="1066801"/>
          <a:ext cx="695325" cy="342900"/>
        </a:xfrm>
        <a:prstGeom prst="wedgeRoundRectCallout">
          <a:avLst>
            <a:gd name="adj1" fmla="val 71673"/>
            <a:gd name="adj2" fmla="val -12721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7</xdr:col>
      <xdr:colOff>123826</xdr:colOff>
      <xdr:row>52</xdr:row>
      <xdr:rowOff>66676</xdr:rowOff>
    </xdr:from>
    <xdr:to>
      <xdr:col>8</xdr:col>
      <xdr:colOff>361950</xdr:colOff>
      <xdr:row>53</xdr:row>
      <xdr:rowOff>152400</xdr:rowOff>
    </xdr:to>
    <xdr:cxnSp macro="">
      <xdr:nvCxnSpPr>
        <xdr:cNvPr id="9" name="直線矢印コネクタ 8"/>
        <xdr:cNvCxnSpPr/>
      </xdr:nvCxnSpPr>
      <xdr:spPr>
        <a:xfrm>
          <a:off x="4924426" y="8982076"/>
          <a:ext cx="923924" cy="25717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152400</xdr:colOff>
      <xdr:row>19</xdr:row>
      <xdr:rowOff>104775</xdr:rowOff>
    </xdr:from>
    <xdr:to>
      <xdr:col>11</xdr:col>
      <xdr:colOff>533400</xdr:colOff>
      <xdr:row>20</xdr:row>
      <xdr:rowOff>123825</xdr:rowOff>
    </xdr:to>
    <xdr:cxnSp macro="">
      <xdr:nvCxnSpPr>
        <xdr:cNvPr id="10" name="直線矢印コネクタ 9"/>
        <xdr:cNvCxnSpPr/>
      </xdr:nvCxnSpPr>
      <xdr:spPr>
        <a:xfrm>
          <a:off x="7696200" y="3362325"/>
          <a:ext cx="381000" cy="1905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47625</xdr:colOff>
      <xdr:row>31</xdr:row>
      <xdr:rowOff>114300</xdr:rowOff>
    </xdr:to>
    <xdr:pic>
      <xdr:nvPicPr>
        <xdr:cNvPr id="18433" name="Picture 1"/>
        <xdr:cNvPicPr>
          <a:picLocks noChangeAspect="1" noChangeArrowheads="1"/>
        </xdr:cNvPicPr>
      </xdr:nvPicPr>
      <xdr:blipFill>
        <a:blip xmlns:r="http://schemas.openxmlformats.org/officeDocument/2006/relationships" r:embed="rId1"/>
        <a:srcRect l="4758" t="12891" b="12891"/>
        <a:stretch>
          <a:fillRect/>
        </a:stretch>
      </xdr:blipFill>
      <xdr:spPr bwMode="auto">
        <a:xfrm>
          <a:off x="0" y="0"/>
          <a:ext cx="12392025" cy="5429250"/>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152401</xdr:colOff>
      <xdr:row>3</xdr:row>
      <xdr:rowOff>142875</xdr:rowOff>
    </xdr:to>
    <xdr:sp macro="" textlink="">
      <xdr:nvSpPr>
        <xdr:cNvPr id="4" name="テキスト ボックス 3"/>
        <xdr:cNvSpPr txBox="1"/>
      </xdr:nvSpPr>
      <xdr:spPr>
        <a:xfrm>
          <a:off x="123825" y="219075"/>
          <a:ext cx="1400176"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No.125:EURAUD</a:t>
          </a:r>
        </a:p>
        <a:p>
          <a:r>
            <a:rPr kumimoji="1" lang="ja-JP" altLang="en-US" sz="1100"/>
            <a:t>ｗ復帰一勝目狙い</a:t>
          </a:r>
          <a:r>
            <a:rPr kumimoji="1" lang="en-US" altLang="ja-JP" sz="1100"/>
            <a:t>-1</a:t>
          </a:r>
          <a:endParaRPr kumimoji="1" lang="ja-JP" altLang="en-US" sz="1100"/>
        </a:p>
      </xdr:txBody>
    </xdr:sp>
    <xdr:clientData/>
  </xdr:twoCellAnchor>
  <xdr:twoCellAnchor>
    <xdr:from>
      <xdr:col>0</xdr:col>
      <xdr:colOff>123827</xdr:colOff>
      <xdr:row>4</xdr:row>
      <xdr:rowOff>95251</xdr:rowOff>
    </xdr:from>
    <xdr:to>
      <xdr:col>2</xdr:col>
      <xdr:colOff>447677</xdr:colOff>
      <xdr:row>8</xdr:row>
      <xdr:rowOff>85724</xdr:rowOff>
    </xdr:to>
    <xdr:sp macro="" textlink="">
      <xdr:nvSpPr>
        <xdr:cNvPr id="5" name="テキスト ボックス 4"/>
        <xdr:cNvSpPr txBox="1"/>
      </xdr:nvSpPr>
      <xdr:spPr>
        <a:xfrm>
          <a:off x="123827" y="781051"/>
          <a:ext cx="1695450" cy="6762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３連勝の１勝目ということで、</a:t>
          </a:r>
          <a:r>
            <a:rPr kumimoji="1" lang="en-US" altLang="ja-JP" sz="1100"/>
            <a:t>S/R</a:t>
          </a:r>
          <a:r>
            <a:rPr kumimoji="1" lang="ja-JP" altLang="en-US" sz="1100"/>
            <a:t>弱い＆</a:t>
          </a:r>
          <a:r>
            <a:rPr kumimoji="1" lang="en-US" altLang="ja-JP" sz="1100"/>
            <a:t>15</a:t>
          </a:r>
          <a:r>
            <a:rPr kumimoji="1" lang="ja-JP" altLang="en-US" sz="1100"/>
            <a:t>分足だったが強引に</a:t>
          </a:r>
          <a:r>
            <a:rPr kumimoji="1" lang="en-US" altLang="ja-JP" sz="1100"/>
            <a:t>IN</a:t>
          </a:r>
          <a:r>
            <a:rPr kumimoji="1" lang="ja-JP" altLang="en-US" sz="1100"/>
            <a:t>⇒負け。</a:t>
          </a:r>
          <a:endParaRPr kumimoji="1" lang="en-US" altLang="ja-JP" sz="1100"/>
        </a:p>
      </xdr:txBody>
    </xdr:sp>
    <xdr:clientData/>
  </xdr:twoCellAnchor>
  <xdr:twoCellAnchor>
    <xdr:from>
      <xdr:col>11</xdr:col>
      <xdr:colOff>314326</xdr:colOff>
      <xdr:row>0</xdr:row>
      <xdr:rowOff>133350</xdr:rowOff>
    </xdr:from>
    <xdr:to>
      <xdr:col>12</xdr:col>
      <xdr:colOff>447675</xdr:colOff>
      <xdr:row>2</xdr:row>
      <xdr:rowOff>123825</xdr:rowOff>
    </xdr:to>
    <xdr:sp macro="" textlink="">
      <xdr:nvSpPr>
        <xdr:cNvPr id="9" name="角丸四角形吹き出し 8"/>
        <xdr:cNvSpPr/>
      </xdr:nvSpPr>
      <xdr:spPr>
        <a:xfrm>
          <a:off x="7858126" y="133350"/>
          <a:ext cx="819149" cy="333375"/>
        </a:xfrm>
        <a:prstGeom prst="wedgeRoundRectCallout">
          <a:avLst>
            <a:gd name="adj1" fmla="val 62095"/>
            <a:gd name="adj2" fmla="val 12850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9</xdr:col>
      <xdr:colOff>628651</xdr:colOff>
      <xdr:row>2</xdr:row>
      <xdr:rowOff>95250</xdr:rowOff>
    </xdr:from>
    <xdr:to>
      <xdr:col>11</xdr:col>
      <xdr:colOff>228600</xdr:colOff>
      <xdr:row>3</xdr:row>
      <xdr:rowOff>57151</xdr:rowOff>
    </xdr:to>
    <xdr:cxnSp macro="">
      <xdr:nvCxnSpPr>
        <xdr:cNvPr id="11" name="直線矢印コネクタ 10"/>
        <xdr:cNvCxnSpPr/>
      </xdr:nvCxnSpPr>
      <xdr:spPr>
        <a:xfrm flipV="1">
          <a:off x="6800851" y="438150"/>
          <a:ext cx="971549" cy="1333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542926</xdr:colOff>
      <xdr:row>60</xdr:row>
      <xdr:rowOff>142875</xdr:rowOff>
    </xdr:from>
    <xdr:to>
      <xdr:col>14</xdr:col>
      <xdr:colOff>533400</xdr:colOff>
      <xdr:row>62</xdr:row>
      <xdr:rowOff>9526</xdr:rowOff>
    </xdr:to>
    <xdr:cxnSp macro="">
      <xdr:nvCxnSpPr>
        <xdr:cNvPr id="12" name="直線矢印コネクタ 11"/>
        <xdr:cNvCxnSpPr/>
      </xdr:nvCxnSpPr>
      <xdr:spPr>
        <a:xfrm flipV="1">
          <a:off x="9458326" y="10429875"/>
          <a:ext cx="676274" cy="2095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238126</xdr:colOff>
      <xdr:row>8</xdr:row>
      <xdr:rowOff>57151</xdr:rowOff>
    </xdr:from>
    <xdr:to>
      <xdr:col>11</xdr:col>
      <xdr:colOff>247651</xdr:colOff>
      <xdr:row>10</xdr:row>
      <xdr:rowOff>57151</xdr:rowOff>
    </xdr:to>
    <xdr:sp macro="" textlink="">
      <xdr:nvSpPr>
        <xdr:cNvPr id="13" name="角丸四角形吹き出し 12"/>
        <xdr:cNvSpPr/>
      </xdr:nvSpPr>
      <xdr:spPr>
        <a:xfrm>
          <a:off x="7096126" y="1428751"/>
          <a:ext cx="695325" cy="342900"/>
        </a:xfrm>
        <a:prstGeom prst="wedgeRoundRectCallout">
          <a:avLst>
            <a:gd name="adj1" fmla="val 71673"/>
            <a:gd name="adj2" fmla="val -12721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7</xdr:col>
      <xdr:colOff>123826</xdr:colOff>
      <xdr:row>52</xdr:row>
      <xdr:rowOff>66676</xdr:rowOff>
    </xdr:from>
    <xdr:to>
      <xdr:col>8</xdr:col>
      <xdr:colOff>361950</xdr:colOff>
      <xdr:row>53</xdr:row>
      <xdr:rowOff>152400</xdr:rowOff>
    </xdr:to>
    <xdr:cxnSp macro="">
      <xdr:nvCxnSpPr>
        <xdr:cNvPr id="19" name="直線矢印コネクタ 18"/>
        <xdr:cNvCxnSpPr/>
      </xdr:nvCxnSpPr>
      <xdr:spPr>
        <a:xfrm>
          <a:off x="4924426" y="8982076"/>
          <a:ext cx="923924" cy="25717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19</xdr:row>
      <xdr:rowOff>85727</xdr:rowOff>
    </xdr:from>
    <xdr:to>
      <xdr:col>11</xdr:col>
      <xdr:colOff>314325</xdr:colOff>
      <xdr:row>23</xdr:row>
      <xdr:rowOff>47625</xdr:rowOff>
    </xdr:to>
    <xdr:cxnSp macro="">
      <xdr:nvCxnSpPr>
        <xdr:cNvPr id="24" name="直線矢印コネクタ 23"/>
        <xdr:cNvCxnSpPr/>
      </xdr:nvCxnSpPr>
      <xdr:spPr>
        <a:xfrm>
          <a:off x="6858001" y="3343277"/>
          <a:ext cx="1000124" cy="64769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18</xdr:col>
      <xdr:colOff>66675</xdr:colOff>
      <xdr:row>64</xdr:row>
      <xdr:rowOff>57150</xdr:rowOff>
    </xdr:to>
    <xdr:pic>
      <xdr:nvPicPr>
        <xdr:cNvPr id="17411" name="Picture 3"/>
        <xdr:cNvPicPr>
          <a:picLocks noChangeAspect="1" noChangeArrowheads="1"/>
        </xdr:cNvPicPr>
      </xdr:nvPicPr>
      <xdr:blipFill>
        <a:blip xmlns:r="http://schemas.openxmlformats.org/officeDocument/2006/relationships" r:embed="rId1"/>
        <a:srcRect l="4612" t="13021" b="12891"/>
        <a:stretch>
          <a:fillRect/>
        </a:stretch>
      </xdr:blipFill>
      <xdr:spPr bwMode="auto">
        <a:xfrm>
          <a:off x="0" y="5610225"/>
          <a:ext cx="12411075" cy="5419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76200</xdr:colOff>
      <xdr:row>31</xdr:row>
      <xdr:rowOff>114300</xdr:rowOff>
    </xdr:to>
    <xdr:pic>
      <xdr:nvPicPr>
        <xdr:cNvPr id="17410" name="Picture 2"/>
        <xdr:cNvPicPr>
          <a:picLocks noChangeAspect="1" noChangeArrowheads="1"/>
        </xdr:cNvPicPr>
      </xdr:nvPicPr>
      <xdr:blipFill>
        <a:blip xmlns:r="http://schemas.openxmlformats.org/officeDocument/2006/relationships" r:embed="rId2"/>
        <a:srcRect l="4539" t="12891" b="12891"/>
        <a:stretch>
          <a:fillRect/>
        </a:stretch>
      </xdr:blipFill>
      <xdr:spPr bwMode="auto">
        <a:xfrm>
          <a:off x="0" y="0"/>
          <a:ext cx="12420600" cy="5429250"/>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3</xdr:row>
      <xdr:rowOff>142875</xdr:rowOff>
    </xdr:to>
    <xdr:sp macro="" textlink="">
      <xdr:nvSpPr>
        <xdr:cNvPr id="3" name="テキスト ボックス 2"/>
        <xdr:cNvSpPr txBox="1"/>
      </xdr:nvSpPr>
      <xdr:spPr>
        <a:xfrm>
          <a:off x="123825" y="219075"/>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No.124:AUDJPY</a:t>
          </a:r>
        </a:p>
        <a:p>
          <a:r>
            <a:rPr kumimoji="1" lang="ja-JP" altLang="en-US" sz="1100"/>
            <a:t>相場認識</a:t>
          </a:r>
        </a:p>
      </xdr:txBody>
    </xdr:sp>
    <xdr:clientData/>
  </xdr:twoCellAnchor>
  <xdr:twoCellAnchor>
    <xdr:from>
      <xdr:col>0</xdr:col>
      <xdr:colOff>123827</xdr:colOff>
      <xdr:row>4</xdr:row>
      <xdr:rowOff>95252</xdr:rowOff>
    </xdr:from>
    <xdr:to>
      <xdr:col>2</xdr:col>
      <xdr:colOff>447677</xdr:colOff>
      <xdr:row>7</xdr:row>
      <xdr:rowOff>57150</xdr:rowOff>
    </xdr:to>
    <xdr:sp macro="" textlink="">
      <xdr:nvSpPr>
        <xdr:cNvPr id="4" name="テキスト ボックス 3"/>
        <xdr:cNvSpPr txBox="1"/>
      </xdr:nvSpPr>
      <xdr:spPr>
        <a:xfrm>
          <a:off x="123827" y="781052"/>
          <a:ext cx="1695450" cy="476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日足レベルでそれなりに強めの</a:t>
          </a:r>
          <a:r>
            <a:rPr kumimoji="1" lang="en-US" altLang="ja-JP" sz="1100"/>
            <a:t>S/R</a:t>
          </a:r>
          <a:r>
            <a:rPr kumimoji="1" lang="ja-JP" altLang="en-US" sz="1100"/>
            <a:t>に当たっている</a:t>
          </a:r>
          <a:endParaRPr kumimoji="1" lang="en-US" altLang="ja-JP" sz="1100"/>
        </a:p>
      </xdr:txBody>
    </xdr:sp>
    <xdr:clientData/>
  </xdr:twoCellAnchor>
  <xdr:twoCellAnchor>
    <xdr:from>
      <xdr:col>8</xdr:col>
      <xdr:colOff>113519</xdr:colOff>
      <xdr:row>13</xdr:row>
      <xdr:rowOff>795</xdr:rowOff>
    </xdr:from>
    <xdr:to>
      <xdr:col>8</xdr:col>
      <xdr:colOff>115107</xdr:colOff>
      <xdr:row>16</xdr:row>
      <xdr:rowOff>134146</xdr:rowOff>
    </xdr:to>
    <xdr:cxnSp macro="">
      <xdr:nvCxnSpPr>
        <xdr:cNvPr id="6" name="直線矢印コネクタ 5"/>
        <xdr:cNvCxnSpPr/>
      </xdr:nvCxnSpPr>
      <xdr:spPr>
        <a:xfrm rot="5400000" flipH="1" flipV="1">
          <a:off x="5276862" y="2552702"/>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685018</xdr:colOff>
      <xdr:row>13</xdr:row>
      <xdr:rowOff>76999</xdr:rowOff>
    </xdr:from>
    <xdr:to>
      <xdr:col>11</xdr:col>
      <xdr:colOff>806</xdr:colOff>
      <xdr:row>17</xdr:row>
      <xdr:rowOff>38900</xdr:rowOff>
    </xdr:to>
    <xdr:cxnSp macro="">
      <xdr:nvCxnSpPr>
        <xdr:cNvPr id="7" name="直線矢印コネクタ 6"/>
        <xdr:cNvCxnSpPr/>
      </xdr:nvCxnSpPr>
      <xdr:spPr>
        <a:xfrm rot="5400000" flipH="1" flipV="1">
          <a:off x="7219961" y="2628906"/>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399269</xdr:colOff>
      <xdr:row>9</xdr:row>
      <xdr:rowOff>115096</xdr:rowOff>
    </xdr:from>
    <xdr:to>
      <xdr:col>11</xdr:col>
      <xdr:colOff>400050</xdr:colOff>
      <xdr:row>12</xdr:row>
      <xdr:rowOff>114299</xdr:rowOff>
    </xdr:to>
    <xdr:cxnSp macro="">
      <xdr:nvCxnSpPr>
        <xdr:cNvPr id="8" name="直線矢印コネクタ 7"/>
        <xdr:cNvCxnSpPr/>
      </xdr:nvCxnSpPr>
      <xdr:spPr>
        <a:xfrm rot="16200000" flipH="1">
          <a:off x="7686683" y="1914532"/>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647701</xdr:colOff>
      <xdr:row>33</xdr:row>
      <xdr:rowOff>161925</xdr:rowOff>
    </xdr:from>
    <xdr:to>
      <xdr:col>11</xdr:col>
      <xdr:colOff>95250</xdr:colOff>
      <xdr:row>35</xdr:row>
      <xdr:rowOff>152400</xdr:rowOff>
    </xdr:to>
    <xdr:sp macro="" textlink="">
      <xdr:nvSpPr>
        <xdr:cNvPr id="10" name="角丸四角形吹き出し 9"/>
        <xdr:cNvSpPr/>
      </xdr:nvSpPr>
      <xdr:spPr>
        <a:xfrm>
          <a:off x="6819901" y="5819775"/>
          <a:ext cx="819149" cy="333375"/>
        </a:xfrm>
        <a:prstGeom prst="wedgeRoundRectCallout">
          <a:avLst>
            <a:gd name="adj1" fmla="val -69301"/>
            <a:gd name="adj2" fmla="val 11707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104775</xdr:colOff>
      <xdr:row>34</xdr:row>
      <xdr:rowOff>19050</xdr:rowOff>
    </xdr:from>
    <xdr:to>
      <xdr:col>2</xdr:col>
      <xdr:colOff>76200</xdr:colOff>
      <xdr:row>36</xdr:row>
      <xdr:rowOff>133350</xdr:rowOff>
    </xdr:to>
    <xdr:sp macro="" textlink="">
      <xdr:nvSpPr>
        <xdr:cNvPr id="11" name="テキスト ボックス 10"/>
        <xdr:cNvSpPr txBox="1"/>
      </xdr:nvSpPr>
      <xdr:spPr>
        <a:xfrm>
          <a:off x="104775" y="5848350"/>
          <a:ext cx="13430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３０ｍ、１ｈ足で</a:t>
          </a:r>
          <a:endParaRPr kumimoji="1" lang="en-US" altLang="ja-JP" sz="1100"/>
        </a:p>
        <a:p>
          <a:r>
            <a:rPr kumimoji="1" lang="ja-JP" altLang="en-US" sz="1100"/>
            <a:t>笹田ｗトップと認識</a:t>
          </a:r>
        </a:p>
      </xdr:txBody>
    </xdr:sp>
    <xdr:clientData/>
  </xdr:twoCellAnchor>
  <xdr:twoCellAnchor>
    <xdr:from>
      <xdr:col>7</xdr:col>
      <xdr:colOff>57151</xdr:colOff>
      <xdr:row>34</xdr:row>
      <xdr:rowOff>95250</xdr:rowOff>
    </xdr:from>
    <xdr:to>
      <xdr:col>8</xdr:col>
      <xdr:colOff>333375</xdr:colOff>
      <xdr:row>35</xdr:row>
      <xdr:rowOff>123825</xdr:rowOff>
    </xdr:to>
    <xdr:cxnSp macro="">
      <xdr:nvCxnSpPr>
        <xdr:cNvPr id="12" name="直線矢印コネクタ 11"/>
        <xdr:cNvCxnSpPr/>
      </xdr:nvCxnSpPr>
      <xdr:spPr>
        <a:xfrm flipV="1">
          <a:off x="4857751" y="5924550"/>
          <a:ext cx="962024" cy="2000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495301</xdr:colOff>
      <xdr:row>34</xdr:row>
      <xdr:rowOff>19051</xdr:rowOff>
    </xdr:from>
    <xdr:to>
      <xdr:col>9</xdr:col>
      <xdr:colOff>504826</xdr:colOff>
      <xdr:row>36</xdr:row>
      <xdr:rowOff>19051</xdr:rowOff>
    </xdr:to>
    <xdr:sp macro="" textlink="">
      <xdr:nvSpPr>
        <xdr:cNvPr id="14" name="角丸四角形吹き出し 13"/>
        <xdr:cNvSpPr/>
      </xdr:nvSpPr>
      <xdr:spPr>
        <a:xfrm>
          <a:off x="5981701" y="5848351"/>
          <a:ext cx="695325" cy="342900"/>
        </a:xfrm>
        <a:prstGeom prst="wedgeRoundRectCallout">
          <a:avLst>
            <a:gd name="adj1" fmla="val -15998"/>
            <a:gd name="adj2" fmla="val 12001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133348</xdr:colOff>
      <xdr:row>37</xdr:row>
      <xdr:rowOff>95248</xdr:rowOff>
    </xdr:from>
    <xdr:to>
      <xdr:col>2</xdr:col>
      <xdr:colOff>495300</xdr:colOff>
      <xdr:row>43</xdr:row>
      <xdr:rowOff>76199</xdr:rowOff>
    </xdr:to>
    <xdr:sp macro="" textlink="">
      <xdr:nvSpPr>
        <xdr:cNvPr id="15" name="テキスト ボックス 14"/>
        <xdr:cNvSpPr txBox="1"/>
      </xdr:nvSpPr>
      <xdr:spPr>
        <a:xfrm>
          <a:off x="133348" y="6438898"/>
          <a:ext cx="1733552" cy="1009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現在の相場環境では戻りが深い⇒戻りで入ることでリワードを狙うことに決定</a:t>
          </a:r>
          <a:endParaRPr kumimoji="1" lang="en-US" altLang="ja-JP" sz="1100"/>
        </a:p>
        <a:p>
          <a:r>
            <a:rPr kumimoji="1" lang="ja-JP" altLang="en-US" sz="1100"/>
            <a:t>⇒ブレイク後</a:t>
          </a:r>
          <a:r>
            <a:rPr kumimoji="1" lang="en-US" altLang="ja-JP" sz="1100"/>
            <a:t>38.2</a:t>
          </a:r>
          <a:r>
            <a:rPr kumimoji="1" lang="ja-JP" altLang="en-US" sz="1100"/>
            <a:t>まで戻ったところで１％ロット</a:t>
          </a:r>
          <a:r>
            <a:rPr kumimoji="1" lang="en-US" altLang="ja-JP" sz="1100"/>
            <a:t>IN</a:t>
          </a:r>
          <a:endParaRPr kumimoji="1" lang="ja-JP" altLang="en-US" sz="1100"/>
        </a:p>
      </xdr:txBody>
    </xdr:sp>
    <xdr:clientData/>
  </xdr:twoCellAnchor>
  <xdr:twoCellAnchor>
    <xdr:from>
      <xdr:col>12</xdr:col>
      <xdr:colOff>542144</xdr:colOff>
      <xdr:row>9</xdr:row>
      <xdr:rowOff>115096</xdr:rowOff>
    </xdr:from>
    <xdr:to>
      <xdr:col>12</xdr:col>
      <xdr:colOff>542925</xdr:colOff>
      <xdr:row>12</xdr:row>
      <xdr:rowOff>114299</xdr:rowOff>
    </xdr:to>
    <xdr:cxnSp macro="">
      <xdr:nvCxnSpPr>
        <xdr:cNvPr id="19" name="直線矢印コネクタ 18"/>
        <xdr:cNvCxnSpPr/>
      </xdr:nvCxnSpPr>
      <xdr:spPr>
        <a:xfrm rot="16200000" flipH="1">
          <a:off x="8515358" y="1914532"/>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542144</xdr:colOff>
      <xdr:row>9</xdr:row>
      <xdr:rowOff>96046</xdr:rowOff>
    </xdr:from>
    <xdr:to>
      <xdr:col>13</xdr:col>
      <xdr:colOff>542925</xdr:colOff>
      <xdr:row>12</xdr:row>
      <xdr:rowOff>95249</xdr:rowOff>
    </xdr:to>
    <xdr:cxnSp macro="">
      <xdr:nvCxnSpPr>
        <xdr:cNvPr id="20" name="直線矢印コネクタ 19"/>
        <xdr:cNvCxnSpPr/>
      </xdr:nvCxnSpPr>
      <xdr:spPr>
        <a:xfrm rot="16200000" flipH="1">
          <a:off x="9201158" y="1895482"/>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409576</xdr:colOff>
      <xdr:row>39</xdr:row>
      <xdr:rowOff>76200</xdr:rowOff>
    </xdr:from>
    <xdr:to>
      <xdr:col>15</xdr:col>
      <xdr:colOff>219075</xdr:colOff>
      <xdr:row>44</xdr:row>
      <xdr:rowOff>19050</xdr:rowOff>
    </xdr:to>
    <xdr:sp macro="" textlink="">
      <xdr:nvSpPr>
        <xdr:cNvPr id="22" name="角丸四角形吹き出し 21"/>
        <xdr:cNvSpPr/>
      </xdr:nvSpPr>
      <xdr:spPr>
        <a:xfrm>
          <a:off x="8639176" y="6762750"/>
          <a:ext cx="1866899" cy="800100"/>
        </a:xfrm>
        <a:prstGeom prst="wedgeRoundRectCallout">
          <a:avLst>
            <a:gd name="adj1" fmla="val -28460"/>
            <a:gd name="adj2" fmla="val -8173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高値圏はまだ上にあった</a:t>
          </a:r>
          <a:endParaRPr kumimoji="1" lang="en-US" altLang="ja-JP" sz="1100"/>
        </a:p>
        <a:p>
          <a:pPr algn="ctr"/>
          <a:r>
            <a:rPr kumimoji="1" lang="ja-JP" altLang="en-US" sz="1100"/>
            <a:t>しかし笹田ｗの条件には合わない</a:t>
          </a:r>
          <a:r>
            <a:rPr kumimoji="1" lang="en-US" altLang="ja-JP" sz="1100"/>
            <a:t>×</a:t>
          </a:r>
        </a:p>
        <a:p>
          <a:pPr algn="ctr"/>
          <a:r>
            <a:rPr kumimoji="1" lang="ja-JP" altLang="en-US" sz="1100"/>
            <a:t>今の相場状況か</a:t>
          </a:r>
          <a:r>
            <a:rPr kumimoji="1" lang="en-US" altLang="ja-JP" sz="1100"/>
            <a:t>…</a:t>
          </a:r>
          <a:endParaRPr kumimoji="1" lang="ja-JP" altLang="en-US" sz="1100"/>
        </a:p>
      </xdr:txBody>
    </xdr:sp>
    <xdr:clientData/>
  </xdr:twoCellAnchor>
  <xdr:twoCellAnchor>
    <xdr:from>
      <xdr:col>11</xdr:col>
      <xdr:colOff>161925</xdr:colOff>
      <xdr:row>33</xdr:row>
      <xdr:rowOff>76200</xdr:rowOff>
    </xdr:from>
    <xdr:to>
      <xdr:col>15</xdr:col>
      <xdr:colOff>190500</xdr:colOff>
      <xdr:row>38</xdr:row>
      <xdr:rowOff>57150</xdr:rowOff>
    </xdr:to>
    <xdr:sp macro="" textlink="">
      <xdr:nvSpPr>
        <xdr:cNvPr id="23" name="角丸四角形 22"/>
        <xdr:cNvSpPr/>
      </xdr:nvSpPr>
      <xdr:spPr>
        <a:xfrm>
          <a:off x="7705725" y="5734050"/>
          <a:ext cx="2771775" cy="838200"/>
        </a:xfrm>
        <a:prstGeom prst="roundRect">
          <a:avLst/>
        </a:prstGeom>
        <a:noFill/>
      </xdr:spPr>
      <xdr:style>
        <a:lnRef idx="2">
          <a:schemeClr val="accent6"/>
        </a:lnRef>
        <a:fillRef idx="1">
          <a:schemeClr val="lt1"/>
        </a:fillRef>
        <a:effectRef idx="0">
          <a:schemeClr val="accent6"/>
        </a:effectRef>
        <a:fontRef idx="minor">
          <a:schemeClr val="dk1"/>
        </a:fontRef>
      </xdr:style>
      <xdr:txBody>
        <a:bodyPr rtlCol="0" anchor="ctr"/>
        <a:lstStyle/>
        <a:p>
          <a:pPr algn="ctr"/>
          <a:endParaRPr kumimoji="1" lang="ja-JP" altLang="en-US" sz="1100"/>
        </a:p>
      </xdr:txBody>
    </xdr:sp>
    <xdr:clientData/>
  </xdr:twoCellAnchor>
  <xdr:twoCellAnchor>
    <xdr:from>
      <xdr:col>7</xdr:col>
      <xdr:colOff>123826</xdr:colOff>
      <xdr:row>52</xdr:row>
      <xdr:rowOff>66676</xdr:rowOff>
    </xdr:from>
    <xdr:to>
      <xdr:col>8</xdr:col>
      <xdr:colOff>361950</xdr:colOff>
      <xdr:row>53</xdr:row>
      <xdr:rowOff>152400</xdr:rowOff>
    </xdr:to>
    <xdr:cxnSp macro="">
      <xdr:nvCxnSpPr>
        <xdr:cNvPr id="25" name="直線矢印コネクタ 24"/>
        <xdr:cNvCxnSpPr/>
      </xdr:nvCxnSpPr>
      <xdr:spPr>
        <a:xfrm>
          <a:off x="4924426" y="8982076"/>
          <a:ext cx="923924" cy="25717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142873</xdr:colOff>
      <xdr:row>44</xdr:row>
      <xdr:rowOff>28574</xdr:rowOff>
    </xdr:from>
    <xdr:to>
      <xdr:col>2</xdr:col>
      <xdr:colOff>504825</xdr:colOff>
      <xdr:row>46</xdr:row>
      <xdr:rowOff>142875</xdr:rowOff>
    </xdr:to>
    <xdr:sp macro="" textlink="">
      <xdr:nvSpPr>
        <xdr:cNvPr id="27" name="テキスト ボックス 26"/>
        <xdr:cNvSpPr txBox="1"/>
      </xdr:nvSpPr>
      <xdr:spPr>
        <a:xfrm>
          <a:off x="142873" y="7572374"/>
          <a:ext cx="1733552" cy="4572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今回の負けで再び笹田ｗ２連敗⇒最少ロットへ移行</a:t>
          </a:r>
        </a:p>
      </xdr:txBody>
    </xdr:sp>
    <xdr:clientData/>
  </xdr:twoCellAnchor>
  <xdr:twoCellAnchor>
    <xdr:from>
      <xdr:col>1</xdr:col>
      <xdr:colOff>314326</xdr:colOff>
      <xdr:row>49</xdr:row>
      <xdr:rowOff>123826</xdr:rowOff>
    </xdr:from>
    <xdr:to>
      <xdr:col>3</xdr:col>
      <xdr:colOff>504825</xdr:colOff>
      <xdr:row>51</xdr:row>
      <xdr:rowOff>123826</xdr:rowOff>
    </xdr:to>
    <xdr:sp macro="" textlink="">
      <xdr:nvSpPr>
        <xdr:cNvPr id="28" name="角丸四角形吹き出し 27"/>
        <xdr:cNvSpPr/>
      </xdr:nvSpPr>
      <xdr:spPr>
        <a:xfrm>
          <a:off x="1000126" y="8524876"/>
          <a:ext cx="1562099" cy="342900"/>
        </a:xfrm>
        <a:prstGeom prst="wedgeRoundRectCallout">
          <a:avLst>
            <a:gd name="adj1" fmla="val -23607"/>
            <a:gd name="adj2" fmla="val -5221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戻りでの</a:t>
          </a:r>
          <a:r>
            <a:rPr kumimoji="1" lang="en-US" altLang="ja-JP" sz="1100" b="1"/>
            <a:t>IN</a:t>
          </a:r>
          <a:r>
            <a:rPr kumimoji="1" lang="ja-JP" altLang="en-US" sz="1100" b="1"/>
            <a:t>はアリ！</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76200</xdr:colOff>
      <xdr:row>31</xdr:row>
      <xdr:rowOff>104775</xdr:rowOff>
    </xdr:to>
    <xdr:pic>
      <xdr:nvPicPr>
        <xdr:cNvPr id="16385" name="Picture 1"/>
        <xdr:cNvPicPr>
          <a:picLocks noChangeAspect="1" noChangeArrowheads="1"/>
        </xdr:cNvPicPr>
      </xdr:nvPicPr>
      <xdr:blipFill>
        <a:blip xmlns:r="http://schemas.openxmlformats.org/officeDocument/2006/relationships" r:embed="rId1"/>
        <a:srcRect l="4539" t="12891" b="13021"/>
        <a:stretch>
          <a:fillRect/>
        </a:stretch>
      </xdr:blipFill>
      <xdr:spPr bwMode="auto">
        <a:xfrm>
          <a:off x="0" y="0"/>
          <a:ext cx="12420600" cy="5419725"/>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485775</xdr:colOff>
      <xdr:row>3</xdr:row>
      <xdr:rowOff>142875</xdr:rowOff>
    </xdr:to>
    <xdr:sp macro="" textlink="">
      <xdr:nvSpPr>
        <xdr:cNvPr id="3" name="テキスト ボックス 2"/>
        <xdr:cNvSpPr txBox="1"/>
      </xdr:nvSpPr>
      <xdr:spPr>
        <a:xfrm>
          <a:off x="123825" y="219075"/>
          <a:ext cx="1733550"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No.123:EURCHF</a:t>
          </a:r>
        </a:p>
        <a:p>
          <a:r>
            <a:rPr kumimoji="1" lang="ja-JP" altLang="en-US" sz="1100"/>
            <a:t>レンジブレイク？（お試し）</a:t>
          </a:r>
          <a:endParaRPr kumimoji="1" lang="en-US" altLang="ja-JP" sz="1100"/>
        </a:p>
      </xdr:txBody>
    </xdr:sp>
    <xdr:clientData/>
  </xdr:twoCellAnchor>
  <xdr:twoCellAnchor>
    <xdr:from>
      <xdr:col>0</xdr:col>
      <xdr:colOff>123827</xdr:colOff>
      <xdr:row>4</xdr:row>
      <xdr:rowOff>95252</xdr:rowOff>
    </xdr:from>
    <xdr:to>
      <xdr:col>2</xdr:col>
      <xdr:colOff>447675</xdr:colOff>
      <xdr:row>8</xdr:row>
      <xdr:rowOff>38100</xdr:rowOff>
    </xdr:to>
    <xdr:sp macro="" textlink="">
      <xdr:nvSpPr>
        <xdr:cNvPr id="4" name="テキスト ボックス 3"/>
        <xdr:cNvSpPr txBox="1"/>
      </xdr:nvSpPr>
      <xdr:spPr>
        <a:xfrm>
          <a:off x="123827" y="781052"/>
          <a:ext cx="1695448" cy="6286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４ｈ足で引いた</a:t>
          </a:r>
          <a:r>
            <a:rPr kumimoji="1" lang="en-US" altLang="ja-JP" sz="1100"/>
            <a:t>FIB</a:t>
          </a:r>
          <a:r>
            <a:rPr kumimoji="1" lang="ja-JP" altLang="en-US" sz="1100"/>
            <a:t>の</a:t>
          </a:r>
          <a:r>
            <a:rPr kumimoji="1" lang="en-US" altLang="ja-JP" sz="1100"/>
            <a:t>61.8</a:t>
          </a:r>
          <a:r>
            <a:rPr kumimoji="1" lang="ja-JP" altLang="en-US" sz="1100"/>
            <a:t>と</a:t>
          </a:r>
          <a:r>
            <a:rPr kumimoji="1" lang="en-US" altLang="ja-JP" sz="1100"/>
            <a:t>50.0</a:t>
          </a:r>
          <a:r>
            <a:rPr kumimoji="1" lang="ja-JP" altLang="en-US" sz="1100"/>
            <a:t>の間できれいにレンジになっていた</a:t>
          </a:r>
          <a:endParaRPr kumimoji="1" lang="en-US" altLang="ja-JP" sz="1100"/>
        </a:p>
      </xdr:txBody>
    </xdr:sp>
    <xdr:clientData/>
  </xdr:twoCellAnchor>
  <xdr:twoCellAnchor>
    <xdr:from>
      <xdr:col>9</xdr:col>
      <xdr:colOff>627875</xdr:colOff>
      <xdr:row>8</xdr:row>
      <xdr:rowOff>134144</xdr:rowOff>
    </xdr:from>
    <xdr:to>
      <xdr:col>9</xdr:col>
      <xdr:colOff>629463</xdr:colOff>
      <xdr:row>12</xdr:row>
      <xdr:rowOff>96045</xdr:rowOff>
    </xdr:to>
    <xdr:cxnSp macro="">
      <xdr:nvCxnSpPr>
        <xdr:cNvPr id="5" name="直線矢印コネクタ 4"/>
        <xdr:cNvCxnSpPr/>
      </xdr:nvCxnSpPr>
      <xdr:spPr>
        <a:xfrm rot="5400000" flipH="1" flipV="1">
          <a:off x="6477018" y="1828801"/>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656444</xdr:colOff>
      <xdr:row>3</xdr:row>
      <xdr:rowOff>19846</xdr:rowOff>
    </xdr:from>
    <xdr:to>
      <xdr:col>9</xdr:col>
      <xdr:colOff>657225</xdr:colOff>
      <xdr:row>6</xdr:row>
      <xdr:rowOff>19049</xdr:rowOff>
    </xdr:to>
    <xdr:cxnSp macro="">
      <xdr:nvCxnSpPr>
        <xdr:cNvPr id="6" name="直線矢印コネクタ 5"/>
        <xdr:cNvCxnSpPr/>
      </xdr:nvCxnSpPr>
      <xdr:spPr>
        <a:xfrm rot="16200000" flipH="1">
          <a:off x="6572258" y="790582"/>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57151</xdr:colOff>
      <xdr:row>7</xdr:row>
      <xdr:rowOff>28575</xdr:rowOff>
    </xdr:from>
    <xdr:to>
      <xdr:col>14</xdr:col>
      <xdr:colOff>190500</xdr:colOff>
      <xdr:row>9</xdr:row>
      <xdr:rowOff>19050</xdr:rowOff>
    </xdr:to>
    <xdr:sp macro="" textlink="">
      <xdr:nvSpPr>
        <xdr:cNvPr id="7" name="角丸四角形吹き出し 6"/>
        <xdr:cNvSpPr/>
      </xdr:nvSpPr>
      <xdr:spPr>
        <a:xfrm>
          <a:off x="8972551" y="1228725"/>
          <a:ext cx="819149" cy="333375"/>
        </a:xfrm>
        <a:prstGeom prst="wedgeRoundRectCallout">
          <a:avLst>
            <a:gd name="adj1" fmla="val -79767"/>
            <a:gd name="adj2" fmla="val -9721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11</xdr:col>
      <xdr:colOff>142876</xdr:colOff>
      <xdr:row>10</xdr:row>
      <xdr:rowOff>123826</xdr:rowOff>
    </xdr:from>
    <xdr:to>
      <xdr:col>12</xdr:col>
      <xdr:colOff>152401</xdr:colOff>
      <xdr:row>12</xdr:row>
      <xdr:rowOff>123826</xdr:rowOff>
    </xdr:to>
    <xdr:sp macro="" textlink="">
      <xdr:nvSpPr>
        <xdr:cNvPr id="8" name="角丸四角形吹き出し 7"/>
        <xdr:cNvSpPr/>
      </xdr:nvSpPr>
      <xdr:spPr>
        <a:xfrm>
          <a:off x="7686676" y="1838326"/>
          <a:ext cx="695325" cy="342900"/>
        </a:xfrm>
        <a:prstGeom prst="wedgeRoundRectCallout">
          <a:avLst>
            <a:gd name="adj1" fmla="val -5039"/>
            <a:gd name="adj2" fmla="val -13832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142877</xdr:colOff>
      <xdr:row>9</xdr:row>
      <xdr:rowOff>19052</xdr:rowOff>
    </xdr:from>
    <xdr:to>
      <xdr:col>2</xdr:col>
      <xdr:colOff>466725</xdr:colOff>
      <xdr:row>12</xdr:row>
      <xdr:rowOff>133350</xdr:rowOff>
    </xdr:to>
    <xdr:sp macro="" textlink="">
      <xdr:nvSpPr>
        <xdr:cNvPr id="10" name="テキスト ボックス 9"/>
        <xdr:cNvSpPr txBox="1"/>
      </xdr:nvSpPr>
      <xdr:spPr>
        <a:xfrm>
          <a:off x="142877" y="1562102"/>
          <a:ext cx="1695448" cy="6286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ブレイクした方に動くかと思ったらフェイクだった</a:t>
          </a:r>
          <a:endParaRPr kumimoji="1" lang="en-US" altLang="ja-JP" sz="1100"/>
        </a:p>
        <a:p>
          <a:r>
            <a:rPr kumimoji="1" lang="ja-JP" altLang="en-US" sz="1100"/>
            <a:t>⇒よくある話。</a:t>
          </a:r>
          <a:endParaRPr kumimoji="1" lang="en-US" altLang="ja-JP" sz="1100"/>
        </a:p>
      </xdr:txBody>
    </xdr:sp>
    <xdr:clientData/>
  </xdr:twoCellAnchor>
  <xdr:twoCellAnchor>
    <xdr:from>
      <xdr:col>0</xdr:col>
      <xdr:colOff>228602</xdr:colOff>
      <xdr:row>15</xdr:row>
      <xdr:rowOff>2</xdr:rowOff>
    </xdr:from>
    <xdr:to>
      <xdr:col>2</xdr:col>
      <xdr:colOff>552450</xdr:colOff>
      <xdr:row>17</xdr:row>
      <xdr:rowOff>95250</xdr:rowOff>
    </xdr:to>
    <xdr:sp macro="" textlink="">
      <xdr:nvSpPr>
        <xdr:cNvPr id="11" name="テキスト ボックス 10"/>
        <xdr:cNvSpPr txBox="1"/>
      </xdr:nvSpPr>
      <xdr:spPr>
        <a:xfrm>
          <a:off x="228602" y="2571752"/>
          <a:ext cx="1695448" cy="438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改めて見直すと根拠薄すぎ</a:t>
          </a:r>
          <a:r>
            <a:rPr kumimoji="1" lang="en-US" altLang="ja-JP" sz="1100"/>
            <a:t>×</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47625</xdr:colOff>
      <xdr:row>31</xdr:row>
      <xdr:rowOff>104775</xdr:rowOff>
    </xdr:to>
    <xdr:pic>
      <xdr:nvPicPr>
        <xdr:cNvPr id="15361" name="Picture 1"/>
        <xdr:cNvPicPr>
          <a:picLocks noChangeAspect="1" noChangeArrowheads="1"/>
        </xdr:cNvPicPr>
      </xdr:nvPicPr>
      <xdr:blipFill>
        <a:blip xmlns:r="http://schemas.openxmlformats.org/officeDocument/2006/relationships" r:embed="rId1"/>
        <a:srcRect l="4758" t="12891" b="13021"/>
        <a:stretch>
          <a:fillRect/>
        </a:stretch>
      </xdr:blipFill>
      <xdr:spPr bwMode="auto">
        <a:xfrm>
          <a:off x="0" y="0"/>
          <a:ext cx="12392025" cy="5419725"/>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142875</xdr:colOff>
      <xdr:row>3</xdr:row>
      <xdr:rowOff>142875</xdr:rowOff>
    </xdr:to>
    <xdr:sp macro="" textlink="">
      <xdr:nvSpPr>
        <xdr:cNvPr id="3" name="テキスト ボックス 2"/>
        <xdr:cNvSpPr txBox="1"/>
      </xdr:nvSpPr>
      <xdr:spPr>
        <a:xfrm>
          <a:off x="123825" y="219075"/>
          <a:ext cx="1390650"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No.122:EURGBP</a:t>
          </a:r>
        </a:p>
        <a:p>
          <a:r>
            <a:rPr kumimoji="1" lang="ja-JP" altLang="en-US" sz="1100"/>
            <a:t>ｗ崩れフラッグもどき</a:t>
          </a:r>
        </a:p>
      </xdr:txBody>
    </xdr:sp>
    <xdr:clientData/>
  </xdr:twoCellAnchor>
  <xdr:twoCellAnchor>
    <xdr:from>
      <xdr:col>0</xdr:col>
      <xdr:colOff>123827</xdr:colOff>
      <xdr:row>4</xdr:row>
      <xdr:rowOff>95252</xdr:rowOff>
    </xdr:from>
    <xdr:to>
      <xdr:col>2</xdr:col>
      <xdr:colOff>447677</xdr:colOff>
      <xdr:row>7</xdr:row>
      <xdr:rowOff>57150</xdr:rowOff>
    </xdr:to>
    <xdr:sp macro="" textlink="">
      <xdr:nvSpPr>
        <xdr:cNvPr id="4" name="テキスト ボックス 3"/>
        <xdr:cNvSpPr txBox="1"/>
      </xdr:nvSpPr>
      <xdr:spPr>
        <a:xfrm>
          <a:off x="123827" y="781052"/>
          <a:ext cx="1695450" cy="476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ｗトップになりかけの右肩がフラッグ</a:t>
          </a:r>
          <a:endParaRPr kumimoji="1" lang="en-US" altLang="ja-JP" sz="1100"/>
        </a:p>
      </xdr:txBody>
    </xdr:sp>
    <xdr:clientData/>
  </xdr:twoCellAnchor>
  <xdr:twoCellAnchor>
    <xdr:from>
      <xdr:col>14</xdr:col>
      <xdr:colOff>342901</xdr:colOff>
      <xdr:row>0</xdr:row>
      <xdr:rowOff>85725</xdr:rowOff>
    </xdr:from>
    <xdr:to>
      <xdr:col>15</xdr:col>
      <xdr:colOff>476250</xdr:colOff>
      <xdr:row>2</xdr:row>
      <xdr:rowOff>76200</xdr:rowOff>
    </xdr:to>
    <xdr:sp macro="" textlink="">
      <xdr:nvSpPr>
        <xdr:cNvPr id="10" name="角丸四角形吹き出し 9"/>
        <xdr:cNvSpPr/>
      </xdr:nvSpPr>
      <xdr:spPr>
        <a:xfrm>
          <a:off x="9944101" y="85725"/>
          <a:ext cx="819149" cy="333375"/>
        </a:xfrm>
        <a:prstGeom prst="wedgeRoundRectCallout">
          <a:avLst>
            <a:gd name="adj1" fmla="val 49304"/>
            <a:gd name="adj2" fmla="val 7707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11</xdr:col>
      <xdr:colOff>180976</xdr:colOff>
      <xdr:row>6</xdr:row>
      <xdr:rowOff>142876</xdr:rowOff>
    </xdr:from>
    <xdr:to>
      <xdr:col>12</xdr:col>
      <xdr:colOff>190501</xdr:colOff>
      <xdr:row>8</xdr:row>
      <xdr:rowOff>142876</xdr:rowOff>
    </xdr:to>
    <xdr:sp macro="" textlink="">
      <xdr:nvSpPr>
        <xdr:cNvPr id="14" name="角丸四角形吹き出し 13"/>
        <xdr:cNvSpPr/>
      </xdr:nvSpPr>
      <xdr:spPr>
        <a:xfrm>
          <a:off x="7724776" y="1171576"/>
          <a:ext cx="695325" cy="342900"/>
        </a:xfrm>
        <a:prstGeom prst="wedgeRoundRectCallout">
          <a:avLst>
            <a:gd name="adj1" fmla="val 38797"/>
            <a:gd name="adj2" fmla="val -16332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142877</xdr:colOff>
      <xdr:row>7</xdr:row>
      <xdr:rowOff>161926</xdr:rowOff>
    </xdr:from>
    <xdr:to>
      <xdr:col>2</xdr:col>
      <xdr:colOff>466727</xdr:colOff>
      <xdr:row>11</xdr:row>
      <xdr:rowOff>152399</xdr:rowOff>
    </xdr:to>
    <xdr:sp macro="" textlink="">
      <xdr:nvSpPr>
        <xdr:cNvPr id="18" name="テキスト ボックス 17"/>
        <xdr:cNvSpPr txBox="1"/>
      </xdr:nvSpPr>
      <xdr:spPr>
        <a:xfrm>
          <a:off x="142877" y="1362076"/>
          <a:ext cx="1695450" cy="6762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フラッグブレイク後ｗトップのネックラインブレイクまで狙ってみた</a:t>
          </a:r>
          <a:endParaRPr kumimoji="1" lang="en-US" altLang="ja-JP" sz="1100"/>
        </a:p>
      </xdr:txBody>
    </xdr:sp>
    <xdr:clientData/>
  </xdr:twoCellAnchor>
  <xdr:twoCellAnchor>
    <xdr:from>
      <xdr:col>14</xdr:col>
      <xdr:colOff>466726</xdr:colOff>
      <xdr:row>9</xdr:row>
      <xdr:rowOff>28575</xdr:rowOff>
    </xdr:from>
    <xdr:to>
      <xdr:col>16</xdr:col>
      <xdr:colOff>523875</xdr:colOff>
      <xdr:row>12</xdr:row>
      <xdr:rowOff>38100</xdr:rowOff>
    </xdr:to>
    <xdr:sp macro="" textlink="">
      <xdr:nvSpPr>
        <xdr:cNvPr id="19" name="角丸四角形吹き出し 18"/>
        <xdr:cNvSpPr/>
      </xdr:nvSpPr>
      <xdr:spPr>
        <a:xfrm>
          <a:off x="10067926" y="1571625"/>
          <a:ext cx="1428749" cy="523875"/>
        </a:xfrm>
        <a:prstGeom prst="wedgeRoundRectCallout">
          <a:avLst>
            <a:gd name="adj1" fmla="val -8262"/>
            <a:gd name="adj2" fmla="val -10082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ｗのネックラインを割った後急上昇</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57150</xdr:colOff>
      <xdr:row>31</xdr:row>
      <xdr:rowOff>123825</xdr:rowOff>
    </xdr:to>
    <xdr:pic>
      <xdr:nvPicPr>
        <xdr:cNvPr id="14337" name="Picture 1"/>
        <xdr:cNvPicPr>
          <a:picLocks noChangeAspect="1" noChangeArrowheads="1"/>
        </xdr:cNvPicPr>
      </xdr:nvPicPr>
      <xdr:blipFill>
        <a:blip xmlns:r="http://schemas.openxmlformats.org/officeDocument/2006/relationships" r:embed="rId1"/>
        <a:srcRect l="4685" t="12891" b="12760"/>
        <a:stretch>
          <a:fillRect/>
        </a:stretch>
      </xdr:blipFill>
      <xdr:spPr bwMode="auto">
        <a:xfrm>
          <a:off x="0" y="0"/>
          <a:ext cx="12401550" cy="5438775"/>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3</xdr:row>
      <xdr:rowOff>142875</xdr:rowOff>
    </xdr:to>
    <xdr:sp macro="" textlink="">
      <xdr:nvSpPr>
        <xdr:cNvPr id="3" name="テキスト ボックス 2"/>
        <xdr:cNvSpPr txBox="1"/>
      </xdr:nvSpPr>
      <xdr:spPr>
        <a:xfrm>
          <a:off x="123825" y="219075"/>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No.121:EURUSD</a:t>
          </a:r>
        </a:p>
        <a:p>
          <a:r>
            <a:rPr kumimoji="1" lang="ja-JP" altLang="en-US" sz="1100"/>
            <a:t>フラッグ</a:t>
          </a:r>
          <a:endParaRPr kumimoji="1" lang="en-US" altLang="ja-JP" sz="1100"/>
        </a:p>
      </xdr:txBody>
    </xdr:sp>
    <xdr:clientData/>
  </xdr:twoCellAnchor>
  <xdr:twoCellAnchor>
    <xdr:from>
      <xdr:col>0</xdr:col>
      <xdr:colOff>123827</xdr:colOff>
      <xdr:row>4</xdr:row>
      <xdr:rowOff>95252</xdr:rowOff>
    </xdr:from>
    <xdr:to>
      <xdr:col>1</xdr:col>
      <xdr:colOff>628650</xdr:colOff>
      <xdr:row>7</xdr:row>
      <xdr:rowOff>57150</xdr:rowOff>
    </xdr:to>
    <xdr:sp macro="" textlink="">
      <xdr:nvSpPr>
        <xdr:cNvPr id="4" name="テキスト ボックス 3"/>
        <xdr:cNvSpPr txBox="1"/>
      </xdr:nvSpPr>
      <xdr:spPr>
        <a:xfrm>
          <a:off x="123827" y="781052"/>
          <a:ext cx="1190623" cy="476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レンジ中なので</a:t>
          </a:r>
          <a:endParaRPr kumimoji="1" lang="en-US" altLang="ja-JP" sz="1100"/>
        </a:p>
        <a:p>
          <a:r>
            <a:rPr kumimoji="1" lang="ja-JP" altLang="en-US" sz="1100"/>
            <a:t>効かなかった</a:t>
          </a:r>
          <a:endParaRPr kumimoji="1" lang="en-US" altLang="ja-JP" sz="1100"/>
        </a:p>
      </xdr:txBody>
    </xdr:sp>
    <xdr:clientData/>
  </xdr:twoCellAnchor>
  <xdr:twoCellAnchor>
    <xdr:from>
      <xdr:col>12</xdr:col>
      <xdr:colOff>65896</xdr:colOff>
      <xdr:row>7</xdr:row>
      <xdr:rowOff>124619</xdr:rowOff>
    </xdr:from>
    <xdr:to>
      <xdr:col>12</xdr:col>
      <xdr:colOff>67484</xdr:colOff>
      <xdr:row>11</xdr:row>
      <xdr:rowOff>86520</xdr:rowOff>
    </xdr:to>
    <xdr:cxnSp macro="">
      <xdr:nvCxnSpPr>
        <xdr:cNvPr id="6" name="直線矢印コネクタ 5"/>
        <xdr:cNvCxnSpPr/>
      </xdr:nvCxnSpPr>
      <xdr:spPr>
        <a:xfrm rot="5400000" flipH="1" flipV="1">
          <a:off x="7972439" y="1647826"/>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56369</xdr:colOff>
      <xdr:row>4</xdr:row>
      <xdr:rowOff>48421</xdr:rowOff>
    </xdr:from>
    <xdr:to>
      <xdr:col>11</xdr:col>
      <xdr:colOff>57150</xdr:colOff>
      <xdr:row>7</xdr:row>
      <xdr:rowOff>47624</xdr:rowOff>
    </xdr:to>
    <xdr:cxnSp macro="">
      <xdr:nvCxnSpPr>
        <xdr:cNvPr id="8" name="直線矢印コネクタ 7"/>
        <xdr:cNvCxnSpPr/>
      </xdr:nvCxnSpPr>
      <xdr:spPr>
        <a:xfrm rot="16200000" flipH="1">
          <a:off x="7343783" y="990607"/>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609601</xdr:colOff>
      <xdr:row>4</xdr:row>
      <xdr:rowOff>123825</xdr:rowOff>
    </xdr:from>
    <xdr:to>
      <xdr:col>14</xdr:col>
      <xdr:colOff>57150</xdr:colOff>
      <xdr:row>6</xdr:row>
      <xdr:rowOff>114300</xdr:rowOff>
    </xdr:to>
    <xdr:sp macro="" textlink="">
      <xdr:nvSpPr>
        <xdr:cNvPr id="10" name="角丸四角形吹き出し 9"/>
        <xdr:cNvSpPr/>
      </xdr:nvSpPr>
      <xdr:spPr>
        <a:xfrm>
          <a:off x="8839201" y="809625"/>
          <a:ext cx="819149" cy="333375"/>
        </a:xfrm>
        <a:prstGeom prst="wedgeRoundRectCallout">
          <a:avLst>
            <a:gd name="adj1" fmla="val -79767"/>
            <a:gd name="adj2" fmla="val 8850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11</xdr:col>
      <xdr:colOff>419101</xdr:colOff>
      <xdr:row>1</xdr:row>
      <xdr:rowOff>114301</xdr:rowOff>
    </xdr:from>
    <xdr:to>
      <xdr:col>12</xdr:col>
      <xdr:colOff>428626</xdr:colOff>
      <xdr:row>3</xdr:row>
      <xdr:rowOff>114301</xdr:rowOff>
    </xdr:to>
    <xdr:sp macro="" textlink="">
      <xdr:nvSpPr>
        <xdr:cNvPr id="14" name="角丸四角形吹き出し 13"/>
        <xdr:cNvSpPr/>
      </xdr:nvSpPr>
      <xdr:spPr>
        <a:xfrm>
          <a:off x="7962901" y="285751"/>
          <a:ext cx="695325" cy="342900"/>
        </a:xfrm>
        <a:prstGeom prst="wedgeRoundRectCallout">
          <a:avLst>
            <a:gd name="adj1" fmla="val 15509"/>
            <a:gd name="adj2" fmla="val 1144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33</xdr:row>
      <xdr:rowOff>9525</xdr:rowOff>
    </xdr:from>
    <xdr:to>
      <xdr:col>18</xdr:col>
      <xdr:colOff>57150</xdr:colOff>
      <xdr:row>64</xdr:row>
      <xdr:rowOff>123825</xdr:rowOff>
    </xdr:to>
    <xdr:pic>
      <xdr:nvPicPr>
        <xdr:cNvPr id="17410" name="Picture 2"/>
        <xdr:cNvPicPr>
          <a:picLocks noChangeAspect="1" noChangeArrowheads="1"/>
        </xdr:cNvPicPr>
      </xdr:nvPicPr>
      <xdr:blipFill>
        <a:blip xmlns:r="http://schemas.openxmlformats.org/officeDocument/2006/relationships" r:embed="rId1"/>
        <a:srcRect l="4685" t="12891" b="12891"/>
        <a:stretch>
          <a:fillRect/>
        </a:stretch>
      </xdr:blipFill>
      <xdr:spPr bwMode="auto">
        <a:xfrm>
          <a:off x="0" y="5667375"/>
          <a:ext cx="12401550" cy="54292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123825</xdr:rowOff>
    </xdr:to>
    <xdr:pic>
      <xdr:nvPicPr>
        <xdr:cNvPr id="17409" name="Picture 1"/>
        <xdr:cNvPicPr>
          <a:picLocks noChangeAspect="1" noChangeArrowheads="1"/>
        </xdr:cNvPicPr>
      </xdr:nvPicPr>
      <xdr:blipFill>
        <a:blip xmlns:r="http://schemas.openxmlformats.org/officeDocument/2006/relationships" r:embed="rId2"/>
        <a:srcRect l="4685" t="12760" b="12891"/>
        <a:stretch>
          <a:fillRect/>
        </a:stretch>
      </xdr:blipFill>
      <xdr:spPr bwMode="auto">
        <a:xfrm>
          <a:off x="0" y="0"/>
          <a:ext cx="12401550" cy="5438775"/>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2</xdr:row>
      <xdr:rowOff>161925</xdr:rowOff>
    </xdr:to>
    <xdr:sp macro="" textlink="">
      <xdr:nvSpPr>
        <xdr:cNvPr id="4" name="テキスト ボックス 3"/>
        <xdr:cNvSpPr txBox="1"/>
      </xdr:nvSpPr>
      <xdr:spPr>
        <a:xfrm>
          <a:off x="123825" y="219075"/>
          <a:ext cx="1276352"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No.155:NZDUSD</a:t>
          </a:r>
        </a:p>
      </xdr:txBody>
    </xdr:sp>
    <xdr:clientData/>
  </xdr:twoCellAnchor>
  <xdr:twoCellAnchor>
    <xdr:from>
      <xdr:col>0</xdr:col>
      <xdr:colOff>114302</xdr:colOff>
      <xdr:row>3</xdr:row>
      <xdr:rowOff>133352</xdr:rowOff>
    </xdr:from>
    <xdr:to>
      <xdr:col>2</xdr:col>
      <xdr:colOff>438152</xdr:colOff>
      <xdr:row>6</xdr:row>
      <xdr:rowOff>104775</xdr:rowOff>
    </xdr:to>
    <xdr:sp macro="" textlink="">
      <xdr:nvSpPr>
        <xdr:cNvPr id="5" name="テキスト ボックス 4"/>
        <xdr:cNvSpPr txBox="1"/>
      </xdr:nvSpPr>
      <xdr:spPr>
        <a:xfrm>
          <a:off x="114302" y="647702"/>
          <a:ext cx="1695450" cy="485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１ｈレベルでトレンド反転からのフラッグ狙い</a:t>
          </a:r>
          <a:endParaRPr kumimoji="1" lang="en-US" altLang="ja-JP" sz="1100"/>
        </a:p>
      </xdr:txBody>
    </xdr:sp>
    <xdr:clientData/>
  </xdr:twoCellAnchor>
  <xdr:twoCellAnchor>
    <xdr:from>
      <xdr:col>12</xdr:col>
      <xdr:colOff>152402</xdr:colOff>
      <xdr:row>41</xdr:row>
      <xdr:rowOff>123825</xdr:rowOff>
    </xdr:from>
    <xdr:to>
      <xdr:col>13</xdr:col>
      <xdr:colOff>266700</xdr:colOff>
      <xdr:row>43</xdr:row>
      <xdr:rowOff>114300</xdr:rowOff>
    </xdr:to>
    <xdr:sp macro="" textlink="">
      <xdr:nvSpPr>
        <xdr:cNvPr id="6" name="角丸四角形吹き出し 5"/>
        <xdr:cNvSpPr/>
      </xdr:nvSpPr>
      <xdr:spPr>
        <a:xfrm>
          <a:off x="8382002" y="7153275"/>
          <a:ext cx="800098" cy="333375"/>
        </a:xfrm>
        <a:prstGeom prst="wedgeRoundRectCallout">
          <a:avLst>
            <a:gd name="adj1" fmla="val 28412"/>
            <a:gd name="adj2" fmla="val 10850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p>
      </xdr:txBody>
    </xdr:sp>
    <xdr:clientData/>
  </xdr:twoCellAnchor>
  <xdr:twoCellAnchor>
    <xdr:from>
      <xdr:col>10</xdr:col>
      <xdr:colOff>409576</xdr:colOff>
      <xdr:row>46</xdr:row>
      <xdr:rowOff>123826</xdr:rowOff>
    </xdr:from>
    <xdr:to>
      <xdr:col>11</xdr:col>
      <xdr:colOff>419101</xdr:colOff>
      <xdr:row>48</xdr:row>
      <xdr:rowOff>123826</xdr:rowOff>
    </xdr:to>
    <xdr:sp macro="" textlink="">
      <xdr:nvSpPr>
        <xdr:cNvPr id="7" name="角丸四角形吹き出し 6"/>
        <xdr:cNvSpPr/>
      </xdr:nvSpPr>
      <xdr:spPr>
        <a:xfrm>
          <a:off x="7267576" y="8010526"/>
          <a:ext cx="695325" cy="342900"/>
        </a:xfrm>
        <a:prstGeom prst="wedgeRoundRectCallout">
          <a:avLst>
            <a:gd name="adj1" fmla="val 66195"/>
            <a:gd name="adj2" fmla="val -994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114302</xdr:colOff>
      <xdr:row>8</xdr:row>
      <xdr:rowOff>1</xdr:rowOff>
    </xdr:from>
    <xdr:to>
      <xdr:col>2</xdr:col>
      <xdr:colOff>171450</xdr:colOff>
      <xdr:row>12</xdr:row>
      <xdr:rowOff>142875</xdr:rowOff>
    </xdr:to>
    <xdr:sp macro="" textlink="">
      <xdr:nvSpPr>
        <xdr:cNvPr id="8" name="テキスト ボックス 7"/>
        <xdr:cNvSpPr txBox="1"/>
      </xdr:nvSpPr>
      <xdr:spPr>
        <a:xfrm>
          <a:off x="114302" y="1371601"/>
          <a:ext cx="1428748" cy="828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但し、相関的には</a:t>
          </a:r>
          <a:r>
            <a:rPr kumimoji="1" lang="en-US" altLang="ja-JP" sz="1100"/>
            <a:t>USD</a:t>
          </a:r>
          <a:r>
            <a:rPr kumimoji="1" lang="ja-JP" altLang="en-US" sz="1100"/>
            <a:t>が強い以外よく分からなかった</a:t>
          </a:r>
          <a:endParaRPr kumimoji="1" lang="en-US" altLang="ja-JP" sz="1100"/>
        </a:p>
        <a:p>
          <a:r>
            <a:rPr kumimoji="1" lang="ja-JP" altLang="en-US" sz="1100"/>
            <a:t>⇒自信あまり無し</a:t>
          </a:r>
          <a:endParaRPr kumimoji="1" lang="en-US" altLang="ja-JP" sz="1100"/>
        </a:p>
      </xdr:txBody>
    </xdr:sp>
    <xdr:clientData/>
  </xdr:twoCellAnchor>
  <xdr:twoCellAnchor>
    <xdr:from>
      <xdr:col>0</xdr:col>
      <xdr:colOff>104777</xdr:colOff>
      <xdr:row>34</xdr:row>
      <xdr:rowOff>133352</xdr:rowOff>
    </xdr:from>
    <xdr:to>
      <xdr:col>2</xdr:col>
      <xdr:colOff>161925</xdr:colOff>
      <xdr:row>36</xdr:row>
      <xdr:rowOff>66675</xdr:rowOff>
    </xdr:to>
    <xdr:sp macro="" textlink="">
      <xdr:nvSpPr>
        <xdr:cNvPr id="9" name="テキスト ボックス 8"/>
        <xdr:cNvSpPr txBox="1"/>
      </xdr:nvSpPr>
      <xdr:spPr>
        <a:xfrm>
          <a:off x="104777" y="5962652"/>
          <a:ext cx="1428748" cy="2762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で笹田</a:t>
          </a:r>
          <a:r>
            <a:rPr kumimoji="1" lang="en-US" altLang="ja-JP" sz="1100"/>
            <a:t>F</a:t>
          </a:r>
          <a:r>
            <a:rPr kumimoji="1" lang="ja-JP" altLang="en-US" sz="1100"/>
            <a:t>と認識</a:t>
          </a:r>
          <a:endParaRPr kumimoji="1" lang="en-US" altLang="ja-JP" sz="1100"/>
        </a:p>
      </xdr:txBody>
    </xdr:sp>
    <xdr:clientData/>
  </xdr:twoCellAnchor>
  <xdr:twoCellAnchor>
    <xdr:from>
      <xdr:col>0</xdr:col>
      <xdr:colOff>104776</xdr:colOff>
      <xdr:row>37</xdr:row>
      <xdr:rowOff>19051</xdr:rowOff>
    </xdr:from>
    <xdr:to>
      <xdr:col>2</xdr:col>
      <xdr:colOff>342899</xdr:colOff>
      <xdr:row>42</xdr:row>
      <xdr:rowOff>28574</xdr:rowOff>
    </xdr:to>
    <xdr:sp macro="" textlink="">
      <xdr:nvSpPr>
        <xdr:cNvPr id="10" name="テキスト ボックス 9"/>
        <xdr:cNvSpPr txBox="1"/>
      </xdr:nvSpPr>
      <xdr:spPr>
        <a:xfrm>
          <a:off x="104776" y="6362701"/>
          <a:ext cx="1609723" cy="866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しかし、どこの下限を割ったら</a:t>
          </a:r>
          <a:r>
            <a:rPr kumimoji="1" lang="en-US" altLang="ja-JP" sz="1100"/>
            <a:t>IN</a:t>
          </a:r>
          <a:r>
            <a:rPr kumimoji="1" lang="ja-JP" altLang="en-US" sz="1100"/>
            <a:t>するか悩んだ</a:t>
          </a:r>
          <a:endParaRPr kumimoji="1" lang="en-US" altLang="ja-JP" sz="1100"/>
        </a:p>
        <a:p>
          <a:r>
            <a:rPr kumimoji="1" lang="ja-JP" altLang="en-US" sz="1100"/>
            <a:t>⇒強いと思われる</a:t>
          </a:r>
          <a:r>
            <a:rPr kumimoji="1" lang="en-US" altLang="ja-JP" sz="1100"/>
            <a:t>S/R</a:t>
          </a:r>
          <a:r>
            <a:rPr kumimoji="1" lang="ja-JP" altLang="en-US" sz="1100"/>
            <a:t>ブレイクで早めに</a:t>
          </a:r>
          <a:r>
            <a:rPr kumimoji="1" lang="en-US" altLang="ja-JP" sz="1100"/>
            <a:t>IN</a:t>
          </a:r>
        </a:p>
      </xdr:txBody>
    </xdr:sp>
    <xdr:clientData/>
  </xdr:twoCellAnchor>
  <xdr:twoCellAnchor>
    <xdr:from>
      <xdr:col>0</xdr:col>
      <xdr:colOff>104776</xdr:colOff>
      <xdr:row>43</xdr:row>
      <xdr:rowOff>1</xdr:rowOff>
    </xdr:from>
    <xdr:to>
      <xdr:col>2</xdr:col>
      <xdr:colOff>342899</xdr:colOff>
      <xdr:row>48</xdr:row>
      <xdr:rowOff>142875</xdr:rowOff>
    </xdr:to>
    <xdr:sp macro="" textlink="">
      <xdr:nvSpPr>
        <xdr:cNvPr id="14" name="テキスト ボックス 13"/>
        <xdr:cNvSpPr txBox="1"/>
      </xdr:nvSpPr>
      <xdr:spPr>
        <a:xfrm>
          <a:off x="104776" y="7372351"/>
          <a:ext cx="1609723" cy="10001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自信が無かった為、建値にストップ移動したところ決済。</a:t>
          </a:r>
          <a:endParaRPr kumimoji="1" lang="en-US" altLang="ja-JP" sz="1100"/>
        </a:p>
        <a:p>
          <a:r>
            <a:rPr kumimoji="1" lang="ja-JP" altLang="en-US" sz="1100"/>
            <a:t>その後ターゲット（</a:t>
          </a:r>
          <a:r>
            <a:rPr kumimoji="1" lang="en-US" altLang="ja-JP" sz="1100"/>
            <a:t>FIB-100</a:t>
          </a:r>
          <a:r>
            <a:rPr kumimoji="1" lang="ja-JP" altLang="en-US" sz="1100"/>
            <a:t>）到達。</a:t>
          </a:r>
          <a:endParaRPr kumimoji="1" lang="en-US" altLang="ja-JP" sz="11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57150</xdr:colOff>
      <xdr:row>31</xdr:row>
      <xdr:rowOff>114300</xdr:rowOff>
    </xdr:to>
    <xdr:pic>
      <xdr:nvPicPr>
        <xdr:cNvPr id="13314" name="Picture 2"/>
        <xdr:cNvPicPr>
          <a:picLocks noChangeAspect="1" noChangeArrowheads="1"/>
        </xdr:cNvPicPr>
      </xdr:nvPicPr>
      <xdr:blipFill>
        <a:blip xmlns:r="http://schemas.openxmlformats.org/officeDocument/2006/relationships" r:embed="rId1"/>
        <a:srcRect l="4685" t="12891" b="12891"/>
        <a:stretch>
          <a:fillRect/>
        </a:stretch>
      </xdr:blipFill>
      <xdr:spPr bwMode="auto">
        <a:xfrm>
          <a:off x="0" y="0"/>
          <a:ext cx="12401550" cy="5429250"/>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3</xdr:row>
      <xdr:rowOff>142875</xdr:rowOff>
    </xdr:to>
    <xdr:sp macro="" textlink="">
      <xdr:nvSpPr>
        <xdr:cNvPr id="8" name="テキスト ボックス 7"/>
        <xdr:cNvSpPr txBox="1"/>
      </xdr:nvSpPr>
      <xdr:spPr>
        <a:xfrm>
          <a:off x="123825" y="219075"/>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No.120:GBPJPY</a:t>
          </a:r>
        </a:p>
        <a:p>
          <a:r>
            <a:rPr kumimoji="1" lang="ja-JP" altLang="en-US" sz="1100"/>
            <a:t>相場認識</a:t>
          </a:r>
        </a:p>
      </xdr:txBody>
    </xdr:sp>
    <xdr:clientData/>
  </xdr:twoCellAnchor>
  <xdr:twoCellAnchor>
    <xdr:from>
      <xdr:col>0</xdr:col>
      <xdr:colOff>123827</xdr:colOff>
      <xdr:row>4</xdr:row>
      <xdr:rowOff>95252</xdr:rowOff>
    </xdr:from>
    <xdr:to>
      <xdr:col>2</xdr:col>
      <xdr:colOff>447677</xdr:colOff>
      <xdr:row>7</xdr:row>
      <xdr:rowOff>57150</xdr:rowOff>
    </xdr:to>
    <xdr:sp macro="" textlink="">
      <xdr:nvSpPr>
        <xdr:cNvPr id="9" name="テキスト ボックス 8"/>
        <xdr:cNvSpPr txBox="1"/>
      </xdr:nvSpPr>
      <xdr:spPr>
        <a:xfrm>
          <a:off x="123827" y="781052"/>
          <a:ext cx="1695450" cy="476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週足レベルでそれなりに強めの</a:t>
          </a:r>
          <a:r>
            <a:rPr kumimoji="1" lang="en-US" altLang="ja-JP" sz="1100"/>
            <a:t>S/R</a:t>
          </a:r>
          <a:r>
            <a:rPr kumimoji="1" lang="ja-JP" altLang="en-US" sz="1100"/>
            <a:t>に当たっている</a:t>
          </a:r>
          <a:endParaRPr kumimoji="1" lang="en-US" altLang="ja-JP" sz="1100"/>
        </a:p>
      </xdr:txBody>
    </xdr:sp>
    <xdr:clientData/>
  </xdr:twoCellAnchor>
  <xdr:twoCellAnchor>
    <xdr:from>
      <xdr:col>4</xdr:col>
      <xdr:colOff>65891</xdr:colOff>
      <xdr:row>17</xdr:row>
      <xdr:rowOff>115098</xdr:rowOff>
    </xdr:from>
    <xdr:to>
      <xdr:col>4</xdr:col>
      <xdr:colOff>67479</xdr:colOff>
      <xdr:row>21</xdr:row>
      <xdr:rowOff>76999</xdr:rowOff>
    </xdr:to>
    <xdr:cxnSp macro="">
      <xdr:nvCxnSpPr>
        <xdr:cNvPr id="10" name="直線矢印コネクタ 9"/>
        <xdr:cNvCxnSpPr/>
      </xdr:nvCxnSpPr>
      <xdr:spPr>
        <a:xfrm rot="5400000" flipH="1" flipV="1">
          <a:off x="2486034" y="3352805"/>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351643</xdr:colOff>
      <xdr:row>17</xdr:row>
      <xdr:rowOff>115095</xdr:rowOff>
    </xdr:from>
    <xdr:to>
      <xdr:col>7</xdr:col>
      <xdr:colOff>353231</xdr:colOff>
      <xdr:row>21</xdr:row>
      <xdr:rowOff>76996</xdr:rowOff>
    </xdr:to>
    <xdr:cxnSp macro="">
      <xdr:nvCxnSpPr>
        <xdr:cNvPr id="11" name="直線矢印コネクタ 10"/>
        <xdr:cNvCxnSpPr/>
      </xdr:nvCxnSpPr>
      <xdr:spPr>
        <a:xfrm rot="5400000" flipH="1" flipV="1">
          <a:off x="4829186" y="3352802"/>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27792</xdr:colOff>
      <xdr:row>17</xdr:row>
      <xdr:rowOff>115099</xdr:rowOff>
    </xdr:from>
    <xdr:to>
      <xdr:col>6</xdr:col>
      <xdr:colOff>29380</xdr:colOff>
      <xdr:row>21</xdr:row>
      <xdr:rowOff>77000</xdr:rowOff>
    </xdr:to>
    <xdr:cxnSp macro="">
      <xdr:nvCxnSpPr>
        <xdr:cNvPr id="12" name="直線矢印コネクタ 11"/>
        <xdr:cNvCxnSpPr/>
      </xdr:nvCxnSpPr>
      <xdr:spPr>
        <a:xfrm rot="5400000" flipH="1" flipV="1">
          <a:off x="3819535" y="3352806"/>
          <a:ext cx="64770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446894</xdr:colOff>
      <xdr:row>14</xdr:row>
      <xdr:rowOff>57946</xdr:rowOff>
    </xdr:from>
    <xdr:to>
      <xdr:col>9</xdr:col>
      <xdr:colOff>447675</xdr:colOff>
      <xdr:row>17</xdr:row>
      <xdr:rowOff>57149</xdr:rowOff>
    </xdr:to>
    <xdr:cxnSp macro="">
      <xdr:nvCxnSpPr>
        <xdr:cNvPr id="13" name="直線矢印コネクタ 12"/>
        <xdr:cNvCxnSpPr/>
      </xdr:nvCxnSpPr>
      <xdr:spPr>
        <a:xfrm rot="16200000" flipH="1">
          <a:off x="6362708" y="2714632"/>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32</xdr:row>
      <xdr:rowOff>152400</xdr:rowOff>
    </xdr:from>
    <xdr:to>
      <xdr:col>18</xdr:col>
      <xdr:colOff>57150</xdr:colOff>
      <xdr:row>64</xdr:row>
      <xdr:rowOff>104775</xdr:rowOff>
    </xdr:to>
    <xdr:pic>
      <xdr:nvPicPr>
        <xdr:cNvPr id="13315" name="Picture 3"/>
        <xdr:cNvPicPr>
          <a:picLocks noChangeAspect="1" noChangeArrowheads="1"/>
        </xdr:cNvPicPr>
      </xdr:nvPicPr>
      <xdr:blipFill>
        <a:blip xmlns:r="http://schemas.openxmlformats.org/officeDocument/2006/relationships" r:embed="rId2"/>
        <a:srcRect l="4685" t="12760" b="12891"/>
        <a:stretch>
          <a:fillRect/>
        </a:stretch>
      </xdr:blipFill>
      <xdr:spPr bwMode="auto">
        <a:xfrm>
          <a:off x="0" y="5638800"/>
          <a:ext cx="12401550" cy="5438775"/>
        </a:xfrm>
        <a:prstGeom prst="rect">
          <a:avLst/>
        </a:prstGeom>
        <a:noFill/>
        <a:ln w="1">
          <a:noFill/>
          <a:miter lim="800000"/>
          <a:headEnd/>
          <a:tailEnd type="none" w="med" len="med"/>
        </a:ln>
        <a:effectLst/>
      </xdr:spPr>
    </xdr:pic>
    <xdr:clientData/>
  </xdr:twoCellAnchor>
  <xdr:twoCellAnchor>
    <xdr:from>
      <xdr:col>15</xdr:col>
      <xdr:colOff>457201</xdr:colOff>
      <xdr:row>52</xdr:row>
      <xdr:rowOff>38100</xdr:rowOff>
    </xdr:from>
    <xdr:to>
      <xdr:col>16</xdr:col>
      <xdr:colOff>590550</xdr:colOff>
      <xdr:row>54</xdr:row>
      <xdr:rowOff>28575</xdr:rowOff>
    </xdr:to>
    <xdr:sp macro="" textlink="">
      <xdr:nvSpPr>
        <xdr:cNvPr id="16" name="角丸四角形吹き出し 15"/>
        <xdr:cNvSpPr/>
      </xdr:nvSpPr>
      <xdr:spPr>
        <a:xfrm>
          <a:off x="10744201" y="8953500"/>
          <a:ext cx="819149" cy="333375"/>
        </a:xfrm>
        <a:prstGeom prst="wedgeRoundRectCallout">
          <a:avLst>
            <a:gd name="adj1" fmla="val -4185"/>
            <a:gd name="adj2" fmla="val -1343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104775</xdr:colOff>
      <xdr:row>34</xdr:row>
      <xdr:rowOff>19050</xdr:rowOff>
    </xdr:from>
    <xdr:to>
      <xdr:col>2</xdr:col>
      <xdr:colOff>76200</xdr:colOff>
      <xdr:row>36</xdr:row>
      <xdr:rowOff>133350</xdr:rowOff>
    </xdr:to>
    <xdr:sp macro="" textlink="">
      <xdr:nvSpPr>
        <xdr:cNvPr id="17" name="テキスト ボックス 16"/>
        <xdr:cNvSpPr txBox="1"/>
      </xdr:nvSpPr>
      <xdr:spPr>
        <a:xfrm>
          <a:off x="104775" y="5848350"/>
          <a:ext cx="13430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４ｈ足で</a:t>
          </a:r>
          <a:endParaRPr kumimoji="1" lang="en-US" altLang="ja-JP" sz="1100"/>
        </a:p>
        <a:p>
          <a:r>
            <a:rPr kumimoji="1" lang="ja-JP" altLang="en-US" sz="1100"/>
            <a:t>笹田ｗボトムと認識</a:t>
          </a:r>
        </a:p>
      </xdr:txBody>
    </xdr:sp>
    <xdr:clientData/>
  </xdr:twoCellAnchor>
  <xdr:twoCellAnchor>
    <xdr:from>
      <xdr:col>13</xdr:col>
      <xdr:colOff>466726</xdr:colOff>
      <xdr:row>50</xdr:row>
      <xdr:rowOff>114300</xdr:rowOff>
    </xdr:from>
    <xdr:to>
      <xdr:col>14</xdr:col>
      <xdr:colOff>428626</xdr:colOff>
      <xdr:row>51</xdr:row>
      <xdr:rowOff>161925</xdr:rowOff>
    </xdr:to>
    <xdr:cxnSp macro="">
      <xdr:nvCxnSpPr>
        <xdr:cNvPr id="18" name="直線矢印コネクタ 17"/>
        <xdr:cNvCxnSpPr/>
      </xdr:nvCxnSpPr>
      <xdr:spPr>
        <a:xfrm>
          <a:off x="9382126" y="8686800"/>
          <a:ext cx="647700" cy="2190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542926</xdr:colOff>
      <xdr:row>60</xdr:row>
      <xdr:rowOff>142875</xdr:rowOff>
    </xdr:from>
    <xdr:to>
      <xdr:col>14</xdr:col>
      <xdr:colOff>533400</xdr:colOff>
      <xdr:row>62</xdr:row>
      <xdr:rowOff>9526</xdr:rowOff>
    </xdr:to>
    <xdr:cxnSp macro="">
      <xdr:nvCxnSpPr>
        <xdr:cNvPr id="19" name="直線矢印コネクタ 18"/>
        <xdr:cNvCxnSpPr/>
      </xdr:nvCxnSpPr>
      <xdr:spPr>
        <a:xfrm flipV="1">
          <a:off x="9458326" y="10429875"/>
          <a:ext cx="676274" cy="2095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142876</xdr:colOff>
      <xdr:row>44</xdr:row>
      <xdr:rowOff>57151</xdr:rowOff>
    </xdr:from>
    <xdr:to>
      <xdr:col>15</xdr:col>
      <xdr:colOff>152401</xdr:colOff>
      <xdr:row>46</xdr:row>
      <xdr:rowOff>57151</xdr:rowOff>
    </xdr:to>
    <xdr:sp macro="" textlink="">
      <xdr:nvSpPr>
        <xdr:cNvPr id="20" name="角丸四角形吹き出し 19"/>
        <xdr:cNvSpPr/>
      </xdr:nvSpPr>
      <xdr:spPr>
        <a:xfrm>
          <a:off x="9744076" y="7600951"/>
          <a:ext cx="695325" cy="342900"/>
        </a:xfrm>
        <a:prstGeom prst="wedgeRoundRectCallout">
          <a:avLst>
            <a:gd name="adj1" fmla="val 81262"/>
            <a:gd name="adj2" fmla="val 644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0</xdr:col>
      <xdr:colOff>133348</xdr:colOff>
      <xdr:row>37</xdr:row>
      <xdr:rowOff>95250</xdr:rowOff>
    </xdr:from>
    <xdr:to>
      <xdr:col>2</xdr:col>
      <xdr:colOff>352425</xdr:colOff>
      <xdr:row>39</xdr:row>
      <xdr:rowOff>38100</xdr:rowOff>
    </xdr:to>
    <xdr:sp macro="" textlink="">
      <xdr:nvSpPr>
        <xdr:cNvPr id="21" name="テキスト ボックス 20"/>
        <xdr:cNvSpPr txBox="1"/>
      </xdr:nvSpPr>
      <xdr:spPr>
        <a:xfrm>
          <a:off x="133348" y="6438900"/>
          <a:ext cx="1590677"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78.6</a:t>
          </a:r>
          <a:r>
            <a:rPr kumimoji="1" lang="ja-JP" altLang="en-US" sz="1100"/>
            <a:t>以上戻ってアウト</a:t>
          </a:r>
          <a:r>
            <a:rPr kumimoji="1" lang="en-US" altLang="ja-JP" sz="1100"/>
            <a:t>×</a:t>
          </a:r>
          <a:endParaRPr kumimoji="1" lang="ja-JP" altLang="en-US" sz="1100"/>
        </a:p>
      </xdr:txBody>
    </xdr:sp>
    <xdr:clientData/>
  </xdr:twoCellAnchor>
  <xdr:twoCellAnchor>
    <xdr:from>
      <xdr:col>0</xdr:col>
      <xdr:colOff>142873</xdr:colOff>
      <xdr:row>39</xdr:row>
      <xdr:rowOff>152400</xdr:rowOff>
    </xdr:from>
    <xdr:to>
      <xdr:col>2</xdr:col>
      <xdr:colOff>152400</xdr:colOff>
      <xdr:row>42</xdr:row>
      <xdr:rowOff>104775</xdr:rowOff>
    </xdr:to>
    <xdr:sp macro="" textlink="">
      <xdr:nvSpPr>
        <xdr:cNvPr id="23" name="テキスト ボックス 22"/>
        <xdr:cNvSpPr txBox="1"/>
      </xdr:nvSpPr>
      <xdr:spPr>
        <a:xfrm>
          <a:off x="142873" y="6838950"/>
          <a:ext cx="1381127"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この後</a:t>
          </a:r>
          <a:endParaRPr kumimoji="1" lang="en-US" altLang="ja-JP" sz="1100"/>
        </a:p>
        <a:p>
          <a:r>
            <a:rPr kumimoji="1" lang="ja-JP" altLang="en-US" sz="1100"/>
            <a:t>急落で</a:t>
          </a:r>
          <a:r>
            <a:rPr kumimoji="1" lang="en-US" altLang="ja-JP" sz="1100"/>
            <a:t>100</a:t>
          </a:r>
          <a:r>
            <a:rPr kumimoji="1" lang="ja-JP" altLang="en-US" sz="1100"/>
            <a:t>を割った</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47625</xdr:colOff>
      <xdr:row>31</xdr:row>
      <xdr:rowOff>114300</xdr:rowOff>
    </xdr:to>
    <xdr:pic>
      <xdr:nvPicPr>
        <xdr:cNvPr id="16385" name="Picture 1"/>
        <xdr:cNvPicPr>
          <a:picLocks noChangeAspect="1" noChangeArrowheads="1"/>
        </xdr:cNvPicPr>
      </xdr:nvPicPr>
      <xdr:blipFill>
        <a:blip xmlns:r="http://schemas.openxmlformats.org/officeDocument/2006/relationships" r:embed="rId1"/>
        <a:srcRect l="4758" t="12891" b="12891"/>
        <a:stretch>
          <a:fillRect/>
        </a:stretch>
      </xdr:blipFill>
      <xdr:spPr bwMode="auto">
        <a:xfrm>
          <a:off x="0" y="0"/>
          <a:ext cx="12392025" cy="5429250"/>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2</xdr:row>
      <xdr:rowOff>133351</xdr:rowOff>
    </xdr:to>
    <xdr:sp macro="" textlink="">
      <xdr:nvSpPr>
        <xdr:cNvPr id="3" name="テキスト ボックス 2"/>
        <xdr:cNvSpPr txBox="1"/>
      </xdr:nvSpPr>
      <xdr:spPr>
        <a:xfrm>
          <a:off x="123825" y="219075"/>
          <a:ext cx="1276352" cy="257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No.154:EURCHF</a:t>
          </a:r>
        </a:p>
      </xdr:txBody>
    </xdr:sp>
    <xdr:clientData/>
  </xdr:twoCellAnchor>
  <xdr:twoCellAnchor>
    <xdr:from>
      <xdr:col>0</xdr:col>
      <xdr:colOff>114302</xdr:colOff>
      <xdr:row>3</xdr:row>
      <xdr:rowOff>133352</xdr:rowOff>
    </xdr:from>
    <xdr:to>
      <xdr:col>2</xdr:col>
      <xdr:colOff>438152</xdr:colOff>
      <xdr:row>5</xdr:row>
      <xdr:rowOff>76200</xdr:rowOff>
    </xdr:to>
    <xdr:sp macro="" textlink="">
      <xdr:nvSpPr>
        <xdr:cNvPr id="4" name="テキスト ボックス 3"/>
        <xdr:cNvSpPr txBox="1"/>
      </xdr:nvSpPr>
      <xdr:spPr>
        <a:xfrm>
          <a:off x="114302" y="647702"/>
          <a:ext cx="1695450" cy="2857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１ｈで笹田ｗボトムと認識</a:t>
          </a:r>
          <a:endParaRPr kumimoji="1" lang="en-US" altLang="ja-JP" sz="1100"/>
        </a:p>
      </xdr:txBody>
    </xdr:sp>
    <xdr:clientData/>
  </xdr:twoCellAnchor>
  <xdr:twoCellAnchor>
    <xdr:from>
      <xdr:col>14</xdr:col>
      <xdr:colOff>104778</xdr:colOff>
      <xdr:row>9</xdr:row>
      <xdr:rowOff>161925</xdr:rowOff>
    </xdr:from>
    <xdr:to>
      <xdr:col>14</xdr:col>
      <xdr:colOff>600076</xdr:colOff>
      <xdr:row>11</xdr:row>
      <xdr:rowOff>152400</xdr:rowOff>
    </xdr:to>
    <xdr:sp macro="" textlink="">
      <xdr:nvSpPr>
        <xdr:cNvPr id="5" name="角丸四角形吹き出し 4"/>
        <xdr:cNvSpPr/>
      </xdr:nvSpPr>
      <xdr:spPr>
        <a:xfrm>
          <a:off x="9705978" y="1704975"/>
          <a:ext cx="495298" cy="333375"/>
        </a:xfrm>
        <a:prstGeom prst="wedgeRoundRectCallout">
          <a:avLst>
            <a:gd name="adj1" fmla="val -3450"/>
            <a:gd name="adj2" fmla="val 12850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13</xdr:col>
      <xdr:colOff>85726</xdr:colOff>
      <xdr:row>12</xdr:row>
      <xdr:rowOff>133351</xdr:rowOff>
    </xdr:from>
    <xdr:to>
      <xdr:col>14</xdr:col>
      <xdr:colOff>95251</xdr:colOff>
      <xdr:row>14</xdr:row>
      <xdr:rowOff>133351</xdr:rowOff>
    </xdr:to>
    <xdr:sp macro="" textlink="">
      <xdr:nvSpPr>
        <xdr:cNvPr id="6" name="角丸四角形吹き出し 5"/>
        <xdr:cNvSpPr/>
      </xdr:nvSpPr>
      <xdr:spPr>
        <a:xfrm>
          <a:off x="9001126" y="2190751"/>
          <a:ext cx="695325" cy="342900"/>
        </a:xfrm>
        <a:prstGeom prst="wedgeRoundRectCallout">
          <a:avLst>
            <a:gd name="adj1" fmla="val 75784"/>
            <a:gd name="adj2" fmla="val 8112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0</xdr:col>
      <xdr:colOff>114302</xdr:colOff>
      <xdr:row>6</xdr:row>
      <xdr:rowOff>9528</xdr:rowOff>
    </xdr:from>
    <xdr:to>
      <xdr:col>1</xdr:col>
      <xdr:colOff>381000</xdr:colOff>
      <xdr:row>7</xdr:row>
      <xdr:rowOff>104776</xdr:rowOff>
    </xdr:to>
    <xdr:sp macro="" textlink="">
      <xdr:nvSpPr>
        <xdr:cNvPr id="7" name="テキスト ボックス 6"/>
        <xdr:cNvSpPr txBox="1"/>
      </xdr:nvSpPr>
      <xdr:spPr>
        <a:xfrm>
          <a:off x="114302" y="1038228"/>
          <a:ext cx="952498" cy="2666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笹田ｗ</a:t>
          </a:r>
          <a:r>
            <a:rPr kumimoji="1" lang="en-US" altLang="ja-JP" sz="1100"/>
            <a:t>2</a:t>
          </a:r>
          <a:r>
            <a:rPr kumimoji="1" lang="ja-JP" altLang="en-US" sz="1100"/>
            <a:t>連勝</a:t>
          </a:r>
          <a:endParaRPr kumimoji="1" lang="en-US" altLang="ja-JP"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18</xdr:col>
      <xdr:colOff>85725</xdr:colOff>
      <xdr:row>64</xdr:row>
      <xdr:rowOff>76200</xdr:rowOff>
    </xdr:to>
    <xdr:pic>
      <xdr:nvPicPr>
        <xdr:cNvPr id="15362" name="Picture 2"/>
        <xdr:cNvPicPr>
          <a:picLocks noChangeAspect="1" noChangeArrowheads="1"/>
        </xdr:cNvPicPr>
      </xdr:nvPicPr>
      <xdr:blipFill>
        <a:blip xmlns:r="http://schemas.openxmlformats.org/officeDocument/2006/relationships" r:embed="rId1"/>
        <a:srcRect l="4466" t="13021" b="13281"/>
        <a:stretch>
          <a:fillRect/>
        </a:stretch>
      </xdr:blipFill>
      <xdr:spPr bwMode="auto">
        <a:xfrm>
          <a:off x="0" y="5657850"/>
          <a:ext cx="12430125" cy="53911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104775</xdr:rowOff>
    </xdr:to>
    <xdr:pic>
      <xdr:nvPicPr>
        <xdr:cNvPr id="15361" name="Picture 1"/>
        <xdr:cNvPicPr>
          <a:picLocks noChangeAspect="1" noChangeArrowheads="1"/>
        </xdr:cNvPicPr>
      </xdr:nvPicPr>
      <xdr:blipFill>
        <a:blip xmlns:r="http://schemas.openxmlformats.org/officeDocument/2006/relationships" r:embed="rId2"/>
        <a:srcRect l="4685" t="12891" b="13021"/>
        <a:stretch>
          <a:fillRect/>
        </a:stretch>
      </xdr:blipFill>
      <xdr:spPr bwMode="auto">
        <a:xfrm>
          <a:off x="0" y="0"/>
          <a:ext cx="12401550" cy="5419725"/>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2</xdr:row>
      <xdr:rowOff>161925</xdr:rowOff>
    </xdr:to>
    <xdr:sp macro="" textlink="">
      <xdr:nvSpPr>
        <xdr:cNvPr id="4" name="テキスト ボックス 3"/>
        <xdr:cNvSpPr txBox="1"/>
      </xdr:nvSpPr>
      <xdr:spPr>
        <a:xfrm>
          <a:off x="123825" y="219075"/>
          <a:ext cx="1276352"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No.153:NZDJPY</a:t>
          </a:r>
        </a:p>
      </xdr:txBody>
    </xdr:sp>
    <xdr:clientData/>
  </xdr:twoCellAnchor>
  <xdr:twoCellAnchor>
    <xdr:from>
      <xdr:col>0</xdr:col>
      <xdr:colOff>114302</xdr:colOff>
      <xdr:row>3</xdr:row>
      <xdr:rowOff>133352</xdr:rowOff>
    </xdr:from>
    <xdr:to>
      <xdr:col>2</xdr:col>
      <xdr:colOff>438152</xdr:colOff>
      <xdr:row>6</xdr:row>
      <xdr:rowOff>104775</xdr:rowOff>
    </xdr:to>
    <xdr:sp macro="" textlink="">
      <xdr:nvSpPr>
        <xdr:cNvPr id="5" name="テキスト ボックス 4"/>
        <xdr:cNvSpPr txBox="1"/>
      </xdr:nvSpPr>
      <xdr:spPr>
        <a:xfrm>
          <a:off x="114302" y="647702"/>
          <a:ext cx="1695450" cy="485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１ｈレベルでｗトップによる反転からの３波目を狙う</a:t>
          </a:r>
          <a:endParaRPr kumimoji="1" lang="en-US" altLang="ja-JP" sz="1100"/>
        </a:p>
      </xdr:txBody>
    </xdr:sp>
    <xdr:clientData/>
  </xdr:twoCellAnchor>
  <xdr:twoCellAnchor>
    <xdr:from>
      <xdr:col>13</xdr:col>
      <xdr:colOff>190502</xdr:colOff>
      <xdr:row>49</xdr:row>
      <xdr:rowOff>47625</xdr:rowOff>
    </xdr:from>
    <xdr:to>
      <xdr:col>14</xdr:col>
      <xdr:colOff>28575</xdr:colOff>
      <xdr:row>51</xdr:row>
      <xdr:rowOff>38100</xdr:rowOff>
    </xdr:to>
    <xdr:sp macro="" textlink="">
      <xdr:nvSpPr>
        <xdr:cNvPr id="6" name="角丸四角形吹き出し 5"/>
        <xdr:cNvSpPr/>
      </xdr:nvSpPr>
      <xdr:spPr>
        <a:xfrm>
          <a:off x="9105902" y="8448675"/>
          <a:ext cx="523873" cy="333375"/>
        </a:xfrm>
        <a:prstGeom prst="wedgeRoundRectCallout">
          <a:avLst>
            <a:gd name="adj1" fmla="val 62005"/>
            <a:gd name="adj2" fmla="val -11149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12</xdr:col>
      <xdr:colOff>514351</xdr:colOff>
      <xdr:row>42</xdr:row>
      <xdr:rowOff>76201</xdr:rowOff>
    </xdr:from>
    <xdr:to>
      <xdr:col>13</xdr:col>
      <xdr:colOff>523876</xdr:colOff>
      <xdr:row>44</xdr:row>
      <xdr:rowOff>76201</xdr:rowOff>
    </xdr:to>
    <xdr:sp macro="" textlink="">
      <xdr:nvSpPr>
        <xdr:cNvPr id="7" name="角丸四角形吹き出し 6"/>
        <xdr:cNvSpPr/>
      </xdr:nvSpPr>
      <xdr:spPr>
        <a:xfrm>
          <a:off x="8743951" y="7277101"/>
          <a:ext cx="695325" cy="342900"/>
        </a:xfrm>
        <a:prstGeom prst="wedgeRoundRectCallout">
          <a:avLst>
            <a:gd name="adj1" fmla="val -66682"/>
            <a:gd name="adj2" fmla="val 8112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114302</xdr:colOff>
      <xdr:row>8</xdr:row>
      <xdr:rowOff>1</xdr:rowOff>
    </xdr:from>
    <xdr:to>
      <xdr:col>2</xdr:col>
      <xdr:colOff>171450</xdr:colOff>
      <xdr:row>12</xdr:row>
      <xdr:rowOff>142875</xdr:rowOff>
    </xdr:to>
    <xdr:sp macro="" textlink="">
      <xdr:nvSpPr>
        <xdr:cNvPr id="8" name="テキスト ボックス 7"/>
        <xdr:cNvSpPr txBox="1"/>
      </xdr:nvSpPr>
      <xdr:spPr>
        <a:xfrm>
          <a:off x="114302" y="1371601"/>
          <a:ext cx="1428748" cy="828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但し、相関的には</a:t>
          </a:r>
          <a:r>
            <a:rPr kumimoji="1" lang="en-US" altLang="ja-JP" sz="1100"/>
            <a:t>NZD</a:t>
          </a:r>
          <a:r>
            <a:rPr kumimoji="1" lang="ja-JP" altLang="en-US" sz="1100"/>
            <a:t>が強い認識</a:t>
          </a:r>
          <a:endParaRPr kumimoji="1" lang="en-US" altLang="ja-JP" sz="1100"/>
        </a:p>
        <a:p>
          <a:r>
            <a:rPr kumimoji="1" lang="en-US" altLang="ja-JP" sz="1100"/>
            <a:t>+</a:t>
          </a:r>
          <a:r>
            <a:rPr kumimoji="1" lang="ja-JP" altLang="en-US" sz="1100"/>
            <a:t>現在はトレンドが出難い相場環境</a:t>
          </a:r>
          <a:endParaRPr kumimoji="1" lang="en-US" altLang="ja-JP" sz="1100"/>
        </a:p>
      </xdr:txBody>
    </xdr:sp>
    <xdr:clientData/>
  </xdr:twoCellAnchor>
  <xdr:twoCellAnchor>
    <xdr:from>
      <xdr:col>0</xdr:col>
      <xdr:colOff>104777</xdr:colOff>
      <xdr:row>34</xdr:row>
      <xdr:rowOff>47627</xdr:rowOff>
    </xdr:from>
    <xdr:to>
      <xdr:col>2</xdr:col>
      <xdr:colOff>161925</xdr:colOff>
      <xdr:row>36</xdr:row>
      <xdr:rowOff>0</xdr:rowOff>
    </xdr:to>
    <xdr:sp macro="" textlink="">
      <xdr:nvSpPr>
        <xdr:cNvPr id="9" name="テキスト ボックス 8"/>
        <xdr:cNvSpPr txBox="1"/>
      </xdr:nvSpPr>
      <xdr:spPr>
        <a:xfrm>
          <a:off x="104777" y="5876927"/>
          <a:ext cx="1428748" cy="2952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15min</a:t>
          </a:r>
          <a:r>
            <a:rPr kumimoji="1" lang="ja-JP" altLang="en-US" sz="1100"/>
            <a:t>で笹田</a:t>
          </a:r>
          <a:r>
            <a:rPr kumimoji="1" lang="en-US" altLang="ja-JP" sz="1100"/>
            <a:t>F</a:t>
          </a:r>
          <a:r>
            <a:rPr kumimoji="1" lang="ja-JP" altLang="en-US" sz="1100"/>
            <a:t>と認識</a:t>
          </a:r>
          <a:endParaRPr kumimoji="1" lang="en-US" altLang="ja-JP" sz="1100"/>
        </a:p>
      </xdr:txBody>
    </xdr:sp>
    <xdr:clientData/>
  </xdr:twoCellAnchor>
  <xdr:twoCellAnchor>
    <xdr:from>
      <xdr:col>0</xdr:col>
      <xdr:colOff>247652</xdr:colOff>
      <xdr:row>48</xdr:row>
      <xdr:rowOff>19051</xdr:rowOff>
    </xdr:from>
    <xdr:to>
      <xdr:col>2</xdr:col>
      <xdr:colOff>457200</xdr:colOff>
      <xdr:row>53</xdr:row>
      <xdr:rowOff>28574</xdr:rowOff>
    </xdr:to>
    <xdr:sp macro="" textlink="">
      <xdr:nvSpPr>
        <xdr:cNvPr id="10" name="テキスト ボックス 9"/>
        <xdr:cNvSpPr txBox="1"/>
      </xdr:nvSpPr>
      <xdr:spPr>
        <a:xfrm>
          <a:off x="247652" y="8248651"/>
          <a:ext cx="1581148" cy="866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相関性が逆だったので危険。実際思ったほど下落せず反転した</a:t>
          </a:r>
          <a:endParaRPr kumimoji="1" lang="en-US" altLang="ja-JP" sz="1100"/>
        </a:p>
        <a:p>
          <a:r>
            <a:rPr kumimoji="1" lang="ja-JP" altLang="en-US" sz="1100"/>
            <a:t>⇒スルーしてもイイかも</a:t>
          </a:r>
          <a:endParaRPr kumimoji="1" lang="en-US" altLang="ja-JP" sz="1100"/>
        </a:p>
      </xdr:txBody>
    </xdr:sp>
    <xdr:clientData/>
  </xdr:twoCellAnchor>
  <xdr:twoCellAnchor>
    <xdr:from>
      <xdr:col>0</xdr:col>
      <xdr:colOff>142877</xdr:colOff>
      <xdr:row>13</xdr:row>
      <xdr:rowOff>104776</xdr:rowOff>
    </xdr:from>
    <xdr:to>
      <xdr:col>2</xdr:col>
      <xdr:colOff>200025</xdr:colOff>
      <xdr:row>16</xdr:row>
      <xdr:rowOff>57150</xdr:rowOff>
    </xdr:to>
    <xdr:sp macro="" textlink="">
      <xdr:nvSpPr>
        <xdr:cNvPr id="13" name="テキスト ボックス 12"/>
        <xdr:cNvSpPr txBox="1"/>
      </xdr:nvSpPr>
      <xdr:spPr>
        <a:xfrm>
          <a:off x="142877" y="2333626"/>
          <a:ext cx="1428748" cy="466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ターゲットを</a:t>
          </a:r>
          <a:r>
            <a:rPr kumimoji="1" lang="en-US" altLang="ja-JP" sz="1100"/>
            <a:t>FIB-100</a:t>
          </a:r>
          <a:r>
            <a:rPr kumimoji="1" lang="ja-JP" altLang="en-US" sz="1100"/>
            <a:t>に設定</a:t>
          </a:r>
          <a:endParaRPr kumimoji="1" lang="en-US" altLang="ja-JP"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31</xdr:row>
      <xdr:rowOff>95250</xdr:rowOff>
    </xdr:to>
    <xdr:pic>
      <xdr:nvPicPr>
        <xdr:cNvPr id="14339" name="Picture 3"/>
        <xdr:cNvPicPr>
          <a:picLocks noChangeAspect="1" noChangeArrowheads="1"/>
        </xdr:cNvPicPr>
      </xdr:nvPicPr>
      <xdr:blipFill>
        <a:blip xmlns:r="http://schemas.openxmlformats.org/officeDocument/2006/relationships" r:embed="rId1"/>
        <a:srcRect l="4612" t="12891" b="13151"/>
        <a:stretch>
          <a:fillRect/>
        </a:stretch>
      </xdr:blipFill>
      <xdr:spPr bwMode="auto">
        <a:xfrm>
          <a:off x="0" y="0"/>
          <a:ext cx="12411075" cy="5410200"/>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152400</xdr:rowOff>
    </xdr:from>
    <xdr:to>
      <xdr:col>18</xdr:col>
      <xdr:colOff>47625</xdr:colOff>
      <xdr:row>64</xdr:row>
      <xdr:rowOff>85725</xdr:rowOff>
    </xdr:to>
    <xdr:pic>
      <xdr:nvPicPr>
        <xdr:cNvPr id="14337" name="Picture 1"/>
        <xdr:cNvPicPr>
          <a:picLocks noChangeAspect="1" noChangeArrowheads="1"/>
        </xdr:cNvPicPr>
      </xdr:nvPicPr>
      <xdr:blipFill>
        <a:blip xmlns:r="http://schemas.openxmlformats.org/officeDocument/2006/relationships" r:embed="rId2"/>
        <a:srcRect l="4758" t="12760" b="13151"/>
        <a:stretch>
          <a:fillRect/>
        </a:stretch>
      </xdr:blipFill>
      <xdr:spPr bwMode="auto">
        <a:xfrm>
          <a:off x="0" y="5638800"/>
          <a:ext cx="12392025" cy="5419725"/>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2</xdr:row>
      <xdr:rowOff>161925</xdr:rowOff>
    </xdr:to>
    <xdr:sp macro="" textlink="">
      <xdr:nvSpPr>
        <xdr:cNvPr id="3" name="テキスト ボックス 2"/>
        <xdr:cNvSpPr txBox="1"/>
      </xdr:nvSpPr>
      <xdr:spPr>
        <a:xfrm>
          <a:off x="123825" y="219075"/>
          <a:ext cx="1276352"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No.152:CADCHF</a:t>
          </a:r>
        </a:p>
        <a:p>
          <a:endParaRPr kumimoji="1" lang="ja-JP" altLang="en-US" sz="1100"/>
        </a:p>
      </xdr:txBody>
    </xdr:sp>
    <xdr:clientData/>
  </xdr:twoCellAnchor>
  <xdr:twoCellAnchor>
    <xdr:from>
      <xdr:col>0</xdr:col>
      <xdr:colOff>114302</xdr:colOff>
      <xdr:row>3</xdr:row>
      <xdr:rowOff>133352</xdr:rowOff>
    </xdr:from>
    <xdr:to>
      <xdr:col>2</xdr:col>
      <xdr:colOff>438152</xdr:colOff>
      <xdr:row>7</xdr:row>
      <xdr:rowOff>66675</xdr:rowOff>
    </xdr:to>
    <xdr:sp macro="" textlink="">
      <xdr:nvSpPr>
        <xdr:cNvPr id="4" name="テキスト ボックス 3"/>
        <xdr:cNvSpPr txBox="1"/>
      </xdr:nvSpPr>
      <xdr:spPr>
        <a:xfrm>
          <a:off x="114302" y="647702"/>
          <a:ext cx="1695450" cy="619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日足レベルのチャネル上限に当たってから下落中と認識</a:t>
          </a:r>
          <a:endParaRPr kumimoji="1" lang="en-US" altLang="ja-JP" sz="1100"/>
        </a:p>
      </xdr:txBody>
    </xdr:sp>
    <xdr:clientData/>
  </xdr:twoCellAnchor>
  <xdr:twoCellAnchor>
    <xdr:from>
      <xdr:col>11</xdr:col>
      <xdr:colOff>47627</xdr:colOff>
      <xdr:row>52</xdr:row>
      <xdr:rowOff>9525</xdr:rowOff>
    </xdr:from>
    <xdr:to>
      <xdr:col>11</xdr:col>
      <xdr:colOff>571500</xdr:colOff>
      <xdr:row>54</xdr:row>
      <xdr:rowOff>0</xdr:rowOff>
    </xdr:to>
    <xdr:sp macro="" textlink="">
      <xdr:nvSpPr>
        <xdr:cNvPr id="5" name="角丸四角形吹き出し 4"/>
        <xdr:cNvSpPr/>
      </xdr:nvSpPr>
      <xdr:spPr>
        <a:xfrm>
          <a:off x="7591427" y="8924925"/>
          <a:ext cx="523873" cy="333375"/>
        </a:xfrm>
        <a:prstGeom prst="wedgeRoundRectCallout">
          <a:avLst>
            <a:gd name="adj1" fmla="val 62005"/>
            <a:gd name="adj2" fmla="val -11149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10</xdr:col>
      <xdr:colOff>304801</xdr:colOff>
      <xdr:row>49</xdr:row>
      <xdr:rowOff>66676</xdr:rowOff>
    </xdr:from>
    <xdr:to>
      <xdr:col>11</xdr:col>
      <xdr:colOff>314326</xdr:colOff>
      <xdr:row>51</xdr:row>
      <xdr:rowOff>66676</xdr:rowOff>
    </xdr:to>
    <xdr:sp macro="" textlink="">
      <xdr:nvSpPr>
        <xdr:cNvPr id="6" name="角丸四角形吹き出し 5"/>
        <xdr:cNvSpPr/>
      </xdr:nvSpPr>
      <xdr:spPr>
        <a:xfrm>
          <a:off x="7162801" y="8467726"/>
          <a:ext cx="695325" cy="342900"/>
        </a:xfrm>
        <a:prstGeom prst="wedgeRoundRectCallout">
          <a:avLst>
            <a:gd name="adj1" fmla="val 70304"/>
            <a:gd name="adj2" fmla="val -8554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114302</xdr:colOff>
      <xdr:row>8</xdr:row>
      <xdr:rowOff>2</xdr:rowOff>
    </xdr:from>
    <xdr:to>
      <xdr:col>2</xdr:col>
      <xdr:colOff>171450</xdr:colOff>
      <xdr:row>10</xdr:row>
      <xdr:rowOff>142875</xdr:rowOff>
    </xdr:to>
    <xdr:sp macro="" textlink="">
      <xdr:nvSpPr>
        <xdr:cNvPr id="7" name="テキスト ボックス 6"/>
        <xdr:cNvSpPr txBox="1"/>
      </xdr:nvSpPr>
      <xdr:spPr>
        <a:xfrm>
          <a:off x="114302" y="1371602"/>
          <a:ext cx="1428748" cy="485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相関的にも下落方向と読んだ</a:t>
          </a:r>
          <a:endParaRPr kumimoji="1" lang="en-US" altLang="ja-JP" sz="1100"/>
        </a:p>
      </xdr:txBody>
    </xdr:sp>
    <xdr:clientData/>
  </xdr:twoCellAnchor>
  <xdr:twoCellAnchor>
    <xdr:from>
      <xdr:col>0</xdr:col>
      <xdr:colOff>104777</xdr:colOff>
      <xdr:row>34</xdr:row>
      <xdr:rowOff>47627</xdr:rowOff>
    </xdr:from>
    <xdr:to>
      <xdr:col>2</xdr:col>
      <xdr:colOff>161925</xdr:colOff>
      <xdr:row>37</xdr:row>
      <xdr:rowOff>19050</xdr:rowOff>
    </xdr:to>
    <xdr:sp macro="" textlink="">
      <xdr:nvSpPr>
        <xdr:cNvPr id="11" name="テキスト ボックス 10"/>
        <xdr:cNvSpPr txBox="1"/>
      </xdr:nvSpPr>
      <xdr:spPr>
        <a:xfrm>
          <a:off x="104777" y="5876927"/>
          <a:ext cx="1428748" cy="485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フラッグもどきの下限ブレイクで売り</a:t>
          </a:r>
          <a:r>
            <a:rPr kumimoji="1" lang="en-US" altLang="ja-JP" sz="1100"/>
            <a:t>IN</a:t>
          </a:r>
        </a:p>
      </xdr:txBody>
    </xdr:sp>
    <xdr:clientData/>
  </xdr:twoCellAnchor>
  <xdr:twoCellAnchor>
    <xdr:from>
      <xdr:col>0</xdr:col>
      <xdr:colOff>133351</xdr:colOff>
      <xdr:row>38</xdr:row>
      <xdr:rowOff>38102</xdr:rowOff>
    </xdr:from>
    <xdr:to>
      <xdr:col>2</xdr:col>
      <xdr:colOff>285750</xdr:colOff>
      <xdr:row>42</xdr:row>
      <xdr:rowOff>19050</xdr:rowOff>
    </xdr:to>
    <xdr:sp macro="" textlink="">
      <xdr:nvSpPr>
        <xdr:cNvPr id="12" name="テキスト ボックス 11"/>
        <xdr:cNvSpPr txBox="1"/>
      </xdr:nvSpPr>
      <xdr:spPr>
        <a:xfrm>
          <a:off x="133351" y="6553202"/>
          <a:ext cx="1523999" cy="6667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FIB-100</a:t>
          </a:r>
          <a:r>
            <a:rPr kumimoji="1" lang="ja-JP" altLang="en-US" sz="1100"/>
            <a:t>付近にある強い</a:t>
          </a:r>
          <a:r>
            <a:rPr kumimoji="1" lang="en-US" altLang="ja-JP" sz="1100"/>
            <a:t>S/R</a:t>
          </a:r>
          <a:r>
            <a:rPr kumimoji="1" lang="ja-JP" altLang="en-US" sz="1100"/>
            <a:t>にターゲット設定</a:t>
          </a:r>
          <a:endParaRPr kumimoji="1" lang="en-US" altLang="ja-JP" sz="1100"/>
        </a:p>
        <a:p>
          <a:r>
            <a:rPr kumimoji="1" lang="ja-JP" altLang="en-US" sz="1100"/>
            <a:t>⇒無事到達</a:t>
          </a:r>
          <a:endParaRPr kumimoji="1" lang="en-US" altLang="ja-JP"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32</xdr:row>
      <xdr:rowOff>142875</xdr:rowOff>
    </xdr:from>
    <xdr:to>
      <xdr:col>18</xdr:col>
      <xdr:colOff>57150</xdr:colOff>
      <xdr:row>64</xdr:row>
      <xdr:rowOff>57150</xdr:rowOff>
    </xdr:to>
    <xdr:pic>
      <xdr:nvPicPr>
        <xdr:cNvPr id="13314" name="Picture 2"/>
        <xdr:cNvPicPr>
          <a:picLocks noChangeAspect="1" noChangeArrowheads="1"/>
        </xdr:cNvPicPr>
      </xdr:nvPicPr>
      <xdr:blipFill>
        <a:blip xmlns:r="http://schemas.openxmlformats.org/officeDocument/2006/relationships" r:embed="rId1"/>
        <a:srcRect l="4685" t="12891" b="13281"/>
        <a:stretch>
          <a:fillRect/>
        </a:stretch>
      </xdr:blipFill>
      <xdr:spPr bwMode="auto">
        <a:xfrm>
          <a:off x="0" y="5629275"/>
          <a:ext cx="12401550" cy="5400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114300</xdr:rowOff>
    </xdr:to>
    <xdr:pic>
      <xdr:nvPicPr>
        <xdr:cNvPr id="13313" name="Picture 1"/>
        <xdr:cNvPicPr>
          <a:picLocks noChangeAspect="1" noChangeArrowheads="1"/>
        </xdr:cNvPicPr>
      </xdr:nvPicPr>
      <xdr:blipFill>
        <a:blip xmlns:r="http://schemas.openxmlformats.org/officeDocument/2006/relationships" r:embed="rId2"/>
        <a:srcRect l="4685" t="12630" b="13151"/>
        <a:stretch>
          <a:fillRect/>
        </a:stretch>
      </xdr:blipFill>
      <xdr:spPr bwMode="auto">
        <a:xfrm>
          <a:off x="0" y="0"/>
          <a:ext cx="12401550" cy="5429250"/>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3</xdr:row>
      <xdr:rowOff>142875</xdr:rowOff>
    </xdr:to>
    <xdr:sp macro="" textlink="">
      <xdr:nvSpPr>
        <xdr:cNvPr id="4" name="テキスト ボックス 3"/>
        <xdr:cNvSpPr txBox="1"/>
      </xdr:nvSpPr>
      <xdr:spPr>
        <a:xfrm>
          <a:off x="123825" y="219075"/>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No.151:USDCAD</a:t>
          </a:r>
        </a:p>
        <a:p>
          <a:r>
            <a:rPr kumimoji="1" lang="ja-JP" altLang="en-US" sz="1100"/>
            <a:t>相場認識</a:t>
          </a:r>
        </a:p>
      </xdr:txBody>
    </xdr:sp>
    <xdr:clientData/>
  </xdr:twoCellAnchor>
  <xdr:twoCellAnchor>
    <xdr:from>
      <xdr:col>0</xdr:col>
      <xdr:colOff>123827</xdr:colOff>
      <xdr:row>4</xdr:row>
      <xdr:rowOff>95252</xdr:rowOff>
    </xdr:from>
    <xdr:to>
      <xdr:col>2</xdr:col>
      <xdr:colOff>447677</xdr:colOff>
      <xdr:row>8</xdr:row>
      <xdr:rowOff>19050</xdr:rowOff>
    </xdr:to>
    <xdr:sp macro="" textlink="">
      <xdr:nvSpPr>
        <xdr:cNvPr id="5" name="テキスト ボックス 4"/>
        <xdr:cNvSpPr txBox="1"/>
      </xdr:nvSpPr>
      <xdr:spPr>
        <a:xfrm>
          <a:off x="123827" y="781052"/>
          <a:ext cx="1695450" cy="6095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日足レベルで強めの</a:t>
          </a:r>
          <a:r>
            <a:rPr kumimoji="1" lang="en-US" altLang="ja-JP" sz="1100"/>
            <a:t>S/R</a:t>
          </a:r>
          <a:r>
            <a:rPr kumimoji="1" lang="ja-JP" altLang="en-US" sz="1100"/>
            <a:t>に接触</a:t>
          </a:r>
          <a:r>
            <a:rPr kumimoji="1" lang="en-US" altLang="ja-JP" sz="1100"/>
            <a:t>+</a:t>
          </a:r>
          <a:r>
            <a:rPr kumimoji="1" lang="ja-JP" altLang="en-US" sz="1100"/>
            <a:t>フラッグ上限にきている</a:t>
          </a:r>
          <a:endParaRPr kumimoji="1" lang="en-US" altLang="ja-JP" sz="1100"/>
        </a:p>
      </xdr:txBody>
    </xdr:sp>
    <xdr:clientData/>
  </xdr:twoCellAnchor>
  <xdr:twoCellAnchor>
    <xdr:from>
      <xdr:col>12</xdr:col>
      <xdr:colOff>342902</xdr:colOff>
      <xdr:row>40</xdr:row>
      <xdr:rowOff>76200</xdr:rowOff>
    </xdr:from>
    <xdr:to>
      <xdr:col>13</xdr:col>
      <xdr:colOff>200026</xdr:colOff>
      <xdr:row>42</xdr:row>
      <xdr:rowOff>66675</xdr:rowOff>
    </xdr:to>
    <xdr:sp macro="" textlink="">
      <xdr:nvSpPr>
        <xdr:cNvPr id="7" name="角丸四角形吹き出し 6"/>
        <xdr:cNvSpPr/>
      </xdr:nvSpPr>
      <xdr:spPr>
        <a:xfrm>
          <a:off x="8572502" y="6934200"/>
          <a:ext cx="542924" cy="333375"/>
        </a:xfrm>
        <a:prstGeom prst="wedgeRoundRectCallout">
          <a:avLst>
            <a:gd name="adj1" fmla="val -58226"/>
            <a:gd name="adj2" fmla="val -743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0</xdr:col>
      <xdr:colOff>104775</xdr:colOff>
      <xdr:row>34</xdr:row>
      <xdr:rowOff>19050</xdr:rowOff>
    </xdr:from>
    <xdr:to>
      <xdr:col>2</xdr:col>
      <xdr:colOff>76200</xdr:colOff>
      <xdr:row>36</xdr:row>
      <xdr:rowOff>133350</xdr:rowOff>
    </xdr:to>
    <xdr:sp macro="" textlink="">
      <xdr:nvSpPr>
        <xdr:cNvPr id="8" name="テキスト ボックス 7"/>
        <xdr:cNvSpPr txBox="1"/>
      </xdr:nvSpPr>
      <xdr:spPr>
        <a:xfrm>
          <a:off x="104775" y="5848350"/>
          <a:ext cx="13430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笹田ｗトップと認識</a:t>
          </a:r>
        </a:p>
      </xdr:txBody>
    </xdr:sp>
    <xdr:clientData/>
  </xdr:twoCellAnchor>
  <xdr:twoCellAnchor>
    <xdr:from>
      <xdr:col>11</xdr:col>
      <xdr:colOff>171450</xdr:colOff>
      <xdr:row>34</xdr:row>
      <xdr:rowOff>19050</xdr:rowOff>
    </xdr:from>
    <xdr:to>
      <xdr:col>12</xdr:col>
      <xdr:colOff>114300</xdr:colOff>
      <xdr:row>36</xdr:row>
      <xdr:rowOff>2</xdr:rowOff>
    </xdr:to>
    <xdr:cxnSp macro="">
      <xdr:nvCxnSpPr>
        <xdr:cNvPr id="9" name="直線矢印コネクタ 8"/>
        <xdr:cNvCxnSpPr/>
      </xdr:nvCxnSpPr>
      <xdr:spPr>
        <a:xfrm flipV="1">
          <a:off x="7715250" y="5848350"/>
          <a:ext cx="628650" cy="323852"/>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666751</xdr:colOff>
      <xdr:row>38</xdr:row>
      <xdr:rowOff>123826</xdr:rowOff>
    </xdr:from>
    <xdr:to>
      <xdr:col>11</xdr:col>
      <xdr:colOff>676276</xdr:colOff>
      <xdr:row>40</xdr:row>
      <xdr:rowOff>123826</xdr:rowOff>
    </xdr:to>
    <xdr:sp macro="" textlink="">
      <xdr:nvSpPr>
        <xdr:cNvPr id="10" name="角丸四角形吹き出し 9"/>
        <xdr:cNvSpPr/>
      </xdr:nvSpPr>
      <xdr:spPr>
        <a:xfrm>
          <a:off x="7524751" y="6638926"/>
          <a:ext cx="695325" cy="342900"/>
        </a:xfrm>
        <a:prstGeom prst="wedgeRoundRectCallout">
          <a:avLst>
            <a:gd name="adj1" fmla="val 75783"/>
            <a:gd name="adj2" fmla="val -8276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17</xdr:col>
      <xdr:colOff>132569</xdr:colOff>
      <xdr:row>8</xdr:row>
      <xdr:rowOff>38896</xdr:rowOff>
    </xdr:from>
    <xdr:to>
      <xdr:col>17</xdr:col>
      <xdr:colOff>133350</xdr:colOff>
      <xdr:row>11</xdr:row>
      <xdr:rowOff>38099</xdr:rowOff>
    </xdr:to>
    <xdr:cxnSp macro="">
      <xdr:nvCxnSpPr>
        <xdr:cNvPr id="11" name="直線矢印コネクタ 10"/>
        <xdr:cNvCxnSpPr/>
      </xdr:nvCxnSpPr>
      <xdr:spPr>
        <a:xfrm rot="16200000" flipH="1">
          <a:off x="11534783" y="1666882"/>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676275</xdr:colOff>
      <xdr:row>52</xdr:row>
      <xdr:rowOff>66675</xdr:rowOff>
    </xdr:from>
    <xdr:to>
      <xdr:col>12</xdr:col>
      <xdr:colOff>76200</xdr:colOff>
      <xdr:row>54</xdr:row>
      <xdr:rowOff>85725</xdr:rowOff>
    </xdr:to>
    <xdr:cxnSp macro="">
      <xdr:nvCxnSpPr>
        <xdr:cNvPr id="12" name="直線矢印コネクタ 11"/>
        <xdr:cNvCxnSpPr/>
      </xdr:nvCxnSpPr>
      <xdr:spPr>
        <a:xfrm>
          <a:off x="7534275" y="8982075"/>
          <a:ext cx="771525" cy="3619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114299</xdr:colOff>
      <xdr:row>37</xdr:row>
      <xdr:rowOff>66674</xdr:rowOff>
    </xdr:from>
    <xdr:to>
      <xdr:col>1</xdr:col>
      <xdr:colOff>476251</xdr:colOff>
      <xdr:row>39</xdr:row>
      <xdr:rowOff>0</xdr:rowOff>
    </xdr:to>
    <xdr:sp macro="" textlink="">
      <xdr:nvSpPr>
        <xdr:cNvPr id="13" name="テキスト ボックス 12"/>
        <xdr:cNvSpPr txBox="1"/>
      </xdr:nvSpPr>
      <xdr:spPr>
        <a:xfrm>
          <a:off x="114299" y="6410324"/>
          <a:ext cx="1047752" cy="276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笹田ｗ１勝目</a:t>
          </a:r>
        </a:p>
      </xdr:txBody>
    </xdr:sp>
    <xdr:clientData/>
  </xdr:twoCellAnchor>
  <xdr:twoCellAnchor>
    <xdr:from>
      <xdr:col>8</xdr:col>
      <xdr:colOff>208769</xdr:colOff>
      <xdr:row>8</xdr:row>
      <xdr:rowOff>38896</xdr:rowOff>
    </xdr:from>
    <xdr:to>
      <xdr:col>8</xdr:col>
      <xdr:colOff>209550</xdr:colOff>
      <xdr:row>11</xdr:row>
      <xdr:rowOff>38099</xdr:rowOff>
    </xdr:to>
    <xdr:cxnSp macro="">
      <xdr:nvCxnSpPr>
        <xdr:cNvPr id="22" name="直線矢印コネクタ 21"/>
        <xdr:cNvCxnSpPr/>
      </xdr:nvCxnSpPr>
      <xdr:spPr>
        <a:xfrm rot="16200000" flipH="1">
          <a:off x="5438783" y="1666882"/>
          <a:ext cx="513553" cy="78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47625</xdr:colOff>
      <xdr:row>31</xdr:row>
      <xdr:rowOff>104775</xdr:rowOff>
    </xdr:to>
    <xdr:pic>
      <xdr:nvPicPr>
        <xdr:cNvPr id="12289" name="Picture 1"/>
        <xdr:cNvPicPr>
          <a:picLocks noChangeAspect="1" noChangeArrowheads="1"/>
        </xdr:cNvPicPr>
      </xdr:nvPicPr>
      <xdr:blipFill>
        <a:blip xmlns:r="http://schemas.openxmlformats.org/officeDocument/2006/relationships" r:embed="rId1"/>
        <a:srcRect l="4758" t="12630" b="13281"/>
        <a:stretch>
          <a:fillRect/>
        </a:stretch>
      </xdr:blipFill>
      <xdr:spPr bwMode="auto">
        <a:xfrm>
          <a:off x="0" y="0"/>
          <a:ext cx="12392025" cy="5419725"/>
        </a:xfrm>
        <a:prstGeom prst="rect">
          <a:avLst/>
        </a:prstGeom>
        <a:noFill/>
        <a:ln w="1">
          <a:noFill/>
          <a:miter lim="800000"/>
          <a:headEnd/>
          <a:tailEnd type="none" w="med" len="med"/>
        </a:ln>
        <a:effectLst/>
      </xdr:spPr>
    </xdr:pic>
    <xdr:clientData/>
  </xdr:twoCellAnchor>
  <xdr:twoCellAnchor>
    <xdr:from>
      <xdr:col>0</xdr:col>
      <xdr:colOff>123825</xdr:colOff>
      <xdr:row>1</xdr:row>
      <xdr:rowOff>47625</xdr:rowOff>
    </xdr:from>
    <xdr:to>
      <xdr:col>2</xdr:col>
      <xdr:colOff>28577</xdr:colOff>
      <xdr:row>2</xdr:row>
      <xdr:rowOff>161925</xdr:rowOff>
    </xdr:to>
    <xdr:sp macro="" textlink="">
      <xdr:nvSpPr>
        <xdr:cNvPr id="3" name="テキスト ボックス 2"/>
        <xdr:cNvSpPr txBox="1"/>
      </xdr:nvSpPr>
      <xdr:spPr>
        <a:xfrm>
          <a:off x="123825" y="219075"/>
          <a:ext cx="1276352"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No.150:GBPJPY</a:t>
          </a:r>
        </a:p>
        <a:p>
          <a:endParaRPr kumimoji="1" lang="ja-JP" altLang="en-US" sz="1100"/>
        </a:p>
      </xdr:txBody>
    </xdr:sp>
    <xdr:clientData/>
  </xdr:twoCellAnchor>
  <xdr:twoCellAnchor>
    <xdr:from>
      <xdr:col>0</xdr:col>
      <xdr:colOff>123827</xdr:colOff>
      <xdr:row>4</xdr:row>
      <xdr:rowOff>95252</xdr:rowOff>
    </xdr:from>
    <xdr:to>
      <xdr:col>2</xdr:col>
      <xdr:colOff>447677</xdr:colOff>
      <xdr:row>9</xdr:row>
      <xdr:rowOff>38100</xdr:rowOff>
    </xdr:to>
    <xdr:sp macro="" textlink="">
      <xdr:nvSpPr>
        <xdr:cNvPr id="4" name="テキスト ボックス 3"/>
        <xdr:cNvSpPr txBox="1"/>
      </xdr:nvSpPr>
      <xdr:spPr>
        <a:xfrm>
          <a:off x="123827" y="781052"/>
          <a:ext cx="1695450" cy="8000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先週、昼の分析動画での売り解説に同意</a:t>
          </a:r>
          <a:endParaRPr kumimoji="1" lang="en-US" altLang="ja-JP" sz="1100"/>
        </a:p>
        <a:p>
          <a:r>
            <a:rPr kumimoji="1" lang="ja-JP" altLang="en-US" sz="1100"/>
            <a:t>⇒直近安値ブレイクで売り</a:t>
          </a:r>
          <a:r>
            <a:rPr kumimoji="1" lang="en-US" altLang="ja-JP" sz="1100"/>
            <a:t>IN</a:t>
          </a:r>
        </a:p>
      </xdr:txBody>
    </xdr:sp>
    <xdr:clientData/>
  </xdr:twoCellAnchor>
  <xdr:twoCellAnchor>
    <xdr:from>
      <xdr:col>12</xdr:col>
      <xdr:colOff>571502</xdr:colOff>
      <xdr:row>9</xdr:row>
      <xdr:rowOff>57150</xdr:rowOff>
    </xdr:from>
    <xdr:to>
      <xdr:col>14</xdr:col>
      <xdr:colOff>0</xdr:colOff>
      <xdr:row>11</xdr:row>
      <xdr:rowOff>47625</xdr:rowOff>
    </xdr:to>
    <xdr:sp macro="" textlink="">
      <xdr:nvSpPr>
        <xdr:cNvPr id="5" name="角丸四角形吹き出し 4"/>
        <xdr:cNvSpPr/>
      </xdr:nvSpPr>
      <xdr:spPr>
        <a:xfrm>
          <a:off x="8801102" y="1600200"/>
          <a:ext cx="800098" cy="333375"/>
        </a:xfrm>
        <a:prstGeom prst="wedgeRoundRectCallout">
          <a:avLst>
            <a:gd name="adj1" fmla="val -3450"/>
            <a:gd name="adj2" fmla="val 12850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12</xdr:col>
      <xdr:colOff>438151</xdr:colOff>
      <xdr:row>15</xdr:row>
      <xdr:rowOff>66676</xdr:rowOff>
    </xdr:from>
    <xdr:to>
      <xdr:col>13</xdr:col>
      <xdr:colOff>447676</xdr:colOff>
      <xdr:row>17</xdr:row>
      <xdr:rowOff>66676</xdr:rowOff>
    </xdr:to>
    <xdr:sp macro="" textlink="">
      <xdr:nvSpPr>
        <xdr:cNvPr id="6" name="角丸四角形吹き出し 5"/>
        <xdr:cNvSpPr/>
      </xdr:nvSpPr>
      <xdr:spPr>
        <a:xfrm>
          <a:off x="8667751" y="2638426"/>
          <a:ext cx="695325" cy="342900"/>
        </a:xfrm>
        <a:prstGeom prst="wedgeRoundRectCallout">
          <a:avLst>
            <a:gd name="adj1" fmla="val -89970"/>
            <a:gd name="adj2" fmla="val -6054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123827</xdr:colOff>
      <xdr:row>9</xdr:row>
      <xdr:rowOff>161927</xdr:rowOff>
    </xdr:from>
    <xdr:to>
      <xdr:col>2</xdr:col>
      <xdr:colOff>180975</xdr:colOff>
      <xdr:row>12</xdr:row>
      <xdr:rowOff>133350</xdr:rowOff>
    </xdr:to>
    <xdr:sp macro="" textlink="">
      <xdr:nvSpPr>
        <xdr:cNvPr id="9" name="テキスト ボックス 8"/>
        <xdr:cNvSpPr txBox="1"/>
      </xdr:nvSpPr>
      <xdr:spPr>
        <a:xfrm>
          <a:off x="123827" y="1704977"/>
          <a:ext cx="1428748" cy="485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長時間をかけて逆行</a:t>
          </a:r>
          <a:endParaRPr kumimoji="1" lang="en-US" altLang="ja-JP" sz="1100"/>
        </a:p>
        <a:p>
          <a:r>
            <a:rPr kumimoji="1" lang="ja-JP" altLang="en-US" sz="1100"/>
            <a:t>⇒ロスカット</a:t>
          </a:r>
          <a:endParaRPr kumimoji="1" lang="en-US" altLang="ja-JP"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Sheet1">
    <tabColor rgb="FFFFC000"/>
  </sheetPr>
  <dimension ref="A1:L11"/>
  <sheetViews>
    <sheetView zoomScaleSheetLayoutView="100" workbookViewId="0">
      <pane ySplit="1" topLeftCell="A2" activePane="bottomLeft" state="frozen"/>
      <selection activeCell="C44" sqref="C44"/>
      <selection pane="bottomLeft" activeCell="A4" sqref="A4:XFD4"/>
    </sheetView>
  </sheetViews>
  <sheetFormatPr defaultColWidth="10" defaultRowHeight="13.5" customHeight="1"/>
  <cols>
    <col min="1" max="1" width="3.875" customWidth="1"/>
    <col min="2" max="2" width="23.5" style="49"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thickBot="1">
      <c r="A1" s="204" t="s">
        <v>68</v>
      </c>
      <c r="B1" s="205" t="s">
        <v>129</v>
      </c>
      <c r="C1" s="206" t="s">
        <v>95</v>
      </c>
      <c r="D1" s="207" t="s">
        <v>96</v>
      </c>
      <c r="E1" s="207"/>
      <c r="F1" s="207"/>
      <c r="G1" s="207"/>
      <c r="H1" s="207"/>
      <c r="I1" s="207"/>
      <c r="J1" s="207"/>
      <c r="K1" s="207"/>
      <c r="L1" s="208"/>
    </row>
    <row r="2" spans="1:12" ht="196.5" customHeight="1" thickTop="1">
      <c r="A2" s="193">
        <v>1</v>
      </c>
      <c r="B2" s="194" t="s">
        <v>374</v>
      </c>
      <c r="C2" s="195" t="s">
        <v>375</v>
      </c>
      <c r="D2" s="196" t="s">
        <v>400</v>
      </c>
      <c r="E2" s="194"/>
      <c r="F2" s="194"/>
      <c r="G2" s="194"/>
      <c r="H2" s="194"/>
      <c r="I2" s="194"/>
      <c r="J2" s="194"/>
      <c r="K2" s="194"/>
      <c r="L2" s="197"/>
    </row>
    <row r="3" spans="1:12" ht="63" customHeight="1" thickBot="1">
      <c r="A3" s="198"/>
      <c r="B3" s="199"/>
      <c r="C3" s="200" t="s">
        <v>401</v>
      </c>
      <c r="D3" s="201" t="s">
        <v>402</v>
      </c>
      <c r="E3" s="202"/>
      <c r="F3" s="202"/>
      <c r="G3" s="202"/>
      <c r="H3" s="202"/>
      <c r="I3" s="202"/>
      <c r="J3" s="202"/>
      <c r="K3" s="202"/>
      <c r="L3" s="203"/>
    </row>
    <row r="4" spans="1:12" s="153" customFormat="1" ht="108" customHeight="1" thickTop="1" thickBot="1">
      <c r="A4" s="187">
        <v>2</v>
      </c>
      <c r="B4" s="188" t="s">
        <v>647</v>
      </c>
      <c r="C4" s="189" t="s">
        <v>648</v>
      </c>
      <c r="D4" s="190" t="s">
        <v>649</v>
      </c>
      <c r="E4" s="191"/>
      <c r="F4" s="191"/>
      <c r="G4" s="191"/>
      <c r="H4" s="191"/>
      <c r="I4" s="191"/>
      <c r="J4" s="191"/>
      <c r="K4" s="191"/>
      <c r="L4" s="192"/>
    </row>
    <row r="5" spans="1:12" ht="13.5" customHeight="1">
      <c r="D5" s="49"/>
      <c r="E5" s="49"/>
      <c r="F5" s="49"/>
      <c r="G5" s="49"/>
      <c r="H5" s="49"/>
      <c r="I5" s="49"/>
      <c r="J5" s="49"/>
      <c r="K5" s="49"/>
      <c r="L5" s="49"/>
    </row>
    <row r="6" spans="1:12" ht="13.5" customHeight="1">
      <c r="D6" s="49"/>
      <c r="E6" s="49"/>
      <c r="F6" s="49"/>
      <c r="G6" s="49"/>
      <c r="H6" s="49"/>
      <c r="I6" s="49"/>
      <c r="J6" s="49"/>
      <c r="K6" s="49"/>
      <c r="L6" s="49"/>
    </row>
    <row r="7" spans="1:12" ht="13.5" customHeight="1">
      <c r="D7" s="49"/>
      <c r="E7" s="49"/>
      <c r="F7" s="49"/>
      <c r="G7" s="49"/>
      <c r="H7" s="49"/>
      <c r="I7" s="49"/>
      <c r="J7" s="49"/>
      <c r="K7" s="49"/>
      <c r="L7" s="49"/>
    </row>
    <row r="8" spans="1:12" ht="13.5" customHeight="1">
      <c r="D8" s="49"/>
      <c r="E8" s="49"/>
      <c r="F8" s="49"/>
      <c r="G8" s="49"/>
      <c r="H8" s="49"/>
      <c r="I8" s="49"/>
      <c r="J8" s="49"/>
      <c r="K8" s="49"/>
      <c r="L8" s="49"/>
    </row>
    <row r="9" spans="1:12" ht="13.5" customHeight="1">
      <c r="D9" s="49"/>
      <c r="E9" s="49"/>
      <c r="F9" s="49"/>
      <c r="G9" s="49"/>
      <c r="H9" s="49"/>
      <c r="I9" s="49"/>
      <c r="J9" s="49"/>
      <c r="K9" s="49"/>
      <c r="L9" s="49"/>
    </row>
    <row r="10" spans="1:12" ht="13.5" customHeight="1">
      <c r="D10" s="49"/>
      <c r="E10" s="49"/>
      <c r="F10" s="49"/>
      <c r="G10" s="49"/>
      <c r="H10" s="49"/>
      <c r="I10" s="49"/>
      <c r="J10" s="49"/>
      <c r="K10" s="49"/>
      <c r="L10" s="49"/>
    </row>
    <row r="11" spans="1:12" ht="13.5" customHeight="1">
      <c r="D11" s="49"/>
      <c r="E11" s="49"/>
      <c r="F11" s="49"/>
      <c r="G11" s="49"/>
      <c r="H11" s="49"/>
      <c r="I11" s="49"/>
      <c r="J11" s="49"/>
      <c r="K11" s="49"/>
      <c r="L11" s="49"/>
    </row>
  </sheetData>
  <mergeCells count="6">
    <mergeCell ref="D4:L4"/>
    <mergeCell ref="D2:L2"/>
    <mergeCell ref="D1:L1"/>
    <mergeCell ref="D3:L3"/>
    <mergeCell ref="A2:A3"/>
    <mergeCell ref="B2:B3"/>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C000"/>
  </sheetPr>
  <dimension ref="A1"/>
  <sheetViews>
    <sheetView workbookViewId="0">
      <selection activeCell="A2" sqref="A1:A2"/>
    </sheetView>
  </sheetViews>
  <sheetFormatPr defaultRowHeight="13.5"/>
  <cols>
    <col min="1" max="16384" width="9" style="153"/>
  </cols>
  <sheetData/>
  <phoneticPr fontId="2"/>
  <pageMargins left="0.7" right="0.7" top="0.75" bottom="0.75" header="0.3" footer="0.3"/>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sheetPr>
    <tabColor rgb="FF00FF00"/>
  </sheetPr>
  <dimension ref="A1:A160"/>
  <sheetViews>
    <sheetView topLeftCell="A155" zoomScale="115" zoomScaleSheetLayoutView="100" workbookViewId="0">
      <selection activeCell="A155" sqref="A155"/>
    </sheetView>
  </sheetViews>
  <sheetFormatPr defaultRowHeight="13.5"/>
  <cols>
    <col min="1" max="1" width="142.75" style="2" customWidth="1"/>
  </cols>
  <sheetData>
    <row r="1" spans="1:1">
      <c r="A1" s="11" t="s">
        <v>306</v>
      </c>
    </row>
    <row r="2" spans="1:1">
      <c r="A2" s="2" t="s">
        <v>292</v>
      </c>
    </row>
    <row r="3" spans="1:1">
      <c r="A3" s="2" t="s">
        <v>293</v>
      </c>
    </row>
    <row r="4" spans="1:1">
      <c r="A4" s="2" t="s">
        <v>294</v>
      </c>
    </row>
    <row r="5" spans="1:1">
      <c r="A5" s="2" t="s">
        <v>296</v>
      </c>
    </row>
    <row r="6" spans="1:1">
      <c r="A6" s="2" t="s">
        <v>297</v>
      </c>
    </row>
    <row r="8" spans="1:1">
      <c r="A8" s="2" t="s">
        <v>298</v>
      </c>
    </row>
    <row r="9" spans="1:1">
      <c r="A9" s="2" t="s">
        <v>299</v>
      </c>
    </row>
    <row r="10" spans="1:1">
      <c r="A10" s="2" t="s">
        <v>300</v>
      </c>
    </row>
    <row r="11" spans="1:1">
      <c r="A11" s="2" t="s">
        <v>301</v>
      </c>
    </row>
    <row r="12" spans="1:1">
      <c r="A12" s="2" t="s">
        <v>302</v>
      </c>
    </row>
    <row r="14" spans="1:1">
      <c r="A14" s="11" t="s">
        <v>303</v>
      </c>
    </row>
    <row r="15" spans="1:1">
      <c r="A15" s="11" t="s">
        <v>307</v>
      </c>
    </row>
    <row r="16" spans="1:1">
      <c r="A16" s="11" t="s">
        <v>308</v>
      </c>
    </row>
    <row r="17" spans="1:1" ht="27">
      <c r="A17" s="5" t="s">
        <v>304</v>
      </c>
    </row>
    <row r="18" spans="1:1">
      <c r="A18" s="2" t="s">
        <v>309</v>
      </c>
    </row>
    <row r="19" spans="1:1">
      <c r="A19" s="2" t="s">
        <v>310</v>
      </c>
    </row>
    <row r="20" spans="1:1">
      <c r="A20" s="2" t="s">
        <v>305</v>
      </c>
    </row>
    <row r="22" spans="1:1">
      <c r="A22" s="11" t="s">
        <v>311</v>
      </c>
    </row>
    <row r="23" spans="1:1">
      <c r="A23" s="2" t="s">
        <v>312</v>
      </c>
    </row>
    <row r="24" spans="1:1">
      <c r="A24" s="2" t="s">
        <v>313</v>
      </c>
    </row>
    <row r="26" spans="1:1">
      <c r="A26" s="11" t="s">
        <v>314</v>
      </c>
    </row>
    <row r="27" spans="1:1">
      <c r="A27" s="2" t="s">
        <v>316</v>
      </c>
    </row>
    <row r="28" spans="1:1" ht="27">
      <c r="A28" s="5" t="s">
        <v>317</v>
      </c>
    </row>
    <row r="29" spans="1:1">
      <c r="A29" s="2" t="s">
        <v>315</v>
      </c>
    </row>
    <row r="31" spans="1:1">
      <c r="A31" s="11" t="s">
        <v>320</v>
      </c>
    </row>
    <row r="32" spans="1:1">
      <c r="A32" s="2" t="s">
        <v>321</v>
      </c>
    </row>
    <row r="33" spans="1:1">
      <c r="A33" s="2" t="s">
        <v>327</v>
      </c>
    </row>
    <row r="34" spans="1:1">
      <c r="A34" s="2" t="s">
        <v>326</v>
      </c>
    </row>
    <row r="36" spans="1:1">
      <c r="A36" s="11" t="s">
        <v>323</v>
      </c>
    </row>
    <row r="37" spans="1:1">
      <c r="A37" s="2" t="s">
        <v>324</v>
      </c>
    </row>
    <row r="38" spans="1:1" ht="57.75" customHeight="1">
      <c r="A38" s="5" t="s">
        <v>325</v>
      </c>
    </row>
    <row r="39" spans="1:1">
      <c r="A39" s="11" t="s">
        <v>328</v>
      </c>
    </row>
    <row r="41" spans="1:1">
      <c r="A41" s="11" t="s">
        <v>329</v>
      </c>
    </row>
    <row r="42" spans="1:1">
      <c r="A42" s="2" t="s">
        <v>330</v>
      </c>
    </row>
    <row r="43" spans="1:1">
      <c r="A43" s="2" t="s">
        <v>331</v>
      </c>
    </row>
    <row r="45" spans="1:1">
      <c r="A45" s="11" t="s">
        <v>332</v>
      </c>
    </row>
    <row r="46" spans="1:1" ht="76.5" customHeight="1">
      <c r="A46" s="5" t="s">
        <v>333</v>
      </c>
    </row>
    <row r="47" spans="1:1" ht="33" customHeight="1">
      <c r="A47" s="5" t="s">
        <v>334</v>
      </c>
    </row>
    <row r="48" spans="1:1" ht="45" customHeight="1">
      <c r="A48" s="5" t="s">
        <v>338</v>
      </c>
    </row>
    <row r="49" spans="1:1">
      <c r="A49" s="11" t="s">
        <v>339</v>
      </c>
    </row>
    <row r="50" spans="1:1">
      <c r="A50" s="11" t="s">
        <v>340</v>
      </c>
    </row>
    <row r="52" spans="1:1">
      <c r="A52" s="11" t="s">
        <v>341</v>
      </c>
    </row>
    <row r="53" spans="1:1" ht="29.25" customHeight="1">
      <c r="A53" s="5" t="s">
        <v>347</v>
      </c>
    </row>
    <row r="54" spans="1:1" ht="17.25" customHeight="1">
      <c r="A54" s="2" t="s">
        <v>342</v>
      </c>
    </row>
    <row r="55" spans="1:1" ht="5.25" customHeight="1"/>
    <row r="56" spans="1:1" ht="33.75" customHeight="1">
      <c r="A56" s="5" t="s">
        <v>343</v>
      </c>
    </row>
    <row r="57" spans="1:1" ht="30" customHeight="1">
      <c r="A57" s="5" t="s">
        <v>344</v>
      </c>
    </row>
    <row r="58" spans="1:1">
      <c r="A58" s="2" t="s">
        <v>345</v>
      </c>
    </row>
    <row r="59" spans="1:1">
      <c r="A59" s="2" t="s">
        <v>346</v>
      </c>
    </row>
    <row r="61" spans="1:1">
      <c r="A61" s="11" t="s">
        <v>349</v>
      </c>
    </row>
    <row r="62" spans="1:1" ht="18" customHeight="1">
      <c r="A62" s="2" t="s">
        <v>350</v>
      </c>
    </row>
    <row r="63" spans="1:1" ht="34.5" customHeight="1">
      <c r="A63" s="5" t="s">
        <v>351</v>
      </c>
    </row>
    <row r="64" spans="1:1" ht="30" customHeight="1">
      <c r="A64" s="5" t="s">
        <v>352</v>
      </c>
    </row>
    <row r="67" spans="1:1">
      <c r="A67" s="11" t="s">
        <v>354</v>
      </c>
    </row>
    <row r="68" spans="1:1" ht="29.25" customHeight="1">
      <c r="A68" s="5" t="s">
        <v>355</v>
      </c>
    </row>
    <row r="69" spans="1:1" ht="36" customHeight="1">
      <c r="A69" s="5" t="s">
        <v>356</v>
      </c>
    </row>
    <row r="70" spans="1:1">
      <c r="A70" s="2" t="s">
        <v>357</v>
      </c>
    </row>
    <row r="71" spans="1:1">
      <c r="A71" s="2" t="s">
        <v>358</v>
      </c>
    </row>
    <row r="72" spans="1:1">
      <c r="A72" s="2" t="s">
        <v>359</v>
      </c>
    </row>
    <row r="73" spans="1:1">
      <c r="A73" s="2" t="s">
        <v>360</v>
      </c>
    </row>
    <row r="75" spans="1:1">
      <c r="A75" s="11" t="s">
        <v>365</v>
      </c>
    </row>
    <row r="76" spans="1:1">
      <c r="A76" s="2" t="s">
        <v>366</v>
      </c>
    </row>
    <row r="77" spans="1:1">
      <c r="A77" s="11" t="s">
        <v>367</v>
      </c>
    </row>
    <row r="78" spans="1:1" ht="29.25" customHeight="1">
      <c r="A78" s="5" t="s">
        <v>368</v>
      </c>
    </row>
    <row r="79" spans="1:1">
      <c r="A79" s="11" t="s">
        <v>434</v>
      </c>
    </row>
    <row r="81" spans="1:1">
      <c r="A81" s="2" t="s">
        <v>414</v>
      </c>
    </row>
    <row r="82" spans="1:1" ht="15">
      <c r="A82" s="135" t="s">
        <v>413</v>
      </c>
    </row>
    <row r="84" spans="1:1">
      <c r="A84" s="2" t="s">
        <v>430</v>
      </c>
    </row>
    <row r="85" spans="1:1">
      <c r="A85" s="2" t="s">
        <v>431</v>
      </c>
    </row>
    <row r="86" spans="1:1">
      <c r="A86" s="2" t="s">
        <v>432</v>
      </c>
    </row>
    <row r="87" spans="1:1">
      <c r="A87" s="2" t="s">
        <v>433</v>
      </c>
    </row>
    <row r="89" spans="1:1">
      <c r="A89" s="1">
        <v>42580</v>
      </c>
    </row>
    <row r="90" spans="1:1">
      <c r="A90" s="11" t="s">
        <v>455</v>
      </c>
    </row>
    <row r="91" spans="1:1">
      <c r="A91" s="11" t="s">
        <v>456</v>
      </c>
    </row>
    <row r="92" spans="1:1">
      <c r="A92" s="11" t="s">
        <v>457</v>
      </c>
    </row>
    <row r="95" spans="1:1">
      <c r="A95" s="149">
        <v>42587</v>
      </c>
    </row>
    <row r="96" spans="1:1">
      <c r="A96" s="150" t="s">
        <v>495</v>
      </c>
    </row>
    <row r="97" spans="1:1">
      <c r="A97" s="151" t="s">
        <v>496</v>
      </c>
    </row>
    <row r="98" spans="1:1">
      <c r="A98" s="150" t="s">
        <v>497</v>
      </c>
    </row>
    <row r="99" spans="1:1">
      <c r="A99" s="151" t="s">
        <v>498</v>
      </c>
    </row>
    <row r="100" spans="1:1">
      <c r="A100" s="150" t="s">
        <v>499</v>
      </c>
    </row>
    <row r="101" spans="1:1">
      <c r="A101" s="151" t="s">
        <v>500</v>
      </c>
    </row>
    <row r="102" spans="1:1">
      <c r="A102" s="151" t="s">
        <v>501</v>
      </c>
    </row>
    <row r="104" spans="1:1">
      <c r="A104" s="149">
        <v>42594</v>
      </c>
    </row>
    <row r="105" spans="1:1">
      <c r="A105" s="150" t="s">
        <v>502</v>
      </c>
    </row>
    <row r="106" spans="1:1">
      <c r="A106" s="151" t="s">
        <v>503</v>
      </c>
    </row>
    <row r="107" spans="1:1">
      <c r="A107" s="151" t="s">
        <v>504</v>
      </c>
    </row>
    <row r="109" spans="1:1">
      <c r="A109" s="149">
        <v>42608</v>
      </c>
    </row>
    <row r="110" spans="1:1">
      <c r="A110" s="150" t="s">
        <v>505</v>
      </c>
    </row>
    <row r="111" spans="1:1">
      <c r="A111" s="150" t="s">
        <v>506</v>
      </c>
    </row>
    <row r="112" spans="1:1">
      <c r="A112" s="150" t="s">
        <v>507</v>
      </c>
    </row>
    <row r="113" spans="1:1">
      <c r="A113" s="150" t="s">
        <v>508</v>
      </c>
    </row>
    <row r="115" spans="1:1">
      <c r="A115" s="149">
        <v>42615</v>
      </c>
    </row>
    <row r="116" spans="1:1" ht="15">
      <c r="A116" s="152" t="s">
        <v>509</v>
      </c>
    </row>
    <row r="118" spans="1:1">
      <c r="A118" s="149">
        <v>42622</v>
      </c>
    </row>
    <row r="119" spans="1:1">
      <c r="A119" s="150" t="s">
        <v>510</v>
      </c>
    </row>
    <row r="120" spans="1:1">
      <c r="A120" s="151" t="s">
        <v>511</v>
      </c>
    </row>
    <row r="122" spans="1:1">
      <c r="A122" s="149">
        <v>42629</v>
      </c>
    </row>
    <row r="123" spans="1:1">
      <c r="A123" s="150" t="s">
        <v>512</v>
      </c>
    </row>
    <row r="124" spans="1:1">
      <c r="A124" s="151" t="s">
        <v>513</v>
      </c>
    </row>
    <row r="125" spans="1:1">
      <c r="A125" s="150" t="s">
        <v>514</v>
      </c>
    </row>
    <row r="127" spans="1:1">
      <c r="A127" s="149">
        <v>42636</v>
      </c>
    </row>
    <row r="128" spans="1:1">
      <c r="A128" s="150" t="s">
        <v>515</v>
      </c>
    </row>
    <row r="129" spans="1:1">
      <c r="A129" s="150" t="s">
        <v>516</v>
      </c>
    </row>
    <row r="130" spans="1:1">
      <c r="A130" s="151" t="s">
        <v>517</v>
      </c>
    </row>
    <row r="131" spans="1:1">
      <c r="A131" s="150" t="s">
        <v>518</v>
      </c>
    </row>
    <row r="132" spans="1:1">
      <c r="A132" s="150" t="s">
        <v>519</v>
      </c>
    </row>
    <row r="134" spans="1:1">
      <c r="A134" s="149">
        <v>42643</v>
      </c>
    </row>
    <row r="135" spans="1:1">
      <c r="A135" s="150" t="s">
        <v>520</v>
      </c>
    </row>
    <row r="136" spans="1:1">
      <c r="A136" s="150" t="s">
        <v>521</v>
      </c>
    </row>
    <row r="137" spans="1:1">
      <c r="A137" s="150" t="s">
        <v>522</v>
      </c>
    </row>
    <row r="139" spans="1:1">
      <c r="A139" s="154">
        <v>42650</v>
      </c>
    </row>
    <row r="140" spans="1:1" ht="30.75" customHeight="1">
      <c r="A140" s="156" t="s">
        <v>549</v>
      </c>
    </row>
    <row r="141" spans="1:1">
      <c r="A141" s="155" t="s">
        <v>550</v>
      </c>
    </row>
    <row r="142" spans="1:1">
      <c r="A142" s="155" t="s">
        <v>547</v>
      </c>
    </row>
    <row r="143" spans="1:1">
      <c r="A143" s="155" t="s">
        <v>548</v>
      </c>
    </row>
    <row r="144" spans="1:1" ht="30.75" customHeight="1">
      <c r="A144" s="156" t="s">
        <v>551</v>
      </c>
    </row>
    <row r="146" spans="1:1">
      <c r="A146" s="154">
        <v>42657</v>
      </c>
    </row>
    <row r="147" spans="1:1" ht="31.5" customHeight="1">
      <c r="A147" s="156" t="s">
        <v>580</v>
      </c>
    </row>
    <row r="148" spans="1:1">
      <c r="A148" s="155" t="s">
        <v>581</v>
      </c>
    </row>
    <row r="150" spans="1:1" s="153" customFormat="1">
      <c r="A150" s="154">
        <v>42664</v>
      </c>
    </row>
    <row r="151" spans="1:1" ht="33.75" customHeight="1">
      <c r="A151" s="156" t="s">
        <v>617</v>
      </c>
    </row>
    <row r="152" spans="1:1" ht="27">
      <c r="A152" s="156" t="s">
        <v>615</v>
      </c>
    </row>
    <row r="153" spans="1:1">
      <c r="A153" s="155" t="s">
        <v>616</v>
      </c>
    </row>
    <row r="155" spans="1:1">
      <c r="A155" s="154">
        <v>42671</v>
      </c>
    </row>
    <row r="156" spans="1:1">
      <c r="A156" s="155" t="s">
        <v>634</v>
      </c>
    </row>
    <row r="157" spans="1:1">
      <c r="A157" s="155" t="s">
        <v>631</v>
      </c>
    </row>
    <row r="158" spans="1:1">
      <c r="A158" s="155" t="s">
        <v>632</v>
      </c>
    </row>
    <row r="159" spans="1:1" s="153" customFormat="1">
      <c r="A159" s="155" t="s">
        <v>633</v>
      </c>
    </row>
    <row r="160" spans="1:1" ht="31.5" customHeight="1">
      <c r="A160" s="156" t="s">
        <v>635</v>
      </c>
    </row>
  </sheetData>
  <phoneticPr fontId="2"/>
  <pageMargins left="0.75" right="0.75" top="1" bottom="1" header="0.51111111111111107" footer="0.51111111111111107"/>
  <pageSetup paperSize="9" firstPageNumber="4294963191" orientation="portrait" r:id="rId1"/>
  <headerFooter alignWithMargins="0"/>
</worksheet>
</file>

<file path=xl/worksheets/sheet12.xml><?xml version="1.0" encoding="utf-8"?>
<worksheet xmlns="http://schemas.openxmlformats.org/spreadsheetml/2006/main" xmlns:r="http://schemas.openxmlformats.org/officeDocument/2006/relationships">
  <sheetPr>
    <tabColor rgb="FF00FF00"/>
  </sheetPr>
  <dimension ref="A1:D17"/>
  <sheetViews>
    <sheetView workbookViewId="0">
      <selection activeCell="A150" sqref="A150"/>
    </sheetView>
  </sheetViews>
  <sheetFormatPr defaultRowHeight="13.5"/>
  <cols>
    <col min="1" max="4" width="35.625" style="55" customWidth="1"/>
  </cols>
  <sheetData>
    <row r="1" spans="1:4" ht="83.25" customHeight="1">
      <c r="A1" s="176" t="s">
        <v>112</v>
      </c>
      <c r="B1" s="177"/>
      <c r="C1" s="177"/>
      <c r="D1" s="177"/>
    </row>
    <row r="2" spans="1:4" s="53" customFormat="1" ht="21.75" customHeight="1" thickBot="1">
      <c r="A2" s="162" t="s">
        <v>105</v>
      </c>
      <c r="B2" s="162" t="s">
        <v>106</v>
      </c>
      <c r="C2" s="162" t="s">
        <v>107</v>
      </c>
      <c r="D2" s="162" t="s">
        <v>108</v>
      </c>
    </row>
    <row r="3" spans="1:4" s="53" customFormat="1" ht="27.75" thickTop="1">
      <c r="A3" s="167" t="s">
        <v>523</v>
      </c>
      <c r="B3" s="161" t="s">
        <v>100</v>
      </c>
      <c r="C3" s="163" t="s">
        <v>524</v>
      </c>
      <c r="D3" s="165" t="s">
        <v>253</v>
      </c>
    </row>
    <row r="4" spans="1:4" s="53" customFormat="1">
      <c r="A4" s="165" t="s">
        <v>123</v>
      </c>
      <c r="B4" s="160" t="s">
        <v>525</v>
      </c>
      <c r="C4" s="163"/>
      <c r="D4" s="165" t="s">
        <v>278</v>
      </c>
    </row>
    <row r="5" spans="1:4" s="53" customFormat="1" ht="40.5">
      <c r="A5" s="164" t="s">
        <v>526</v>
      </c>
      <c r="B5" s="160" t="s">
        <v>337</v>
      </c>
      <c r="C5" s="165" t="s">
        <v>527</v>
      </c>
      <c r="D5" s="173" t="s">
        <v>369</v>
      </c>
    </row>
    <row r="6" spans="1:4" s="53" customFormat="1" ht="33" customHeight="1">
      <c r="A6" s="160"/>
      <c r="B6" s="165" t="s">
        <v>361</v>
      </c>
      <c r="C6" s="171"/>
      <c r="D6" s="171"/>
    </row>
    <row r="7" spans="1:4" s="53" customFormat="1" ht="28.5" customHeight="1">
      <c r="A7" s="165"/>
      <c r="B7" s="165" t="s">
        <v>362</v>
      </c>
      <c r="C7" s="160"/>
      <c r="D7" s="171"/>
    </row>
    <row r="8" spans="1:4" s="53" customFormat="1" ht="37.5" customHeight="1">
      <c r="A8" s="171"/>
      <c r="B8" s="170" t="s">
        <v>370</v>
      </c>
      <c r="C8" s="160"/>
      <c r="D8" s="171"/>
    </row>
    <row r="9" spans="1:4" s="53" customFormat="1" ht="37.5" customHeight="1">
      <c r="A9" s="164"/>
      <c r="B9" s="170" t="s">
        <v>528</v>
      </c>
      <c r="C9" s="160"/>
      <c r="D9" s="164"/>
    </row>
    <row r="10" spans="1:4" s="53" customFormat="1" ht="37.5" customHeight="1">
      <c r="A10" s="165"/>
      <c r="B10" s="165"/>
      <c r="C10" s="160"/>
      <c r="D10" s="160"/>
    </row>
    <row r="11" spans="1:4" s="53" customFormat="1">
      <c r="A11" s="54"/>
      <c r="B11" s="54"/>
      <c r="C11" s="54"/>
      <c r="D11" s="54"/>
    </row>
    <row r="12" spans="1:4" s="53" customFormat="1">
      <c r="A12" s="54"/>
      <c r="B12" s="54"/>
      <c r="C12" s="54"/>
      <c r="D12" s="54"/>
    </row>
    <row r="13" spans="1:4" s="53" customFormat="1">
      <c r="A13" s="54"/>
      <c r="B13" s="54"/>
      <c r="C13" s="54"/>
      <c r="D13" s="54"/>
    </row>
    <row r="14" spans="1:4" s="53" customFormat="1">
      <c r="A14" s="54"/>
      <c r="B14" s="54"/>
      <c r="C14" s="54"/>
      <c r="D14" s="54"/>
    </row>
    <row r="15" spans="1:4" s="53" customFormat="1">
      <c r="A15" s="54"/>
      <c r="B15" s="54"/>
      <c r="C15" s="54"/>
      <c r="D15" s="54"/>
    </row>
    <row r="16" spans="1:4" s="53" customFormat="1">
      <c r="A16" s="54"/>
      <c r="B16" s="54"/>
      <c r="C16" s="54"/>
      <c r="D16" s="54"/>
    </row>
    <row r="17" spans="1:4" s="53" customFormat="1">
      <c r="A17" s="54"/>
      <c r="B17" s="54"/>
      <c r="C17" s="54"/>
      <c r="D17" s="54"/>
    </row>
  </sheetData>
  <mergeCells count="1">
    <mergeCell ref="A1:D1"/>
  </mergeCells>
  <phoneticPr fontId="2"/>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sheetPr>
    <tabColor theme="0"/>
  </sheetPr>
  <dimension ref="A1:AD67"/>
  <sheetViews>
    <sheetView topLeftCell="F1" zoomScale="90" zoomScaleNormal="90" workbookViewId="0">
      <selection activeCell="A146" sqref="A146"/>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103" customWidth="1"/>
    <col min="29" max="29" width="3.375" customWidth="1"/>
    <col min="30" max="30" width="10.875" customWidth="1"/>
  </cols>
  <sheetData>
    <row r="1" spans="1:30" ht="17.25">
      <c r="A1" s="97" t="s">
        <v>192</v>
      </c>
    </row>
    <row r="2" spans="1:30">
      <c r="A2" s="183" t="s">
        <v>189</v>
      </c>
      <c r="B2" s="183"/>
      <c r="C2" s="184">
        <v>500000</v>
      </c>
      <c r="D2" s="184"/>
    </row>
    <row r="3" spans="1:30">
      <c r="A3" s="183" t="s">
        <v>190</v>
      </c>
      <c r="B3" s="183"/>
      <c r="C3" s="185">
        <f>SUM(C2,E37)</f>
        <v>763326</v>
      </c>
      <c r="D3" s="185"/>
    </row>
    <row r="4" spans="1:30">
      <c r="A4" s="183" t="s">
        <v>191</v>
      </c>
      <c r="B4" s="183"/>
      <c r="C4" s="186" t="e">
        <f>DATEVALUE(20&amp;LEFT(トレード履歴!#REF!,2)&amp;"/"&amp;MID(トレード履歴!#REF!,4,2)&amp;"/"&amp;MID(トレード履歴!#REF!,7,2))</f>
        <v>#REF!</v>
      </c>
      <c r="D4" s="186"/>
    </row>
    <row r="6" spans="1:30" ht="17.25">
      <c r="A6" s="64" t="s">
        <v>128</v>
      </c>
      <c r="B6" s="65"/>
      <c r="C6" s="65"/>
      <c r="D6" s="65"/>
      <c r="E6" s="65"/>
      <c r="F6" s="65"/>
      <c r="G6" s="65"/>
      <c r="H6" s="65"/>
      <c r="I6" s="65"/>
      <c r="J6" s="65"/>
      <c r="K6" s="65"/>
      <c r="L6" s="65"/>
      <c r="M6" s="65"/>
      <c r="N6" s="65"/>
      <c r="AD6" s="65"/>
    </row>
    <row r="7" spans="1:30">
      <c r="A7" s="65"/>
      <c r="B7" s="65"/>
      <c r="C7" s="65"/>
      <c r="D7" s="65"/>
      <c r="E7" s="65"/>
      <c r="F7" s="65"/>
      <c r="G7" s="65"/>
      <c r="H7" s="65"/>
      <c r="I7" s="65"/>
      <c r="J7" s="65"/>
      <c r="K7" s="65"/>
      <c r="L7" s="65"/>
      <c r="M7" s="65"/>
      <c r="N7" s="65"/>
      <c r="AD7" s="65"/>
    </row>
    <row r="8" spans="1:30" ht="36">
      <c r="A8" s="66" t="s">
        <v>129</v>
      </c>
      <c r="B8" s="67" t="s">
        <v>130</v>
      </c>
      <c r="C8" s="67" t="s">
        <v>131</v>
      </c>
      <c r="D8" s="68" t="s">
        <v>158</v>
      </c>
      <c r="E8" s="67" t="s">
        <v>132</v>
      </c>
      <c r="F8" s="68" t="s">
        <v>176</v>
      </c>
      <c r="G8" s="67" t="s">
        <v>133</v>
      </c>
      <c r="H8" s="67" t="s">
        <v>134</v>
      </c>
      <c r="I8" s="67" t="s">
        <v>135</v>
      </c>
      <c r="J8" s="67" t="s">
        <v>136</v>
      </c>
      <c r="K8" s="67" t="s">
        <v>137</v>
      </c>
      <c r="L8" s="67" t="s">
        <v>138</v>
      </c>
      <c r="M8" s="68" t="s">
        <v>139</v>
      </c>
      <c r="N8" s="69" t="s">
        <v>140</v>
      </c>
      <c r="AD8" s="67" t="s">
        <v>177</v>
      </c>
    </row>
    <row r="9" spans="1:30">
      <c r="A9" s="70" t="s">
        <v>147</v>
      </c>
      <c r="B9" s="71">
        <f>SUMIFS(トレード履歴!$P$2:$P$118,トレード履歴!$M$2:$M$118,"win",トレード履歴!$B$2:$B$118,成績表!$A9&amp;"*")</f>
        <v>266</v>
      </c>
      <c r="C9" s="71">
        <f>SUMIFS(トレード履歴!$P$2:$P$118,トレード履歴!$M$2:$M$118,"loss",トレード履歴!$B$2:$B$118,成績表!$A9&amp;"*")</f>
        <v>-20743</v>
      </c>
      <c r="D9" s="71">
        <f>SUMIFS(トレード履歴!$P$2:$P$118,トレード履歴!$M$2:$M$118,"drw",トレード履歴!$B$2:$B$118,成績表!$A9&amp;"*")</f>
        <v>0</v>
      </c>
      <c r="E9" s="71">
        <f t="shared" ref="E9:E36" si="0">SUM(B9:D9)</f>
        <v>-20477</v>
      </c>
      <c r="F9" s="72">
        <f>COUNTIF(トレード履歴!$B$2:$B$118,成績表!$A9&amp;"*")</f>
        <v>4</v>
      </c>
      <c r="G9" s="72">
        <f>COUNTIFS(トレード履歴!$M$2:$M$118,"win",トレード履歴!$B$2:$B$118,成績表!$A9&amp;"*")</f>
        <v>1</v>
      </c>
      <c r="H9" s="72">
        <f>COUNTIFS(トレード履歴!$M$2:$M$118,"loss",トレード履歴!$B$2:$B$118,成績表!$A9&amp;"*")</f>
        <v>3</v>
      </c>
      <c r="I9" s="73">
        <f>COUNTIFS(トレード履歴!$M$2:$M$118,"drw",トレード履歴!$B$2:$B$118,成績表!$A9&amp;"*")</f>
        <v>0</v>
      </c>
      <c r="J9" s="74">
        <f>IF(G9&gt;0,G9/F9,0)</f>
        <v>0.25</v>
      </c>
      <c r="K9" s="75">
        <f t="shared" ref="K9:K36" si="1">IF(B9&lt;&gt;0,B9/G9,0)</f>
        <v>266</v>
      </c>
      <c r="L9" s="75">
        <f t="shared" ref="L9:L36" si="2">IF(C9&lt;&gt;0,C9/H9*-1,0)</f>
        <v>6914.333333333333</v>
      </c>
      <c r="M9" s="90">
        <f>IF(AND(K9&lt;&gt;0,L9&lt;&gt;0),K9/L9,0)</f>
        <v>3.8470809429687128E-2</v>
      </c>
      <c r="N9" s="91">
        <f t="shared" ref="N9:N36" si="3">IF(AND(B9&lt;&gt;0,C9&lt;&gt;0),B9/C9,0)</f>
        <v>-1.2823603143229041E-2</v>
      </c>
      <c r="AD9" s="71">
        <f t="shared" ref="AD9:AD36" si="4">ABS(C9)</f>
        <v>20743</v>
      </c>
    </row>
    <row r="10" spans="1:30">
      <c r="A10" s="76" t="s">
        <v>148</v>
      </c>
      <c r="B10" s="77">
        <f>SUMIFS(トレード履歴!$P$2:$P$118,トレード履歴!$M$2:$M$118,"win",トレード履歴!$B$2:$B$118,成績表!$A10&amp;"*")</f>
        <v>141755</v>
      </c>
      <c r="C10" s="77">
        <f>SUMIFS(トレード履歴!$P$2:$P$118,トレード履歴!$M$2:$M$118,"loss",トレード履歴!$B$2:$B$118,成績表!$A10&amp;"*")</f>
        <v>-670</v>
      </c>
      <c r="D10" s="77">
        <f>SUMIFS(トレード履歴!$P$2:$P$118,トレード履歴!$M$2:$M$118,"drw",トレード履歴!$B$2:$B$118,成績表!$A10&amp;"*")</f>
        <v>3</v>
      </c>
      <c r="E10" s="77">
        <f t="shared" si="0"/>
        <v>141088</v>
      </c>
      <c r="F10" s="78">
        <f>COUNTIF(トレード履歴!$B$2:$B$118,成績表!$A10&amp;"*")</f>
        <v>7</v>
      </c>
      <c r="G10" s="78">
        <f>COUNTIFS(トレード履歴!$M$2:$M$118,"win",トレード履歴!$B$2:$B$118,成績表!$A10&amp;"*")</f>
        <v>3</v>
      </c>
      <c r="H10" s="78">
        <f>COUNTIFS(トレード履歴!$M$2:$M$118,"loss",トレード履歴!$B$2:$B$118,成績表!$A10&amp;"*")</f>
        <v>3</v>
      </c>
      <c r="I10" s="78">
        <f>COUNTIFS(トレード履歴!$M$2:$M$118,"drw",トレード履歴!$B$2:$B$118,成績表!$A10&amp;"*")</f>
        <v>1</v>
      </c>
      <c r="J10" s="79">
        <f t="shared" ref="J10:J36" si="5">IF(G10&gt;0,G10/F10,0)</f>
        <v>0.42857142857142855</v>
      </c>
      <c r="K10" s="77">
        <f t="shared" si="1"/>
        <v>47251.666666666664</v>
      </c>
      <c r="L10" s="77">
        <f t="shared" si="2"/>
        <v>223.33333333333334</v>
      </c>
      <c r="M10" s="92">
        <f t="shared" ref="M10:M35" si="6">IF(AND(K10&lt;&gt;0,L10&lt;&gt;0),K10/L10,0)</f>
        <v>211.57462686567163</v>
      </c>
      <c r="N10" s="93">
        <f t="shared" si="3"/>
        <v>-211.57462686567163</v>
      </c>
      <c r="AD10" s="77">
        <f t="shared" si="4"/>
        <v>670</v>
      </c>
    </row>
    <row r="11" spans="1:30">
      <c r="A11" s="76" t="s">
        <v>149</v>
      </c>
      <c r="B11" s="77">
        <f>SUMIFS(トレード履歴!$P$2:$P$118,トレード履歴!$M$2:$M$118,"win",トレード履歴!$B$2:$B$118,成績表!$A11&amp;"*")</f>
        <v>38223</v>
      </c>
      <c r="C11" s="77">
        <f>SUMIFS(トレード履歴!$P$2:$P$118,トレード履歴!$M$2:$M$118,"loss",トレード履歴!$B$2:$B$118,成績表!$A11&amp;"*")</f>
        <v>-246</v>
      </c>
      <c r="D11" s="77">
        <f>SUMIFS(トレード履歴!$P$2:$P$118,トレード履歴!$M$2:$M$118,"drw",トレード履歴!$B$2:$B$118,成績表!$A11&amp;"*")</f>
        <v>0</v>
      </c>
      <c r="E11" s="77">
        <f t="shared" si="0"/>
        <v>37977</v>
      </c>
      <c r="F11" s="78">
        <f>COUNTIF(トレード履歴!$B$2:$B$118,成績表!$A11&amp;"*")</f>
        <v>4</v>
      </c>
      <c r="G11" s="78">
        <f>COUNTIFS(トレード履歴!$M$2:$M$118,"win",トレード履歴!$B$2:$B$118,成績表!$A11&amp;"*")</f>
        <v>3</v>
      </c>
      <c r="H11" s="78">
        <f>COUNTIFS(トレード履歴!$M$2:$M$118,"loss",トレード履歴!$B$2:$B$118,成績表!$A11&amp;"*")</f>
        <v>1</v>
      </c>
      <c r="I11" s="78">
        <f>COUNTIFS(トレード履歴!$M$2:$M$118,"drw",トレード履歴!$B$2:$B$118,成績表!$A11&amp;"*")</f>
        <v>0</v>
      </c>
      <c r="J11" s="79">
        <f t="shared" si="5"/>
        <v>0.75</v>
      </c>
      <c r="K11" s="77">
        <f t="shared" si="1"/>
        <v>12741</v>
      </c>
      <c r="L11" s="77">
        <f t="shared" si="2"/>
        <v>246</v>
      </c>
      <c r="M11" s="92">
        <f t="shared" si="6"/>
        <v>51.792682926829265</v>
      </c>
      <c r="N11" s="93">
        <f t="shared" si="3"/>
        <v>-155.3780487804878</v>
      </c>
      <c r="AD11" s="77">
        <f t="shared" si="4"/>
        <v>246</v>
      </c>
    </row>
    <row r="12" spans="1:30">
      <c r="A12" s="76" t="s">
        <v>150</v>
      </c>
      <c r="B12" s="77">
        <f>SUMIFS(トレード履歴!$P$2:$P$118,トレード履歴!$M$2:$M$118,"win",トレード履歴!$B$2:$B$118,成績表!$A12&amp;"*")</f>
        <v>1306</v>
      </c>
      <c r="C12" s="77">
        <f>SUMIFS(トレード履歴!$P$2:$P$118,トレード履歴!$M$2:$M$118,"loss",トレード履歴!$B$2:$B$118,成績表!$A12&amp;"*")</f>
        <v>0</v>
      </c>
      <c r="D12" s="77">
        <f>SUMIFS(トレード履歴!$P$2:$P$118,トレード履歴!$M$2:$M$118,"drw",トレード履歴!$B$2:$B$118,成績表!$A12&amp;"*")</f>
        <v>-453</v>
      </c>
      <c r="E12" s="77">
        <f t="shared" si="0"/>
        <v>853</v>
      </c>
      <c r="F12" s="78">
        <f>COUNTIF(トレード履歴!$B$2:$B$118,成績表!$A12&amp;"*")</f>
        <v>5</v>
      </c>
      <c r="G12" s="78">
        <f>COUNTIFS(トレード履歴!$M$2:$M$118,"win",トレード履歴!$B$2:$B$118,成績表!$A12&amp;"*")</f>
        <v>3</v>
      </c>
      <c r="H12" s="78">
        <f>COUNTIFS(トレード履歴!$M$2:$M$118,"loss",トレード履歴!$B$2:$B$118,成績表!$A12&amp;"*")</f>
        <v>0</v>
      </c>
      <c r="I12" s="78">
        <f>COUNTIFS(トレード履歴!$M$2:$M$118,"drw",トレード履歴!$B$2:$B$118,成績表!$A12&amp;"*")</f>
        <v>2</v>
      </c>
      <c r="J12" s="79">
        <f t="shared" si="5"/>
        <v>0.6</v>
      </c>
      <c r="K12" s="77">
        <f t="shared" si="1"/>
        <v>435.33333333333331</v>
      </c>
      <c r="L12" s="77">
        <f t="shared" si="2"/>
        <v>0</v>
      </c>
      <c r="M12" s="92">
        <f t="shared" si="6"/>
        <v>0</v>
      </c>
      <c r="N12" s="93">
        <f t="shared" si="3"/>
        <v>0</v>
      </c>
      <c r="AD12" s="77">
        <f t="shared" si="4"/>
        <v>0</v>
      </c>
    </row>
    <row r="13" spans="1:30">
      <c r="A13" s="76" t="s">
        <v>151</v>
      </c>
      <c r="B13" s="77">
        <f>SUMIFS(トレード履歴!$P$2:$P$118,トレード履歴!$M$2:$M$118,"win",トレード履歴!$B$2:$B$118,成績表!$A13&amp;"*")</f>
        <v>2261</v>
      </c>
      <c r="C13" s="77">
        <f>SUMIFS(トレード履歴!$P$2:$P$118,トレード履歴!$M$2:$M$118,"loss",トレード履歴!$B$2:$B$118,成績表!$A13&amp;"*")</f>
        <v>0</v>
      </c>
      <c r="D13" s="77">
        <f>SUMIFS(トレード履歴!$P$2:$P$118,トレード履歴!$M$2:$M$118,"drw",トレード履歴!$B$2:$B$118,成績表!$A13&amp;"*")</f>
        <v>0</v>
      </c>
      <c r="E13" s="77">
        <f t="shared" si="0"/>
        <v>2261</v>
      </c>
      <c r="F13" s="78">
        <f>COUNTIF(トレード履歴!$B$2:$B$118,成績表!$A13&amp;"*")</f>
        <v>3</v>
      </c>
      <c r="G13" s="78">
        <f>COUNTIFS(トレード履歴!$M$2:$M$118,"win",トレード履歴!$B$2:$B$118,成績表!$A13&amp;"*")</f>
        <v>3</v>
      </c>
      <c r="H13" s="78">
        <f>COUNTIFS(トレード履歴!$M$2:$M$118,"loss",トレード履歴!$B$2:$B$118,成績表!$A13&amp;"*")</f>
        <v>0</v>
      </c>
      <c r="I13" s="78">
        <f>COUNTIFS(トレード履歴!$M$2:$M$118,"drw",トレード履歴!$B$2:$B$118,成績表!$A13&amp;"*")</f>
        <v>0</v>
      </c>
      <c r="J13" s="79">
        <f t="shared" si="5"/>
        <v>1</v>
      </c>
      <c r="K13" s="77">
        <f t="shared" si="1"/>
        <v>753.66666666666663</v>
      </c>
      <c r="L13" s="77">
        <f t="shared" si="2"/>
        <v>0</v>
      </c>
      <c r="M13" s="92">
        <f t="shared" si="6"/>
        <v>0</v>
      </c>
      <c r="N13" s="93">
        <f t="shared" si="3"/>
        <v>0</v>
      </c>
      <c r="AD13" s="77">
        <f t="shared" si="4"/>
        <v>0</v>
      </c>
    </row>
    <row r="14" spans="1:30">
      <c r="A14" s="76" t="s">
        <v>152</v>
      </c>
      <c r="B14" s="77">
        <f>SUMIFS(トレード履歴!$P$2:$P$118,トレード履歴!$M$2:$M$118,"win",トレード履歴!$B$2:$B$118,成績表!$A14&amp;"*")</f>
        <v>0</v>
      </c>
      <c r="C14" s="77">
        <f>SUMIFS(トレード履歴!$P$2:$P$118,トレード履歴!$M$2:$M$118,"loss",トレード履歴!$B$2:$B$118,成績表!$A14&amp;"*")</f>
        <v>0</v>
      </c>
      <c r="D14" s="77">
        <f>SUMIFS(トレード履歴!$P$2:$P$118,トレード履歴!$M$2:$M$118,"drw",トレード履歴!$B$2:$B$118,成績表!$A14&amp;"*")</f>
        <v>21</v>
      </c>
      <c r="E14" s="77">
        <f t="shared" si="0"/>
        <v>21</v>
      </c>
      <c r="F14" s="78">
        <f>COUNTIF(トレード履歴!$B$2:$B$118,成績表!$A14&amp;"*")</f>
        <v>1</v>
      </c>
      <c r="G14" s="78">
        <f>COUNTIFS(トレード履歴!$M$2:$M$118,"win",トレード履歴!$B$2:$B$118,成績表!$A14&amp;"*")</f>
        <v>0</v>
      </c>
      <c r="H14" s="78">
        <f>COUNTIFS(トレード履歴!$M$2:$M$118,"loss",トレード履歴!$B$2:$B$118,成績表!$A14&amp;"*")</f>
        <v>0</v>
      </c>
      <c r="I14" s="78">
        <f>COUNTIFS(トレード履歴!$M$2:$M$118,"drw",トレード履歴!$B$2:$B$118,成績表!$A14&amp;"*")</f>
        <v>1</v>
      </c>
      <c r="J14" s="79">
        <f t="shared" si="5"/>
        <v>0</v>
      </c>
      <c r="K14" s="77">
        <f t="shared" si="1"/>
        <v>0</v>
      </c>
      <c r="L14" s="77">
        <f t="shared" si="2"/>
        <v>0</v>
      </c>
      <c r="M14" s="92">
        <f t="shared" si="6"/>
        <v>0</v>
      </c>
      <c r="N14" s="93">
        <f t="shared" si="3"/>
        <v>0</v>
      </c>
      <c r="AD14" s="77">
        <f t="shared" si="4"/>
        <v>0</v>
      </c>
    </row>
    <row r="15" spans="1:30">
      <c r="A15" s="76" t="s">
        <v>153</v>
      </c>
      <c r="B15" s="77">
        <f>SUMIFS(トレード履歴!$P$2:$P$118,トレード履歴!$M$2:$M$118,"win",トレード履歴!$B$2:$B$118,成績表!$A15&amp;"*")</f>
        <v>39817</v>
      </c>
      <c r="C15" s="77">
        <f>SUMIFS(トレード履歴!$P$2:$P$118,トレード履歴!$M$2:$M$118,"loss",トレード履歴!$B$2:$B$118,成績表!$A15&amp;"*")</f>
        <v>0</v>
      </c>
      <c r="D15" s="77">
        <f>SUMIFS(トレード履歴!$P$2:$P$118,トレード履歴!$M$2:$M$118,"drw",トレード履歴!$B$2:$B$118,成績表!$A15&amp;"*")</f>
        <v>3</v>
      </c>
      <c r="E15" s="77">
        <f t="shared" si="0"/>
        <v>39820</v>
      </c>
      <c r="F15" s="78">
        <f>COUNTIF(トレード履歴!$B$2:$B$118,成績表!$A15&amp;"*")</f>
        <v>2</v>
      </c>
      <c r="G15" s="78">
        <f>COUNTIFS(トレード履歴!$M$2:$M$118,"win",トレード履歴!$B$2:$B$118,成績表!$A15&amp;"*")</f>
        <v>1</v>
      </c>
      <c r="H15" s="78">
        <f>COUNTIFS(トレード履歴!$M$2:$M$118,"loss",トレード履歴!$B$2:$B$118,成績表!$A15&amp;"*")</f>
        <v>0</v>
      </c>
      <c r="I15" s="78">
        <f>COUNTIFS(トレード履歴!$M$2:$M$118,"drw",トレード履歴!$B$2:$B$118,成績表!$A15&amp;"*")</f>
        <v>1</v>
      </c>
      <c r="J15" s="79">
        <f t="shared" si="5"/>
        <v>0.5</v>
      </c>
      <c r="K15" s="77">
        <f t="shared" si="1"/>
        <v>39817</v>
      </c>
      <c r="L15" s="77">
        <f t="shared" si="2"/>
        <v>0</v>
      </c>
      <c r="M15" s="92">
        <f t="shared" si="6"/>
        <v>0</v>
      </c>
      <c r="N15" s="93">
        <f t="shared" si="3"/>
        <v>0</v>
      </c>
      <c r="AD15" s="77">
        <f t="shared" si="4"/>
        <v>0</v>
      </c>
    </row>
    <row r="16" spans="1:30">
      <c r="A16" s="76" t="s">
        <v>154</v>
      </c>
      <c r="B16" s="77">
        <f>SUMIFS(トレード履歴!$P$2:$P$118,トレード履歴!$M$2:$M$118,"win",トレード履歴!$B$2:$B$118,成績表!$A16&amp;"*")</f>
        <v>344</v>
      </c>
      <c r="C16" s="77">
        <f>SUMIFS(トレード履歴!$P$2:$P$118,トレード履歴!$M$2:$M$118,"loss",トレード履歴!$B$2:$B$118,成績表!$A16&amp;"*")</f>
        <v>-1299</v>
      </c>
      <c r="D16" s="77">
        <f>SUMIFS(トレード履歴!$P$2:$P$118,トレード履歴!$M$2:$M$118,"drw",トレード履歴!$B$2:$B$118,成績表!$A16&amp;"*")</f>
        <v>0</v>
      </c>
      <c r="E16" s="77">
        <f t="shared" si="0"/>
        <v>-955</v>
      </c>
      <c r="F16" s="78">
        <f>COUNTIF(トレード履歴!$B$2:$B$118,成績表!$A16&amp;"*")</f>
        <v>4</v>
      </c>
      <c r="G16" s="78">
        <f>COUNTIFS(トレード履歴!$M$2:$M$118,"win",トレード履歴!$B$2:$B$118,成績表!$A16&amp;"*")</f>
        <v>1</v>
      </c>
      <c r="H16" s="78">
        <f>COUNTIFS(トレード履歴!$M$2:$M$118,"loss",トレード履歴!$B$2:$B$118,成績表!$A16&amp;"*")</f>
        <v>3</v>
      </c>
      <c r="I16" s="78">
        <f>COUNTIFS(トレード履歴!$M$2:$M$118,"drw",トレード履歴!$B$2:$B$118,成績表!$A16&amp;"*")</f>
        <v>0</v>
      </c>
      <c r="J16" s="79">
        <f t="shared" si="5"/>
        <v>0.25</v>
      </c>
      <c r="K16" s="77">
        <f t="shared" si="1"/>
        <v>344</v>
      </c>
      <c r="L16" s="77">
        <f t="shared" si="2"/>
        <v>433</v>
      </c>
      <c r="M16" s="92">
        <f t="shared" si="6"/>
        <v>0.79445727482678985</v>
      </c>
      <c r="N16" s="93">
        <f t="shared" si="3"/>
        <v>-0.26481909160892997</v>
      </c>
      <c r="AD16" s="77">
        <f t="shared" si="4"/>
        <v>1299</v>
      </c>
    </row>
    <row r="17" spans="1:30">
      <c r="A17" s="76" t="s">
        <v>155</v>
      </c>
      <c r="B17" s="77">
        <f>SUMIFS(トレード履歴!$P$2:$P$118,トレード履歴!$M$2:$M$118,"win",トレード履歴!$B$2:$B$118,成績表!$A17&amp;"*")</f>
        <v>0</v>
      </c>
      <c r="C17" s="77">
        <f>SUMIFS(トレード履歴!$P$2:$P$118,トレード履歴!$M$2:$M$118,"loss",トレード履歴!$B$2:$B$118,成績表!$A17&amp;"*")</f>
        <v>-258</v>
      </c>
      <c r="D17" s="77">
        <f>SUMIFS(トレード履歴!$P$2:$P$118,トレード履歴!$M$2:$M$118,"drw",トレード履歴!$B$2:$B$118,成績表!$A17&amp;"*")</f>
        <v>70</v>
      </c>
      <c r="E17" s="77">
        <f t="shared" si="0"/>
        <v>-188</v>
      </c>
      <c r="F17" s="78">
        <f>COUNTIF(トレード履歴!$B$2:$B$118,成績表!$A17&amp;"*")</f>
        <v>2</v>
      </c>
      <c r="G17" s="78">
        <f>COUNTIFS(トレード履歴!$M$2:$M$118,"win",トレード履歴!$B$2:$B$118,成績表!$A17&amp;"*")</f>
        <v>0</v>
      </c>
      <c r="H17" s="78">
        <f>COUNTIFS(トレード履歴!$M$2:$M$118,"loss",トレード履歴!$B$2:$B$118,成績表!$A17&amp;"*")</f>
        <v>1</v>
      </c>
      <c r="I17" s="78">
        <f>COUNTIFS(トレード履歴!$M$2:$M$118,"drw",トレード履歴!$B$2:$B$118,成績表!$A17&amp;"*")</f>
        <v>1</v>
      </c>
      <c r="J17" s="79">
        <f t="shared" si="5"/>
        <v>0</v>
      </c>
      <c r="K17" s="77">
        <f t="shared" si="1"/>
        <v>0</v>
      </c>
      <c r="L17" s="77">
        <f t="shared" si="2"/>
        <v>258</v>
      </c>
      <c r="M17" s="92">
        <f t="shared" si="6"/>
        <v>0</v>
      </c>
      <c r="N17" s="93">
        <f t="shared" si="3"/>
        <v>0</v>
      </c>
      <c r="AD17" s="77">
        <f t="shared" si="4"/>
        <v>258</v>
      </c>
    </row>
    <row r="18" spans="1:30">
      <c r="A18" s="76" t="s">
        <v>159</v>
      </c>
      <c r="B18" s="77">
        <f>SUMIFS(トレード履歴!$P$2:$P$118,トレード履歴!$M$2:$M$118,"win",トレード履歴!$B$2:$B$118,成績表!$A18&amp;"*")</f>
        <v>5449</v>
      </c>
      <c r="C18" s="77">
        <f>SUMIFS(トレード履歴!$P$2:$P$118,トレード履歴!$M$2:$M$118,"loss",トレード履歴!$B$2:$B$118,成績表!$A18&amp;"*")</f>
        <v>0</v>
      </c>
      <c r="D18" s="77">
        <f>SUMIFS(トレード履歴!$P$2:$P$118,トレード履歴!$M$2:$M$118,"drw",トレード履歴!$B$2:$B$118,成績表!$A18&amp;"*")</f>
        <v>0</v>
      </c>
      <c r="E18" s="77">
        <f t="shared" si="0"/>
        <v>5449</v>
      </c>
      <c r="F18" s="78">
        <f>COUNTIF(トレード履歴!$B$2:$B$118,成績表!$A18&amp;"*")</f>
        <v>1</v>
      </c>
      <c r="G18" s="78">
        <f>COUNTIFS(トレード履歴!$M$2:$M$118,"win",トレード履歴!$B$2:$B$118,成績表!$A18&amp;"*")</f>
        <v>1</v>
      </c>
      <c r="H18" s="78">
        <f>COUNTIFS(トレード履歴!$M$2:$M$118,"loss",トレード履歴!$B$2:$B$118,成績表!$A18&amp;"*")</f>
        <v>0</v>
      </c>
      <c r="I18" s="78">
        <f>COUNTIFS(トレード履歴!$M$2:$M$118,"drw",トレード履歴!$B$2:$B$118,成績表!$A18&amp;"*")</f>
        <v>0</v>
      </c>
      <c r="J18" s="79">
        <f t="shared" si="5"/>
        <v>1</v>
      </c>
      <c r="K18" s="77">
        <f t="shared" si="1"/>
        <v>5449</v>
      </c>
      <c r="L18" s="77">
        <f t="shared" si="2"/>
        <v>0</v>
      </c>
      <c r="M18" s="92">
        <f t="shared" si="6"/>
        <v>0</v>
      </c>
      <c r="N18" s="93">
        <f t="shared" si="3"/>
        <v>0</v>
      </c>
      <c r="AD18" s="77">
        <f t="shared" si="4"/>
        <v>0</v>
      </c>
    </row>
    <row r="19" spans="1:30">
      <c r="A19" s="76" t="s">
        <v>146</v>
      </c>
      <c r="B19" s="77">
        <f>SUMIFS(トレード履歴!$P$2:$P$118,トレード履歴!$M$2:$M$118,"win",トレード履歴!$B$2:$B$118,成績表!$A19&amp;"*")</f>
        <v>83824</v>
      </c>
      <c r="C19" s="77">
        <f>SUMIFS(トレード履歴!$P$2:$P$118,トレード履歴!$M$2:$M$118,"loss",トレード履歴!$B$2:$B$118,成績表!$A19&amp;"*")</f>
        <v>-76917</v>
      </c>
      <c r="D19" s="77">
        <f>SUMIFS(トレード履歴!$P$2:$P$118,トレード履歴!$M$2:$M$118,"drw",トレード履歴!$B$2:$B$118,成績表!$A19&amp;"*")</f>
        <v>0</v>
      </c>
      <c r="E19" s="77">
        <f t="shared" si="0"/>
        <v>6907</v>
      </c>
      <c r="F19" s="78">
        <f>COUNTIF(トレード履歴!$B$2:$B$118,成績表!$A19&amp;"*")</f>
        <v>7</v>
      </c>
      <c r="G19" s="78">
        <f>COUNTIFS(トレード履歴!$M$2:$M$118,"win",トレード履歴!$B$2:$B$118,成績表!$A19&amp;"*")</f>
        <v>4</v>
      </c>
      <c r="H19" s="78">
        <f>COUNTIFS(トレード履歴!$M$2:$M$118,"loss",トレード履歴!$B$2:$B$118,成績表!$A19&amp;"*")</f>
        <v>3</v>
      </c>
      <c r="I19" s="78">
        <f>COUNTIFS(トレード履歴!$M$2:$M$118,"drw",トレード履歴!$B$2:$B$118,成績表!$A19&amp;"*")</f>
        <v>0</v>
      </c>
      <c r="J19" s="79">
        <f t="shared" si="5"/>
        <v>0.5714285714285714</v>
      </c>
      <c r="K19" s="77">
        <f t="shared" si="1"/>
        <v>20956</v>
      </c>
      <c r="L19" s="77">
        <f t="shared" si="2"/>
        <v>25639</v>
      </c>
      <c r="M19" s="92">
        <f t="shared" si="6"/>
        <v>0.81734857053707244</v>
      </c>
      <c r="N19" s="93">
        <f t="shared" si="3"/>
        <v>-1.0897980940494298</v>
      </c>
      <c r="AD19" s="77">
        <f t="shared" si="4"/>
        <v>76917</v>
      </c>
    </row>
    <row r="20" spans="1:30">
      <c r="A20" s="76" t="s">
        <v>156</v>
      </c>
      <c r="B20" s="77">
        <f>SUMIFS(トレード履歴!$P$2:$P$118,トレード履歴!$M$2:$M$118,"win",トレード履歴!$B$2:$B$118,成績表!$A20&amp;"*")</f>
        <v>261152</v>
      </c>
      <c r="C20" s="77">
        <f>SUMIFS(トレード履歴!$P$2:$P$118,トレード履歴!$M$2:$M$118,"loss",トレード履歴!$B$2:$B$118,成績表!$A20&amp;"*")</f>
        <v>-454</v>
      </c>
      <c r="D20" s="77">
        <f>SUMIFS(トレード履歴!$P$2:$P$118,トレード履歴!$M$2:$M$118,"drw",トレード履歴!$B$2:$B$118,成績表!$A20&amp;"*")</f>
        <v>0</v>
      </c>
      <c r="E20" s="77">
        <f t="shared" si="0"/>
        <v>260698</v>
      </c>
      <c r="F20" s="78">
        <f>COUNTIF(トレード履歴!$B$2:$B$118,成績表!$A20&amp;"*")</f>
        <v>5</v>
      </c>
      <c r="G20" s="78">
        <f>COUNTIFS(トレード履歴!$M$2:$M$118,"win",トレード履歴!$B$2:$B$118,成績表!$A20&amp;"*")</f>
        <v>3</v>
      </c>
      <c r="H20" s="78">
        <f>COUNTIFS(トレード履歴!$M$2:$M$118,"loss",トレード履歴!$B$2:$B$118,成績表!$A20&amp;"*")</f>
        <v>2</v>
      </c>
      <c r="I20" s="78">
        <f>COUNTIFS(トレード履歴!$M$2:$M$118,"drw",トレード履歴!$B$2:$B$118,成績表!$A20&amp;"*")</f>
        <v>0</v>
      </c>
      <c r="J20" s="79">
        <f t="shared" si="5"/>
        <v>0.6</v>
      </c>
      <c r="K20" s="77">
        <f t="shared" si="1"/>
        <v>87050.666666666672</v>
      </c>
      <c r="L20" s="77">
        <f t="shared" si="2"/>
        <v>227</v>
      </c>
      <c r="M20" s="92">
        <f t="shared" si="6"/>
        <v>383.48311306901616</v>
      </c>
      <c r="N20" s="93">
        <f t="shared" si="3"/>
        <v>-575.22466960352426</v>
      </c>
      <c r="AD20" s="77">
        <f t="shared" si="4"/>
        <v>454</v>
      </c>
    </row>
    <row r="21" spans="1:30">
      <c r="A21" s="76" t="s">
        <v>160</v>
      </c>
      <c r="B21" s="77">
        <f>SUMIFS(トレード履歴!$P$2:$P$118,トレード履歴!$M$2:$M$118,"win",トレード履歴!$B$2:$B$118,成績表!$A21&amp;"*")</f>
        <v>0</v>
      </c>
      <c r="C21" s="77">
        <f>SUMIFS(トレード履歴!$P$2:$P$118,トレード履歴!$M$2:$M$118,"loss",トレード履歴!$B$2:$B$118,成績表!$A21&amp;"*")</f>
        <v>0</v>
      </c>
      <c r="D21" s="77">
        <f>SUMIFS(トレード履歴!$P$2:$P$118,トレード履歴!$M$2:$M$118,"drw",トレード履歴!$B$2:$B$118,成績表!$A21&amp;"*")</f>
        <v>0</v>
      </c>
      <c r="E21" s="77">
        <f t="shared" si="0"/>
        <v>0</v>
      </c>
      <c r="F21" s="78">
        <f>COUNTIF(トレード履歴!$B$2:$B$118,成績表!$A21&amp;"*")</f>
        <v>0</v>
      </c>
      <c r="G21" s="78">
        <f>COUNTIFS(トレード履歴!$M$2:$M$118,"win",トレード履歴!$B$2:$B$118,成績表!$A21&amp;"*")</f>
        <v>0</v>
      </c>
      <c r="H21" s="78">
        <f>COUNTIFS(トレード履歴!$M$2:$M$118,"loss",トレード履歴!$B$2:$B$118,成績表!$A21&amp;"*")</f>
        <v>0</v>
      </c>
      <c r="I21" s="78">
        <f>COUNTIFS(トレード履歴!$M$2:$M$118,"drw",トレード履歴!$B$2:$B$118,成績表!$A21&amp;"*")</f>
        <v>0</v>
      </c>
      <c r="J21" s="79">
        <f t="shared" si="5"/>
        <v>0</v>
      </c>
      <c r="K21" s="77">
        <f t="shared" si="1"/>
        <v>0</v>
      </c>
      <c r="L21" s="77">
        <f t="shared" si="2"/>
        <v>0</v>
      </c>
      <c r="M21" s="92">
        <f t="shared" si="6"/>
        <v>0</v>
      </c>
      <c r="N21" s="93">
        <f t="shared" si="3"/>
        <v>0</v>
      </c>
      <c r="AD21" s="77">
        <f t="shared" si="4"/>
        <v>0</v>
      </c>
    </row>
    <row r="22" spans="1:30">
      <c r="A22" s="76" t="s">
        <v>161</v>
      </c>
      <c r="B22" s="77">
        <f>SUMIFS(トレード履歴!$P$2:$P$118,トレード履歴!$M$2:$M$118,"win",トレード履歴!$B$2:$B$118,成績表!$A22&amp;"*")</f>
        <v>533</v>
      </c>
      <c r="C22" s="77">
        <f>SUMIFS(トレード履歴!$P$2:$P$118,トレード履歴!$M$2:$M$118,"loss",トレード履歴!$B$2:$B$118,成績表!$A22&amp;"*")</f>
        <v>-1151</v>
      </c>
      <c r="D22" s="77">
        <f>SUMIFS(トレード履歴!$P$2:$P$118,トレード履歴!$M$2:$M$118,"drw",トレード履歴!$B$2:$B$118,成績表!$A22&amp;"*")</f>
        <v>0</v>
      </c>
      <c r="E22" s="77">
        <f t="shared" si="0"/>
        <v>-618</v>
      </c>
      <c r="F22" s="78">
        <f>COUNTIF(トレード履歴!$B$2:$B$118,成績表!$A22&amp;"*")</f>
        <v>5</v>
      </c>
      <c r="G22" s="78">
        <f>COUNTIFS(トレード履歴!$M$2:$M$118,"win",トレード履歴!$B$2:$B$118,成績表!$A22&amp;"*")</f>
        <v>1</v>
      </c>
      <c r="H22" s="78">
        <f>COUNTIFS(トレード履歴!$M$2:$M$118,"loss",トレード履歴!$B$2:$B$118,成績表!$A22&amp;"*")</f>
        <v>4</v>
      </c>
      <c r="I22" s="78">
        <f>COUNTIFS(トレード履歴!$M$2:$M$118,"drw",トレード履歴!$B$2:$B$118,成績表!$A22&amp;"*")</f>
        <v>0</v>
      </c>
      <c r="J22" s="79">
        <f t="shared" si="5"/>
        <v>0.2</v>
      </c>
      <c r="K22" s="77">
        <f t="shared" si="1"/>
        <v>533</v>
      </c>
      <c r="L22" s="77">
        <f t="shared" si="2"/>
        <v>287.75</v>
      </c>
      <c r="M22" s="92">
        <f t="shared" si="6"/>
        <v>1.8523023457862728</v>
      </c>
      <c r="N22" s="93">
        <f t="shared" si="3"/>
        <v>-0.46307558644656821</v>
      </c>
      <c r="AD22" s="77">
        <f t="shared" si="4"/>
        <v>1151</v>
      </c>
    </row>
    <row r="23" spans="1:30">
      <c r="A23" s="76" t="s">
        <v>162</v>
      </c>
      <c r="B23" s="77">
        <f>SUMIFS(トレード履歴!$P$2:$P$118,トレード履歴!$M$2:$M$118,"win",トレード履歴!$B$2:$B$118,成績表!$A23&amp;"*")</f>
        <v>189947</v>
      </c>
      <c r="C23" s="77">
        <f>SUMIFS(トレード履歴!$P$2:$P$118,トレード履歴!$M$2:$M$118,"loss",トレード履歴!$B$2:$B$118,成績表!$A23&amp;"*")</f>
        <v>-60869</v>
      </c>
      <c r="D23" s="77">
        <f>SUMIFS(トレード履歴!$P$2:$P$118,トレード履歴!$M$2:$M$118,"drw",トレード履歴!$B$2:$B$118,成績表!$A23&amp;"*")</f>
        <v>4</v>
      </c>
      <c r="E23" s="77">
        <f t="shared" si="0"/>
        <v>129082</v>
      </c>
      <c r="F23" s="78">
        <f>COUNTIF(トレード履歴!$B$2:$B$118,成績表!$A23&amp;"*")</f>
        <v>10</v>
      </c>
      <c r="G23" s="78">
        <f>COUNTIFS(トレード履歴!$M$2:$M$118,"win",トレード履歴!$B$2:$B$118,成績表!$A23&amp;"*")</f>
        <v>6</v>
      </c>
      <c r="H23" s="78">
        <f>COUNTIFS(トレード履歴!$M$2:$M$118,"loss",トレード履歴!$B$2:$B$118,成績表!$A23&amp;"*")</f>
        <v>3</v>
      </c>
      <c r="I23" s="78">
        <f>COUNTIFS(トレード履歴!$M$2:$M$118,"drw",トレード履歴!$B$2:$B$118,成績表!$A23&amp;"*")</f>
        <v>1</v>
      </c>
      <c r="J23" s="79">
        <f t="shared" si="5"/>
        <v>0.6</v>
      </c>
      <c r="K23" s="77">
        <f t="shared" si="1"/>
        <v>31657.833333333332</v>
      </c>
      <c r="L23" s="77">
        <f t="shared" si="2"/>
        <v>20289.666666666668</v>
      </c>
      <c r="M23" s="92">
        <f t="shared" si="6"/>
        <v>1.5602934170103007</v>
      </c>
      <c r="N23" s="93">
        <f t="shared" si="3"/>
        <v>-3.1205868340206018</v>
      </c>
      <c r="AD23" s="77">
        <f t="shared" si="4"/>
        <v>60869</v>
      </c>
    </row>
    <row r="24" spans="1:30">
      <c r="A24" s="76" t="s">
        <v>163</v>
      </c>
      <c r="B24" s="77">
        <f>SUMIFS(トレード履歴!$P$2:$P$118,トレード履歴!$M$2:$M$118,"win",トレード履歴!$B$2:$B$118,成績表!$A24&amp;"*")</f>
        <v>0</v>
      </c>
      <c r="C24" s="77">
        <f>SUMIFS(トレード履歴!$P$2:$P$118,トレード履歴!$M$2:$M$118,"loss",トレード履歴!$B$2:$B$118,成績表!$A24&amp;"*")</f>
        <v>-243</v>
      </c>
      <c r="D24" s="77">
        <f>SUMIFS(トレード履歴!$P$2:$P$118,トレード履歴!$M$2:$M$118,"drw",トレード履歴!$B$2:$B$118,成績表!$A24&amp;"*")</f>
        <v>-30</v>
      </c>
      <c r="E24" s="77">
        <f t="shared" si="0"/>
        <v>-273</v>
      </c>
      <c r="F24" s="78">
        <f>COUNTIF(トレード履歴!$B$2:$B$118,成績表!$A24&amp;"*")</f>
        <v>2</v>
      </c>
      <c r="G24" s="78">
        <f>COUNTIFS(トレード履歴!$M$2:$M$118,"win",トレード履歴!$B$2:$B$118,成績表!$A24&amp;"*")</f>
        <v>0</v>
      </c>
      <c r="H24" s="78">
        <f>COUNTIFS(トレード履歴!$M$2:$M$118,"loss",トレード履歴!$B$2:$B$118,成績表!$A24&amp;"*")</f>
        <v>1</v>
      </c>
      <c r="I24" s="78">
        <f>COUNTIFS(トレード履歴!$M$2:$M$118,"drw",トレード履歴!$B$2:$B$118,成績表!$A24&amp;"*")</f>
        <v>1</v>
      </c>
      <c r="J24" s="79">
        <f t="shared" si="5"/>
        <v>0</v>
      </c>
      <c r="K24" s="77">
        <f t="shared" si="1"/>
        <v>0</v>
      </c>
      <c r="L24" s="77">
        <f t="shared" si="2"/>
        <v>243</v>
      </c>
      <c r="M24" s="92">
        <f t="shared" si="6"/>
        <v>0</v>
      </c>
      <c r="N24" s="93">
        <f t="shared" si="3"/>
        <v>0</v>
      </c>
      <c r="AD24" s="77">
        <f t="shared" si="4"/>
        <v>243</v>
      </c>
    </row>
    <row r="25" spans="1:30">
      <c r="A25" s="76" t="s">
        <v>164</v>
      </c>
      <c r="B25" s="77">
        <f>SUMIFS(トレード履歴!$P$2:$P$118,トレード履歴!$M$2:$M$118,"win",トレード履歴!$B$2:$B$118,成績表!$A25&amp;"*")</f>
        <v>0</v>
      </c>
      <c r="C25" s="77">
        <f>SUMIFS(トレード履歴!$P$2:$P$118,トレード履歴!$M$2:$M$118,"loss",トレード履歴!$B$2:$B$118,成績表!$A25&amp;"*")</f>
        <v>-172034</v>
      </c>
      <c r="D25" s="77">
        <f>SUMIFS(トレード履歴!$P$2:$P$118,トレード履歴!$M$2:$M$118,"drw",トレード履歴!$B$2:$B$118,成績表!$A25&amp;"*")</f>
        <v>0</v>
      </c>
      <c r="E25" s="77">
        <f t="shared" si="0"/>
        <v>-172034</v>
      </c>
      <c r="F25" s="78">
        <f>COUNTIF(トレード履歴!$B$2:$B$118,成績表!$A25&amp;"*")</f>
        <v>1</v>
      </c>
      <c r="G25" s="78">
        <f>COUNTIFS(トレード履歴!$M$2:$M$118,"win",トレード履歴!$B$2:$B$118,成績表!$A25&amp;"*")</f>
        <v>0</v>
      </c>
      <c r="H25" s="78">
        <f>COUNTIFS(トレード履歴!$M$2:$M$118,"loss",トレード履歴!$B$2:$B$118,成績表!$A25&amp;"*")</f>
        <v>1</v>
      </c>
      <c r="I25" s="78">
        <f>COUNTIFS(トレード履歴!$M$2:$M$118,"drw",トレード履歴!$B$2:$B$118,成績表!$A25&amp;"*")</f>
        <v>0</v>
      </c>
      <c r="J25" s="79">
        <f t="shared" si="5"/>
        <v>0</v>
      </c>
      <c r="K25" s="77">
        <f t="shared" si="1"/>
        <v>0</v>
      </c>
      <c r="L25" s="77">
        <f t="shared" si="2"/>
        <v>172034</v>
      </c>
      <c r="M25" s="92">
        <f t="shared" si="6"/>
        <v>0</v>
      </c>
      <c r="N25" s="93">
        <f t="shared" si="3"/>
        <v>0</v>
      </c>
      <c r="AD25" s="77">
        <f t="shared" si="4"/>
        <v>172034</v>
      </c>
    </row>
    <row r="26" spans="1:30">
      <c r="A26" s="76" t="s">
        <v>165</v>
      </c>
      <c r="B26" s="77">
        <f>SUMIFS(トレード履歴!$P$2:$P$118,トレード履歴!$M$2:$M$118,"win",トレード履歴!$B$2:$B$118,成績表!$A26&amp;"*")</f>
        <v>0</v>
      </c>
      <c r="C26" s="77">
        <f>SUMIFS(トレード履歴!$P$2:$P$118,トレード履歴!$M$2:$M$118,"loss",トレード履歴!$B$2:$B$118,成績表!$A26&amp;"*")</f>
        <v>0</v>
      </c>
      <c r="D26" s="77">
        <f>SUMIFS(トレード履歴!$P$2:$P$118,トレード履歴!$M$2:$M$118,"drw",トレード履歴!$B$2:$B$118,成績表!$A26&amp;"*")</f>
        <v>0</v>
      </c>
      <c r="E26" s="77">
        <f t="shared" si="0"/>
        <v>0</v>
      </c>
      <c r="F26" s="78">
        <f>COUNTIF(トレード履歴!$B$2:$B$118,成績表!$A26&amp;"*")</f>
        <v>0</v>
      </c>
      <c r="G26" s="78">
        <f>COUNTIFS(トレード履歴!$M$2:$M$118,"win",トレード履歴!$B$2:$B$118,成績表!$A26&amp;"*")</f>
        <v>0</v>
      </c>
      <c r="H26" s="78">
        <f>COUNTIFS(トレード履歴!$M$2:$M$118,"loss",トレード履歴!$B$2:$B$118,成績表!$A26&amp;"*")</f>
        <v>0</v>
      </c>
      <c r="I26" s="78">
        <f>COUNTIFS(トレード履歴!$M$2:$M$118,"drw",トレード履歴!$B$2:$B$118,成績表!$A26&amp;"*")</f>
        <v>0</v>
      </c>
      <c r="J26" s="79">
        <f t="shared" si="5"/>
        <v>0</v>
      </c>
      <c r="K26" s="77">
        <f t="shared" si="1"/>
        <v>0</v>
      </c>
      <c r="L26" s="77">
        <f t="shared" si="2"/>
        <v>0</v>
      </c>
      <c r="M26" s="92">
        <f t="shared" si="6"/>
        <v>0</v>
      </c>
      <c r="N26" s="93">
        <f t="shared" si="3"/>
        <v>0</v>
      </c>
      <c r="AD26" s="77">
        <f t="shared" si="4"/>
        <v>0</v>
      </c>
    </row>
    <row r="27" spans="1:30">
      <c r="A27" s="76" t="s">
        <v>166</v>
      </c>
      <c r="B27" s="77">
        <f>SUMIFS(トレード履歴!$P$2:$P$118,トレード履歴!$M$2:$M$118,"win",トレード履歴!$B$2:$B$118,成績表!$A27&amp;"*")</f>
        <v>0</v>
      </c>
      <c r="C27" s="77">
        <f>SUMIFS(トレード履歴!$P$2:$P$118,トレード履歴!$M$2:$M$118,"loss",トレード履歴!$B$2:$B$118,成績表!$A27&amp;"*")</f>
        <v>-251</v>
      </c>
      <c r="D27" s="77">
        <f>SUMIFS(トレード履歴!$P$2:$P$118,トレード履歴!$M$2:$M$118,"drw",トレード履歴!$B$2:$B$118,成績表!$A27&amp;"*")</f>
        <v>0</v>
      </c>
      <c r="E27" s="77">
        <f t="shared" si="0"/>
        <v>-251</v>
      </c>
      <c r="F27" s="78">
        <f>COUNTIF(トレード履歴!$B$2:$B$118,成績表!$A27&amp;"*")</f>
        <v>1</v>
      </c>
      <c r="G27" s="78">
        <f>COUNTIFS(トレード履歴!$M$2:$M$118,"win",トレード履歴!$B$2:$B$118,成績表!$A27&amp;"*")</f>
        <v>0</v>
      </c>
      <c r="H27" s="78">
        <f>COUNTIFS(トレード履歴!$M$2:$M$118,"loss",トレード履歴!$B$2:$B$118,成績表!$A27&amp;"*")</f>
        <v>1</v>
      </c>
      <c r="I27" s="78">
        <f>COUNTIFS(トレード履歴!$M$2:$M$118,"drw",トレード履歴!$B$2:$B$118,成績表!$A27&amp;"*")</f>
        <v>0</v>
      </c>
      <c r="J27" s="79">
        <f t="shared" si="5"/>
        <v>0</v>
      </c>
      <c r="K27" s="77">
        <f t="shared" si="1"/>
        <v>0</v>
      </c>
      <c r="L27" s="77">
        <f t="shared" si="2"/>
        <v>251</v>
      </c>
      <c r="M27" s="92">
        <f t="shared" si="6"/>
        <v>0</v>
      </c>
      <c r="N27" s="93">
        <f t="shared" si="3"/>
        <v>0</v>
      </c>
      <c r="AD27" s="77">
        <f t="shared" si="4"/>
        <v>251</v>
      </c>
    </row>
    <row r="28" spans="1:30">
      <c r="A28" s="76" t="s">
        <v>167</v>
      </c>
      <c r="B28" s="77">
        <f>SUMIFS(トレード履歴!$P$2:$P$118,トレード履歴!$M$2:$M$118,"win",トレード履歴!$B$2:$B$118,成績表!$A28&amp;"*")</f>
        <v>4220</v>
      </c>
      <c r="C28" s="77">
        <f>SUMIFS(トレード履歴!$P$2:$P$118,トレード履歴!$M$2:$M$118,"loss",トレード履歴!$B$2:$B$118,成績表!$A28&amp;"*")</f>
        <v>-54505</v>
      </c>
      <c r="D28" s="77">
        <f>SUMIFS(トレード履歴!$P$2:$P$118,トレード履歴!$M$2:$M$118,"drw",トレード履歴!$B$2:$B$118,成績表!$A28&amp;"*")</f>
        <v>0</v>
      </c>
      <c r="E28" s="77">
        <f t="shared" si="0"/>
        <v>-50285</v>
      </c>
      <c r="F28" s="78">
        <f>COUNTIF(トレード履歴!$B$2:$B$118,成績表!$A28&amp;"*")</f>
        <v>5</v>
      </c>
      <c r="G28" s="78">
        <f>COUNTIFS(トレード履歴!$M$2:$M$118,"win",トレード履歴!$B$2:$B$118,成績表!$A28&amp;"*")</f>
        <v>2</v>
      </c>
      <c r="H28" s="78">
        <f>COUNTIFS(トレード履歴!$M$2:$M$118,"loss",トレード履歴!$B$2:$B$118,成績表!$A28&amp;"*")</f>
        <v>3</v>
      </c>
      <c r="I28" s="78">
        <f>COUNTIFS(トレード履歴!$M$2:$M$118,"drw",トレード履歴!$B$2:$B$118,成績表!$A28&amp;"*")</f>
        <v>0</v>
      </c>
      <c r="J28" s="79">
        <f t="shared" si="5"/>
        <v>0.4</v>
      </c>
      <c r="K28" s="77">
        <f t="shared" si="1"/>
        <v>2110</v>
      </c>
      <c r="L28" s="77">
        <f t="shared" si="2"/>
        <v>18168.333333333332</v>
      </c>
      <c r="M28" s="92">
        <f t="shared" si="6"/>
        <v>0.11613613429960555</v>
      </c>
      <c r="N28" s="93">
        <f t="shared" si="3"/>
        <v>-7.7424089533070367E-2</v>
      </c>
      <c r="AD28" s="77">
        <f t="shared" si="4"/>
        <v>54505</v>
      </c>
    </row>
    <row r="29" spans="1:30">
      <c r="A29" s="76" t="s">
        <v>168</v>
      </c>
      <c r="B29" s="77">
        <f>SUMIFS(トレード履歴!$P$2:$P$118,トレード履歴!$M$2:$M$118,"win",トレード履歴!$B$2:$B$118,成績表!$A29&amp;"*")</f>
        <v>139332</v>
      </c>
      <c r="C29" s="77">
        <f>SUMIFS(トレード履歴!$P$2:$P$118,トレード履歴!$M$2:$M$118,"loss",トレード履歴!$B$2:$B$118,成績表!$A29&amp;"*")</f>
        <v>-310213</v>
      </c>
      <c r="D29" s="77">
        <f>SUMIFS(トレード履歴!$P$2:$P$118,トレード履歴!$M$2:$M$118,"drw",トレード履歴!$B$2:$B$118,成績表!$A29&amp;"*")</f>
        <v>0</v>
      </c>
      <c r="E29" s="77">
        <f t="shared" si="0"/>
        <v>-170881</v>
      </c>
      <c r="F29" s="78">
        <f>COUNTIF(トレード履歴!$B$2:$B$118,成績表!$A29&amp;"*")</f>
        <v>7</v>
      </c>
      <c r="G29" s="78">
        <f>COUNTIFS(トレード履歴!$M$2:$M$118,"win",トレード履歴!$B$2:$B$118,成績表!$A29&amp;"*")</f>
        <v>4</v>
      </c>
      <c r="H29" s="78">
        <f>COUNTIFS(トレード履歴!$M$2:$M$118,"loss",トレード履歴!$B$2:$B$118,成績表!$A29&amp;"*")</f>
        <v>3</v>
      </c>
      <c r="I29" s="78">
        <f>COUNTIFS(トレード履歴!$M$2:$M$118,"drw",トレード履歴!$B$2:$B$118,成績表!$A29&amp;"*")</f>
        <v>0</v>
      </c>
      <c r="J29" s="79">
        <f t="shared" si="5"/>
        <v>0.5714285714285714</v>
      </c>
      <c r="K29" s="77">
        <f t="shared" si="1"/>
        <v>34833</v>
      </c>
      <c r="L29" s="77">
        <f t="shared" si="2"/>
        <v>103404.33333333333</v>
      </c>
      <c r="M29" s="92">
        <f t="shared" si="6"/>
        <v>0.33686209153065799</v>
      </c>
      <c r="N29" s="93">
        <f t="shared" si="3"/>
        <v>-0.44914945537421064</v>
      </c>
      <c r="AD29" s="77">
        <f t="shared" si="4"/>
        <v>310213</v>
      </c>
    </row>
    <row r="30" spans="1:30">
      <c r="A30" s="76" t="s">
        <v>169</v>
      </c>
      <c r="B30" s="77">
        <f>SUMIFS(トレード履歴!$P$2:$P$118,トレード履歴!$M$2:$M$118,"win",トレード履歴!$B$2:$B$118,成績表!$A30&amp;"*")</f>
        <v>1261</v>
      </c>
      <c r="C30" s="77">
        <f>SUMIFS(トレード履歴!$P$2:$P$118,トレード履歴!$M$2:$M$118,"loss",トレード履歴!$B$2:$B$118,成績表!$A30&amp;"*")</f>
        <v>-133</v>
      </c>
      <c r="D30" s="77">
        <f>SUMIFS(トレード履歴!$P$2:$P$118,トレード履歴!$M$2:$M$118,"drw",トレード履歴!$B$2:$B$118,成績表!$A30&amp;"*")</f>
        <v>-1</v>
      </c>
      <c r="E30" s="77">
        <f t="shared" si="0"/>
        <v>1127</v>
      </c>
      <c r="F30" s="78">
        <f>COUNTIF(トレード履歴!$B$2:$B$118,成績表!$A30&amp;"*")</f>
        <v>5</v>
      </c>
      <c r="G30" s="78">
        <f>COUNTIFS(トレード履歴!$M$2:$M$118,"win",トレード履歴!$B$2:$B$118,成績表!$A30&amp;"*")</f>
        <v>3</v>
      </c>
      <c r="H30" s="78">
        <f>COUNTIFS(トレード履歴!$M$2:$M$118,"loss",トレード履歴!$B$2:$B$118,成績表!$A30&amp;"*")</f>
        <v>1</v>
      </c>
      <c r="I30" s="78">
        <f>COUNTIFS(トレード履歴!$M$2:$M$118,"drw",トレード履歴!$B$2:$B$118,成績表!$A30&amp;"*")</f>
        <v>1</v>
      </c>
      <c r="J30" s="79">
        <f t="shared" si="5"/>
        <v>0.6</v>
      </c>
      <c r="K30" s="77">
        <f t="shared" si="1"/>
        <v>420.33333333333331</v>
      </c>
      <c r="L30" s="77">
        <f t="shared" si="2"/>
        <v>133</v>
      </c>
      <c r="M30" s="92">
        <f t="shared" si="6"/>
        <v>3.1604010025062657</v>
      </c>
      <c r="N30" s="93">
        <f t="shared" si="3"/>
        <v>-9.481203007518797</v>
      </c>
      <c r="AD30" s="77">
        <f t="shared" si="4"/>
        <v>133</v>
      </c>
    </row>
    <row r="31" spans="1:30">
      <c r="A31" s="76" t="s">
        <v>170</v>
      </c>
      <c r="B31" s="77">
        <f>SUMIFS(トレード履歴!$P$2:$P$118,トレード履歴!$M$2:$M$118,"win",トレード履歴!$B$2:$B$118,成績表!$A31&amp;"*")</f>
        <v>46881</v>
      </c>
      <c r="C31" s="77">
        <f>SUMIFS(トレード履歴!$P$2:$P$118,トレード履歴!$M$2:$M$118,"loss",トレード履歴!$B$2:$B$118,成績表!$A31&amp;"*")</f>
        <v>0</v>
      </c>
      <c r="D31" s="77">
        <f>SUMIFS(トレード履歴!$P$2:$P$118,トレード履歴!$M$2:$M$118,"drw",トレード履歴!$B$2:$B$118,成績表!$A31&amp;"*")</f>
        <v>0</v>
      </c>
      <c r="E31" s="77">
        <f t="shared" si="0"/>
        <v>46881</v>
      </c>
      <c r="F31" s="78">
        <f>COUNTIF(トレード履歴!$B$2:$B$118,成績表!$A31&amp;"*")</f>
        <v>4</v>
      </c>
      <c r="G31" s="78">
        <f>COUNTIFS(トレード履歴!$M$2:$M$118,"win",トレード履歴!$B$2:$B$118,成績表!$A31&amp;"*")</f>
        <v>4</v>
      </c>
      <c r="H31" s="78">
        <f>COUNTIFS(トレード履歴!$M$2:$M$118,"loss",トレード履歴!$B$2:$B$118,成績表!$A31&amp;"*")</f>
        <v>0</v>
      </c>
      <c r="I31" s="78">
        <f>COUNTIFS(トレード履歴!$M$2:$M$118,"drw",トレード履歴!$B$2:$B$118,成績表!$A31&amp;"*")</f>
        <v>0</v>
      </c>
      <c r="J31" s="79">
        <f t="shared" si="5"/>
        <v>1</v>
      </c>
      <c r="K31" s="77">
        <f t="shared" si="1"/>
        <v>11720.25</v>
      </c>
      <c r="L31" s="77">
        <f t="shared" si="2"/>
        <v>0</v>
      </c>
      <c r="M31" s="92">
        <f t="shared" si="6"/>
        <v>0</v>
      </c>
      <c r="N31" s="93">
        <f t="shared" si="3"/>
        <v>0</v>
      </c>
      <c r="AD31" s="77">
        <f t="shared" si="4"/>
        <v>0</v>
      </c>
    </row>
    <row r="32" spans="1:30">
      <c r="A32" s="76" t="s">
        <v>171</v>
      </c>
      <c r="B32" s="77">
        <f>SUMIFS(トレード履歴!$P$2:$P$118,トレード履歴!$M$2:$M$118,"win",トレード履歴!$B$2:$B$118,成績表!$A32&amp;"*")</f>
        <v>15791</v>
      </c>
      <c r="C32" s="77">
        <f>SUMIFS(トレード履歴!$P$2:$P$118,トレード履歴!$M$2:$M$118,"loss",トレード履歴!$B$2:$B$118,成績表!$A32&amp;"*")</f>
        <v>0</v>
      </c>
      <c r="D32" s="77">
        <f>SUMIFS(トレード履歴!$P$2:$P$118,トレード履歴!$M$2:$M$118,"drw",トレード履歴!$B$2:$B$118,成績表!$A32&amp;"*")</f>
        <v>0</v>
      </c>
      <c r="E32" s="77">
        <f t="shared" si="0"/>
        <v>15791</v>
      </c>
      <c r="F32" s="78">
        <f>COUNTIF(トレード履歴!$B$2:$B$118,成績表!$A32&amp;"*")</f>
        <v>3</v>
      </c>
      <c r="G32" s="78">
        <f>COUNTIFS(トレード履歴!$M$2:$M$118,"win",トレード履歴!$B$2:$B$118,成績表!$A32&amp;"*")</f>
        <v>3</v>
      </c>
      <c r="H32" s="78">
        <f>COUNTIFS(トレード履歴!$M$2:$M$118,"loss",トレード履歴!$B$2:$B$118,成績表!$A32&amp;"*")</f>
        <v>0</v>
      </c>
      <c r="I32" s="78">
        <f>COUNTIFS(トレード履歴!$M$2:$M$118,"drw",トレード履歴!$B$2:$B$118,成績表!$A32&amp;"*")</f>
        <v>0</v>
      </c>
      <c r="J32" s="79">
        <f t="shared" si="5"/>
        <v>1</v>
      </c>
      <c r="K32" s="77">
        <f t="shared" si="1"/>
        <v>5263.666666666667</v>
      </c>
      <c r="L32" s="77">
        <f t="shared" si="2"/>
        <v>0</v>
      </c>
      <c r="M32" s="92">
        <f t="shared" si="6"/>
        <v>0</v>
      </c>
      <c r="N32" s="93">
        <f t="shared" si="3"/>
        <v>0</v>
      </c>
      <c r="AD32" s="77">
        <f t="shared" si="4"/>
        <v>0</v>
      </c>
    </row>
    <row r="33" spans="1:30">
      <c r="A33" s="76" t="s">
        <v>172</v>
      </c>
      <c r="B33" s="77">
        <f>SUMIFS(トレード履歴!$P$2:$P$118,トレード履歴!$M$2:$M$118,"win",トレード履歴!$B$2:$B$118,成績表!$A33&amp;"*")</f>
        <v>3851</v>
      </c>
      <c r="C33" s="77">
        <f>SUMIFS(トレード履歴!$P$2:$P$118,トレード履歴!$M$2:$M$118,"loss",トレード履歴!$B$2:$B$118,成績表!$A33&amp;"*")</f>
        <v>-241</v>
      </c>
      <c r="D33" s="77">
        <f>SUMIFS(トレード履歴!$P$2:$P$118,トレード履歴!$M$2:$M$118,"drw",トレード履歴!$B$2:$B$118,成績表!$A33&amp;"*")</f>
        <v>1082</v>
      </c>
      <c r="E33" s="77">
        <f t="shared" si="0"/>
        <v>4692</v>
      </c>
      <c r="F33" s="78">
        <f>COUNTIF(トレード履歴!$B$2:$B$118,成績表!$A33&amp;"*")</f>
        <v>5</v>
      </c>
      <c r="G33" s="78">
        <f>COUNTIFS(トレード履歴!$M$2:$M$118,"win",トレード履歴!$B$2:$B$118,成績表!$A33&amp;"*")</f>
        <v>3</v>
      </c>
      <c r="H33" s="78">
        <f>COUNTIFS(トレード履歴!$M$2:$M$118,"loss",トレード履歴!$B$2:$B$118,成績表!$A33&amp;"*")</f>
        <v>1</v>
      </c>
      <c r="I33" s="78">
        <f>COUNTIFS(トレード履歴!$M$2:$M$118,"drw",トレード履歴!$B$2:$B$118,成績表!$A33&amp;"*")</f>
        <v>1</v>
      </c>
      <c r="J33" s="79">
        <f t="shared" si="5"/>
        <v>0.6</v>
      </c>
      <c r="K33" s="77">
        <f t="shared" si="1"/>
        <v>1283.6666666666667</v>
      </c>
      <c r="L33" s="77">
        <f t="shared" si="2"/>
        <v>241</v>
      </c>
      <c r="M33" s="92">
        <f t="shared" si="6"/>
        <v>5.3264177040110656</v>
      </c>
      <c r="N33" s="93">
        <f t="shared" si="3"/>
        <v>-15.979253112033195</v>
      </c>
      <c r="AD33" s="77">
        <f t="shared" si="4"/>
        <v>241</v>
      </c>
    </row>
    <row r="34" spans="1:30">
      <c r="A34" s="76" t="s">
        <v>173</v>
      </c>
      <c r="B34" s="77">
        <f>SUMIFS(トレード履歴!$P$2:$P$118,トレード履歴!$M$2:$M$118,"win",トレード履歴!$B$2:$B$118,成績表!$A34&amp;"*")</f>
        <v>270</v>
      </c>
      <c r="C34" s="77">
        <f>SUMIFS(トレード履歴!$P$2:$P$118,トレード履歴!$M$2:$M$118,"loss",トレード履歴!$B$2:$B$118,成績表!$A34&amp;"*")</f>
        <v>-46125</v>
      </c>
      <c r="D34" s="77">
        <f>SUMIFS(トレード履歴!$P$2:$P$118,トレード履歴!$M$2:$M$118,"drw",トレード履歴!$B$2:$B$118,成績表!$A34&amp;"*")</f>
        <v>0</v>
      </c>
      <c r="E34" s="77">
        <f t="shared" si="0"/>
        <v>-45855</v>
      </c>
      <c r="F34" s="78">
        <f>COUNTIF(トレード履歴!$B$2:$B$118,成績表!$A34&amp;"*")</f>
        <v>2</v>
      </c>
      <c r="G34" s="78">
        <f>COUNTIFS(トレード履歴!$M$2:$M$118,"win",トレード履歴!$B$2:$B$118,成績表!$A34&amp;"*")</f>
        <v>1</v>
      </c>
      <c r="H34" s="78">
        <f>COUNTIFS(トレード履歴!$M$2:$M$118,"loss",トレード履歴!$B$2:$B$118,成績表!$A34&amp;"*")</f>
        <v>1</v>
      </c>
      <c r="I34" s="78">
        <f>COUNTIFS(トレード履歴!$M$2:$M$118,"drw",トレード履歴!$B$2:$B$118,成績表!$A34&amp;"*")</f>
        <v>0</v>
      </c>
      <c r="J34" s="79">
        <f t="shared" si="5"/>
        <v>0.5</v>
      </c>
      <c r="K34" s="77">
        <f t="shared" si="1"/>
        <v>270</v>
      </c>
      <c r="L34" s="77">
        <f t="shared" si="2"/>
        <v>46125</v>
      </c>
      <c r="M34" s="92">
        <f t="shared" si="6"/>
        <v>5.8536585365853658E-3</v>
      </c>
      <c r="N34" s="93">
        <f t="shared" si="3"/>
        <v>-5.8536585365853658E-3</v>
      </c>
      <c r="AD34" s="77">
        <f t="shared" si="4"/>
        <v>46125</v>
      </c>
    </row>
    <row r="35" spans="1:30">
      <c r="A35" s="76" t="s">
        <v>174</v>
      </c>
      <c r="B35" s="77">
        <f>SUMIFS(トレード履歴!$P$2:$P$118,トレード履歴!$M$2:$M$118,"win",トレード履歴!$B$2:$B$118,成績表!$A35&amp;"*")</f>
        <v>0</v>
      </c>
      <c r="C35" s="77">
        <f>SUMIFS(トレード履歴!$P$2:$P$118,トレード履歴!$M$2:$M$118,"loss",トレード履歴!$B$2:$B$118,成績表!$A35&amp;"*")</f>
        <v>-271</v>
      </c>
      <c r="D35" s="77">
        <f>SUMIFS(トレード履歴!$P$2:$P$118,トレード履歴!$M$2:$M$118,"drw",トレード履歴!$B$2:$B$118,成績表!$A35&amp;"*")</f>
        <v>0</v>
      </c>
      <c r="E35" s="77">
        <f t="shared" si="0"/>
        <v>-271</v>
      </c>
      <c r="F35" s="78">
        <f>COUNTIF(トレード履歴!$B$2:$B$118,成績表!$A35&amp;"*")</f>
        <v>1</v>
      </c>
      <c r="G35" s="78">
        <f>COUNTIFS(トレード履歴!$M$2:$M$118,"win",トレード履歴!$B$2:$B$118,成績表!$A35&amp;"*")</f>
        <v>0</v>
      </c>
      <c r="H35" s="78">
        <f>COUNTIFS(トレード履歴!$M$2:$M$118,"loss",トレード履歴!$B$2:$B$118,成績表!$A35&amp;"*")</f>
        <v>1</v>
      </c>
      <c r="I35" s="78">
        <f>COUNTIFS(トレード履歴!$M$2:$M$118,"drw",トレード履歴!$B$2:$B$118,成績表!$A35&amp;"*")</f>
        <v>0</v>
      </c>
      <c r="J35" s="79">
        <f t="shared" si="5"/>
        <v>0</v>
      </c>
      <c r="K35" s="77">
        <f t="shared" si="1"/>
        <v>0</v>
      </c>
      <c r="L35" s="77">
        <f t="shared" si="2"/>
        <v>271</v>
      </c>
      <c r="M35" s="92">
        <f t="shared" si="6"/>
        <v>0</v>
      </c>
      <c r="N35" s="93">
        <f t="shared" si="3"/>
        <v>0</v>
      </c>
      <c r="AD35" s="77">
        <f t="shared" si="4"/>
        <v>271</v>
      </c>
    </row>
    <row r="36" spans="1:30">
      <c r="A36" s="80" t="s">
        <v>175</v>
      </c>
      <c r="B36" s="77">
        <f>SUMIFS(トレード履歴!$P$2:$P$118,トレード履歴!$M$2:$M$118,"win",トレード履歴!$B$2:$B$118,成績表!$A36&amp;"*")</f>
        <v>33594</v>
      </c>
      <c r="C36" s="77">
        <f>SUMIFS(トレード履歴!$P$2:$P$118,トレード履歴!$M$2:$M$118,"loss",トレード履歴!$B$2:$B$118,成績表!$A36&amp;"*")</f>
        <v>-825</v>
      </c>
      <c r="D36" s="77">
        <f>SUMIFS(トレード履歴!$P$2:$P$118,トレード履歴!$M$2:$M$118,"drw",トレード履歴!$B$2:$B$118,成績表!$A36&amp;"*")</f>
        <v>-2</v>
      </c>
      <c r="E36" s="77">
        <f t="shared" si="0"/>
        <v>32767</v>
      </c>
      <c r="F36" s="78">
        <f>COUNTIF(トレード履歴!$B$2:$B$118,成績表!$A36&amp;"*")</f>
        <v>6</v>
      </c>
      <c r="G36" s="78">
        <f>COUNTIFS(トレード履歴!$M$2:$M$118,"win",トレード履歴!$B$2:$B$118,成績表!$A36&amp;"*")</f>
        <v>2</v>
      </c>
      <c r="H36" s="78">
        <f>COUNTIFS(トレード履歴!$M$2:$M$118,"loss",トレード履歴!$B$2:$B$118,成績表!$A36&amp;"*")</f>
        <v>3</v>
      </c>
      <c r="I36" s="78">
        <f>COUNTIFS(トレード履歴!$M$2:$M$118,"drw",トレード履歴!$B$2:$B$118,成績表!$A36&amp;"*")</f>
        <v>1</v>
      </c>
      <c r="J36" s="81">
        <f t="shared" si="5"/>
        <v>0.33333333333333331</v>
      </c>
      <c r="K36" s="82">
        <f t="shared" si="1"/>
        <v>16797</v>
      </c>
      <c r="L36" s="82">
        <f t="shared" si="2"/>
        <v>275</v>
      </c>
      <c r="M36" s="94">
        <f>IF(AND(K36&lt;&gt;0,L36&lt;&gt;0),K36/L36,0)</f>
        <v>61.08</v>
      </c>
      <c r="N36" s="95">
        <f t="shared" si="3"/>
        <v>-40.72</v>
      </c>
      <c r="AD36" s="77">
        <f t="shared" si="4"/>
        <v>825</v>
      </c>
    </row>
    <row r="37" spans="1:30">
      <c r="A37" s="83" t="s">
        <v>141</v>
      </c>
      <c r="B37" s="84">
        <f t="shared" ref="B37:I37" si="7">SUM(B9:B36)</f>
        <v>1010077</v>
      </c>
      <c r="C37" s="84">
        <f t="shared" si="7"/>
        <v>-747448</v>
      </c>
      <c r="D37" s="84">
        <f t="shared" si="7"/>
        <v>697</v>
      </c>
      <c r="E37" s="84">
        <f t="shared" si="7"/>
        <v>263326</v>
      </c>
      <c r="F37" s="85">
        <f t="shared" si="7"/>
        <v>102</v>
      </c>
      <c r="G37" s="85">
        <f t="shared" si="7"/>
        <v>52</v>
      </c>
      <c r="H37" s="85">
        <f t="shared" si="7"/>
        <v>39</v>
      </c>
      <c r="I37" s="85">
        <f t="shared" si="7"/>
        <v>11</v>
      </c>
      <c r="J37" s="86"/>
      <c r="K37" s="178" t="s">
        <v>142</v>
      </c>
      <c r="L37" s="179"/>
      <c r="M37" s="179"/>
      <c r="N37" s="180"/>
      <c r="AD37" s="84"/>
    </row>
    <row r="38" spans="1:30" ht="36">
      <c r="A38" s="65"/>
      <c r="B38" s="87"/>
      <c r="C38" s="65"/>
      <c r="D38" s="65"/>
      <c r="E38" s="65"/>
      <c r="F38" s="65"/>
      <c r="G38" s="65"/>
      <c r="H38" s="181" t="s">
        <v>143</v>
      </c>
      <c r="I38" s="182"/>
      <c r="J38" s="88">
        <f>AVERAGE(J9:J36)</f>
        <v>0.41981292517006802</v>
      </c>
      <c r="K38" s="83" t="s">
        <v>137</v>
      </c>
      <c r="L38" s="83" t="s">
        <v>138</v>
      </c>
      <c r="M38" s="89" t="s">
        <v>144</v>
      </c>
      <c r="N38" s="89" t="s">
        <v>140</v>
      </c>
      <c r="AD38" s="65"/>
    </row>
    <row r="39" spans="1:30">
      <c r="A39" s="65"/>
      <c r="B39" s="65"/>
      <c r="C39" s="65"/>
      <c r="D39" s="65"/>
      <c r="E39" s="65"/>
      <c r="F39" s="65"/>
      <c r="G39" s="65"/>
      <c r="H39" s="182" t="s">
        <v>145</v>
      </c>
      <c r="I39" s="182"/>
      <c r="J39" s="88">
        <f>G37/F37</f>
        <v>0.50980392156862742</v>
      </c>
      <c r="K39" s="84">
        <f>AVERAGE(K9:K36)</f>
        <v>11426.895833333332</v>
      </c>
      <c r="L39" s="84">
        <f>AVERAGE(L9:L36)</f>
        <v>14130.848214285714</v>
      </c>
      <c r="M39" s="96">
        <f>IF(AND(K39&lt;&gt;0,L39&lt;&gt;0),K39/L39,0)</f>
        <v>0.80864896855810853</v>
      </c>
      <c r="N39" s="96">
        <f>IF(AND(B37&lt;&gt;0,C37&lt;&gt;0),B37/C37,0)</f>
        <v>-1.3513675867752672</v>
      </c>
      <c r="AD39" s="65"/>
    </row>
    <row r="43" spans="1:30" ht="17.25">
      <c r="A43" s="97" t="s">
        <v>178</v>
      </c>
      <c r="B43" s="65"/>
      <c r="C43" s="65"/>
      <c r="D43" s="65"/>
      <c r="E43" s="65"/>
      <c r="F43" s="65"/>
      <c r="G43" s="65"/>
      <c r="H43" s="65"/>
      <c r="I43" s="65"/>
      <c r="J43" s="65"/>
      <c r="K43" s="65"/>
      <c r="L43" s="65"/>
      <c r="M43" s="65"/>
      <c r="N43" s="65"/>
    </row>
    <row r="44" spans="1:30">
      <c r="A44" s="65"/>
      <c r="B44" s="65"/>
      <c r="C44" s="65"/>
      <c r="D44" s="65"/>
      <c r="E44" s="65"/>
      <c r="F44" s="65"/>
      <c r="G44" s="65"/>
      <c r="H44" s="65"/>
      <c r="I44" s="65"/>
      <c r="J44" s="65"/>
      <c r="K44" s="65"/>
      <c r="L44" s="65"/>
      <c r="M44" s="65"/>
      <c r="N44" s="65"/>
    </row>
    <row r="45" spans="1:30" ht="36">
      <c r="A45" s="98" t="s">
        <v>179</v>
      </c>
      <c r="B45" s="98" t="s">
        <v>180</v>
      </c>
      <c r="C45" s="98" t="s">
        <v>181</v>
      </c>
      <c r="D45" s="98" t="s">
        <v>182</v>
      </c>
      <c r="E45" s="99" t="s">
        <v>183</v>
      </c>
      <c r="F45" s="98" t="s">
        <v>184</v>
      </c>
      <c r="G45" s="98" t="s">
        <v>185</v>
      </c>
      <c r="H45" s="98" t="s">
        <v>186</v>
      </c>
      <c r="I45" s="98" t="s">
        <v>187</v>
      </c>
      <c r="J45" s="98" t="s">
        <v>137</v>
      </c>
      <c r="K45" s="98" t="s">
        <v>138</v>
      </c>
      <c r="L45" s="99" t="s">
        <v>193</v>
      </c>
      <c r="M45" s="99" t="s">
        <v>194</v>
      </c>
      <c r="N45" s="99" t="s">
        <v>157</v>
      </c>
      <c r="O45" s="99" t="s">
        <v>188</v>
      </c>
    </row>
    <row r="46" spans="1:30">
      <c r="A46" s="100" t="e">
        <f>DATE(YEAR(C4),MONTH(C4),1)</f>
        <v>#REF!</v>
      </c>
      <c r="B46" s="65">
        <f>SUMIFS(トレード履歴!$P$2:$P$118,トレード履歴!$M$2:$M$118,"win",トレード履歴!$J$2:$J$118,"&lt;"&amp;A47)</f>
        <v>0</v>
      </c>
      <c r="C46" s="65">
        <f>SUMIFS(トレード履歴!$P$2:$P$118,トレード履歴!$M$2:$M$118,"loss",トレード履歴!$J$2:$J$118,"&lt;"&amp;A47)</f>
        <v>0</v>
      </c>
      <c r="D46" s="65">
        <f t="shared" ref="D46:D63" si="8">SUM(B46:C46)</f>
        <v>0</v>
      </c>
      <c r="E46" s="65">
        <f>COUNTIF(トレード履歴!$J$2:$J$118,"&lt;"&amp;A47)</f>
        <v>0</v>
      </c>
      <c r="F46" s="65">
        <f>COUNTIFS(トレード履歴!$M$2:$M$118,"win",トレード履歴!$J$2:$J$118,"&lt;"&amp;$A47)</f>
        <v>0</v>
      </c>
      <c r="G46" s="65">
        <f>COUNTIFS(トレード履歴!$M$2:$M$118,"loss",トレード履歴!$J$2:$J$118,"&lt;"&amp;$A47)</f>
        <v>0</v>
      </c>
      <c r="H46" s="65">
        <f>COUNTIFS(トレード履歴!$M$2:$M$118,"drw",トレード履歴!$J$2:$J$118,"&lt;"&amp;$A47)</f>
        <v>0</v>
      </c>
      <c r="I46" s="101" t="str">
        <f>IF(E46&lt;&gt;0,F46/E46,"")</f>
        <v/>
      </c>
      <c r="J46" s="102">
        <f t="shared" ref="J46:J63" si="9">IF(B46&lt;&gt;0,B46/F46,0)</f>
        <v>0</v>
      </c>
      <c r="K46" s="102">
        <f t="shared" ref="K46:K63" si="10">IF(C46&lt;&gt;0,C46/G46,0)</f>
        <v>0</v>
      </c>
      <c r="L46" s="65">
        <f>IF(AND(J46&lt;&gt;0,K46&lt;&gt;0),J46/K46,0)</f>
        <v>0</v>
      </c>
      <c r="M46" s="65">
        <f t="shared" ref="M46:M63" si="11">IF(AND(B46&lt;&gt;0,C46&lt;&gt;0),B46/C46,0)</f>
        <v>0</v>
      </c>
      <c r="N46" s="65">
        <f>SUMIFS(トレード履歴!$P$2:$P$118,トレード履歴!$M$2:$M$118,"drw",トレード履歴!$J$2:$J$118,"&lt;"&amp;A47)</f>
        <v>0</v>
      </c>
      <c r="O46" s="102">
        <f>SUM($C$2,$D46)</f>
        <v>500000</v>
      </c>
    </row>
    <row r="47" spans="1:30">
      <c r="A47" s="100" t="e">
        <f>IF(A45&lt;&gt;"",DATE(YEAR(A46),MONTH(A46)+1,1),"")</f>
        <v>#REF!</v>
      </c>
      <c r="B47" s="65">
        <f>SUMIFS(トレード履歴!$P$2:$P$118,トレード履歴!$M$2:$M$118,"win",トレード履歴!$J$2:$J$118,"&lt;"&amp;A48)-B46</f>
        <v>0</v>
      </c>
      <c r="C47" s="65">
        <f>SUMIFS(トレード履歴!$P$2:$P$118,トレード履歴!$M$2:$M$118,"loss",トレード履歴!$J$2:$J$118,"&lt;"&amp;A48)-C46</f>
        <v>0</v>
      </c>
      <c r="D47" s="65">
        <f t="shared" si="8"/>
        <v>0</v>
      </c>
      <c r="E47" s="65" t="e">
        <f>IF(A47&lt;&gt;"",COUNTIF(トレード履歴!$J$2:$J$118,"&lt;"&amp;IF(A48&lt;&gt;"",A48,DATE(YEAR(A47),MONTH(A47),DAY(EOMONTH(A47,0)))))-SUM($E$46:$E46),0)</f>
        <v>#REF!</v>
      </c>
      <c r="F47" s="65">
        <f>COUNTIFS(トレード履歴!$M$2:$M$118,"win",トレード履歴!$J$2:$J$118,"&lt;"&amp;$A48)-F46</f>
        <v>0</v>
      </c>
      <c r="G47" s="65">
        <f>COUNTIFS(トレード履歴!$M$2:$M$118,"loss",トレード履歴!$J$2:$J$118,"&lt;"&amp;$A48)-G46</f>
        <v>0</v>
      </c>
      <c r="H47" s="65">
        <f>COUNTIFS(トレード履歴!$M$2:$M$118,"drw",トレード履歴!$J$2:$J$118,"&lt;"&amp;$A48)-H46</f>
        <v>0</v>
      </c>
      <c r="I47" s="101" t="e">
        <f>IF(E47&lt;&gt;0,F47/E47,0)</f>
        <v>#REF!</v>
      </c>
      <c r="J47" s="102">
        <f t="shared" si="9"/>
        <v>0</v>
      </c>
      <c r="K47" s="102">
        <f t="shared" si="10"/>
        <v>0</v>
      </c>
      <c r="L47" s="65">
        <f>IF(AND(J47&lt;&gt;0,K47&lt;&gt;0),J47/K47,0)</f>
        <v>0</v>
      </c>
      <c r="M47" s="65">
        <f t="shared" si="11"/>
        <v>0</v>
      </c>
      <c r="N47" s="65">
        <f>SUMIFS(トレード履歴!$P$2:$P$118,トレード履歴!$M$2:$M$118,"drw",トレード履歴!$J$2:$J$118,"&lt;"&amp;A48)-N46</f>
        <v>0</v>
      </c>
      <c r="O47" s="102">
        <f t="shared" ref="O47:O63" si="12">SUM(O46,$D47)</f>
        <v>500000</v>
      </c>
    </row>
    <row r="48" spans="1:30">
      <c r="A48" s="100" t="e">
        <f t="shared" ref="A48:A63" si="13">IF(A46&lt;&gt;"",DATE(YEAR(A47),MONTH(A47)+1,1),"")</f>
        <v>#REF!</v>
      </c>
      <c r="B48" s="65" t="e">
        <f>IF(E48&gt;0,SUMIFS(トレード履歴!$P$2:$P$118,トレード履歴!$M$2:$M$118,"win",トレード履歴!$J$2:$J$118,"&lt;"&amp;IF(A49&lt;&gt;"",A49,DATE(YEAR(A48),MONTH(A48),DAY(EOMONTH(A48,0)))))-SUM($B$44:$B47),0)</f>
        <v>#REF!</v>
      </c>
      <c r="C48" s="65" t="e">
        <f>IF(E48&gt;0,SUMIFS(トレード履歴!$P$2:$P$118,トレード履歴!$M$2:$M$118,"loss",トレード履歴!$J$2:$J$118,"&lt;"&amp;IF(A49&lt;&gt;"",A49,DATE(YEAR(A48),MONTH(A48),DAY(EOMONTH(A48,0)))))-SUM($C$46:$C47),0)</f>
        <v>#REF!</v>
      </c>
      <c r="D48" s="65" t="e">
        <f t="shared" si="8"/>
        <v>#REF!</v>
      </c>
      <c r="E48" s="65" t="e">
        <f>IF(A48&lt;&gt;"",COUNTIF(トレード履歴!$J$2:$J$118,"&lt;"&amp;IF(A49&lt;&gt;"",A49,DATE(YEAR(A48),MONTH(A48),DAY(EOMONTH(A48,0)))))-SUM($E$46:$E47),0)</f>
        <v>#REF!</v>
      </c>
      <c r="F48" s="65" t="e">
        <f>IF(A49&lt;&gt;"",COUNTIFS(トレード履歴!$M$2:$M$118,"win",トレード履歴!$J$2:$J$118,"&lt;"&amp;IF(A49&lt;&gt;"",A49,DATE(YEAR(A48),MONTH(A48),DAY(EOMONTH(A48,0)))))-SUM($F$46:$F47),0)</f>
        <v>#REF!</v>
      </c>
      <c r="G48" s="65" t="e">
        <f>IF(A49&lt;&gt;"",COUNTIFS(トレード履歴!$M$2:$M$118,"loss",トレード履歴!$J$2:$J$118,"&lt;"&amp;IF(A49&lt;&gt;"",A49,DATE(YEAR(A48),MONTH(A48),DAY(EOMONTH(A48,0)))))-SUM($G$46:$G47),0)</f>
        <v>#REF!</v>
      </c>
      <c r="H48" s="65">
        <f>COUNTIFS(トレード履歴!$M$2:$M$118,"drw",トレード履歴!$J$2:$J$118,"&lt;"&amp;IF(A49&lt;&gt;"",A49,DATE(YEAR(A48),MONTH(A48),DAY(EOMONTH(A48,0)))))-SUM($H$46:$H47)</f>
        <v>0</v>
      </c>
      <c r="I48" s="101" t="e">
        <f t="shared" ref="I48:I63" si="14">IF(E48&lt;&gt;0,F48/E48,0)</f>
        <v>#REF!</v>
      </c>
      <c r="J48" s="102" t="e">
        <f t="shared" si="9"/>
        <v>#REF!</v>
      </c>
      <c r="K48" s="102" t="e">
        <f t="shared" si="10"/>
        <v>#REF!</v>
      </c>
      <c r="L48" s="65" t="e">
        <f t="shared" ref="L48:L63" si="15">IF(AND(J48&lt;&gt;0,K48&lt;&gt;0),J48/K48,0)</f>
        <v>#REF!</v>
      </c>
      <c r="M48" s="65" t="e">
        <f t="shared" si="11"/>
        <v>#REF!</v>
      </c>
      <c r="N48" s="65" t="e">
        <f>IF(E48&gt;0,SUMIFS(トレード履歴!$P$2:$P$118,トレード履歴!$M$2:$M$118,"drw",トレード履歴!$J$2:$J$118,"&lt;"&amp;IF(A49&lt;&gt;"",A49,DATE(YEAR(A48),MONTH(A48),DAY(EOMONTH(A48,0)))))-SUM($N$46:$N47),0)</f>
        <v>#REF!</v>
      </c>
      <c r="O48" s="102" t="e">
        <f t="shared" si="12"/>
        <v>#REF!</v>
      </c>
    </row>
    <row r="49" spans="1:15">
      <c r="A49" s="100" t="e">
        <f t="shared" si="13"/>
        <v>#REF!</v>
      </c>
      <c r="B49" s="65" t="e">
        <f>IF(E49&gt;0,SUMIFS(トレード履歴!$P$2:$P$118,トレード履歴!$M$2:$M$118,"win",トレード履歴!$J$2:$J118,"&lt;"&amp;IF(A50&lt;&gt;"",A50,DATE(YEAR(A49),MONTH(A49),DAY(EOMONTH(A49,0)))))-SUM($B$44:$B48),0)</f>
        <v>#REF!</v>
      </c>
      <c r="C49" s="65" t="e">
        <f>IF(E49&gt;0,SUMIFS(トレード履歴!$P$2:$P$118,トレード履歴!$M$2:$M$118,"loss",トレード履歴!$J$2:$J$118,"&lt;"&amp;IF(A50&lt;&gt;"",A50,DATE(YEAR(A49),MONTH(A49),DAY(EOMONTH(A49,0)))))-SUM($C$46:$C48),0)</f>
        <v>#REF!</v>
      </c>
      <c r="D49" s="65" t="e">
        <f t="shared" si="8"/>
        <v>#REF!</v>
      </c>
      <c r="E49" s="65" t="e">
        <f>IF(A49&lt;&gt;"",COUNTIF(トレード履歴!$J$2:$J$118,"&lt;"&amp;IF(A50&lt;&gt;"",A50,DATE(YEAR(A49),MONTH(A49),DAY(EOMONTH(A49,0)))))-SUM($E$46:$E48),0)</f>
        <v>#REF!</v>
      </c>
      <c r="F49" s="65" t="e">
        <f>IF(A50&lt;&gt;"",COUNTIFS(トレード履歴!$M$2:$M$118,"win",トレード履歴!$J$2:$J$118,"&lt;"&amp;IF(A50&lt;&gt;"",A50,DATE(YEAR(A49),MONTH(A49),DAY(EOMONTH(A49,0)))))-SUM($F$46:$F48),0)</f>
        <v>#REF!</v>
      </c>
      <c r="G49" s="65" t="e">
        <f>IF(A50&lt;&gt;"",COUNTIFS(トレード履歴!$M$2:$M$118,"loss",トレード履歴!$J$2:$J$118,"&lt;"&amp;IF(A50&lt;&gt;"",A50,DATE(YEAR(A49),MONTH(A49),DAY(EOMONTH(A49,0)))))-SUM($G$46:$G48),0)</f>
        <v>#REF!</v>
      </c>
      <c r="H49" s="65">
        <f>COUNTIFS(トレード履歴!$M$2:$M$118,"drw",トレード履歴!$J$2:$J$118,"&lt;"&amp;IF(A50&lt;&gt;"",A50,DATE(YEAR(A49),MONTH(A49),DAY(EOMONTH(A49,0)))))-SUM($H$46:$H48)</f>
        <v>0</v>
      </c>
      <c r="I49" s="101" t="e">
        <f t="shared" si="14"/>
        <v>#REF!</v>
      </c>
      <c r="J49" s="102" t="e">
        <f t="shared" si="9"/>
        <v>#REF!</v>
      </c>
      <c r="K49" s="102" t="e">
        <f t="shared" si="10"/>
        <v>#REF!</v>
      </c>
      <c r="L49" s="65" t="e">
        <f t="shared" si="15"/>
        <v>#REF!</v>
      </c>
      <c r="M49" s="65" t="e">
        <f t="shared" si="11"/>
        <v>#REF!</v>
      </c>
      <c r="N49" s="65" t="e">
        <f>IF(E49&gt;0,SUMIFS(トレード履歴!$P$2:$P$118,トレード履歴!$M$2:$M$118,"drw",トレード履歴!$J$2:$J$118,"&lt;"&amp;IF(A50&lt;&gt;"",A50,DATE(YEAR(A49),MONTH(A49),DAY(EOMONTH(A49,0)))))-SUM($C$46:$C48),0)</f>
        <v>#REF!</v>
      </c>
      <c r="O49" s="102" t="e">
        <f t="shared" si="12"/>
        <v>#REF!</v>
      </c>
    </row>
    <row r="50" spans="1:15">
      <c r="A50" s="100" t="e">
        <f t="shared" si="13"/>
        <v>#REF!</v>
      </c>
      <c r="B50" s="65" t="e">
        <f>IF(E50&gt;0,SUMIFS(トレード履歴!$P$2:$P$118,トレード履歴!$M$2:$M$118,"win",トレード履歴!$J$2:$J118,"&lt;"&amp;IF(A51&lt;&gt;"",A51,DATE(YEAR(A50),MONTH(A50),DAY(EOMONTH(A50,0)))))-SUM($B$44:$B49),0)</f>
        <v>#REF!</v>
      </c>
      <c r="C50" s="65" t="e">
        <f>IF(E50&gt;0,SUMIFS(トレード履歴!$P$2:$P$118,トレード履歴!$M$2:$M$118,"loss",トレード履歴!$J$2:$J$118,"&lt;"&amp;IF(A51&lt;&gt;"",A51,DATE(YEAR(A50),MONTH(A50),DAY(EOMONTH(A50,0)))))-SUM($C$46:$C49),0)</f>
        <v>#REF!</v>
      </c>
      <c r="D50" s="65" t="e">
        <f t="shared" si="8"/>
        <v>#REF!</v>
      </c>
      <c r="E50" s="65" t="e">
        <f>IF(A50&lt;&gt;"",COUNTIF(トレード履歴!$J$2:$J$118,"&lt;"&amp;IF(A51&lt;&gt;"",A51,DATE(YEAR(A50),MONTH(A50),DAY(EOMONTH(A50,0)))))-SUM($E$46:$E49),0)</f>
        <v>#REF!</v>
      </c>
      <c r="F50" s="65" t="e">
        <f>IF(A51&lt;&gt;"",COUNTIFS(トレード履歴!$M$2:$M$118,"win",トレード履歴!$J$2:$J$118,"&lt;"&amp;IF(A51&lt;&gt;"",A51,DATE(YEAR(A50),MONTH(A50),DAY(EOMONTH(A50,0)))))-SUM($F$46:$F49),0)</f>
        <v>#REF!</v>
      </c>
      <c r="G50" s="65" t="e">
        <f>IF(A51&lt;&gt;"",COUNTIFS(トレード履歴!$M$2:$M$118,"loss",トレード履歴!$J$2:$J$118,"&lt;"&amp;IF(A51&lt;&gt;"",A51,DATE(YEAR(A50),MONTH(A50),DAY(EOMONTH(A50,0)))))-SUM($G$46:$G49),0)</f>
        <v>#REF!</v>
      </c>
      <c r="H50" s="65">
        <f>COUNTIFS(トレード履歴!$M$2:$M$118,"drw",トレード履歴!$J$2:$J$118,"&lt;"&amp;IF(A51&lt;&gt;"",A51,DATE(YEAR(A50),MONTH(A50),DAY(EOMONTH(A50,0)))))-SUM($H$46:$H49)</f>
        <v>0</v>
      </c>
      <c r="I50" s="101" t="e">
        <f t="shared" si="14"/>
        <v>#REF!</v>
      </c>
      <c r="J50" s="102" t="e">
        <f t="shared" si="9"/>
        <v>#REF!</v>
      </c>
      <c r="K50" s="102" t="e">
        <f t="shared" si="10"/>
        <v>#REF!</v>
      </c>
      <c r="L50" s="65" t="e">
        <f t="shared" si="15"/>
        <v>#REF!</v>
      </c>
      <c r="M50" s="65" t="e">
        <f t="shared" si="11"/>
        <v>#REF!</v>
      </c>
      <c r="N50" s="65" t="e">
        <f>IF(E50&gt;0,SUMIFS(トレード履歴!$P$2:$P$118,トレード履歴!$M$2:$M$118,"drw",トレード履歴!$R$2:$R$118,"&lt;"&amp;IF(A51&lt;&gt;"",A51,DATE(YEAR(A50),MONTH(A50),DAY(EOMONTH(A50,0)))))-SUM($C$46:$C49),0)</f>
        <v>#REF!</v>
      </c>
      <c r="O50" s="102" t="e">
        <f t="shared" si="12"/>
        <v>#REF!</v>
      </c>
    </row>
    <row r="51" spans="1:15">
      <c r="A51" s="100" t="e">
        <f t="shared" si="13"/>
        <v>#REF!</v>
      </c>
      <c r="B51" s="65" t="e">
        <f>IF(E51&gt;0,SUMIFS(トレード履歴!$P$2:$P$118,トレード履歴!$M$2:$M$118,"win",トレード履歴!$J$2:$J118,"&lt;"&amp;IF(A52&lt;&gt;"",A52,DATE(YEAR(A51),MONTH(A51),DAY(EOMONTH(A51,0)))))-SUM($B$44:$B50),0)</f>
        <v>#REF!</v>
      </c>
      <c r="C51" s="65" t="e">
        <f>IF(E51&gt;0,SUMIFS(トレード履歴!$P$2:$P$118,トレード履歴!$M$2:$M$118,"loss",トレード履歴!$J$2:$J$118,"&lt;"&amp;IF(A52&lt;&gt;"",A52,DATE(YEAR(A51),MONTH(A51),DAY(EOMONTH(A51,0)))))-SUM($C$46:$C50),0)</f>
        <v>#REF!</v>
      </c>
      <c r="D51" s="65" t="e">
        <f t="shared" si="8"/>
        <v>#REF!</v>
      </c>
      <c r="E51" s="65" t="e">
        <f>IF(A51&lt;&gt;"",COUNTIF(トレード履歴!$J$2:$J$118,"&lt;"&amp;IF(A52&lt;&gt;"",A52,DATE(YEAR(A51),MONTH(A51),DAY(EOMONTH(A51,0)))))-SUM($E$46:$E50),0)</f>
        <v>#REF!</v>
      </c>
      <c r="F51" s="65" t="e">
        <f>IF(A52&lt;&gt;"",COUNTIFS(トレード履歴!$M$2:$M$118,"win",トレード履歴!$J$2:$J$118,"&lt;"&amp;IF(A52&lt;&gt;"",A52,DATE(YEAR(A51),MONTH(A51),DAY(EOMONTH(A51,0)))))-SUM($F$46:$F50),0)</f>
        <v>#REF!</v>
      </c>
      <c r="G51" s="65" t="e">
        <f>IF(A52&lt;&gt;"",COUNTIFS(トレード履歴!$M$2:$M$118,"loss",トレード履歴!$J$2:$J$118,"&lt;"&amp;IF(A52&lt;&gt;"",A52,DATE(YEAR(A51),MONTH(A51),DAY(EOMONTH(A51,0)))))-SUM($G$46:$G50),0)</f>
        <v>#REF!</v>
      </c>
      <c r="H51" s="65">
        <f>COUNTIFS(トレード履歴!$M$2:$M$118,"drw",トレード履歴!$J$2:$J$118,"&lt;"&amp;IF(A52&lt;&gt;"",A52,DATE(YEAR(A51),MONTH(A51),DAY(EOMONTH(A51,0)))))-SUM($H$46:$H50)</f>
        <v>0</v>
      </c>
      <c r="I51" s="101" t="e">
        <f t="shared" si="14"/>
        <v>#REF!</v>
      </c>
      <c r="J51" s="102" t="e">
        <f t="shared" si="9"/>
        <v>#REF!</v>
      </c>
      <c r="K51" s="102" t="e">
        <f t="shared" si="10"/>
        <v>#REF!</v>
      </c>
      <c r="L51" s="65" t="e">
        <f t="shared" si="15"/>
        <v>#REF!</v>
      </c>
      <c r="M51" s="65" t="e">
        <f t="shared" si="11"/>
        <v>#REF!</v>
      </c>
      <c r="N51" s="65" t="e">
        <f>IF(E51&gt;0,SUMIFS(トレード履歴!$P$2:$P$118,トレード履歴!$M$2:$M$118,"drw",トレード履歴!$R$2:$R$118,"&lt;"&amp;IF(A52&lt;&gt;"",A52,DATE(YEAR(A51),MONTH(A51),DAY(EOMONTH(A51,0)))))-SUM($C$46:$C50),0)</f>
        <v>#REF!</v>
      </c>
      <c r="O51" s="102" t="e">
        <f t="shared" si="12"/>
        <v>#REF!</v>
      </c>
    </row>
    <row r="52" spans="1:15">
      <c r="A52" s="100" t="e">
        <f t="shared" si="13"/>
        <v>#REF!</v>
      </c>
      <c r="B52" s="65" t="e">
        <f>IF(E52&gt;0,SUMIFS(トレード履歴!$P$2:$P$118,トレード履歴!$M$2:$M$118,"win",トレード履歴!$J$2:$J118,"&lt;"&amp;IF(A53&lt;&gt;"",A53,DATE(YEAR(A52),MONTH(A52),DAY(EOMONTH(A52,0)))))-SUM($B$44:$B51),0)</f>
        <v>#REF!</v>
      </c>
      <c r="C52" s="65" t="e">
        <f>IF(E52&gt;0,SUMIFS(トレード履歴!$P$2:$P$118,トレード履歴!$M$2:$M$118,"loss",トレード履歴!$J$2:$J$118,"&lt;"&amp;IF(A53&lt;&gt;"",A53,DATE(YEAR(A52),MONTH(A52),DAY(EOMONTH(A52,0)))))-SUM($C$46:$C51),0)</f>
        <v>#REF!</v>
      </c>
      <c r="D52" s="65" t="e">
        <f t="shared" si="8"/>
        <v>#REF!</v>
      </c>
      <c r="E52" s="65" t="e">
        <f>IF(A52&lt;&gt;"",COUNTIF(トレード履歴!$J$2:$J$118,"&lt;"&amp;IF(A53&lt;&gt;"",A53,DATE(YEAR(A52),MONTH(A52),DAY(EOMONTH(A52,0)))))-SUM($E$46:$E51),0)</f>
        <v>#REF!</v>
      </c>
      <c r="F52" s="65" t="e">
        <f>IF(A53&lt;&gt;"",COUNTIFS(トレード履歴!$M$2:$M$118,"win",トレード履歴!$J$2:$J$118,"&lt;"&amp;IF(A53&lt;&gt;"",A53,DATE(YEAR(A52),MONTH(A52),DAY(EOMONTH(A52,0)))))-SUM($F$46:$F51),0)</f>
        <v>#REF!</v>
      </c>
      <c r="G52" s="65" t="e">
        <f>IF(A53&lt;&gt;"",COUNTIFS(トレード履歴!$M$2:$M$118,"loss",トレード履歴!$J$2:$J$118,"&lt;"&amp;IF(A53&lt;&gt;"",A53,DATE(YEAR(A52),MONTH(A52),DAY(EOMONTH(A52,0)))))-SUM($G$46:$G51),0)</f>
        <v>#REF!</v>
      </c>
      <c r="H52" s="65">
        <f>COUNTIFS(トレード履歴!$M$2:$M$118,"drw",トレード履歴!$J$2:$J$118,"&lt;"&amp;IF(A53&lt;&gt;"",A53,DATE(YEAR(A52),MONTH(A52),DAY(EOMONTH(A52,0)))))-SUM($H$46:$H51)</f>
        <v>0</v>
      </c>
      <c r="I52" s="101" t="e">
        <f t="shared" si="14"/>
        <v>#REF!</v>
      </c>
      <c r="J52" s="102" t="e">
        <f t="shared" si="9"/>
        <v>#REF!</v>
      </c>
      <c r="K52" s="102" t="e">
        <f t="shared" si="10"/>
        <v>#REF!</v>
      </c>
      <c r="L52" s="65" t="e">
        <f t="shared" si="15"/>
        <v>#REF!</v>
      </c>
      <c r="M52" s="65" t="e">
        <f t="shared" si="11"/>
        <v>#REF!</v>
      </c>
      <c r="N52" s="65" t="e">
        <f>IF(E52&gt;0,SUMIFS(トレード履歴!$P$2:$P$118,トレード履歴!$M$2:$M$118,"drw",トレード履歴!$R$2:$R$118,"&lt;"&amp;IF(A53&lt;&gt;"",A53,DATE(YEAR(A52),MONTH(A52),DAY(EOMONTH(A52,0)))))-SUM($C$46:$C51),0)</f>
        <v>#REF!</v>
      </c>
      <c r="O52" s="102" t="e">
        <f t="shared" si="12"/>
        <v>#REF!</v>
      </c>
    </row>
    <row r="53" spans="1:15">
      <c r="A53" s="100" t="e">
        <f t="shared" si="13"/>
        <v>#REF!</v>
      </c>
      <c r="B53" s="65" t="e">
        <f>IF(E53&gt;0,SUMIFS(トレード履歴!$P$2:$P$118,トレード履歴!$M$2:$M$118,"win",トレード履歴!$J$2:$J118,"&lt;"&amp;IF(A54&lt;&gt;"",A54,DATE(YEAR(A53),MONTH(A53),DAY(EOMONTH(A53,0)))))-SUM($B$44:$B52),0)</f>
        <v>#REF!</v>
      </c>
      <c r="C53" s="65" t="e">
        <f>IF(E53&gt;0,SUMIFS(トレード履歴!$P$2:$P$118,トレード履歴!$M$2:$M$118,"loss",トレード履歴!$J$2:$J$118,"&lt;"&amp;IF(A54&lt;&gt;"",A54,DATE(YEAR(A53),MONTH(A53),DAY(EOMONTH(A53,0)))))-SUM($C$46:$C52),0)</f>
        <v>#REF!</v>
      </c>
      <c r="D53" s="65" t="e">
        <f t="shared" si="8"/>
        <v>#REF!</v>
      </c>
      <c r="E53" s="65" t="e">
        <f>IF(A53&lt;&gt;"",COUNTIF(トレード履歴!$J$2:$J$118,"&lt;"&amp;IF(A54&lt;&gt;"",A54,DATE(YEAR(A53),MONTH(A53),DAY(EOMONTH(A53,0)))))-SUM($E$46:$E52),0)</f>
        <v>#REF!</v>
      </c>
      <c r="F53" s="65" t="e">
        <f>IF(A54&lt;&gt;"",COUNTIFS(トレード履歴!$M$2:$M$118,"win",トレード履歴!$J$2:$J$118,"&lt;"&amp;IF(A54&lt;&gt;"",A54,DATE(YEAR(A53),MONTH(A53),DAY(EOMONTH(A53,0)))))-SUM($F$46:$F52),0)</f>
        <v>#REF!</v>
      </c>
      <c r="G53" s="65" t="e">
        <f>IF(A54&lt;&gt;"",COUNTIFS(トレード履歴!$M$2:$M$118,"loss",トレード履歴!$J$2:$J$118,"&lt;"&amp;IF(A54&lt;&gt;"",A54,DATE(YEAR(A53),MONTH(A53),DAY(EOMONTH(A53,0)))))-SUM($G$46:$G52),0)</f>
        <v>#REF!</v>
      </c>
      <c r="H53" s="65">
        <f>COUNTIFS(トレード履歴!$M$2:$M$118,"drw",トレード履歴!$J$2:$J$118,"&lt;"&amp;IF(A54&lt;&gt;"",A54,DATE(YEAR(A53),MONTH(A53),DAY(EOMONTH(A53,0)))))-SUM($H$46:$H52)</f>
        <v>0</v>
      </c>
      <c r="I53" s="101" t="e">
        <f t="shared" si="14"/>
        <v>#REF!</v>
      </c>
      <c r="J53" s="102" t="e">
        <f t="shared" si="9"/>
        <v>#REF!</v>
      </c>
      <c r="K53" s="102" t="e">
        <f t="shared" si="10"/>
        <v>#REF!</v>
      </c>
      <c r="L53" s="65" t="e">
        <f t="shared" si="15"/>
        <v>#REF!</v>
      </c>
      <c r="M53" s="65" t="e">
        <f t="shared" si="11"/>
        <v>#REF!</v>
      </c>
      <c r="N53" s="65" t="e">
        <f>IF(E53&gt;0,SUMIFS(トレード履歴!$P$2:$P$118,トレード履歴!$M$2:$M$118,"drw",トレード履歴!$R$2:$R$118,"&lt;"&amp;IF(A54&lt;&gt;"",A54,DATE(YEAR(A53),MONTH(A53),DAY(EOMONTH(A53,0)))))-SUM($C$46:$C52),0)</f>
        <v>#REF!</v>
      </c>
      <c r="O53" s="102" t="e">
        <f t="shared" si="12"/>
        <v>#REF!</v>
      </c>
    </row>
    <row r="54" spans="1:15">
      <c r="A54" s="100" t="e">
        <f t="shared" si="13"/>
        <v>#REF!</v>
      </c>
      <c r="B54" s="65" t="e">
        <f>IF(E54&gt;0,SUMIFS(トレード履歴!$P$2:$P$118,トレード履歴!$M$2:$M$118,"win",トレード履歴!$J$2:$J118,"&lt;"&amp;IF(A55&lt;&gt;"",A55,DATE(YEAR(A54),MONTH(A54),DAY(EOMONTH(A54,0)))))-SUM($B$44:$B53),0)</f>
        <v>#REF!</v>
      </c>
      <c r="C54" s="65" t="e">
        <f>IF(E54&gt;0,SUMIFS(トレード履歴!$P$2:$P$118,トレード履歴!$M$2:$M$118,"loss",トレード履歴!$J$2:$J$118,"&lt;"&amp;IF(A55&lt;&gt;"",A55,DATE(YEAR(A54),MONTH(A54),DAY(EOMONTH(A54,0)))))-SUM($C$46:$C53),0)</f>
        <v>#REF!</v>
      </c>
      <c r="D54" s="65" t="e">
        <f t="shared" si="8"/>
        <v>#REF!</v>
      </c>
      <c r="E54" s="65" t="e">
        <f>IF(A54&lt;&gt;"",COUNTIF(トレード履歴!$J$2:$J$118,"&lt;"&amp;IF(A55&lt;&gt;"",A55,DATE(YEAR(A54),MONTH(A54),DAY(EOMONTH(A54,0)))))-SUM($E$46:$E53),0)</f>
        <v>#REF!</v>
      </c>
      <c r="F54" s="65" t="e">
        <f>IF(A55&lt;&gt;"",COUNTIFS(トレード履歴!$M$2:$M$118,"win",トレード履歴!$J$2:$J$118,"&lt;"&amp;IF(A55&lt;&gt;"",A55,DATE(YEAR(A54),MONTH(A54),DAY(EOMONTH(A54,0)))))-SUM($F$46:$F53),0)</f>
        <v>#REF!</v>
      </c>
      <c r="G54" s="65" t="e">
        <f>IF(A55&lt;&gt;"",COUNTIFS(トレード履歴!$M$2:$M$118,"loss",トレード履歴!$J$2:$J$118,"&lt;"&amp;IF(A55&lt;&gt;"",A55,DATE(YEAR(A54),MONTH(A54),DAY(EOMONTH(A54,0)))))-SUM($G$46:$G53),0)</f>
        <v>#REF!</v>
      </c>
      <c r="H54" s="65">
        <f>COUNTIFS(トレード履歴!$M$2:$M$118,"drw",トレード履歴!$J$2:$J$118,"&lt;"&amp;IF(A55&lt;&gt;"",A55,DATE(YEAR(A54),MONTH(A54),DAY(EOMONTH(A54,0)))))-SUM($H$46:$H53)</f>
        <v>0</v>
      </c>
      <c r="I54" s="101" t="e">
        <f t="shared" si="14"/>
        <v>#REF!</v>
      </c>
      <c r="J54" s="102" t="e">
        <f t="shared" si="9"/>
        <v>#REF!</v>
      </c>
      <c r="K54" s="102" t="e">
        <f t="shared" si="10"/>
        <v>#REF!</v>
      </c>
      <c r="L54" s="65" t="e">
        <f t="shared" si="15"/>
        <v>#REF!</v>
      </c>
      <c r="M54" s="65" t="e">
        <f t="shared" si="11"/>
        <v>#REF!</v>
      </c>
      <c r="N54" s="65" t="e">
        <f>IF(E54&gt;0,SUMIFS(トレード履歴!$P$2:$P$118,トレード履歴!$M$2:$M$118,"drw",トレード履歴!$R$2:$R$118,"&lt;"&amp;IF(A55&lt;&gt;"",A55,DATE(YEAR(A54),MONTH(A54),DAY(EOMONTH(A54,0)))))-SUM($C$46:$C53),0)</f>
        <v>#REF!</v>
      </c>
      <c r="O54" s="102" t="e">
        <f t="shared" si="12"/>
        <v>#REF!</v>
      </c>
    </row>
    <row r="55" spans="1:15">
      <c r="A55" s="100" t="e">
        <f t="shared" si="13"/>
        <v>#REF!</v>
      </c>
      <c r="B55" s="65" t="e">
        <f>IF(E55&gt;0,SUMIFS(トレード履歴!$P$2:$P$118,トレード履歴!$M$2:$M$118,"win",トレード履歴!$J$2:$J118,"&lt;"&amp;IF(A56&lt;&gt;"",A56,DATE(YEAR(A55),MONTH(A55),DAY(EOMONTH(A55,0)))))-SUM($B$44:$B54),0)</f>
        <v>#REF!</v>
      </c>
      <c r="C55" s="65" t="e">
        <f>IF(E55&gt;0,SUMIFS(トレード履歴!$P$2:$P$118,トレード履歴!$M$2:$M$118,"loss",トレード履歴!$J$2:$J$118,"&lt;"&amp;IF(A56&lt;&gt;"",A56,DATE(YEAR(A55),MONTH(A55),DAY(EOMONTH(A55,0)))))-SUM($C$46:$C54),0)</f>
        <v>#REF!</v>
      </c>
      <c r="D55" s="65" t="e">
        <f t="shared" si="8"/>
        <v>#REF!</v>
      </c>
      <c r="E55" s="65" t="e">
        <f>IF(A55&lt;&gt;"",COUNTIF(トレード履歴!$J$2:$J$118,"&lt;"&amp;IF(A56&lt;&gt;"",A56,DATE(YEAR(A55),MONTH(A55),DAY(EOMONTH(A55,0)))))-SUM($E$46:$E54),0)</f>
        <v>#REF!</v>
      </c>
      <c r="F55" s="65" t="e">
        <f>IF(A56&lt;&gt;"",COUNTIFS(トレード履歴!$M$2:$M$118,"win",トレード履歴!$J$2:$J$118,"&lt;"&amp;IF(A56&lt;&gt;"",A56,DATE(YEAR(A55),MONTH(A55),DAY(EOMONTH(A55,0)))))-SUM($F$46:$F54),0)</f>
        <v>#REF!</v>
      </c>
      <c r="G55" s="65" t="e">
        <f>IF(A56&lt;&gt;"",COUNTIFS(トレード履歴!$M$2:$M$118,"loss",トレード履歴!$J$2:$J$118,"&lt;"&amp;IF(A56&lt;&gt;"",A56,DATE(YEAR(A55),MONTH(A55),DAY(EOMONTH(A55,0)))))-SUM($G$46:$G54),0)</f>
        <v>#REF!</v>
      </c>
      <c r="H55" s="65">
        <f>COUNTIFS(トレード履歴!$M$2:$M$118,"drw",トレード履歴!$J$2:$J$118,"&lt;"&amp;IF(A56&lt;&gt;"",A56,DATE(YEAR(A55),MONTH(A55),DAY(EOMONTH(A55,0)))))-SUM($H$46:$H54)</f>
        <v>0</v>
      </c>
      <c r="I55" s="101" t="e">
        <f t="shared" si="14"/>
        <v>#REF!</v>
      </c>
      <c r="J55" s="102" t="e">
        <f t="shared" si="9"/>
        <v>#REF!</v>
      </c>
      <c r="K55" s="102" t="e">
        <f t="shared" si="10"/>
        <v>#REF!</v>
      </c>
      <c r="L55" s="65" t="e">
        <f t="shared" si="15"/>
        <v>#REF!</v>
      </c>
      <c r="M55" s="65" t="e">
        <f t="shared" si="11"/>
        <v>#REF!</v>
      </c>
      <c r="N55" s="65" t="e">
        <f>IF(E55&gt;0,SUMIFS(トレード履歴!$P$2:$P$118,トレード履歴!$M$2:$M$118,"drw",トレード履歴!$R$2:$R$118,"&lt;"&amp;IF(A56&lt;&gt;"",A56,DATE(YEAR(A55),MONTH(A55),DAY(EOMONTH(A55,0)))))-SUM($C$46:$C54),0)</f>
        <v>#REF!</v>
      </c>
      <c r="O55" s="102" t="e">
        <f t="shared" si="12"/>
        <v>#REF!</v>
      </c>
    </row>
    <row r="56" spans="1:15">
      <c r="A56" s="100" t="e">
        <f t="shared" si="13"/>
        <v>#REF!</v>
      </c>
      <c r="B56" s="65" t="e">
        <f>IF(E56&gt;0,SUMIFS(トレード履歴!$P$2:$P$118,トレード履歴!$M$2:$M$118,"win",トレード履歴!$J$2:$J118,"&lt;"&amp;IF(A57&lt;&gt;"",A57,DATE(YEAR(A56),MONTH(A56),DAY(EOMONTH(A56,0)))))-SUM($B$44:$B55),0)</f>
        <v>#REF!</v>
      </c>
      <c r="C56" s="65" t="e">
        <f>IF(E56&gt;0,SUMIFS(トレード履歴!$P$2:$P$118,トレード履歴!$M$2:$M$118,"loss",トレード履歴!$J$2:$J$118,"&lt;"&amp;IF(A57&lt;&gt;"",A57,DATE(YEAR(A56),MONTH(A56),DAY(EOMONTH(A56,0)))))-SUM($C$46:$C55),0)</f>
        <v>#REF!</v>
      </c>
      <c r="D56" s="65" t="e">
        <f t="shared" si="8"/>
        <v>#REF!</v>
      </c>
      <c r="E56" s="65" t="e">
        <f>IF(A56&lt;&gt;"",COUNTIF(トレード履歴!$J$2:$J$118,"&lt;"&amp;IF(A57&lt;&gt;"",A57,DATE(YEAR(A56),MONTH(A56),DAY(EOMONTH(A56,0)))))-SUM($E$46:$E55),0)</f>
        <v>#REF!</v>
      </c>
      <c r="F56" s="65" t="e">
        <f>IF(A57&lt;&gt;"",COUNTIFS(トレード履歴!$M$2:$M$118,"win",トレード履歴!$J$2:$J$118,"&lt;"&amp;IF(A57&lt;&gt;"",A57,DATE(YEAR(A56),MONTH(A56),DAY(EOMONTH(A56,0)))))-SUM($F$46:$F55),0)</f>
        <v>#REF!</v>
      </c>
      <c r="G56" s="65" t="e">
        <f>IF(A57&lt;&gt;"",COUNTIFS(トレード履歴!$M$2:$M$118,"loss",トレード履歴!$J$2:$J$118,"&lt;"&amp;IF(A57&lt;&gt;"",A57,DATE(YEAR(A56),MONTH(A56),DAY(EOMONTH(A56,0)))))-SUM($G$46:$G55),0)</f>
        <v>#REF!</v>
      </c>
      <c r="H56" s="65">
        <f>COUNTIFS(トレード履歴!$M$2:$M$118,"drw",トレード履歴!$J$2:$J$118,"&lt;"&amp;IF(A57&lt;&gt;"",A57,DATE(YEAR(A56),MONTH(A56),DAY(EOMONTH(A56,0)))))-SUM($H$46:$H55)</f>
        <v>0</v>
      </c>
      <c r="I56" s="101" t="e">
        <f t="shared" si="14"/>
        <v>#REF!</v>
      </c>
      <c r="J56" s="102" t="e">
        <f t="shared" si="9"/>
        <v>#REF!</v>
      </c>
      <c r="K56" s="102" t="e">
        <f t="shared" si="10"/>
        <v>#REF!</v>
      </c>
      <c r="L56" s="65" t="e">
        <f t="shared" si="15"/>
        <v>#REF!</v>
      </c>
      <c r="M56" s="65" t="e">
        <f t="shared" si="11"/>
        <v>#REF!</v>
      </c>
      <c r="N56" s="65" t="e">
        <f>IF(E56&gt;0,SUMIFS(トレード履歴!$P$2:$P$118,トレード履歴!$M$2:$M$118,"drw",トレード履歴!$R$2:$R$118,"&lt;"&amp;IF(A57&lt;&gt;"",A57,DATE(YEAR(A56),MONTH(A56),DAY(EOMONTH(A56,0)))))-SUM($C$46:$C55),0)</f>
        <v>#REF!</v>
      </c>
      <c r="O56" s="102" t="e">
        <f t="shared" si="12"/>
        <v>#REF!</v>
      </c>
    </row>
    <row r="57" spans="1:15">
      <c r="A57" s="100" t="e">
        <f t="shared" si="13"/>
        <v>#REF!</v>
      </c>
      <c r="B57" s="65" t="e">
        <f>IF(E57&gt;0,SUMIFS(トレード履歴!$P$2:$P$118,トレード履歴!$M$2:$M$118,"win",トレード履歴!$J$2:$J$118,"&lt;"&amp;IF(A58&lt;&gt;"",A58,DATE(YEAR(A57),MONTH(A57),DAY(EOMONTH(A57,0)))))-SUM($B$44:$B56),0)</f>
        <v>#REF!</v>
      </c>
      <c r="C57" s="65" t="e">
        <f>IF(E57&gt;0,SUMIFS(トレード履歴!$P$2:$P$118,トレード履歴!$M$2:$M$118,"loss",トレード履歴!$J$2:$J$118,"&lt;"&amp;IF(A58&lt;&gt;"",A58,DATE(YEAR(A57),MONTH(A57),DAY(EOMONTH(A57,0)))))-SUM($C$46:$C56),0)</f>
        <v>#REF!</v>
      </c>
      <c r="D57" s="65" t="e">
        <f t="shared" si="8"/>
        <v>#REF!</v>
      </c>
      <c r="E57" s="65" t="e">
        <f>IF(A57&lt;&gt;"",COUNTIF(トレード履歴!$J$2:$J$118,"&lt;"&amp;IF(A58&lt;&gt;"",A58,DATE(YEAR(A57),MONTH(A57),DAY(EOMONTH(A57,0)))))-SUM($E$46:$E56),0)</f>
        <v>#REF!</v>
      </c>
      <c r="F57" s="65" t="e">
        <f>IF(A58&lt;&gt;"",COUNTIFS(トレード履歴!$M$2:$M$118,"win",トレード履歴!$J$2:$J$118,"&lt;"&amp;IF(A58&lt;&gt;"",A58,DATE(YEAR(A57),MONTH(A57),DAY(EOMONTH(A57,0)))))-SUM($F$46:$F56),0)</f>
        <v>#REF!</v>
      </c>
      <c r="G57" s="65" t="e">
        <f>IF(A58&lt;&gt;"",COUNTIFS(トレード履歴!$M$2:$M$118,"loss",トレード履歴!$J$2:$J$118,"&lt;"&amp;IF(A58&lt;&gt;"",A58,DATE(YEAR(A57),MONTH(A57),DAY(EOMONTH(A57,0)))))-SUM($G$46:$G56),0)</f>
        <v>#REF!</v>
      </c>
      <c r="H57" s="65">
        <f>COUNTIFS(トレード履歴!$M$2:$M$118,"drw",トレード履歴!$J$2:$J$118,"&lt;"&amp;IF(A58&lt;&gt;"",A58,DATE(YEAR(A57),MONTH(A57),DAY(EOMONTH(A57,0)))))-SUM($H$46:$H56)</f>
        <v>0</v>
      </c>
      <c r="I57" s="101" t="e">
        <f t="shared" si="14"/>
        <v>#REF!</v>
      </c>
      <c r="J57" s="102" t="e">
        <f t="shared" si="9"/>
        <v>#REF!</v>
      </c>
      <c r="K57" s="102" t="e">
        <f t="shared" si="10"/>
        <v>#REF!</v>
      </c>
      <c r="L57" s="65" t="e">
        <f t="shared" si="15"/>
        <v>#REF!</v>
      </c>
      <c r="M57" s="65" t="e">
        <f t="shared" si="11"/>
        <v>#REF!</v>
      </c>
      <c r="N57" s="65" t="e">
        <f>IF(E57&gt;0,SUMIFS(トレード履歴!$P$2:$P$118,トレード履歴!$M$2:$M$118,"drw",トレード履歴!$R$2:$R$118,"&lt;"&amp;IF(A58&lt;&gt;"",A58,DATE(YEAR(A57),MONTH(A57),DAY(EOMONTH(A57,0)))))-SUM($C$46:$C56),0)</f>
        <v>#REF!</v>
      </c>
      <c r="O57" s="102" t="e">
        <f t="shared" si="12"/>
        <v>#REF!</v>
      </c>
    </row>
    <row r="58" spans="1:15">
      <c r="A58" s="100" t="e">
        <f t="shared" si="13"/>
        <v>#REF!</v>
      </c>
      <c r="B58" s="65" t="e">
        <f>IF(E58&gt;0,SUMIFS(トレード履歴!$P$2:$P$118,トレード履歴!$M$2:$M$118,"win",トレード履歴!$J$2:$J118,"&lt;"&amp;IF(A59&lt;&gt;"",A59,DATE(YEAR(A58),MONTH(A58),DAY(EOMONTH(A58,0)))))-SUM($B$44:$B57),0)</f>
        <v>#REF!</v>
      </c>
      <c r="C58" s="65" t="e">
        <f>IF(E58&gt;0,SUMIFS(トレード履歴!$P$2:$P$118,トレード履歴!$M$2:$M$118,"loss",トレード履歴!$J$2:$J$118,"&lt;"&amp;IF(A59&lt;&gt;"",A59,DATE(YEAR(A58),MONTH(A58),DAY(EOMONTH(A58,0)))))-SUM($C$46:$C57),0)</f>
        <v>#REF!</v>
      </c>
      <c r="D58" s="65" t="e">
        <f t="shared" si="8"/>
        <v>#REF!</v>
      </c>
      <c r="E58" s="65" t="e">
        <f>IF(A58&lt;&gt;"",COUNTIF(トレード履歴!$J$2:$J$118,"&lt;"&amp;IF(A59&lt;&gt;"",A59,DATE(YEAR(A58),MONTH(A58),DAY(EOMONTH(A58,0)))))-SUM($E$46:$E57),0)</f>
        <v>#REF!</v>
      </c>
      <c r="F58" s="65" t="e">
        <f>IF(A59&lt;&gt;"",COUNTIFS(トレード履歴!$M$2:$M$118,"win",トレード履歴!$J$2:$J$118,"&lt;"&amp;IF(A59&lt;&gt;"",A59,DATE(YEAR(A58),MONTH(A58),DAY(EOMONTH(A58,0)))))-SUM($F$46:$F57),0)</f>
        <v>#REF!</v>
      </c>
      <c r="G58" s="65" t="e">
        <f>IF(A59&lt;&gt;"",COUNTIFS(トレード履歴!$M$2:$M$118,"loss",トレード履歴!$J$2:$J$118,"&lt;"&amp;IF(A59&lt;&gt;"",A59,DATE(YEAR(A58),MONTH(A58),DAY(EOMONTH(A58,0)))))-SUM($G$46:$G57),0)</f>
        <v>#REF!</v>
      </c>
      <c r="H58" s="65">
        <f>COUNTIFS(トレード履歴!$M$2:$M$118,"drw",トレード履歴!$J$2:$J$118,"&lt;"&amp;IF(A59&lt;&gt;"",A59,DATE(YEAR(A58),MONTH(A58),DAY(EOMONTH(A58,0)))))-SUM($H$46:$H57)</f>
        <v>0</v>
      </c>
      <c r="I58" s="101" t="e">
        <f t="shared" si="14"/>
        <v>#REF!</v>
      </c>
      <c r="J58" s="102" t="e">
        <f t="shared" si="9"/>
        <v>#REF!</v>
      </c>
      <c r="K58" s="102" t="e">
        <f t="shared" si="10"/>
        <v>#REF!</v>
      </c>
      <c r="L58" s="65" t="e">
        <f t="shared" si="15"/>
        <v>#REF!</v>
      </c>
      <c r="M58" s="65" t="e">
        <f t="shared" si="11"/>
        <v>#REF!</v>
      </c>
      <c r="N58" s="65" t="e">
        <f>IF(E58&gt;0,SUMIFS(トレード履歴!$P$2:$P$118,トレード履歴!$M$2:$M$118,"drw",トレード履歴!$R$2:$R$118,"&lt;"&amp;IF(A59&lt;&gt;"",A59,DATE(YEAR(A58),MONTH(A58),DAY(EOMONTH(A58,0)))))-SUM($C$46:$C57),0)</f>
        <v>#REF!</v>
      </c>
      <c r="O58" s="102" t="e">
        <f t="shared" si="12"/>
        <v>#REF!</v>
      </c>
    </row>
    <row r="59" spans="1:15">
      <c r="A59" s="100" t="e">
        <f t="shared" si="13"/>
        <v>#REF!</v>
      </c>
      <c r="B59" s="65" t="e">
        <f>IF(E59&gt;0,SUMIFS(トレード履歴!$P$2:$P$118,トレード履歴!$M$2:$M$118,"win",トレード履歴!$J$2:$J118,"&lt;"&amp;IF(A60&lt;&gt;"",A60,DATE(YEAR(A59),MONTH(A59),DAY(EOMONTH(A59,0)))))-SUM($B$44:$B58),0)</f>
        <v>#REF!</v>
      </c>
      <c r="C59" s="65" t="e">
        <f>IF(E59&gt;0,SUMIFS(トレード履歴!$P$2:$P$118,トレード履歴!$M$2:$M$118,"loss",トレード履歴!$J$2:$J$118,"&lt;"&amp;IF(A60&lt;&gt;"",A60,DATE(YEAR(A59),MONTH(A59),DAY(EOMONTH(A59,0)))))-SUM($C$46:$C58),0)</f>
        <v>#REF!</v>
      </c>
      <c r="D59" s="65" t="e">
        <f t="shared" si="8"/>
        <v>#REF!</v>
      </c>
      <c r="E59" s="65" t="e">
        <f>IF(A59&lt;&gt;"",COUNTIF(トレード履歴!$J$2:$J$118,"&lt;"&amp;IF(A60&lt;&gt;"",A60,DATE(YEAR(A59),MONTH(A59),DAY(EOMONTH(A59,0)))))-SUM($E$46:$E58),0)</f>
        <v>#REF!</v>
      </c>
      <c r="F59" s="65" t="e">
        <f>IF(A60&lt;&gt;"",COUNTIFS(トレード履歴!$M$2:$M$118,"win",トレード履歴!$J$2:$J$118,"&lt;"&amp;IF(A60&lt;&gt;"",A60,DATE(YEAR(A59),MONTH(A59),DAY(EOMONTH(A59,0)))))-SUM($F$46:$F58),0)</f>
        <v>#REF!</v>
      </c>
      <c r="G59" s="65" t="e">
        <f>IF(A60&lt;&gt;"",COUNTIFS(トレード履歴!$M$2:$M$118,"loss",トレード履歴!$J$2:$J$118,"&lt;"&amp;IF(A60&lt;&gt;"",A60,DATE(YEAR(A59),MONTH(A59),DAY(EOMONTH(A59,0)))))-SUM($G$46:$G58),0)</f>
        <v>#REF!</v>
      </c>
      <c r="H59" s="65">
        <f>COUNTIFS(トレード履歴!$M$2:$M$118,"drw",トレード履歴!$J$2:$J$118,"&lt;"&amp;IF(A60&lt;&gt;"",A60,DATE(YEAR(A59),MONTH(A59),DAY(EOMONTH(A59,0)))))-SUM($H$46:$H58)</f>
        <v>0</v>
      </c>
      <c r="I59" s="101" t="e">
        <f t="shared" si="14"/>
        <v>#REF!</v>
      </c>
      <c r="J59" s="102" t="e">
        <f t="shared" si="9"/>
        <v>#REF!</v>
      </c>
      <c r="K59" s="102" t="e">
        <f t="shared" si="10"/>
        <v>#REF!</v>
      </c>
      <c r="L59" s="65" t="e">
        <f t="shared" si="15"/>
        <v>#REF!</v>
      </c>
      <c r="M59" s="65" t="e">
        <f t="shared" si="11"/>
        <v>#REF!</v>
      </c>
      <c r="N59" s="65" t="e">
        <f>IF(E59&gt;0,SUMIFS(トレード履歴!$P$2:$P$118,トレード履歴!$M$2:$M$118,"drw",トレード履歴!$R$2:$R$118,"&lt;"&amp;IF(A60&lt;&gt;"",A60,DATE(YEAR(A59),MONTH(A59),DAY(EOMONTH(A59,0)))))-SUM($C$46:$C58),0)</f>
        <v>#REF!</v>
      </c>
      <c r="O59" s="102" t="e">
        <f t="shared" si="12"/>
        <v>#REF!</v>
      </c>
    </row>
    <row r="60" spans="1:15">
      <c r="A60" s="100" t="e">
        <f t="shared" si="13"/>
        <v>#REF!</v>
      </c>
      <c r="B60" s="65" t="e">
        <f>IF(E60&gt;0,SUMIFS(トレード履歴!$P$2:$P$118,トレード履歴!$M$2:$M$118,"win",トレード履歴!$J$2:$J118,"&lt;"&amp;IF(A61&lt;&gt;"",A61,DATE(YEAR(A60),MONTH(A60),DAY(EOMONTH(A60,0)))))-SUM($B$44:$B59),0)</f>
        <v>#REF!</v>
      </c>
      <c r="C60" s="65" t="e">
        <f>IF(E60&gt;0,SUMIFS(トレード履歴!$P$2:$P$118,トレード履歴!$M$2:$M$118,"loss",トレード履歴!$J$2:$J$118,"&lt;"&amp;IF(A61&lt;&gt;"",A61,DATE(YEAR(A60),MONTH(A60),DAY(EOMONTH(A60,0)))))-SUM($C$46:$C59),0)</f>
        <v>#REF!</v>
      </c>
      <c r="D60" s="65" t="e">
        <f t="shared" si="8"/>
        <v>#REF!</v>
      </c>
      <c r="E60" s="65" t="e">
        <f>IF(A60&lt;&gt;"",COUNTIF(トレード履歴!$J$2:$J$118,"&lt;"&amp;IF(A61&lt;&gt;"",A61,DATE(YEAR(A60),MONTH(A60),DAY(EOMONTH(A60,0)))))-SUM($E$46:$E59),0)</f>
        <v>#REF!</v>
      </c>
      <c r="F60" s="65" t="e">
        <f>IF(A61&lt;&gt;"",COUNTIFS(トレード履歴!$M$2:$M$118,"win",トレード履歴!$J$2:$J$118,"&lt;"&amp;IF(A61&lt;&gt;"",A61,DATE(YEAR(A60),MONTH(A60),DAY(EOMONTH(A60,0)))))-SUM($F$46:$F59),0)</f>
        <v>#REF!</v>
      </c>
      <c r="G60" s="65" t="e">
        <f>IF(A61&lt;&gt;"",COUNTIFS(トレード履歴!$M$2:$M$118,"loss",トレード履歴!$J$2:$J$118,"&lt;"&amp;IF(A61&lt;&gt;"",A61,DATE(YEAR(A60),MONTH(A60),DAY(EOMONTH(A60,0)))))-SUM($G$46:$G59),0)</f>
        <v>#REF!</v>
      </c>
      <c r="H60" s="65">
        <f>COUNTIFS(トレード履歴!$M$2:$M$118,"drw",トレード履歴!$J$2:$J$118,"&lt;"&amp;IF(A61&lt;&gt;"",A61,DATE(YEAR(A60),MONTH(A60),DAY(EOMONTH(A60,0)))))-SUM($H$46:$H59)</f>
        <v>0</v>
      </c>
      <c r="I60" s="101" t="e">
        <f t="shared" si="14"/>
        <v>#REF!</v>
      </c>
      <c r="J60" s="102" t="e">
        <f t="shared" si="9"/>
        <v>#REF!</v>
      </c>
      <c r="K60" s="102" t="e">
        <f t="shared" si="10"/>
        <v>#REF!</v>
      </c>
      <c r="L60" s="65" t="e">
        <f t="shared" si="15"/>
        <v>#REF!</v>
      </c>
      <c r="M60" s="65" t="e">
        <f t="shared" si="11"/>
        <v>#REF!</v>
      </c>
      <c r="N60" s="65" t="e">
        <f>IF(E60&gt;0,SUMIFS(トレード履歴!$P$2:$P$118,トレード履歴!$M$2:$M$118,"drw",トレード履歴!$R$2:$R$118,"&lt;"&amp;IF(A61&lt;&gt;"",A61,DATE(YEAR(A60),MONTH(A60),DAY(EOMONTH(A60,0)))))-SUM($C$46:$C59),0)</f>
        <v>#REF!</v>
      </c>
      <c r="O60" s="102" t="e">
        <f t="shared" si="12"/>
        <v>#REF!</v>
      </c>
    </row>
    <row r="61" spans="1:15">
      <c r="A61" s="100" t="e">
        <f t="shared" si="13"/>
        <v>#REF!</v>
      </c>
      <c r="B61" s="65" t="e">
        <f>IF(E61&gt;0,SUMIFS(トレード履歴!$P$2:$P$118,トレード履歴!$M$2:$M$118,"win",トレード履歴!$J$2:$J118,"&lt;"&amp;IF(A62&lt;&gt;"",A62,DATE(YEAR(A61),MONTH(A61),DAY(EOMONTH(A61,0)))))-SUM($B$44:$B60),0)</f>
        <v>#REF!</v>
      </c>
      <c r="C61" s="65" t="e">
        <f>IF(E61&gt;0,SUMIFS(トレード履歴!$P$2:$P$118,トレード履歴!$M$2:$M$118,"loss",トレード履歴!$J$2:$J$118,"&lt;"&amp;IF(A62&lt;&gt;"",A62,DATE(YEAR(A61),MONTH(A61),DAY(EOMONTH(A61,0)))))-SUM($C$46:$C60),0)</f>
        <v>#REF!</v>
      </c>
      <c r="D61" s="65" t="e">
        <f t="shared" si="8"/>
        <v>#REF!</v>
      </c>
      <c r="E61" s="65" t="e">
        <f>IF(A61&lt;&gt;"",COUNTIF(トレード履歴!$J$2:$J$118,"&lt;"&amp;IF(A62&lt;&gt;"",A62,DATE(YEAR(A61),MONTH(A61),DAY(EOMONTH(A61,0)))))-SUM($E$46:$E60),0)</f>
        <v>#REF!</v>
      </c>
      <c r="F61" s="65" t="e">
        <f>IF(A62&lt;&gt;"",COUNTIFS(トレード履歴!$M$2:$M$118,"win",トレード履歴!$J$2:$J$118,"&lt;"&amp;IF(A62&lt;&gt;"",A62,DATE(YEAR(A61),MONTH(A61),DAY(EOMONTH(A61,0)))))-SUM($F$46:$F60),0)</f>
        <v>#REF!</v>
      </c>
      <c r="G61" s="65" t="e">
        <f>IF(A62&lt;&gt;"",COUNTIFS(トレード履歴!$M$2:$M$118,"loss",トレード履歴!$J$2:$J$118,"&lt;"&amp;IF(A62&lt;&gt;"",A62,DATE(YEAR(A61),MONTH(A61),DAY(EOMONTH(A61,0)))))-SUM($G$46:$G60),0)</f>
        <v>#REF!</v>
      </c>
      <c r="H61" s="65">
        <f>COUNTIFS(トレード履歴!$M$2:$M$118,"drw",トレード履歴!$J$2:$J$118,"&lt;"&amp;IF(A62&lt;&gt;"",A62,DATE(YEAR(A61),MONTH(A61),DAY(EOMONTH(A61,0)))))-SUM($H$46:$H60)</f>
        <v>0</v>
      </c>
      <c r="I61" s="101" t="e">
        <f t="shared" si="14"/>
        <v>#REF!</v>
      </c>
      <c r="J61" s="102" t="e">
        <f t="shared" si="9"/>
        <v>#REF!</v>
      </c>
      <c r="K61" s="102" t="e">
        <f t="shared" si="10"/>
        <v>#REF!</v>
      </c>
      <c r="L61" s="65" t="e">
        <f t="shared" si="15"/>
        <v>#REF!</v>
      </c>
      <c r="M61" s="65" t="e">
        <f t="shared" si="11"/>
        <v>#REF!</v>
      </c>
      <c r="N61" s="65" t="e">
        <f>IF(E61&gt;0,SUMIFS(トレード履歴!$P$2:$P$118,トレード履歴!$M$2:$M$118,"drw",トレード履歴!$R$2:$R$118,"&lt;"&amp;IF(A62&lt;&gt;"",A62,DATE(YEAR(A61),MONTH(A61),DAY(EOMONTH(A61,0)))))-SUM($C$46:$C60),0)</f>
        <v>#REF!</v>
      </c>
      <c r="O61" s="102" t="e">
        <f t="shared" si="12"/>
        <v>#REF!</v>
      </c>
    </row>
    <row r="62" spans="1:15">
      <c r="A62" s="100" t="e">
        <f t="shared" si="13"/>
        <v>#REF!</v>
      </c>
      <c r="B62" s="65" t="e">
        <f>IF(E62&gt;0,SUMIFS(トレード履歴!$P$2:$P$118,トレード履歴!$M$2:$M$118,"win",トレード履歴!$J$2:$J118,"&lt;"&amp;IF(A63&lt;&gt;"",A63,DATE(YEAR(A62),MONTH(A62),DAY(EOMONTH(A62,0)))))-SUM($B$44:$B61),0)</f>
        <v>#REF!</v>
      </c>
      <c r="C62" s="65" t="e">
        <f>IF(E62&gt;0,SUMIFS(トレード履歴!$P$2:$P$118,トレード履歴!$M$2:$M$118,"loss",トレード履歴!$J$2:$J$118,"&lt;"&amp;IF(A63&lt;&gt;"",A63,DATE(YEAR(A62),MONTH(A62),DAY(EOMONTH(A62,0)))))-SUM($C$46:$C61),0)</f>
        <v>#REF!</v>
      </c>
      <c r="D62" s="65" t="e">
        <f t="shared" si="8"/>
        <v>#REF!</v>
      </c>
      <c r="E62" s="65" t="e">
        <f>IF(A62&lt;&gt;"",COUNTIF(トレード履歴!$J$2:$J$118,"&lt;"&amp;IF(A63&lt;&gt;"",A63,DATE(YEAR(A62),MONTH(A62),DAY(EOMONTH(A62,0)))))-SUM($E$46:$E61),0)</f>
        <v>#REF!</v>
      </c>
      <c r="F62" s="65" t="e">
        <f>IF(A63&lt;&gt;"",COUNTIFS(トレード履歴!$M$2:$M$118,"win",トレード履歴!$J$2:$J$118,"&lt;"&amp;IF(A63&lt;&gt;"",A63,DATE(YEAR(A62),MONTH(A62),DAY(EOMONTH(A62,0)))))-SUM($F$46:$F61),0)</f>
        <v>#REF!</v>
      </c>
      <c r="G62" s="65" t="e">
        <f>IF(A63&lt;&gt;"",COUNTIFS(トレード履歴!$M$2:$M$118,"loss",トレード履歴!$J$2:$J$118,"&lt;"&amp;IF(A63&lt;&gt;"",A63,DATE(YEAR(A62),MONTH(A62),DAY(EOMONTH(A62,0)))))-SUM($G$46:$G61),0)</f>
        <v>#REF!</v>
      </c>
      <c r="H62" s="65">
        <f>COUNTIFS(トレード履歴!$M$2:$M$118,"drw",トレード履歴!$J$2:$J$118,"&lt;"&amp;IF(A63&lt;&gt;"",A63,DATE(YEAR(A62),MONTH(A62),DAY(EOMONTH(A62,0)))))-SUM($H$46:$H61)</f>
        <v>0</v>
      </c>
      <c r="I62" s="101" t="e">
        <f t="shared" si="14"/>
        <v>#REF!</v>
      </c>
      <c r="J62" s="102" t="e">
        <f t="shared" si="9"/>
        <v>#REF!</v>
      </c>
      <c r="K62" s="102" t="e">
        <f t="shared" si="10"/>
        <v>#REF!</v>
      </c>
      <c r="L62" s="65" t="e">
        <f t="shared" si="15"/>
        <v>#REF!</v>
      </c>
      <c r="M62" s="65" t="e">
        <f t="shared" si="11"/>
        <v>#REF!</v>
      </c>
      <c r="N62" s="65" t="e">
        <f>IF(E62&gt;0,SUMIFS(トレード履歴!$P$2:$P$118,トレード履歴!$M$2:$M$118,"drw",トレード履歴!$R$2:$R$118,"&lt;"&amp;IF(A63&lt;&gt;"",A63,DATE(YEAR(A62),MONTH(A62),DAY(EOMONTH(A62,0)))))-SUM($C$46:$C61),0)</f>
        <v>#REF!</v>
      </c>
      <c r="O62" s="102" t="e">
        <f t="shared" si="12"/>
        <v>#REF!</v>
      </c>
    </row>
    <row r="63" spans="1:15">
      <c r="A63" s="100" t="e">
        <f t="shared" si="13"/>
        <v>#REF!</v>
      </c>
      <c r="B63" s="65" t="e">
        <f>IF(E63&gt;0,SUMIFS(トレード履歴!$P$2:$P$118,トレード履歴!$M$2:$M$118,"win",トレード履歴!$J$2:$J118,"&lt;"&amp;IF(A64&lt;&gt;"",A64,DATE(YEAR(A63),MONTH(A63),DAY(EOMONTH(A63,0)))))-SUM($B$44:$B62),0)</f>
        <v>#REF!</v>
      </c>
      <c r="C63" s="65" t="e">
        <f>IF(E63&gt;0,SUMIFS(トレード履歴!$P$2:$P$118,トレード履歴!$M$2:$M$118,"loss",トレード履歴!$J$2:$J$118,"&lt;"&amp;IF(A64&lt;&gt;"",A64,DATE(YEAR(A63),MONTH(A63),DAY(EOMONTH(A63,0)))))-SUM($C$46:$C62),0)</f>
        <v>#REF!</v>
      </c>
      <c r="D63" s="65" t="e">
        <f t="shared" si="8"/>
        <v>#REF!</v>
      </c>
      <c r="E63" s="65" t="e">
        <f>IF(A63&lt;&gt;"",COUNTIF(トレード履歴!$J$2:$J$118,"&lt;"&amp;IF(A64&lt;&gt;"",A64,DATE(YEAR(A63),MONTH(A63),DAY(EOMONTH(A63,0)))))-SUM($E$46:$E62),0)</f>
        <v>#REF!</v>
      </c>
      <c r="F63" s="65">
        <f>IF(A64&lt;&gt;"",COUNTIFS(トレード履歴!$M$2:$M$118,"win",トレード履歴!$J$2:$J$118,"&lt;"&amp;IF(A64&lt;&gt;"",A64,DATE(YEAR(A63),MONTH(A63),DAY(EOMONTH(A63,0)))))-SUM($F$46:$F62),0)</f>
        <v>0</v>
      </c>
      <c r="G63" s="65">
        <f>IF(A64&lt;&gt;"",COUNTIFS(トレード履歴!$M$2:$M$118,"loss",トレード履歴!$J$2:$J$118,"&lt;"&amp;IF(A64&lt;&gt;"",A64,DATE(YEAR(A63),MONTH(A63),DAY(EOMONTH(A63,0)))))-SUM($G$46:$G62),0)</f>
        <v>0</v>
      </c>
      <c r="H63" s="65">
        <f>COUNTIFS(トレード履歴!$M$2:$M$118,"drw",トレード履歴!$J$2:$J$118,"&lt;"&amp;IF(A64&lt;&gt;"",A64,DATE(YEAR(A63),MONTH(A63),DAY(EOMONTH(A63,0)))))-SUM($H$46:$H62)</f>
        <v>0</v>
      </c>
      <c r="I63" s="101" t="e">
        <f t="shared" si="14"/>
        <v>#REF!</v>
      </c>
      <c r="J63" s="102" t="e">
        <f t="shared" si="9"/>
        <v>#REF!</v>
      </c>
      <c r="K63" s="102" t="e">
        <f t="shared" si="10"/>
        <v>#REF!</v>
      </c>
      <c r="L63" s="65" t="e">
        <f t="shared" si="15"/>
        <v>#REF!</v>
      </c>
      <c r="M63" s="65" t="e">
        <f t="shared" si="11"/>
        <v>#REF!</v>
      </c>
      <c r="N63" s="65" t="e">
        <f>IF(E63&gt;0,SUMIFS(トレード履歴!$P$2:$P$118,トレード履歴!$M$2:$M$118,"drw",トレード履歴!$R$2:$R$118,"&lt;"&amp;IF(A64&lt;&gt;"",A64,DATE(YEAR(A63),MONTH(A63),DAY(EOMONTH(A63,0)))))-SUM($C$46:$C62),0)</f>
        <v>#REF!</v>
      </c>
      <c r="O63" s="102" t="e">
        <f t="shared" si="12"/>
        <v>#REF!</v>
      </c>
    </row>
    <row r="64" spans="1:15">
      <c r="A64" s="100"/>
      <c r="B64" s="65"/>
      <c r="C64" s="65"/>
      <c r="D64" s="65"/>
      <c r="E64" s="65"/>
      <c r="F64" s="65"/>
      <c r="G64" s="65"/>
      <c r="H64" s="65"/>
      <c r="I64" s="101"/>
      <c r="J64" s="65"/>
      <c r="K64" s="65"/>
      <c r="L64" s="65"/>
      <c r="M64" s="65"/>
      <c r="N64" s="102"/>
    </row>
    <row r="65" spans="1:14">
      <c r="A65" s="100"/>
      <c r="B65" s="65"/>
      <c r="C65" s="65"/>
      <c r="D65" s="65"/>
      <c r="E65" s="65"/>
      <c r="F65" s="65"/>
      <c r="G65" s="65"/>
      <c r="H65" s="65"/>
      <c r="I65" s="101"/>
      <c r="J65" s="65"/>
      <c r="K65" s="65"/>
      <c r="L65" s="65"/>
      <c r="M65" s="65"/>
      <c r="N65" s="102"/>
    </row>
    <row r="66" spans="1:14">
      <c r="A66" s="100"/>
      <c r="B66" s="65"/>
      <c r="C66" s="65"/>
      <c r="D66" s="65"/>
      <c r="E66" s="65"/>
      <c r="F66" s="65"/>
      <c r="G66" s="65"/>
      <c r="H66" s="65"/>
      <c r="I66" s="101"/>
      <c r="J66" s="65"/>
      <c r="K66" s="65"/>
      <c r="L66" s="65"/>
      <c r="M66" s="65"/>
      <c r="N66" s="102"/>
    </row>
    <row r="67" spans="1:14">
      <c r="A67" s="100"/>
      <c r="B67" s="65"/>
      <c r="C67" s="65"/>
      <c r="D67" s="65"/>
      <c r="E67" s="65"/>
      <c r="F67" s="65"/>
      <c r="G67" s="65"/>
      <c r="H67" s="65"/>
      <c r="I67" s="101"/>
      <c r="J67" s="65"/>
      <c r="K67" s="65"/>
      <c r="L67" s="65"/>
      <c r="M67" s="65"/>
      <c r="N67" s="102"/>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pageSetup paperSize="9" orientation="portrait" horizontalDpi="0" verticalDpi="0" r:id="rId1"/>
  <drawing r:id="rId2"/>
</worksheet>
</file>

<file path=xl/worksheets/sheet15.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pageSetup paperSize="9" orientation="portrait" horizontalDpi="0" verticalDpi="0" r:id="rId1"/>
  <drawing r:id="rId2"/>
</worksheet>
</file>

<file path=xl/worksheets/sheet17.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dimension ref="A1"/>
  <sheetViews>
    <sheetView workbookViewId="0">
      <selection activeCell="N67" sqref="N67"/>
    </sheetView>
  </sheetViews>
  <sheetFormatPr defaultRowHeight="13.5"/>
  <cols>
    <col min="1" max="16384" width="9" style="153"/>
  </cols>
  <sheetData/>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2">
    <tabColor rgb="FFFFC000"/>
  </sheetPr>
  <dimension ref="A1:S239"/>
  <sheetViews>
    <sheetView tabSelected="1" zoomScaleSheetLayoutView="100" workbookViewId="0">
      <pane ySplit="1" topLeftCell="A158" activePane="bottomLeft" state="frozen"/>
      <selection activeCell="C44" sqref="C44"/>
      <selection pane="bottomLeft"/>
    </sheetView>
  </sheetViews>
  <sheetFormatPr defaultRowHeight="13.5" customHeight="1"/>
  <cols>
    <col min="1" max="1" width="4.25" customWidth="1"/>
    <col min="2" max="2" width="9.625" style="2" customWidth="1"/>
    <col min="3" max="3" width="4.625" style="16" customWidth="1"/>
    <col min="4" max="4" width="5.75" customWidth="1"/>
    <col min="5" max="5" width="9.75" style="25" customWidth="1"/>
    <col min="6" max="6" width="10.75" customWidth="1"/>
    <col min="7" max="7" width="16.625" style="121" customWidth="1"/>
    <col min="8" max="8" width="10.25" customWidth="1"/>
    <col min="9" max="9" width="4.75" customWidth="1"/>
    <col min="10" max="10" width="18.5" style="129" customWidth="1"/>
    <col min="11" max="11" width="11" customWidth="1"/>
    <col min="12" max="12" width="9.75" style="25" customWidth="1"/>
    <col min="13" max="13" width="6.125" customWidth="1"/>
    <col min="14" max="14" width="8.125" style="26" customWidth="1"/>
    <col min="15" max="15" width="7.125" style="26" customWidth="1"/>
    <col min="16" max="16" width="9.375" customWidth="1"/>
    <col min="17" max="17" width="10.25" style="28" customWidth="1"/>
    <col min="18" max="18" width="11.625" hidden="1" customWidth="1"/>
    <col min="19" max="19" width="0.125" style="120" customWidth="1"/>
  </cols>
  <sheetData>
    <row r="1" spans="1:19" ht="14.25" thickBot="1">
      <c r="A1" s="16" t="s">
        <v>68</v>
      </c>
      <c r="B1" s="17" t="s">
        <v>69</v>
      </c>
      <c r="C1" s="18" t="s">
        <v>70</v>
      </c>
      <c r="D1" s="18" t="s">
        <v>71</v>
      </c>
      <c r="E1" s="19" t="s">
        <v>72</v>
      </c>
      <c r="F1" s="18" t="s">
        <v>73</v>
      </c>
      <c r="G1" s="122" t="s">
        <v>74</v>
      </c>
      <c r="H1" s="18" t="s">
        <v>75</v>
      </c>
      <c r="I1" s="18" t="s">
        <v>76</v>
      </c>
      <c r="J1" s="20" t="s">
        <v>77</v>
      </c>
      <c r="K1" s="18" t="s">
        <v>78</v>
      </c>
      <c r="L1" s="19" t="s">
        <v>79</v>
      </c>
      <c r="M1" s="18" t="s">
        <v>80</v>
      </c>
      <c r="N1" s="21" t="s">
        <v>81</v>
      </c>
      <c r="O1" s="22" t="s">
        <v>82</v>
      </c>
      <c r="P1" s="23" t="s">
        <v>83</v>
      </c>
      <c r="Q1" s="24" t="s">
        <v>84</v>
      </c>
    </row>
    <row r="2" spans="1:19">
      <c r="A2">
        <v>1</v>
      </c>
      <c r="B2" s="2" t="s">
        <v>319</v>
      </c>
      <c r="C2" s="16" t="s">
        <v>291</v>
      </c>
      <c r="D2">
        <v>0.01</v>
      </c>
      <c r="E2" s="25" t="s">
        <v>363</v>
      </c>
      <c r="F2" t="s">
        <v>376</v>
      </c>
      <c r="G2" s="121">
        <v>42494.026388888888</v>
      </c>
      <c r="H2">
        <v>106.851</v>
      </c>
      <c r="I2" t="s">
        <v>377</v>
      </c>
      <c r="J2" s="128">
        <v>42496.193749999999</v>
      </c>
      <c r="K2">
        <v>107.117</v>
      </c>
      <c r="L2" s="25" t="s">
        <v>373</v>
      </c>
      <c r="M2" s="115" t="s">
        <v>353</v>
      </c>
      <c r="N2" s="26">
        <v>26.6</v>
      </c>
      <c r="O2" s="27"/>
      <c r="P2">
        <v>266</v>
      </c>
      <c r="Q2" s="114">
        <v>500266</v>
      </c>
      <c r="R2" s="51"/>
      <c r="S2" s="120">
        <f t="shared" ref="S2:S19" si="0">SUM(H2)-K2</f>
        <v>-0.26600000000000534</v>
      </c>
    </row>
    <row r="3" spans="1:19">
      <c r="A3">
        <v>2</v>
      </c>
      <c r="B3" s="2" t="s">
        <v>371</v>
      </c>
      <c r="C3" s="16" t="s">
        <v>372</v>
      </c>
      <c r="D3">
        <v>0.01</v>
      </c>
      <c r="F3" t="s">
        <v>376</v>
      </c>
      <c r="G3" s="121">
        <v>42495.411111111112</v>
      </c>
      <c r="H3">
        <v>1.52925</v>
      </c>
      <c r="I3" t="s">
        <v>376</v>
      </c>
      <c r="J3" s="128">
        <v>42495.568749999999</v>
      </c>
      <c r="K3">
        <v>1.52237</v>
      </c>
      <c r="L3" s="25" t="s">
        <v>364</v>
      </c>
      <c r="M3" s="115" t="s">
        <v>295</v>
      </c>
      <c r="N3" s="26">
        <v>68.8</v>
      </c>
      <c r="O3" s="27"/>
      <c r="P3">
        <v>533</v>
      </c>
      <c r="Q3" s="114">
        <f t="shared" ref="Q3:Q47" si="1">Q2+P3</f>
        <v>500799</v>
      </c>
      <c r="R3" s="51"/>
      <c r="S3" s="120">
        <f t="shared" si="0"/>
        <v>6.8799999999999972E-3</v>
      </c>
    </row>
    <row r="4" spans="1:19">
      <c r="A4">
        <v>3</v>
      </c>
      <c r="B4" s="2" t="s">
        <v>378</v>
      </c>
      <c r="C4" s="16" t="s">
        <v>291</v>
      </c>
      <c r="D4">
        <v>0.01</v>
      </c>
      <c r="F4" t="s">
        <v>376</v>
      </c>
      <c r="G4" s="121">
        <v>42499.603472222225</v>
      </c>
      <c r="H4">
        <v>83.775000000000006</v>
      </c>
      <c r="I4" t="s">
        <v>383</v>
      </c>
      <c r="J4" s="128">
        <v>42500.978472222225</v>
      </c>
      <c r="K4">
        <v>84.643000000000001</v>
      </c>
      <c r="L4" s="25" t="s">
        <v>364</v>
      </c>
      <c r="M4" s="115" t="s">
        <v>295</v>
      </c>
      <c r="N4" s="26">
        <v>86.8</v>
      </c>
      <c r="O4" s="27"/>
      <c r="P4">
        <v>870</v>
      </c>
      <c r="Q4" s="114">
        <f t="shared" si="1"/>
        <v>501669</v>
      </c>
      <c r="R4" s="51"/>
      <c r="S4" s="120">
        <f t="shared" si="0"/>
        <v>-0.867999999999995</v>
      </c>
    </row>
    <row r="5" spans="1:19">
      <c r="A5">
        <v>4</v>
      </c>
      <c r="B5" s="2" t="s">
        <v>379</v>
      </c>
      <c r="C5" s="16" t="s">
        <v>291</v>
      </c>
      <c r="D5">
        <v>0.01</v>
      </c>
      <c r="F5" t="s">
        <v>427</v>
      </c>
      <c r="G5" s="121">
        <v>42500.772222222222</v>
      </c>
      <c r="H5">
        <v>0.67517000000000005</v>
      </c>
      <c r="I5" t="s">
        <v>381</v>
      </c>
      <c r="J5" s="128">
        <v>42501.006944444445</v>
      </c>
      <c r="K5">
        <v>0.68037000000000003</v>
      </c>
      <c r="L5" s="25" t="s">
        <v>364</v>
      </c>
      <c r="M5" s="115" t="s">
        <v>295</v>
      </c>
      <c r="N5" s="26">
        <v>52</v>
      </c>
      <c r="O5" s="27"/>
      <c r="P5">
        <v>575</v>
      </c>
      <c r="Q5" s="114">
        <f t="shared" si="1"/>
        <v>502244</v>
      </c>
      <c r="R5" s="51"/>
      <c r="S5" s="120">
        <f t="shared" si="0"/>
        <v>-5.1999999999999824E-3</v>
      </c>
    </row>
    <row r="6" spans="1:19">
      <c r="A6">
        <v>5</v>
      </c>
      <c r="B6" s="2" t="s">
        <v>380</v>
      </c>
      <c r="C6" s="16" t="s">
        <v>372</v>
      </c>
      <c r="D6">
        <v>0.01</v>
      </c>
      <c r="F6" t="s">
        <v>382</v>
      </c>
      <c r="G6" s="121">
        <v>42501.193749999999</v>
      </c>
      <c r="H6">
        <v>123.889</v>
      </c>
      <c r="I6" t="s">
        <v>382</v>
      </c>
      <c r="J6" s="128">
        <v>42501.258333333331</v>
      </c>
      <c r="K6">
        <v>123.887</v>
      </c>
      <c r="L6" s="25" t="s">
        <v>384</v>
      </c>
      <c r="M6" s="115" t="s">
        <v>385</v>
      </c>
      <c r="N6" s="26">
        <v>0.2</v>
      </c>
      <c r="O6" s="27"/>
      <c r="P6">
        <v>2</v>
      </c>
      <c r="Q6" s="114">
        <f t="shared" si="1"/>
        <v>502246</v>
      </c>
      <c r="R6" s="51"/>
      <c r="S6" s="120">
        <f t="shared" si="0"/>
        <v>1.9999999999953388E-3</v>
      </c>
    </row>
    <row r="7" spans="1:19">
      <c r="A7">
        <v>6</v>
      </c>
      <c r="B7" s="2" t="s">
        <v>386</v>
      </c>
      <c r="C7" s="16" t="s">
        <v>291</v>
      </c>
      <c r="D7">
        <v>0.01</v>
      </c>
      <c r="F7" t="s">
        <v>387</v>
      </c>
      <c r="G7" s="121">
        <v>42506.142361111109</v>
      </c>
      <c r="H7">
        <v>0.71082000000000001</v>
      </c>
      <c r="I7" t="s">
        <v>387</v>
      </c>
      <c r="J7" s="128">
        <v>42506.747916666667</v>
      </c>
      <c r="K7">
        <v>0.71287</v>
      </c>
      <c r="L7" s="25" t="s">
        <v>364</v>
      </c>
      <c r="M7" s="115" t="s">
        <v>295</v>
      </c>
      <c r="N7" s="26">
        <v>20.5</v>
      </c>
      <c r="O7" s="27"/>
      <c r="P7">
        <v>228</v>
      </c>
      <c r="Q7" s="114">
        <f t="shared" si="1"/>
        <v>502474</v>
      </c>
      <c r="R7" s="51"/>
      <c r="S7" s="120">
        <f>SUM(H7)-K7</f>
        <v>-2.0499999999999963E-3</v>
      </c>
    </row>
    <row r="8" spans="1:19">
      <c r="A8">
        <v>7</v>
      </c>
      <c r="B8" s="2" t="s">
        <v>388</v>
      </c>
      <c r="C8" s="16" t="s">
        <v>291</v>
      </c>
      <c r="D8">
        <v>0.01</v>
      </c>
      <c r="F8" t="s">
        <v>381</v>
      </c>
      <c r="G8" s="121">
        <v>42510.675694444442</v>
      </c>
      <c r="H8">
        <v>1.1232500000000001</v>
      </c>
      <c r="I8" t="s">
        <v>394</v>
      </c>
      <c r="J8" s="128">
        <v>42513.180555555555</v>
      </c>
      <c r="K8">
        <v>1.1232800000000001</v>
      </c>
      <c r="L8" s="25" t="s">
        <v>384</v>
      </c>
      <c r="M8" s="115" t="s">
        <v>385</v>
      </c>
      <c r="N8" s="26">
        <v>0.3</v>
      </c>
      <c r="O8" s="27"/>
      <c r="P8">
        <v>3</v>
      </c>
      <c r="Q8" s="114">
        <f t="shared" si="1"/>
        <v>502477</v>
      </c>
      <c r="R8" s="51"/>
      <c r="S8" s="120">
        <f>SUM(H8)-K8</f>
        <v>-2.9999999999974492E-5</v>
      </c>
    </row>
    <row r="9" spans="1:19">
      <c r="A9">
        <v>8</v>
      </c>
      <c r="B9" s="2" t="s">
        <v>389</v>
      </c>
      <c r="C9" s="16" t="s">
        <v>372</v>
      </c>
      <c r="D9">
        <v>0.01</v>
      </c>
      <c r="F9" t="s">
        <v>394</v>
      </c>
      <c r="G9" s="121">
        <v>42509.723611111112</v>
      </c>
      <c r="H9">
        <v>160.16999999999999</v>
      </c>
      <c r="I9" t="s">
        <v>394</v>
      </c>
      <c r="J9" s="128">
        <v>42513.133333333331</v>
      </c>
      <c r="K9">
        <v>159.31800000000001</v>
      </c>
      <c r="L9" s="25" t="s">
        <v>364</v>
      </c>
      <c r="M9" s="115" t="s">
        <v>295</v>
      </c>
      <c r="N9" s="26">
        <v>85.2</v>
      </c>
      <c r="O9" s="27"/>
      <c r="P9">
        <v>852</v>
      </c>
      <c r="Q9" s="114">
        <f t="shared" si="1"/>
        <v>503329</v>
      </c>
      <c r="R9" s="51"/>
      <c r="S9" s="120">
        <f t="shared" si="0"/>
        <v>0.85199999999997544</v>
      </c>
    </row>
    <row r="10" spans="1:19">
      <c r="A10">
        <v>9</v>
      </c>
      <c r="B10" s="2" t="s">
        <v>378</v>
      </c>
      <c r="C10" s="16" t="s">
        <v>291</v>
      </c>
      <c r="D10">
        <v>0.01</v>
      </c>
      <c r="F10" t="s">
        <v>394</v>
      </c>
      <c r="G10" s="121">
        <v>42514.556944444441</v>
      </c>
      <c r="H10">
        <v>83.302000000000007</v>
      </c>
      <c r="I10" t="s">
        <v>394</v>
      </c>
      <c r="J10" s="128">
        <v>42514.629166666666</v>
      </c>
      <c r="K10">
        <v>82.997</v>
      </c>
      <c r="L10" s="25" t="s">
        <v>364</v>
      </c>
      <c r="M10" s="115" t="s">
        <v>295</v>
      </c>
      <c r="N10" s="26">
        <v>30.5</v>
      </c>
      <c r="O10" s="27"/>
      <c r="P10">
        <v>181</v>
      </c>
      <c r="Q10" s="114">
        <f t="shared" si="1"/>
        <v>503510</v>
      </c>
      <c r="R10" s="51"/>
      <c r="S10" s="120">
        <f>SUM(H10)-K10</f>
        <v>0.30500000000000682</v>
      </c>
    </row>
    <row r="11" spans="1:19">
      <c r="A11">
        <v>10</v>
      </c>
      <c r="B11" s="2" t="s">
        <v>390</v>
      </c>
      <c r="C11" s="16" t="s">
        <v>372</v>
      </c>
      <c r="D11">
        <v>0.01</v>
      </c>
      <c r="F11" t="s">
        <v>382</v>
      </c>
      <c r="G11" s="121">
        <v>42515.227777777778</v>
      </c>
      <c r="H11">
        <v>1.44997</v>
      </c>
      <c r="I11" t="s">
        <v>382</v>
      </c>
      <c r="J11" s="128">
        <v>42515.319444444445</v>
      </c>
      <c r="K11">
        <v>1.4499299999999999</v>
      </c>
      <c r="L11" s="25" t="s">
        <v>384</v>
      </c>
      <c r="M11" s="115" t="s">
        <v>385</v>
      </c>
      <c r="N11" s="26">
        <v>0.4</v>
      </c>
      <c r="O11" s="27"/>
      <c r="P11">
        <v>4</v>
      </c>
      <c r="Q11" s="114">
        <f t="shared" si="1"/>
        <v>503514</v>
      </c>
      <c r="R11" s="51"/>
      <c r="S11" s="120">
        <f t="shared" si="0"/>
        <v>4.0000000000040004E-5</v>
      </c>
    </row>
    <row r="12" spans="1:19">
      <c r="A12">
        <v>11</v>
      </c>
      <c r="B12" s="2" t="s">
        <v>391</v>
      </c>
      <c r="C12" s="16" t="s">
        <v>291</v>
      </c>
      <c r="D12">
        <v>0.01</v>
      </c>
      <c r="F12" t="s">
        <v>382</v>
      </c>
      <c r="G12" s="121">
        <v>42515.980555555558</v>
      </c>
      <c r="H12">
        <v>1.65465</v>
      </c>
      <c r="I12" t="s">
        <v>382</v>
      </c>
      <c r="J12" s="128">
        <v>42516.03125</v>
      </c>
      <c r="K12">
        <v>1.6583000000000001</v>
      </c>
      <c r="L12" s="25" t="s">
        <v>364</v>
      </c>
      <c r="M12" s="115" t="s">
        <v>295</v>
      </c>
      <c r="N12" s="26">
        <v>36.5</v>
      </c>
      <c r="O12" s="27"/>
      <c r="P12">
        <v>270</v>
      </c>
      <c r="Q12" s="114">
        <f t="shared" si="1"/>
        <v>503784</v>
      </c>
      <c r="R12" s="51"/>
      <c r="S12" s="120">
        <f t="shared" si="0"/>
        <v>-3.6500000000001531E-3</v>
      </c>
    </row>
    <row r="13" spans="1:19">
      <c r="A13">
        <v>12</v>
      </c>
      <c r="B13" s="2" t="s">
        <v>392</v>
      </c>
      <c r="C13" s="16" t="s">
        <v>291</v>
      </c>
      <c r="D13">
        <v>0.01</v>
      </c>
      <c r="F13" t="s">
        <v>382</v>
      </c>
      <c r="G13" s="121">
        <v>42516.488888888889</v>
      </c>
      <c r="H13">
        <v>0.87365000000000004</v>
      </c>
      <c r="I13" t="s">
        <v>382</v>
      </c>
      <c r="J13" s="128">
        <v>42516.634722222225</v>
      </c>
      <c r="K13">
        <v>0.87046999999999997</v>
      </c>
      <c r="L13" s="25" t="s">
        <v>399</v>
      </c>
      <c r="M13" s="115" t="s">
        <v>393</v>
      </c>
      <c r="O13" s="27">
        <v>-31.8</v>
      </c>
      <c r="P13">
        <v>-271</v>
      </c>
      <c r="Q13" s="114">
        <f t="shared" si="1"/>
        <v>503513</v>
      </c>
      <c r="R13" s="51"/>
      <c r="S13" s="120">
        <f t="shared" si="0"/>
        <v>3.1800000000000717E-3</v>
      </c>
    </row>
    <row r="14" spans="1:19">
      <c r="A14">
        <v>13</v>
      </c>
      <c r="B14" s="2" t="s">
        <v>390</v>
      </c>
      <c r="C14" s="16" t="s">
        <v>372</v>
      </c>
      <c r="D14">
        <v>0.01</v>
      </c>
      <c r="F14" t="s">
        <v>381</v>
      </c>
      <c r="G14" s="121">
        <v>42516.667361111111</v>
      </c>
      <c r="H14">
        <v>1.45377</v>
      </c>
      <c r="I14" t="s">
        <v>394</v>
      </c>
      <c r="J14" s="128">
        <v>42517.424305555556</v>
      </c>
      <c r="K14">
        <v>1.44937</v>
      </c>
      <c r="L14" s="25" t="s">
        <v>364</v>
      </c>
      <c r="M14" s="115" t="s">
        <v>295</v>
      </c>
      <c r="N14" s="26">
        <v>44</v>
      </c>
      <c r="O14" s="27"/>
      <c r="P14">
        <v>487</v>
      </c>
      <c r="Q14" s="114">
        <f t="shared" si="1"/>
        <v>504000</v>
      </c>
      <c r="R14" s="51"/>
      <c r="S14" s="120">
        <f t="shared" si="0"/>
        <v>4.3999999999999595E-3</v>
      </c>
    </row>
    <row r="15" spans="1:19">
      <c r="A15">
        <v>14</v>
      </c>
      <c r="B15" s="2" t="s">
        <v>395</v>
      </c>
      <c r="C15" s="16" t="s">
        <v>291</v>
      </c>
      <c r="D15">
        <v>0.01</v>
      </c>
      <c r="F15" t="s">
        <v>376</v>
      </c>
      <c r="G15" s="121">
        <v>42521.595833333333</v>
      </c>
      <c r="H15">
        <v>0.72619999999999996</v>
      </c>
      <c r="I15" t="s">
        <v>397</v>
      </c>
      <c r="J15" s="128">
        <v>42524.645833333336</v>
      </c>
      <c r="K15">
        <v>0.72623000000000004</v>
      </c>
      <c r="L15" s="25" t="s">
        <v>384</v>
      </c>
      <c r="M15" s="115" t="s">
        <v>385</v>
      </c>
      <c r="N15" s="26">
        <v>0.3</v>
      </c>
      <c r="O15" s="27"/>
      <c r="P15">
        <v>70</v>
      </c>
      <c r="Q15" s="114">
        <f t="shared" si="1"/>
        <v>504070</v>
      </c>
      <c r="R15" s="51"/>
      <c r="S15" s="120">
        <f t="shared" si="0"/>
        <v>-3.0000000000085514E-5</v>
      </c>
    </row>
    <row r="16" spans="1:19">
      <c r="A16">
        <v>15</v>
      </c>
      <c r="B16" s="2" t="s">
        <v>396</v>
      </c>
      <c r="C16" s="16" t="s">
        <v>372</v>
      </c>
      <c r="D16">
        <v>0.01</v>
      </c>
      <c r="F16" t="s">
        <v>376</v>
      </c>
      <c r="G16" s="121">
        <v>42516.688888888886</v>
      </c>
      <c r="H16">
        <v>1.8992500000000001</v>
      </c>
      <c r="I16" t="s">
        <v>397</v>
      </c>
      <c r="J16" s="128">
        <v>42524.670138888891</v>
      </c>
      <c r="K16">
        <v>1.88103</v>
      </c>
      <c r="L16" s="25" t="s">
        <v>364</v>
      </c>
      <c r="M16" s="115" t="s">
        <v>295</v>
      </c>
      <c r="N16" s="26">
        <v>182.2</v>
      </c>
      <c r="O16" s="27"/>
      <c r="P16">
        <v>1543</v>
      </c>
      <c r="Q16" s="114">
        <f t="shared" si="1"/>
        <v>505613</v>
      </c>
      <c r="R16" s="51"/>
      <c r="S16" s="120">
        <f>SUM(H16)-K16</f>
        <v>1.8220000000000125E-2</v>
      </c>
    </row>
    <row r="17" spans="1:19">
      <c r="A17">
        <v>16</v>
      </c>
      <c r="B17" s="2" t="s">
        <v>396</v>
      </c>
      <c r="C17" s="16" t="s">
        <v>372</v>
      </c>
      <c r="D17">
        <v>0.01</v>
      </c>
      <c r="F17" t="s">
        <v>376</v>
      </c>
      <c r="G17" s="121">
        <v>42520.292361111111</v>
      </c>
      <c r="H17">
        <v>1.9128700000000001</v>
      </c>
      <c r="I17" t="s">
        <v>397</v>
      </c>
      <c r="J17" s="128">
        <v>42524.670138888891</v>
      </c>
      <c r="K17">
        <v>1.88103</v>
      </c>
      <c r="L17" s="25" t="s">
        <v>364</v>
      </c>
      <c r="M17" s="115" t="s">
        <v>295</v>
      </c>
      <c r="N17" s="26">
        <v>318.39999999999998</v>
      </c>
      <c r="O17" s="27"/>
      <c r="P17">
        <v>2677</v>
      </c>
      <c r="Q17" s="114">
        <f t="shared" si="1"/>
        <v>508290</v>
      </c>
      <c r="R17" s="51"/>
      <c r="S17" s="120">
        <f t="shared" si="0"/>
        <v>3.184000000000009E-2</v>
      </c>
    </row>
    <row r="18" spans="1:19">
      <c r="A18">
        <v>17</v>
      </c>
      <c r="B18" s="2" t="s">
        <v>388</v>
      </c>
      <c r="C18" s="16" t="s">
        <v>372</v>
      </c>
      <c r="D18">
        <v>2.0299999999999998</v>
      </c>
      <c r="F18" t="s">
        <v>398</v>
      </c>
      <c r="G18" s="121">
        <v>42523.609722222223</v>
      </c>
      <c r="H18">
        <v>1.12113</v>
      </c>
      <c r="I18" t="s">
        <v>398</v>
      </c>
      <c r="J18" s="128">
        <v>42523.65</v>
      </c>
      <c r="K18">
        <v>1.11727</v>
      </c>
      <c r="L18" s="25" t="s">
        <v>364</v>
      </c>
      <c r="M18" s="115" t="s">
        <v>295</v>
      </c>
      <c r="N18" s="26">
        <v>38.6</v>
      </c>
      <c r="O18" s="27"/>
      <c r="P18" s="110">
        <v>39611</v>
      </c>
      <c r="Q18" s="114">
        <f t="shared" si="1"/>
        <v>547901</v>
      </c>
      <c r="R18" s="51"/>
      <c r="S18" s="120">
        <f t="shared" si="0"/>
        <v>3.8599999999999746E-3</v>
      </c>
    </row>
    <row r="19" spans="1:19">
      <c r="A19">
        <v>18</v>
      </c>
      <c r="B19" s="2" t="s">
        <v>403</v>
      </c>
      <c r="C19" s="16" t="s">
        <v>291</v>
      </c>
      <c r="D19">
        <v>1.7</v>
      </c>
      <c r="F19" t="s">
        <v>382</v>
      </c>
      <c r="G19" s="121">
        <v>42527.43472222222</v>
      </c>
      <c r="H19">
        <v>1.4066700000000001</v>
      </c>
      <c r="I19" t="s">
        <v>382</v>
      </c>
      <c r="J19" s="128">
        <v>42527.459722222222</v>
      </c>
      <c r="K19">
        <v>1.41004</v>
      </c>
      <c r="L19" s="25" t="s">
        <v>364</v>
      </c>
      <c r="M19" s="115" t="s">
        <v>295</v>
      </c>
      <c r="N19" s="26">
        <v>33.700000000000003</v>
      </c>
      <c r="O19" s="27"/>
      <c r="P19" s="110">
        <v>62861</v>
      </c>
      <c r="Q19" s="114">
        <f t="shared" si="1"/>
        <v>610762</v>
      </c>
      <c r="R19" s="51"/>
      <c r="S19" s="120">
        <f t="shared" si="0"/>
        <v>-3.3699999999998731E-3</v>
      </c>
    </row>
    <row r="20" spans="1:19">
      <c r="A20">
        <v>19</v>
      </c>
      <c r="B20" s="2" t="s">
        <v>403</v>
      </c>
      <c r="C20" s="16" t="s">
        <v>291</v>
      </c>
      <c r="D20">
        <v>0.64</v>
      </c>
      <c r="F20" t="s">
        <v>410</v>
      </c>
      <c r="G20" s="121">
        <v>42528.442361111112</v>
      </c>
      <c r="H20">
        <v>1.41099</v>
      </c>
      <c r="I20" t="s">
        <v>382</v>
      </c>
      <c r="J20" s="128">
        <v>42528.298611111109</v>
      </c>
      <c r="K20">
        <v>1.4168000000000001</v>
      </c>
      <c r="L20" s="25" t="s">
        <v>364</v>
      </c>
      <c r="M20" s="115" t="s">
        <v>295</v>
      </c>
      <c r="N20" s="26">
        <v>58.1</v>
      </c>
      <c r="O20" s="27"/>
      <c r="P20" s="110">
        <v>41281</v>
      </c>
      <c r="Q20" s="114">
        <f t="shared" si="1"/>
        <v>652043</v>
      </c>
      <c r="R20" s="51"/>
      <c r="S20" s="120">
        <f>SUM(H20)-K20</f>
        <v>-5.8100000000000929E-3</v>
      </c>
    </row>
    <row r="21" spans="1:19">
      <c r="A21">
        <v>20</v>
      </c>
      <c r="B21" s="2" t="s">
        <v>403</v>
      </c>
      <c r="C21" s="16" t="s">
        <v>291</v>
      </c>
      <c r="D21">
        <v>1.01</v>
      </c>
      <c r="F21" t="s">
        <v>410</v>
      </c>
      <c r="G21" s="121">
        <v>42530.65</v>
      </c>
      <c r="H21">
        <v>1.3932800000000001</v>
      </c>
      <c r="I21" t="s">
        <v>382</v>
      </c>
      <c r="J21" s="128">
        <v>42530.742361111108</v>
      </c>
      <c r="K21">
        <v>1.3968799999999999</v>
      </c>
      <c r="L21" s="25" t="s">
        <v>364</v>
      </c>
      <c r="M21" s="115" t="s">
        <v>295</v>
      </c>
      <c r="N21" s="26">
        <v>36</v>
      </c>
      <c r="O21" s="27"/>
      <c r="P21" s="110">
        <v>40109</v>
      </c>
      <c r="Q21" s="114">
        <f t="shared" si="1"/>
        <v>692152</v>
      </c>
      <c r="R21" s="51"/>
      <c r="S21" s="120">
        <f>SUM(H21)-K21</f>
        <v>-3.5999999999998256E-3</v>
      </c>
    </row>
    <row r="22" spans="1:19">
      <c r="A22">
        <v>21</v>
      </c>
      <c r="B22" s="2" t="s">
        <v>404</v>
      </c>
      <c r="C22" s="16" t="s">
        <v>408</v>
      </c>
      <c r="D22">
        <v>0.89</v>
      </c>
      <c r="F22" t="s">
        <v>415</v>
      </c>
      <c r="G22" s="121">
        <v>42531.863888888889</v>
      </c>
      <c r="H22">
        <v>75.472999999999999</v>
      </c>
      <c r="I22" t="s">
        <v>421</v>
      </c>
      <c r="J22" s="128">
        <v>42534.164583333331</v>
      </c>
      <c r="K22">
        <v>74.950999999999993</v>
      </c>
      <c r="L22" s="25" t="s">
        <v>411</v>
      </c>
      <c r="M22" s="115" t="s">
        <v>412</v>
      </c>
      <c r="N22" s="26">
        <v>52.2</v>
      </c>
      <c r="O22" s="27"/>
      <c r="P22" s="110">
        <v>46458</v>
      </c>
      <c r="Q22" s="114">
        <f t="shared" si="1"/>
        <v>738610</v>
      </c>
      <c r="R22" s="51"/>
      <c r="S22" s="120">
        <f>SUM(H22)-K22</f>
        <v>0.52200000000000557</v>
      </c>
    </row>
    <row r="23" spans="1:19">
      <c r="A23">
        <v>22</v>
      </c>
      <c r="B23" s="2" t="s">
        <v>405</v>
      </c>
      <c r="C23" s="16" t="s">
        <v>409</v>
      </c>
      <c r="D23">
        <v>0.71</v>
      </c>
      <c r="F23" t="s">
        <v>382</v>
      </c>
      <c r="G23" s="121">
        <v>42534.688194444447</v>
      </c>
      <c r="H23">
        <v>1.3718300000000001</v>
      </c>
      <c r="I23" t="s">
        <v>382</v>
      </c>
      <c r="J23" s="128">
        <v>42534.688888888886</v>
      </c>
      <c r="K23">
        <v>1.37754</v>
      </c>
      <c r="L23" s="25" t="s">
        <v>411</v>
      </c>
      <c r="M23" s="115" t="s">
        <v>412</v>
      </c>
      <c r="N23" s="26">
        <v>57.1</v>
      </c>
      <c r="O23" s="27"/>
      <c r="P23" s="110">
        <v>44586</v>
      </c>
      <c r="Q23" s="114">
        <f t="shared" si="1"/>
        <v>783196</v>
      </c>
      <c r="R23" s="51"/>
      <c r="S23" s="120">
        <f>SUM(H23)-K23</f>
        <v>-5.7099999999998818E-3</v>
      </c>
    </row>
    <row r="24" spans="1:19">
      <c r="A24">
        <v>23</v>
      </c>
      <c r="B24" s="2" t="s">
        <v>406</v>
      </c>
      <c r="C24" s="16" t="s">
        <v>409</v>
      </c>
      <c r="D24">
        <v>0.55000000000000004</v>
      </c>
      <c r="F24" t="s">
        <v>382</v>
      </c>
      <c r="G24" s="121">
        <v>42536.135416666664</v>
      </c>
      <c r="H24">
        <v>1.0799700000000001</v>
      </c>
      <c r="I24" t="s">
        <v>382</v>
      </c>
      <c r="J24" s="128">
        <v>75407.35555555555</v>
      </c>
      <c r="K24">
        <v>1.08087</v>
      </c>
      <c r="L24" s="25" t="s">
        <v>411</v>
      </c>
      <c r="M24" s="115" t="s">
        <v>412</v>
      </c>
      <c r="N24" s="26">
        <v>9</v>
      </c>
      <c r="O24" s="27"/>
      <c r="P24" s="110">
        <v>5449</v>
      </c>
      <c r="Q24" s="114">
        <f t="shared" si="1"/>
        <v>788645</v>
      </c>
      <c r="R24" s="51"/>
      <c r="S24" s="120">
        <f>SUM(H24)-K24</f>
        <v>-8.9999999999990088E-4</v>
      </c>
    </row>
    <row r="25" spans="1:19">
      <c r="A25">
        <v>24</v>
      </c>
      <c r="B25" s="2" t="s">
        <v>407</v>
      </c>
      <c r="C25" s="16" t="s">
        <v>408</v>
      </c>
      <c r="D25">
        <v>0.2</v>
      </c>
      <c r="F25" t="s">
        <v>416</v>
      </c>
      <c r="G25" s="121">
        <v>42537.210416666669</v>
      </c>
      <c r="H25">
        <v>0.95506999999999997</v>
      </c>
      <c r="I25" t="s">
        <v>421</v>
      </c>
      <c r="J25" s="128">
        <v>42537.400694444441</v>
      </c>
      <c r="K25">
        <v>0.95301999999999998</v>
      </c>
      <c r="L25" s="25" t="s">
        <v>411</v>
      </c>
      <c r="M25" s="115" t="s">
        <v>412</v>
      </c>
      <c r="N25" s="26">
        <v>20.5</v>
      </c>
      <c r="O25" s="27"/>
      <c r="P25" s="110">
        <v>3289</v>
      </c>
      <c r="Q25" s="114">
        <f t="shared" si="1"/>
        <v>791934</v>
      </c>
      <c r="R25" s="51"/>
      <c r="S25" s="120">
        <f t="shared" ref="S25:S38" si="2">SUM(H25)-K25</f>
        <v>2.0499999999999963E-3</v>
      </c>
    </row>
    <row r="26" spans="1:19">
      <c r="A26">
        <v>25</v>
      </c>
      <c r="B26" s="2" t="s">
        <v>417</v>
      </c>
      <c r="C26" s="16" t="s">
        <v>420</v>
      </c>
      <c r="D26">
        <v>0.59</v>
      </c>
      <c r="F26" t="s">
        <v>376</v>
      </c>
      <c r="G26" s="121">
        <v>42537.84097222222</v>
      </c>
      <c r="H26">
        <v>0.78893999999999997</v>
      </c>
      <c r="I26" t="s">
        <v>376</v>
      </c>
      <c r="J26" s="128">
        <v>42541.120138888888</v>
      </c>
      <c r="K26">
        <v>0.77969999999999995</v>
      </c>
      <c r="L26" s="25" t="s">
        <v>364</v>
      </c>
      <c r="M26" s="115" t="s">
        <v>295</v>
      </c>
      <c r="N26" s="26">
        <v>92.4</v>
      </c>
      <c r="O26" s="27"/>
      <c r="P26" s="110">
        <v>83028</v>
      </c>
      <c r="Q26" s="114">
        <f t="shared" si="1"/>
        <v>874962</v>
      </c>
      <c r="R26" s="51"/>
      <c r="S26" s="120">
        <f t="shared" si="2"/>
        <v>9.240000000000026E-3</v>
      </c>
    </row>
    <row r="27" spans="1:19">
      <c r="A27">
        <v>26</v>
      </c>
      <c r="B27" s="2" t="s">
        <v>418</v>
      </c>
      <c r="C27" s="16" t="s">
        <v>372</v>
      </c>
      <c r="D27">
        <v>0.78</v>
      </c>
      <c r="F27" t="s">
        <v>421</v>
      </c>
      <c r="G27" s="121">
        <v>42542.643750000003</v>
      </c>
      <c r="H27" s="50">
        <v>2.0552600000000001</v>
      </c>
      <c r="I27" t="s">
        <v>421</v>
      </c>
      <c r="J27" s="128">
        <v>42543.963888888888</v>
      </c>
      <c r="K27">
        <v>2.0524900000000001</v>
      </c>
      <c r="L27" s="25" t="s">
        <v>364</v>
      </c>
      <c r="M27" s="115" t="s">
        <v>295</v>
      </c>
      <c r="N27" s="26">
        <v>27.7</v>
      </c>
      <c r="O27" s="27"/>
      <c r="P27" s="110">
        <v>16169</v>
      </c>
      <c r="Q27" s="114">
        <f t="shared" si="1"/>
        <v>891131</v>
      </c>
      <c r="R27" s="51"/>
      <c r="S27" s="120">
        <f t="shared" si="2"/>
        <v>2.7699999999999392E-3</v>
      </c>
    </row>
    <row r="28" spans="1:19">
      <c r="A28">
        <v>27</v>
      </c>
      <c r="B28" s="2" t="s">
        <v>419</v>
      </c>
      <c r="C28" s="16" t="s">
        <v>372</v>
      </c>
      <c r="D28">
        <v>0.1</v>
      </c>
      <c r="F28" t="s">
        <v>381</v>
      </c>
      <c r="G28" s="121">
        <v>42542.847916666666</v>
      </c>
      <c r="H28">
        <v>1.4087099999999999</v>
      </c>
      <c r="I28" t="s">
        <v>421</v>
      </c>
      <c r="J28" s="128">
        <v>42543.017361111109</v>
      </c>
      <c r="K28">
        <v>1.4129700000000001</v>
      </c>
      <c r="L28" s="25" t="s">
        <v>422</v>
      </c>
      <c r="M28" s="115" t="s">
        <v>393</v>
      </c>
      <c r="O28" s="27">
        <v>-42.6</v>
      </c>
      <c r="P28" s="110">
        <v>-4640</v>
      </c>
      <c r="Q28" s="114">
        <f t="shared" si="1"/>
        <v>886491</v>
      </c>
      <c r="R28" s="51"/>
      <c r="S28" s="120">
        <f t="shared" si="2"/>
        <v>-4.2600000000001526E-3</v>
      </c>
    </row>
    <row r="29" spans="1:19">
      <c r="A29">
        <v>28</v>
      </c>
      <c r="B29" s="2" t="s">
        <v>419</v>
      </c>
      <c r="C29" s="16" t="s">
        <v>372</v>
      </c>
      <c r="D29">
        <v>0.1</v>
      </c>
      <c r="F29" t="s">
        <v>381</v>
      </c>
      <c r="G29" s="121">
        <v>42542.888888888891</v>
      </c>
      <c r="H29">
        <v>1.4107400000000001</v>
      </c>
      <c r="I29" t="s">
        <v>421</v>
      </c>
      <c r="J29" s="128">
        <v>42543.017361111109</v>
      </c>
      <c r="K29">
        <v>1.4129700000000001</v>
      </c>
      <c r="L29" s="25" t="s">
        <v>422</v>
      </c>
      <c r="M29" s="115" t="s">
        <v>393</v>
      </c>
      <c r="O29" s="27">
        <v>-22.3</v>
      </c>
      <c r="P29" s="110">
        <v>-2429</v>
      </c>
      <c r="Q29" s="114">
        <f t="shared" si="1"/>
        <v>884062</v>
      </c>
      <c r="R29" s="51"/>
      <c r="S29" s="120">
        <f t="shared" si="2"/>
        <v>-2.2299999999999542E-3</v>
      </c>
    </row>
    <row r="30" spans="1:19">
      <c r="A30">
        <v>29</v>
      </c>
      <c r="B30" s="2" t="s">
        <v>319</v>
      </c>
      <c r="C30" s="16" t="s">
        <v>372</v>
      </c>
      <c r="D30">
        <v>2.52</v>
      </c>
      <c r="F30" t="s">
        <v>382</v>
      </c>
      <c r="G30" s="121">
        <v>42549.981249999997</v>
      </c>
      <c r="H30">
        <v>102.69499999999999</v>
      </c>
      <c r="I30" t="s">
        <v>428</v>
      </c>
      <c r="J30" s="128">
        <v>42549.993750000001</v>
      </c>
      <c r="K30">
        <v>102.77200000000001</v>
      </c>
      <c r="L30" s="25" t="s">
        <v>424</v>
      </c>
      <c r="M30" s="115" t="s">
        <v>393</v>
      </c>
      <c r="O30" s="27">
        <v>-77</v>
      </c>
      <c r="P30" s="110">
        <v>-19404</v>
      </c>
      <c r="Q30" s="114">
        <f t="shared" si="1"/>
        <v>864658</v>
      </c>
      <c r="R30" s="51"/>
      <c r="S30" s="120">
        <f t="shared" si="2"/>
        <v>-7.7000000000012392E-2</v>
      </c>
    </row>
    <row r="31" spans="1:19">
      <c r="A31">
        <v>30</v>
      </c>
      <c r="B31" s="2" t="s">
        <v>423</v>
      </c>
      <c r="C31" s="16" t="s">
        <v>372</v>
      </c>
      <c r="D31">
        <v>1.04</v>
      </c>
      <c r="F31" t="s">
        <v>382</v>
      </c>
      <c r="G31" s="121">
        <v>42551.379166666666</v>
      </c>
      <c r="H31">
        <v>76.093000000000004</v>
      </c>
      <c r="I31" t="s">
        <v>428</v>
      </c>
      <c r="J31" s="128">
        <v>42551.427083333336</v>
      </c>
      <c r="K31">
        <v>75.731999999999999</v>
      </c>
      <c r="L31" s="25" t="s">
        <v>364</v>
      </c>
      <c r="M31" s="115" t="s">
        <v>425</v>
      </c>
      <c r="N31" s="26">
        <v>36.1</v>
      </c>
      <c r="O31" s="27"/>
      <c r="P31" s="110">
        <v>37544</v>
      </c>
      <c r="Q31" s="114">
        <f t="shared" si="1"/>
        <v>902202</v>
      </c>
      <c r="R31" s="51"/>
      <c r="S31" s="120">
        <f t="shared" si="2"/>
        <v>0.36100000000000421</v>
      </c>
    </row>
    <row r="32" spans="1:19">
      <c r="A32">
        <v>31</v>
      </c>
      <c r="B32" s="2" t="s">
        <v>426</v>
      </c>
      <c r="C32" s="16" t="s">
        <v>291</v>
      </c>
      <c r="D32">
        <v>2</v>
      </c>
      <c r="F32" t="s">
        <v>381</v>
      </c>
      <c r="G32" s="121">
        <v>42556.594444444447</v>
      </c>
      <c r="H32">
        <v>0.97233000000000003</v>
      </c>
      <c r="I32" t="s">
        <v>429</v>
      </c>
      <c r="J32" s="128">
        <v>42556.750694444447</v>
      </c>
      <c r="K32">
        <v>0.97423999999999999</v>
      </c>
      <c r="L32" s="25" t="s">
        <v>364</v>
      </c>
      <c r="M32" s="115" t="s">
        <v>295</v>
      </c>
      <c r="N32" s="26">
        <v>19.100000000000001</v>
      </c>
      <c r="O32" s="27"/>
      <c r="P32" s="110">
        <v>39817</v>
      </c>
      <c r="Q32" s="114">
        <f t="shared" si="1"/>
        <v>942019</v>
      </c>
      <c r="R32" s="51"/>
      <c r="S32" s="120">
        <f t="shared" si="2"/>
        <v>-1.9099999999999673E-3</v>
      </c>
    </row>
    <row r="33" spans="1:19">
      <c r="A33">
        <v>32</v>
      </c>
      <c r="B33" s="2" t="s">
        <v>418</v>
      </c>
      <c r="C33" s="16" t="s">
        <v>291</v>
      </c>
      <c r="D33">
        <v>1.69</v>
      </c>
      <c r="F33" t="s">
        <v>381</v>
      </c>
      <c r="G33" s="121">
        <v>42557.434027777781</v>
      </c>
      <c r="H33">
        <v>1.8276600000000001</v>
      </c>
      <c r="I33" t="s">
        <v>429</v>
      </c>
      <c r="J33" s="128">
        <v>42557.708333333336</v>
      </c>
      <c r="K33">
        <v>1.8143400000000001</v>
      </c>
      <c r="L33" s="25" t="s">
        <v>399</v>
      </c>
      <c r="M33" s="115" t="s">
        <v>393</v>
      </c>
      <c r="O33" s="27">
        <v>-133.19999999999999</v>
      </c>
      <c r="P33" s="110">
        <v>-161636</v>
      </c>
      <c r="Q33" s="114">
        <f t="shared" si="1"/>
        <v>780383</v>
      </c>
      <c r="R33" s="51"/>
      <c r="S33" s="120">
        <f t="shared" si="2"/>
        <v>1.3319999999999999E-2</v>
      </c>
    </row>
    <row r="34" spans="1:19">
      <c r="A34">
        <v>33</v>
      </c>
      <c r="B34" s="2" t="s">
        <v>435</v>
      </c>
      <c r="C34" s="16" t="s">
        <v>291</v>
      </c>
      <c r="D34">
        <v>2.8</v>
      </c>
      <c r="F34" t="s">
        <v>442</v>
      </c>
      <c r="G34" s="121">
        <v>42562.074999999997</v>
      </c>
      <c r="H34">
        <v>1.51475</v>
      </c>
      <c r="I34" t="s">
        <v>382</v>
      </c>
      <c r="J34" s="128">
        <v>42562.078472222223</v>
      </c>
      <c r="K34">
        <v>1.51251</v>
      </c>
      <c r="L34" s="25" t="s">
        <v>441</v>
      </c>
      <c r="M34" s="115" t="s">
        <v>393</v>
      </c>
      <c r="O34" s="27">
        <v>-22.4</v>
      </c>
      <c r="P34" s="110">
        <v>-46125</v>
      </c>
      <c r="Q34" s="114">
        <f t="shared" si="1"/>
        <v>734258</v>
      </c>
      <c r="R34" s="51"/>
      <c r="S34" s="120">
        <f t="shared" si="2"/>
        <v>2.2400000000000198E-3</v>
      </c>
    </row>
    <row r="35" spans="1:19">
      <c r="A35">
        <v>34</v>
      </c>
      <c r="B35" s="2" t="s">
        <v>436</v>
      </c>
      <c r="C35" s="16" t="s">
        <v>372</v>
      </c>
      <c r="D35">
        <v>0.01</v>
      </c>
      <c r="F35" t="s">
        <v>382</v>
      </c>
      <c r="G35" s="121">
        <v>42562.438194444447</v>
      </c>
      <c r="H35">
        <v>0.75390999999999997</v>
      </c>
      <c r="I35" t="s">
        <v>382</v>
      </c>
      <c r="J35" s="128">
        <v>42562.582638888889</v>
      </c>
      <c r="K35">
        <v>0.75643000000000005</v>
      </c>
      <c r="L35" s="25" t="s">
        <v>399</v>
      </c>
      <c r="M35" s="115" t="s">
        <v>393</v>
      </c>
      <c r="O35" s="27">
        <v>-25.2</v>
      </c>
      <c r="P35" s="110">
        <v>-258</v>
      </c>
      <c r="Q35" s="114">
        <f t="shared" si="1"/>
        <v>734000</v>
      </c>
      <c r="R35" s="51"/>
      <c r="S35" s="120">
        <f t="shared" si="2"/>
        <v>-2.5200000000000777E-3</v>
      </c>
    </row>
    <row r="36" spans="1:19">
      <c r="A36">
        <v>35</v>
      </c>
      <c r="B36" s="2" t="s">
        <v>437</v>
      </c>
      <c r="C36" s="16" t="s">
        <v>372</v>
      </c>
      <c r="D36">
        <v>0.01</v>
      </c>
      <c r="F36" t="s">
        <v>382</v>
      </c>
      <c r="G36" s="121">
        <v>42564.477083333331</v>
      </c>
      <c r="H36">
        <v>1.3221499999999999</v>
      </c>
      <c r="I36" t="s">
        <v>382</v>
      </c>
      <c r="J36" s="128">
        <v>42564.540277777778</v>
      </c>
      <c r="K36">
        <v>1.3298700000000001</v>
      </c>
      <c r="L36" s="25" t="s">
        <v>399</v>
      </c>
      <c r="M36" s="115" t="s">
        <v>393</v>
      </c>
      <c r="O36" s="27">
        <v>-77.2</v>
      </c>
      <c r="P36" s="110">
        <v>-807</v>
      </c>
      <c r="Q36" s="114">
        <f t="shared" si="1"/>
        <v>733193</v>
      </c>
      <c r="R36" s="51"/>
      <c r="S36" s="120">
        <f t="shared" si="2"/>
        <v>-7.7200000000001712E-3</v>
      </c>
    </row>
    <row r="37" spans="1:19">
      <c r="A37">
        <v>36</v>
      </c>
      <c r="B37" s="2" t="s">
        <v>438</v>
      </c>
      <c r="C37" s="16" t="s">
        <v>372</v>
      </c>
      <c r="D37">
        <v>0.01</v>
      </c>
      <c r="F37" t="s">
        <v>444</v>
      </c>
      <c r="G37" s="121">
        <v>42564.709722222222</v>
      </c>
      <c r="H37">
        <v>0.99094000000000004</v>
      </c>
      <c r="I37" t="s">
        <v>444</v>
      </c>
      <c r="J37" s="128">
        <v>42564.848611111112</v>
      </c>
      <c r="K37">
        <v>0.98714999999999997</v>
      </c>
      <c r="L37" s="25" t="s">
        <v>364</v>
      </c>
      <c r="M37" s="115" t="s">
        <v>295</v>
      </c>
      <c r="N37" s="26">
        <v>37.9</v>
      </c>
      <c r="O37" s="27"/>
      <c r="P37" s="110">
        <v>306</v>
      </c>
      <c r="Q37" s="114">
        <f t="shared" si="1"/>
        <v>733499</v>
      </c>
      <c r="R37" s="51"/>
      <c r="S37" s="120">
        <f t="shared" si="2"/>
        <v>3.7900000000000711E-3</v>
      </c>
    </row>
    <row r="38" spans="1:19">
      <c r="A38">
        <v>37</v>
      </c>
      <c r="B38" s="2" t="s">
        <v>440</v>
      </c>
      <c r="C38" s="16" t="s">
        <v>372</v>
      </c>
      <c r="D38">
        <v>0.01</v>
      </c>
      <c r="F38" t="s">
        <v>445</v>
      </c>
      <c r="G38" s="121">
        <v>42565.255555555559</v>
      </c>
      <c r="H38">
        <v>0.84108000000000005</v>
      </c>
      <c r="I38" t="s">
        <v>445</v>
      </c>
      <c r="J38" s="128">
        <v>42565.392361111109</v>
      </c>
      <c r="K38">
        <v>0.83826999999999996</v>
      </c>
      <c r="L38" s="25" t="s">
        <v>364</v>
      </c>
      <c r="M38" s="115" t="s">
        <v>295</v>
      </c>
      <c r="N38" s="26">
        <v>28.1</v>
      </c>
      <c r="O38" s="27"/>
      <c r="P38" s="110">
        <v>394</v>
      </c>
      <c r="Q38" s="114">
        <f t="shared" si="1"/>
        <v>733893</v>
      </c>
      <c r="R38" s="51"/>
      <c r="S38" s="120">
        <f t="shared" si="2"/>
        <v>2.8100000000000902E-3</v>
      </c>
    </row>
    <row r="39" spans="1:19">
      <c r="A39">
        <v>38</v>
      </c>
      <c r="B39" s="2" t="s">
        <v>439</v>
      </c>
      <c r="C39" s="16" t="s">
        <v>372</v>
      </c>
      <c r="D39">
        <v>0.01</v>
      </c>
      <c r="F39" t="s">
        <v>443</v>
      </c>
      <c r="G39" s="121">
        <v>42565.332638888889</v>
      </c>
      <c r="H39">
        <v>0.70831</v>
      </c>
      <c r="I39" t="s">
        <v>443</v>
      </c>
      <c r="J39" s="128">
        <v>42566.981249999997</v>
      </c>
      <c r="K39">
        <v>0.69964999999999999</v>
      </c>
      <c r="L39" s="25" t="s">
        <v>364</v>
      </c>
      <c r="M39" s="115" t="s">
        <v>295</v>
      </c>
      <c r="N39" s="26">
        <v>86.6</v>
      </c>
      <c r="O39" s="27"/>
      <c r="P39" s="110">
        <v>924</v>
      </c>
      <c r="Q39" s="114">
        <f t="shared" si="1"/>
        <v>734817</v>
      </c>
      <c r="R39" s="51"/>
      <c r="S39" s="120">
        <f t="shared" ref="S39:S45" si="3">SUM(H39)-K39</f>
        <v>8.660000000000001E-3</v>
      </c>
    </row>
    <row r="40" spans="1:19">
      <c r="A40">
        <v>39</v>
      </c>
      <c r="B40" s="2" t="s">
        <v>446</v>
      </c>
      <c r="C40" s="16" t="s">
        <v>291</v>
      </c>
      <c r="D40">
        <v>0.01</v>
      </c>
      <c r="F40" t="s">
        <v>382</v>
      </c>
      <c r="G40" s="121">
        <v>42570.597222222219</v>
      </c>
      <c r="H40">
        <v>0.69233</v>
      </c>
      <c r="I40" t="s">
        <v>382</v>
      </c>
      <c r="J40" s="128">
        <v>42570.615972222222</v>
      </c>
      <c r="K40">
        <v>0.69364000000000003</v>
      </c>
      <c r="L40" s="25" t="s">
        <v>364</v>
      </c>
      <c r="M40" s="115" t="s">
        <v>295</v>
      </c>
      <c r="N40" s="26">
        <v>13.1</v>
      </c>
      <c r="O40" s="27"/>
      <c r="P40" s="110">
        <v>141</v>
      </c>
      <c r="Q40" s="114">
        <f t="shared" si="1"/>
        <v>734958</v>
      </c>
      <c r="R40" s="51"/>
      <c r="S40" s="120">
        <f t="shared" si="3"/>
        <v>-1.3100000000000334E-3</v>
      </c>
    </row>
    <row r="41" spans="1:19">
      <c r="A41">
        <v>40</v>
      </c>
      <c r="B41" s="2" t="s">
        <v>447</v>
      </c>
      <c r="C41" s="16" t="s">
        <v>291</v>
      </c>
      <c r="D41">
        <v>0.85</v>
      </c>
      <c r="F41" t="s">
        <v>382</v>
      </c>
      <c r="G41" s="121">
        <v>42571.488888888889</v>
      </c>
      <c r="H41">
        <v>1.8653299999999999</v>
      </c>
      <c r="I41" t="s">
        <v>382</v>
      </c>
      <c r="J41" s="128">
        <v>42571.525694444441</v>
      </c>
      <c r="K41">
        <v>1.87069</v>
      </c>
      <c r="L41" s="25" t="s">
        <v>364</v>
      </c>
      <c r="M41" s="115" t="s">
        <v>295</v>
      </c>
      <c r="N41" s="26">
        <v>53.6</v>
      </c>
      <c r="O41" s="27"/>
      <c r="P41" s="110">
        <v>34217</v>
      </c>
      <c r="Q41" s="114">
        <f t="shared" si="1"/>
        <v>769175</v>
      </c>
      <c r="R41" s="51"/>
      <c r="S41" s="120">
        <f t="shared" si="3"/>
        <v>-5.3600000000000314E-3</v>
      </c>
    </row>
    <row r="42" spans="1:19">
      <c r="A42">
        <v>41</v>
      </c>
      <c r="B42" s="2" t="s">
        <v>448</v>
      </c>
      <c r="C42" s="16" t="s">
        <v>291</v>
      </c>
      <c r="D42">
        <v>0.01</v>
      </c>
      <c r="F42" t="s">
        <v>450</v>
      </c>
      <c r="G42" s="121">
        <v>42571.722916666666</v>
      </c>
      <c r="H42">
        <v>1.1024400000000001</v>
      </c>
      <c r="I42" t="s">
        <v>450</v>
      </c>
      <c r="J42" s="128">
        <v>42572.404166666667</v>
      </c>
      <c r="K42">
        <v>1.1045700000000001</v>
      </c>
      <c r="L42" s="25" t="s">
        <v>364</v>
      </c>
      <c r="M42" s="115" t="s">
        <v>295</v>
      </c>
      <c r="N42" s="26">
        <v>21.3</v>
      </c>
      <c r="O42" s="27"/>
      <c r="P42" s="110">
        <v>230</v>
      </c>
      <c r="Q42" s="114">
        <f t="shared" si="1"/>
        <v>769405</v>
      </c>
      <c r="R42" s="51"/>
      <c r="S42" s="120">
        <f t="shared" si="3"/>
        <v>-2.1299999999999653E-3</v>
      </c>
    </row>
    <row r="43" spans="1:19">
      <c r="A43">
        <v>42</v>
      </c>
      <c r="B43" s="2" t="s">
        <v>449</v>
      </c>
      <c r="C43" s="16" t="s">
        <v>372</v>
      </c>
      <c r="D43">
        <v>1.18</v>
      </c>
      <c r="F43" t="s">
        <v>382</v>
      </c>
      <c r="G43" s="121">
        <v>42572.443749999999</v>
      </c>
      <c r="H43">
        <v>117.902</v>
      </c>
      <c r="I43" t="s">
        <v>382</v>
      </c>
      <c r="J43" s="128">
        <v>42572.481249999997</v>
      </c>
      <c r="K43">
        <v>117.60299999999999</v>
      </c>
      <c r="L43" s="25" t="s">
        <v>364</v>
      </c>
      <c r="M43" s="115" t="s">
        <v>295</v>
      </c>
      <c r="N43" s="26">
        <v>29.9</v>
      </c>
      <c r="O43" s="27"/>
      <c r="P43" s="110">
        <v>35518</v>
      </c>
      <c r="Q43" s="114">
        <f t="shared" si="1"/>
        <v>804923</v>
      </c>
      <c r="R43" s="51"/>
      <c r="S43" s="120">
        <f t="shared" si="3"/>
        <v>0.29900000000000659</v>
      </c>
    </row>
    <row r="44" spans="1:19">
      <c r="A44">
        <v>43</v>
      </c>
      <c r="B44" s="2" t="s">
        <v>451</v>
      </c>
      <c r="C44" s="16" t="s">
        <v>291</v>
      </c>
      <c r="D44">
        <v>7.21</v>
      </c>
      <c r="F44" t="s">
        <v>454</v>
      </c>
      <c r="G44" s="121">
        <v>42576.47152777778</v>
      </c>
      <c r="H44">
        <v>1.0980399999999999</v>
      </c>
      <c r="I44" t="s">
        <v>454</v>
      </c>
      <c r="J44" s="128">
        <v>42576.538888888892</v>
      </c>
      <c r="K44">
        <v>1.09937</v>
      </c>
      <c r="L44" s="25" t="s">
        <v>364</v>
      </c>
      <c r="M44" s="115" t="s">
        <v>295</v>
      </c>
      <c r="N44" s="26">
        <v>13.3</v>
      </c>
      <c r="O44" s="27"/>
      <c r="P44" s="110">
        <v>101914</v>
      </c>
      <c r="Q44" s="114">
        <f t="shared" si="1"/>
        <v>906837</v>
      </c>
      <c r="R44" s="51"/>
      <c r="S44" s="120">
        <f t="shared" si="3"/>
        <v>-1.3300000000000534E-3</v>
      </c>
    </row>
    <row r="45" spans="1:19">
      <c r="A45">
        <v>44</v>
      </c>
      <c r="B45" s="2" t="s">
        <v>452</v>
      </c>
      <c r="C45" s="16" t="s">
        <v>291</v>
      </c>
      <c r="D45">
        <v>1.36</v>
      </c>
      <c r="F45" t="s">
        <v>454</v>
      </c>
      <c r="G45" s="121">
        <v>42577.520833333336</v>
      </c>
      <c r="H45">
        <v>114.967</v>
      </c>
      <c r="I45" t="s">
        <v>454</v>
      </c>
      <c r="J45" s="128">
        <v>42578.134027777778</v>
      </c>
      <c r="K45">
        <v>115.496</v>
      </c>
      <c r="L45" s="25" t="s">
        <v>364</v>
      </c>
      <c r="M45" s="115" t="s">
        <v>295</v>
      </c>
      <c r="N45" s="26">
        <v>52.9</v>
      </c>
      <c r="O45" s="27"/>
      <c r="P45" s="110">
        <v>71944</v>
      </c>
      <c r="Q45" s="114">
        <f t="shared" si="1"/>
        <v>978781</v>
      </c>
      <c r="R45" s="51"/>
      <c r="S45" s="120">
        <f t="shared" si="3"/>
        <v>-0.52899999999999636</v>
      </c>
    </row>
    <row r="46" spans="1:19">
      <c r="A46">
        <v>45</v>
      </c>
      <c r="B46" s="2" t="s">
        <v>452</v>
      </c>
      <c r="C46" s="16" t="s">
        <v>291</v>
      </c>
      <c r="D46">
        <v>1.36</v>
      </c>
      <c r="F46" t="s">
        <v>454</v>
      </c>
      <c r="G46" s="121">
        <v>42577.597916666666</v>
      </c>
      <c r="H46">
        <v>114.79</v>
      </c>
      <c r="I46" t="s">
        <v>454</v>
      </c>
      <c r="J46" s="128">
        <v>42578.134027777778</v>
      </c>
      <c r="K46">
        <v>115.496</v>
      </c>
      <c r="L46" s="25" t="s">
        <v>364</v>
      </c>
      <c r="M46" s="115" t="s">
        <v>295</v>
      </c>
      <c r="N46" s="26">
        <v>70.599999999999994</v>
      </c>
      <c r="O46" s="27"/>
      <c r="P46" s="110">
        <v>96016</v>
      </c>
      <c r="Q46" s="114">
        <f t="shared" si="1"/>
        <v>1074797</v>
      </c>
      <c r="R46" s="51"/>
      <c r="S46" s="120">
        <f>SUM(H46)-K46</f>
        <v>-0.70599999999998886</v>
      </c>
    </row>
    <row r="47" spans="1:19">
      <c r="A47">
        <v>46</v>
      </c>
      <c r="B47" s="2" t="s">
        <v>452</v>
      </c>
      <c r="C47" s="16" t="s">
        <v>291</v>
      </c>
      <c r="D47">
        <v>1.32</v>
      </c>
      <c r="F47" t="s">
        <v>454</v>
      </c>
      <c r="G47" s="121">
        <v>42577.597916666666</v>
      </c>
      <c r="H47">
        <v>114.79</v>
      </c>
      <c r="I47" t="s">
        <v>454</v>
      </c>
      <c r="J47" s="128">
        <v>42578.134027777778</v>
      </c>
      <c r="K47">
        <v>115.496</v>
      </c>
      <c r="L47" s="25" t="s">
        <v>364</v>
      </c>
      <c r="M47" s="115" t="s">
        <v>295</v>
      </c>
      <c r="N47" s="26">
        <v>70.599999999999994</v>
      </c>
      <c r="O47" s="27"/>
      <c r="P47" s="110">
        <v>93192</v>
      </c>
      <c r="Q47" s="114">
        <f t="shared" si="1"/>
        <v>1167989</v>
      </c>
      <c r="R47" s="51"/>
      <c r="S47" s="120">
        <f>SUM(H47)-K47</f>
        <v>-0.70599999999998886</v>
      </c>
    </row>
    <row r="48" spans="1:19">
      <c r="A48">
        <v>47</v>
      </c>
      <c r="B48" s="2" t="s">
        <v>453</v>
      </c>
      <c r="C48" s="16" t="s">
        <v>372</v>
      </c>
      <c r="D48">
        <v>1.32</v>
      </c>
      <c r="F48" t="s">
        <v>454</v>
      </c>
      <c r="G48" s="121">
        <v>42578.230555555558</v>
      </c>
      <c r="H48">
        <v>1.30104</v>
      </c>
      <c r="I48" t="s">
        <v>454</v>
      </c>
      <c r="J48" s="128">
        <v>42578.400000000001</v>
      </c>
      <c r="K48">
        <v>1.30487</v>
      </c>
      <c r="L48" s="25" t="s">
        <v>399</v>
      </c>
      <c r="M48" s="115" t="s">
        <v>393</v>
      </c>
      <c r="O48" s="27">
        <v>-38.299999999999997</v>
      </c>
      <c r="P48" s="110">
        <v>-53800</v>
      </c>
      <c r="Q48" s="114">
        <f>Q47+P48</f>
        <v>1114189</v>
      </c>
      <c r="R48" s="51"/>
      <c r="S48" s="120">
        <f>SUM(H48)-K48</f>
        <v>-3.8300000000000001E-3</v>
      </c>
    </row>
    <row r="49" spans="1:19">
      <c r="J49" s="128"/>
      <c r="M49" s="115"/>
      <c r="O49" s="27"/>
      <c r="P49" s="110"/>
      <c r="Q49" s="114"/>
      <c r="R49" s="51"/>
    </row>
    <row r="50" spans="1:19">
      <c r="A50" s="137">
        <v>48</v>
      </c>
      <c r="B50" s="138" t="s">
        <v>171</v>
      </c>
      <c r="C50" s="16" t="s">
        <v>458</v>
      </c>
      <c r="D50" s="137">
        <v>5.66</v>
      </c>
      <c r="E50" s="137"/>
      <c r="F50" s="137" t="s">
        <v>459</v>
      </c>
      <c r="G50" s="147">
        <v>42583.566666666666</v>
      </c>
      <c r="H50" s="137">
        <v>0.71865000000000001</v>
      </c>
      <c r="I50" s="137" t="s">
        <v>459</v>
      </c>
      <c r="J50" s="148">
        <v>42584.261111111111</v>
      </c>
      <c r="K50" s="137">
        <v>0.71838999999999997</v>
      </c>
      <c r="L50" s="139" t="s">
        <v>460</v>
      </c>
      <c r="M50" s="145" t="s">
        <v>461</v>
      </c>
      <c r="N50" s="140">
        <v>26</v>
      </c>
      <c r="O50" s="141"/>
      <c r="P50" s="143">
        <v>15099</v>
      </c>
      <c r="Q50" s="144">
        <v>1129288</v>
      </c>
      <c r="R50" s="142"/>
      <c r="S50" s="146">
        <v>2.6000000000003798E-4</v>
      </c>
    </row>
    <row r="51" spans="1:19">
      <c r="A51" s="137">
        <v>49</v>
      </c>
      <c r="B51" s="138" t="s">
        <v>168</v>
      </c>
      <c r="C51" s="16" t="s">
        <v>462</v>
      </c>
      <c r="D51" s="137">
        <v>1.52</v>
      </c>
      <c r="E51" s="137"/>
      <c r="F51" s="137" t="s">
        <v>459</v>
      </c>
      <c r="G51" s="147">
        <v>42584.75</v>
      </c>
      <c r="H51" s="137">
        <v>1.8417699999999999</v>
      </c>
      <c r="I51" s="137" t="s">
        <v>459</v>
      </c>
      <c r="J51" s="148">
        <v>42585.095833333333</v>
      </c>
      <c r="K51" s="137">
        <v>1.8497600000000001</v>
      </c>
      <c r="L51" s="139" t="s">
        <v>460</v>
      </c>
      <c r="M51" s="145" t="s">
        <v>461</v>
      </c>
      <c r="N51" s="140">
        <v>79.900000000000006</v>
      </c>
      <c r="O51" s="141"/>
      <c r="P51" s="143">
        <v>88539</v>
      </c>
      <c r="Q51" s="144">
        <v>1217827</v>
      </c>
      <c r="R51" s="142"/>
      <c r="S51" s="146">
        <v>-7.9900000000001636E-3</v>
      </c>
    </row>
    <row r="52" spans="1:19">
      <c r="A52" s="137">
        <v>50</v>
      </c>
      <c r="B52" s="138" t="s">
        <v>172</v>
      </c>
      <c r="C52" s="16" t="s">
        <v>458</v>
      </c>
      <c r="D52" s="137">
        <v>0.1</v>
      </c>
      <c r="E52" s="137"/>
      <c r="F52" s="137" t="s">
        <v>463</v>
      </c>
      <c r="G52" s="147">
        <v>42585.395138888889</v>
      </c>
      <c r="H52" s="137">
        <v>0.99521999999999999</v>
      </c>
      <c r="I52" s="137" t="s">
        <v>463</v>
      </c>
      <c r="J52" s="148">
        <v>42585.643055555556</v>
      </c>
      <c r="K52" s="137">
        <v>0.99382000000000004</v>
      </c>
      <c r="L52" s="139" t="s">
        <v>384</v>
      </c>
      <c r="M52" s="145" t="s">
        <v>464</v>
      </c>
      <c r="N52" s="137"/>
      <c r="O52" s="141">
        <v>-1.4</v>
      </c>
      <c r="P52" s="143">
        <v>1082</v>
      </c>
      <c r="Q52" s="144">
        <v>1218909</v>
      </c>
      <c r="R52" s="142"/>
      <c r="S52" s="146">
        <v>1.3999999999999568E-3</v>
      </c>
    </row>
    <row r="53" spans="1:19">
      <c r="A53" s="137">
        <v>51</v>
      </c>
      <c r="B53" s="138" t="s">
        <v>150</v>
      </c>
      <c r="C53" s="16" t="s">
        <v>462</v>
      </c>
      <c r="D53" s="137">
        <v>1.51</v>
      </c>
      <c r="E53" s="137"/>
      <c r="F53" s="137" t="s">
        <v>463</v>
      </c>
      <c r="G53" s="147">
        <v>42585.711111111108</v>
      </c>
      <c r="H53" s="137">
        <v>77.319000000000003</v>
      </c>
      <c r="I53" s="137" t="s">
        <v>463</v>
      </c>
      <c r="J53" s="148">
        <v>42585.729166666664</v>
      </c>
      <c r="K53" s="137">
        <v>77.317999999999998</v>
      </c>
      <c r="L53" s="139" t="s">
        <v>384</v>
      </c>
      <c r="M53" s="145" t="s">
        <v>464</v>
      </c>
      <c r="N53" s="137"/>
      <c r="O53" s="141">
        <v>-1</v>
      </c>
      <c r="P53" s="143">
        <v>-151</v>
      </c>
      <c r="Q53" s="144">
        <v>1218758</v>
      </c>
      <c r="R53" s="142"/>
      <c r="S53" s="146">
        <v>1.0000000000047748E-3</v>
      </c>
    </row>
    <row r="54" spans="1:19">
      <c r="A54" s="137">
        <v>52</v>
      </c>
      <c r="B54" s="138" t="s">
        <v>150</v>
      </c>
      <c r="C54" s="16" t="s">
        <v>462</v>
      </c>
      <c r="D54" s="137">
        <v>1.51</v>
      </c>
      <c r="E54" s="137"/>
      <c r="F54" s="137" t="s">
        <v>463</v>
      </c>
      <c r="G54" s="147">
        <v>42585.711111111108</v>
      </c>
      <c r="H54" s="137">
        <v>77.319000000000003</v>
      </c>
      <c r="I54" s="137" t="s">
        <v>463</v>
      </c>
      <c r="J54" s="148">
        <v>42585.729166666664</v>
      </c>
      <c r="K54" s="137">
        <v>77.316999999999993</v>
      </c>
      <c r="L54" s="139" t="s">
        <v>384</v>
      </c>
      <c r="M54" s="145" t="s">
        <v>464</v>
      </c>
      <c r="N54" s="137"/>
      <c r="O54" s="141">
        <v>-2</v>
      </c>
      <c r="P54" s="143">
        <v>-302</v>
      </c>
      <c r="Q54" s="144">
        <v>1218456</v>
      </c>
      <c r="R54" s="142"/>
      <c r="S54" s="146">
        <v>2.0000000000095497E-3</v>
      </c>
    </row>
    <row r="55" spans="1:19">
      <c r="A55" s="137">
        <v>53</v>
      </c>
      <c r="B55" s="138" t="s">
        <v>147</v>
      </c>
      <c r="C55" s="16" t="s">
        <v>458</v>
      </c>
      <c r="D55" s="137">
        <v>0.01</v>
      </c>
      <c r="E55" s="139" t="s">
        <v>465</v>
      </c>
      <c r="F55" s="137" t="s">
        <v>466</v>
      </c>
      <c r="G55" s="147">
        <v>42586.193749999999</v>
      </c>
      <c r="H55" s="137">
        <v>100.979</v>
      </c>
      <c r="I55" s="137" t="s">
        <v>466</v>
      </c>
      <c r="J55" s="148">
        <v>42586.334722222222</v>
      </c>
      <c r="K55" s="137">
        <v>101.373</v>
      </c>
      <c r="L55" s="139" t="s">
        <v>467</v>
      </c>
      <c r="M55" s="145" t="s">
        <v>468</v>
      </c>
      <c r="N55" s="137"/>
      <c r="O55" s="141">
        <v>-39.4</v>
      </c>
      <c r="P55" s="143">
        <v>-394</v>
      </c>
      <c r="Q55" s="144">
        <v>1218062</v>
      </c>
      <c r="R55" s="142"/>
      <c r="S55" s="146">
        <v>-0.39400000000000546</v>
      </c>
    </row>
    <row r="56" spans="1:19">
      <c r="A56" s="137">
        <v>54</v>
      </c>
      <c r="B56" s="138" t="s">
        <v>164</v>
      </c>
      <c r="C56" s="16" t="s">
        <v>458</v>
      </c>
      <c r="D56" s="137">
        <v>7</v>
      </c>
      <c r="E56" s="137"/>
      <c r="F56" s="137" t="s">
        <v>463</v>
      </c>
      <c r="G56" s="147">
        <v>42586.6</v>
      </c>
      <c r="H56" s="137">
        <v>1.0588599999999999</v>
      </c>
      <c r="I56" s="137" t="s">
        <v>463</v>
      </c>
      <c r="J56" s="148">
        <v>42586.802083333336</v>
      </c>
      <c r="K56" s="137">
        <v>1.0622400000000001</v>
      </c>
      <c r="L56" s="139" t="s">
        <v>467</v>
      </c>
      <c r="M56" s="145" t="s">
        <v>468</v>
      </c>
      <c r="N56" s="137"/>
      <c r="O56" s="141">
        <v>-33.799999999999997</v>
      </c>
      <c r="P56" s="143">
        <v>-172034</v>
      </c>
      <c r="Q56" s="144">
        <v>1046028</v>
      </c>
      <c r="R56" s="142"/>
      <c r="S56" s="146">
        <v>-3.3800000000001607E-3</v>
      </c>
    </row>
    <row r="57" spans="1:19">
      <c r="A57" s="137">
        <v>55</v>
      </c>
      <c r="B57" s="138" t="s">
        <v>151</v>
      </c>
      <c r="C57" s="16" t="s">
        <v>458</v>
      </c>
      <c r="D57" s="137">
        <v>0.01</v>
      </c>
      <c r="E57" s="139" t="s">
        <v>465</v>
      </c>
      <c r="F57" s="137" t="s">
        <v>466</v>
      </c>
      <c r="G57" s="147">
        <v>42586.582638888889</v>
      </c>
      <c r="H57" s="137">
        <v>134.471</v>
      </c>
      <c r="I57" s="137" t="s">
        <v>466</v>
      </c>
      <c r="J57" s="148">
        <v>42586.583333333336</v>
      </c>
      <c r="K57" s="137">
        <v>133.92599999999999</v>
      </c>
      <c r="L57" s="139" t="s">
        <v>460</v>
      </c>
      <c r="M57" s="145" t="s">
        <v>461</v>
      </c>
      <c r="N57" s="140">
        <v>54.5</v>
      </c>
      <c r="O57" s="141"/>
      <c r="P57" s="143">
        <v>545</v>
      </c>
      <c r="Q57" s="144">
        <v>1046573</v>
      </c>
      <c r="R57" s="142"/>
      <c r="S57" s="146">
        <v>0.54500000000001592</v>
      </c>
    </row>
    <row r="58" spans="1:19">
      <c r="A58" s="137">
        <v>56</v>
      </c>
      <c r="B58" s="138" t="s">
        <v>168</v>
      </c>
      <c r="C58" s="16" t="s">
        <v>462</v>
      </c>
      <c r="D58" s="137">
        <v>3.09</v>
      </c>
      <c r="E58" s="137"/>
      <c r="F58" s="137" t="s">
        <v>459</v>
      </c>
      <c r="G58" s="147">
        <v>42587.645833333336</v>
      </c>
      <c r="H58" s="137">
        <v>1.82979</v>
      </c>
      <c r="I58" s="137" t="s">
        <v>459</v>
      </c>
      <c r="J58" s="148">
        <v>42587.65902777778</v>
      </c>
      <c r="K58" s="137">
        <v>1.8231900000000001</v>
      </c>
      <c r="L58" s="139" t="s">
        <v>467</v>
      </c>
      <c r="M58" s="145" t="s">
        <v>468</v>
      </c>
      <c r="N58" s="137"/>
      <c r="O58" s="141">
        <v>-6.6</v>
      </c>
      <c r="P58" s="143">
        <v>-148377</v>
      </c>
      <c r="Q58" s="144">
        <v>898196</v>
      </c>
      <c r="R58" s="142"/>
      <c r="S58" s="146">
        <v>6.5999999999999392E-3</v>
      </c>
    </row>
    <row r="59" spans="1:19">
      <c r="A59" s="137"/>
      <c r="B59" s="137"/>
      <c r="D59" s="137"/>
      <c r="E59" s="137"/>
      <c r="F59" s="137"/>
      <c r="G59" s="137"/>
      <c r="H59" s="137"/>
      <c r="I59" s="137"/>
      <c r="J59" s="148"/>
      <c r="K59" s="137"/>
      <c r="L59" s="139" t="s">
        <v>469</v>
      </c>
      <c r="M59" s="145"/>
      <c r="N59" s="137"/>
      <c r="O59" s="141"/>
      <c r="P59" s="143"/>
      <c r="Q59" s="144"/>
      <c r="R59" s="142"/>
      <c r="S59" s="137"/>
    </row>
    <row r="60" spans="1:19">
      <c r="A60" s="137"/>
      <c r="B60" s="137"/>
      <c r="D60" s="137"/>
      <c r="E60" s="137"/>
      <c r="F60" s="137"/>
      <c r="G60" s="137"/>
      <c r="H60" s="137"/>
      <c r="I60" s="137"/>
      <c r="J60" s="148"/>
      <c r="K60" s="137"/>
      <c r="L60" s="139" t="s">
        <v>470</v>
      </c>
      <c r="M60" s="145"/>
      <c r="N60" s="137"/>
      <c r="O60" s="141"/>
      <c r="P60" s="143"/>
      <c r="Q60" s="144"/>
      <c r="R60" s="142"/>
      <c r="S60" s="137"/>
    </row>
    <row r="61" spans="1:19">
      <c r="A61" s="137">
        <v>57</v>
      </c>
      <c r="B61" s="138" t="s">
        <v>161</v>
      </c>
      <c r="C61" s="16" t="s">
        <v>462</v>
      </c>
      <c r="D61" s="137">
        <v>0.01</v>
      </c>
      <c r="E61" s="137"/>
      <c r="F61" s="137" t="s">
        <v>459</v>
      </c>
      <c r="G61" s="147">
        <v>42590.105555555558</v>
      </c>
      <c r="H61" s="137">
        <v>1.4572000000000001</v>
      </c>
      <c r="I61" s="137" t="s">
        <v>459</v>
      </c>
      <c r="J61" s="148">
        <v>42590.64166666667</v>
      </c>
      <c r="K61" s="137">
        <v>1.45095</v>
      </c>
      <c r="L61" s="139" t="s">
        <v>471</v>
      </c>
      <c r="M61" s="145" t="s">
        <v>468</v>
      </c>
      <c r="N61" s="137"/>
      <c r="O61" s="141">
        <v>-62.5</v>
      </c>
      <c r="P61" s="143">
        <v>-489</v>
      </c>
      <c r="Q61" s="144">
        <v>897707</v>
      </c>
      <c r="R61" s="142"/>
      <c r="S61" s="146">
        <v>6.2500000000000888E-3</v>
      </c>
    </row>
    <row r="62" spans="1:19">
      <c r="A62" s="137">
        <v>58</v>
      </c>
      <c r="B62" s="138" t="s">
        <v>161</v>
      </c>
      <c r="C62" s="16" t="s">
        <v>462</v>
      </c>
      <c r="D62" s="137">
        <v>0.01</v>
      </c>
      <c r="E62" s="137"/>
      <c r="F62" s="137" t="s">
        <v>459</v>
      </c>
      <c r="G62" s="147">
        <v>42590.522916666669</v>
      </c>
      <c r="H62" s="137">
        <v>1.45411</v>
      </c>
      <c r="I62" s="137" t="s">
        <v>459</v>
      </c>
      <c r="J62" s="148">
        <v>42590.64166666667</v>
      </c>
      <c r="K62" s="137">
        <v>1.45095</v>
      </c>
      <c r="L62" s="139" t="s">
        <v>467</v>
      </c>
      <c r="M62" s="145" t="s">
        <v>468</v>
      </c>
      <c r="N62" s="137"/>
      <c r="O62" s="141">
        <v>-31.6</v>
      </c>
      <c r="P62" s="143">
        <v>-247</v>
      </c>
      <c r="Q62" s="144">
        <v>897460</v>
      </c>
      <c r="R62" s="142"/>
      <c r="S62" s="146">
        <v>3.1600000000000517E-3</v>
      </c>
    </row>
    <row r="63" spans="1:19">
      <c r="A63" s="137">
        <v>59</v>
      </c>
      <c r="B63" s="138" t="s">
        <v>170</v>
      </c>
      <c r="C63" s="16" t="s">
        <v>458</v>
      </c>
      <c r="D63" s="137">
        <v>0.01</v>
      </c>
      <c r="E63" s="137"/>
      <c r="F63" s="137" t="s">
        <v>459</v>
      </c>
      <c r="G63" s="147">
        <v>42591.216666666667</v>
      </c>
      <c r="H63" s="137">
        <v>73.051000000000002</v>
      </c>
      <c r="I63" s="137" t="s">
        <v>459</v>
      </c>
      <c r="J63" s="148">
        <v>42590.64166666667</v>
      </c>
      <c r="K63" s="137">
        <v>72.921000000000006</v>
      </c>
      <c r="L63" s="139" t="s">
        <v>460</v>
      </c>
      <c r="M63" s="145" t="s">
        <v>461</v>
      </c>
      <c r="N63" s="140">
        <v>13</v>
      </c>
      <c r="O63" s="141"/>
      <c r="P63" s="143">
        <v>130</v>
      </c>
      <c r="Q63" s="144">
        <v>897590</v>
      </c>
      <c r="R63" s="142"/>
      <c r="S63" s="146">
        <v>0.12999999999999545</v>
      </c>
    </row>
    <row r="64" spans="1:19">
      <c r="A64" s="137">
        <v>60</v>
      </c>
      <c r="B64" s="138" t="s">
        <v>146</v>
      </c>
      <c r="C64" s="16" t="s">
        <v>458</v>
      </c>
      <c r="D64" s="137">
        <v>0.01</v>
      </c>
      <c r="E64" s="137"/>
      <c r="F64" s="137" t="s">
        <v>463</v>
      </c>
      <c r="G64" s="147">
        <v>42591.472222222219</v>
      </c>
      <c r="H64" s="137">
        <v>0.85258999999999996</v>
      </c>
      <c r="I64" s="137" t="s">
        <v>463</v>
      </c>
      <c r="J64" s="148">
        <v>42591.356944444444</v>
      </c>
      <c r="K64" s="137">
        <v>0.85374000000000005</v>
      </c>
      <c r="L64" s="139" t="s">
        <v>467</v>
      </c>
      <c r="M64" s="145" t="s">
        <v>468</v>
      </c>
      <c r="N64" s="137"/>
      <c r="O64" s="141">
        <v>-11.5</v>
      </c>
      <c r="P64" s="143">
        <v>-76384</v>
      </c>
      <c r="Q64" s="144">
        <v>821206</v>
      </c>
      <c r="R64" s="142"/>
      <c r="S64" s="146">
        <v>-1.1500000000000954E-3</v>
      </c>
    </row>
    <row r="65" spans="1:19">
      <c r="A65" s="137">
        <v>61</v>
      </c>
      <c r="B65" s="138" t="s">
        <v>175</v>
      </c>
      <c r="C65" s="16" t="s">
        <v>458</v>
      </c>
      <c r="D65" s="137">
        <v>0.01</v>
      </c>
      <c r="E65" s="137"/>
      <c r="F65" s="137" t="s">
        <v>459</v>
      </c>
      <c r="G65" s="147">
        <v>42592.123611111114</v>
      </c>
      <c r="H65" s="137">
        <v>0.75197000000000003</v>
      </c>
      <c r="I65" s="137" t="s">
        <v>459</v>
      </c>
      <c r="J65" s="148">
        <v>42592.461111111108</v>
      </c>
      <c r="K65" s="137">
        <v>0.75519000000000003</v>
      </c>
      <c r="L65" s="139" t="s">
        <v>467</v>
      </c>
      <c r="M65" s="145" t="s">
        <v>468</v>
      </c>
      <c r="N65" s="137"/>
      <c r="O65" s="141">
        <v>-32.200000000000003</v>
      </c>
      <c r="P65" s="143">
        <v>-334</v>
      </c>
      <c r="Q65" s="144">
        <v>820872</v>
      </c>
      <c r="R65" s="142"/>
      <c r="S65" s="146">
        <v>-3.2200000000000006E-3</v>
      </c>
    </row>
    <row r="66" spans="1:19">
      <c r="A66" s="137">
        <v>62</v>
      </c>
      <c r="B66" s="138" t="s">
        <v>175</v>
      </c>
      <c r="C66" s="16" t="s">
        <v>458</v>
      </c>
      <c r="D66" s="137">
        <v>0.01</v>
      </c>
      <c r="E66" s="137"/>
      <c r="F66" s="137" t="s">
        <v>459</v>
      </c>
      <c r="G66" s="147">
        <v>42592.915972222225</v>
      </c>
      <c r="H66" s="137">
        <v>0.75185999999999997</v>
      </c>
      <c r="I66" s="137" t="s">
        <v>459</v>
      </c>
      <c r="J66" s="148">
        <v>42593</v>
      </c>
      <c r="K66" s="137">
        <v>0.75495999999999996</v>
      </c>
      <c r="L66" s="139" t="s">
        <v>467</v>
      </c>
      <c r="M66" s="145" t="s">
        <v>468</v>
      </c>
      <c r="N66" s="137"/>
      <c r="O66" s="141">
        <v>-31</v>
      </c>
      <c r="P66" s="143">
        <v>-322</v>
      </c>
      <c r="Q66" s="144">
        <v>820550</v>
      </c>
      <c r="R66" s="142"/>
      <c r="S66" s="146">
        <v>-3.0999999999999917E-3</v>
      </c>
    </row>
    <row r="67" spans="1:19">
      <c r="A67" s="137">
        <v>63</v>
      </c>
      <c r="B67" s="138" t="s">
        <v>167</v>
      </c>
      <c r="C67" s="16" t="s">
        <v>462</v>
      </c>
      <c r="D67" s="137">
        <v>0.01</v>
      </c>
      <c r="E67" s="137"/>
      <c r="F67" s="137" t="s">
        <v>459</v>
      </c>
      <c r="G67" s="147">
        <v>42593.30972222222</v>
      </c>
      <c r="H67" s="137">
        <v>1.7011700000000001</v>
      </c>
      <c r="I67" s="137" t="s">
        <v>459</v>
      </c>
      <c r="J67" s="148">
        <v>42593.433333333334</v>
      </c>
      <c r="K67" s="137">
        <v>1.6960999999999999</v>
      </c>
      <c r="L67" s="139" t="s">
        <v>467</v>
      </c>
      <c r="M67" s="145" t="s">
        <v>468</v>
      </c>
      <c r="N67" s="137"/>
      <c r="O67" s="141">
        <v>-50.7</v>
      </c>
      <c r="P67" s="143">
        <v>-393</v>
      </c>
      <c r="Q67" s="144">
        <v>820157</v>
      </c>
      <c r="R67" s="142"/>
      <c r="S67" s="146">
        <v>5.07000000000013E-3</v>
      </c>
    </row>
    <row r="68" spans="1:19">
      <c r="A68" s="137">
        <v>64</v>
      </c>
      <c r="B68" s="138" t="s">
        <v>150</v>
      </c>
      <c r="C68" s="16" t="s">
        <v>458</v>
      </c>
      <c r="D68" s="137">
        <v>0.01</v>
      </c>
      <c r="E68" s="137"/>
      <c r="F68" s="137" t="s">
        <v>459</v>
      </c>
      <c r="G68" s="147">
        <v>42594.645833333336</v>
      </c>
      <c r="H68" s="137">
        <v>78.346999999999994</v>
      </c>
      <c r="I68" s="137" t="s">
        <v>459</v>
      </c>
      <c r="J68" s="148">
        <v>42594.65902777778</v>
      </c>
      <c r="K68" s="137">
        <v>78.091999999999999</v>
      </c>
      <c r="L68" s="139" t="s">
        <v>460</v>
      </c>
      <c r="M68" s="145" t="s">
        <v>461</v>
      </c>
      <c r="N68" s="140">
        <v>25.5</v>
      </c>
      <c r="O68" s="141"/>
      <c r="P68" s="143">
        <v>255</v>
      </c>
      <c r="Q68" s="144">
        <v>820412</v>
      </c>
      <c r="R68" s="142"/>
      <c r="S68" s="146">
        <v>0.25499999999999545</v>
      </c>
    </row>
    <row r="69" spans="1:19">
      <c r="A69" s="137"/>
      <c r="B69" s="137"/>
      <c r="D69" s="137"/>
      <c r="E69" s="137"/>
      <c r="F69" s="137"/>
      <c r="G69" s="137"/>
      <c r="H69" s="137"/>
      <c r="I69" s="137"/>
      <c r="J69" s="148"/>
      <c r="K69" s="137"/>
      <c r="L69" s="139" t="s">
        <v>472</v>
      </c>
      <c r="M69" s="145"/>
      <c r="N69" s="137"/>
      <c r="O69" s="141"/>
      <c r="P69" s="143"/>
      <c r="Q69" s="144"/>
      <c r="R69" s="142"/>
      <c r="S69" s="137"/>
    </row>
    <row r="70" spans="1:19">
      <c r="A70" s="137"/>
      <c r="B70" s="137"/>
      <c r="D70" s="137"/>
      <c r="E70" s="137"/>
      <c r="F70" s="137"/>
      <c r="G70" s="137"/>
      <c r="H70" s="137"/>
      <c r="I70" s="137"/>
      <c r="J70" s="148"/>
      <c r="K70" s="137"/>
      <c r="L70" s="139" t="s">
        <v>473</v>
      </c>
      <c r="M70" s="145"/>
      <c r="N70" s="137"/>
      <c r="O70" s="141"/>
      <c r="P70" s="143"/>
      <c r="Q70" s="144"/>
      <c r="R70" s="142"/>
      <c r="S70" s="137"/>
    </row>
    <row r="71" spans="1:19">
      <c r="A71" s="137">
        <v>65</v>
      </c>
      <c r="B71" s="138" t="s">
        <v>156</v>
      </c>
      <c r="C71" s="16" t="s">
        <v>458</v>
      </c>
      <c r="D71" s="137">
        <v>0.01</v>
      </c>
      <c r="E71" s="139" t="s">
        <v>465</v>
      </c>
      <c r="F71" s="137" t="s">
        <v>466</v>
      </c>
      <c r="G71" s="147">
        <v>42597.490972222222</v>
      </c>
      <c r="H71" s="137">
        <v>112.812</v>
      </c>
      <c r="I71" s="137" t="s">
        <v>466</v>
      </c>
      <c r="J71" s="148">
        <v>42597.65347222222</v>
      </c>
      <c r="K71" s="137">
        <v>113.10299999999999</v>
      </c>
      <c r="L71" s="139" t="s">
        <v>467</v>
      </c>
      <c r="M71" s="145" t="s">
        <v>468</v>
      </c>
      <c r="N71" s="137"/>
      <c r="O71" s="141">
        <v>-29.1</v>
      </c>
      <c r="P71" s="143">
        <v>-291</v>
      </c>
      <c r="Q71" s="144">
        <v>820121</v>
      </c>
      <c r="R71" s="142"/>
      <c r="S71" s="146">
        <v>-0.29099999999999682</v>
      </c>
    </row>
    <row r="72" spans="1:19">
      <c r="A72" s="137">
        <v>66</v>
      </c>
      <c r="B72" s="138" t="s">
        <v>149</v>
      </c>
      <c r="C72" s="16" t="s">
        <v>462</v>
      </c>
      <c r="D72" s="137">
        <v>0.01</v>
      </c>
      <c r="E72" s="137"/>
      <c r="F72" s="137" t="s">
        <v>463</v>
      </c>
      <c r="G72" s="147">
        <v>42597.34375</v>
      </c>
      <c r="H72" s="137">
        <v>77.459000000000003</v>
      </c>
      <c r="I72" s="137" t="s">
        <v>463</v>
      </c>
      <c r="J72" s="148">
        <v>42597.435416666667</v>
      </c>
      <c r="K72" s="137">
        <v>77.632000000000005</v>
      </c>
      <c r="L72" s="139" t="s">
        <v>460</v>
      </c>
      <c r="M72" s="145" t="s">
        <v>461</v>
      </c>
      <c r="N72" s="140">
        <v>17.3</v>
      </c>
      <c r="O72" s="141"/>
      <c r="P72" s="143">
        <v>173</v>
      </c>
      <c r="Q72" s="144">
        <v>820294</v>
      </c>
      <c r="R72" s="142"/>
      <c r="S72" s="146">
        <v>-0.17300000000000182</v>
      </c>
    </row>
    <row r="73" spans="1:19">
      <c r="A73" s="137">
        <v>67</v>
      </c>
      <c r="B73" s="138" t="s">
        <v>172</v>
      </c>
      <c r="C73" s="16" t="s">
        <v>458</v>
      </c>
      <c r="D73" s="137">
        <v>0.01</v>
      </c>
      <c r="E73" s="139" t="s">
        <v>465</v>
      </c>
      <c r="F73" s="137" t="s">
        <v>463</v>
      </c>
      <c r="G73" s="147">
        <v>42598.650694444441</v>
      </c>
      <c r="H73" s="137">
        <v>0.98973</v>
      </c>
      <c r="I73" s="137" t="s">
        <v>463</v>
      </c>
      <c r="J73" s="148">
        <v>42599.495138888888</v>
      </c>
      <c r="K73" s="137">
        <v>0.98645000000000005</v>
      </c>
      <c r="L73" s="139" t="s">
        <v>460</v>
      </c>
      <c r="M73" s="145" t="s">
        <v>461</v>
      </c>
      <c r="N73" s="140">
        <v>32.799999999999997</v>
      </c>
      <c r="O73" s="141"/>
      <c r="P73" s="143">
        <v>256</v>
      </c>
      <c r="Q73" s="144">
        <v>820550</v>
      </c>
      <c r="R73" s="142"/>
      <c r="S73" s="146">
        <v>3.2799999999999496E-3</v>
      </c>
    </row>
    <row r="74" spans="1:19">
      <c r="A74" s="137">
        <v>68</v>
      </c>
      <c r="B74" s="138" t="s">
        <v>146</v>
      </c>
      <c r="C74" s="16" t="s">
        <v>458</v>
      </c>
      <c r="D74" s="137">
        <v>0.01</v>
      </c>
      <c r="E74" s="137"/>
      <c r="F74" s="137" t="s">
        <v>459</v>
      </c>
      <c r="G74" s="147">
        <v>42598.484027777777</v>
      </c>
      <c r="H74" s="137">
        <v>0.86712999999999996</v>
      </c>
      <c r="I74" s="137" t="s">
        <v>459</v>
      </c>
      <c r="J74" s="148">
        <v>42598.615972222222</v>
      </c>
      <c r="K74" s="137">
        <v>0.87063999999999997</v>
      </c>
      <c r="L74" s="139" t="s">
        <v>467</v>
      </c>
      <c r="M74" s="145" t="s">
        <v>468</v>
      </c>
      <c r="N74" s="137"/>
      <c r="O74" s="141">
        <v>-35.1</v>
      </c>
      <c r="P74" s="143">
        <v>-455</v>
      </c>
      <c r="Q74" s="144">
        <v>820095</v>
      </c>
      <c r="R74" s="142"/>
      <c r="S74" s="146">
        <v>-3.5100000000000131E-3</v>
      </c>
    </row>
    <row r="75" spans="1:19">
      <c r="A75" s="137">
        <v>69</v>
      </c>
      <c r="B75" s="138" t="s">
        <v>162</v>
      </c>
      <c r="C75" s="16" t="s">
        <v>462</v>
      </c>
      <c r="D75" s="137">
        <v>0.01</v>
      </c>
      <c r="E75" s="137"/>
      <c r="F75" s="137" t="s">
        <v>459</v>
      </c>
      <c r="G75" s="147">
        <v>42598.816666666666</v>
      </c>
      <c r="H75" s="137">
        <v>1.2545999999999999</v>
      </c>
      <c r="I75" s="137" t="s">
        <v>459</v>
      </c>
      <c r="J75" s="148">
        <v>42600.488194444442</v>
      </c>
      <c r="K75" s="137">
        <v>1.26057</v>
      </c>
      <c r="L75" s="139" t="s">
        <v>460</v>
      </c>
      <c r="M75" s="145" t="s">
        <v>461</v>
      </c>
      <c r="N75" s="140">
        <v>59.7</v>
      </c>
      <c r="O75" s="141"/>
      <c r="P75" s="143">
        <v>623</v>
      </c>
      <c r="Q75" s="144">
        <v>820718</v>
      </c>
      <c r="R75" s="142"/>
      <c r="S75" s="146">
        <v>-5.9700000000000308E-3</v>
      </c>
    </row>
    <row r="76" spans="1:19">
      <c r="A76" s="137">
        <v>70</v>
      </c>
      <c r="B76" s="138" t="s">
        <v>146</v>
      </c>
      <c r="C76" s="16" t="s">
        <v>458</v>
      </c>
      <c r="D76" s="137">
        <v>0.01</v>
      </c>
      <c r="E76" s="139" t="s">
        <v>465</v>
      </c>
      <c r="F76" s="137" t="s">
        <v>463</v>
      </c>
      <c r="G76" s="147">
        <v>42600.479166666664</v>
      </c>
      <c r="H76" s="137">
        <v>0.86428000000000005</v>
      </c>
      <c r="I76" s="137" t="s">
        <v>463</v>
      </c>
      <c r="J76" s="148">
        <v>42600.479861111111</v>
      </c>
      <c r="K76" s="137">
        <v>0.86282999999999999</v>
      </c>
      <c r="L76" s="139" t="s">
        <v>460</v>
      </c>
      <c r="M76" s="145" t="s">
        <v>461</v>
      </c>
      <c r="N76" s="140">
        <v>14.5</v>
      </c>
      <c r="O76" s="141"/>
      <c r="P76" s="143">
        <v>190</v>
      </c>
      <c r="Q76" s="144">
        <v>820908</v>
      </c>
      <c r="R76" s="142"/>
      <c r="S76" s="146">
        <v>1.4500000000000624E-3</v>
      </c>
    </row>
    <row r="77" spans="1:19">
      <c r="A77" s="137">
        <v>71</v>
      </c>
      <c r="B77" s="138" t="s">
        <v>161</v>
      </c>
      <c r="C77" s="16" t="s">
        <v>458</v>
      </c>
      <c r="D77" s="137">
        <v>0.01</v>
      </c>
      <c r="E77" s="139" t="s">
        <v>465</v>
      </c>
      <c r="F77" s="137" t="s">
        <v>474</v>
      </c>
      <c r="G77" s="147">
        <v>42600.361805555556</v>
      </c>
      <c r="H77" s="137">
        <v>1.4673700000000001</v>
      </c>
      <c r="I77" s="137" t="s">
        <v>474</v>
      </c>
      <c r="J77" s="148">
        <v>42600.439583333333</v>
      </c>
      <c r="K77" s="137">
        <v>1.4688699999999999</v>
      </c>
      <c r="L77" s="139" t="s">
        <v>467</v>
      </c>
      <c r="M77" s="145" t="s">
        <v>468</v>
      </c>
      <c r="N77" s="137"/>
      <c r="O77" s="141">
        <v>-15</v>
      </c>
      <c r="P77" s="143">
        <v>-116</v>
      </c>
      <c r="Q77" s="144">
        <v>820792</v>
      </c>
      <c r="R77" s="142"/>
      <c r="S77" s="146">
        <v>-1.4999999999998348E-3</v>
      </c>
    </row>
    <row r="78" spans="1:19">
      <c r="A78" s="137">
        <v>72</v>
      </c>
      <c r="B78" s="138" t="s">
        <v>154</v>
      </c>
      <c r="C78" s="16" t="s">
        <v>458</v>
      </c>
      <c r="D78" s="137">
        <v>0.01</v>
      </c>
      <c r="E78" s="139" t="s">
        <v>465</v>
      </c>
      <c r="F78" s="137" t="s">
        <v>466</v>
      </c>
      <c r="G78" s="147">
        <v>42601.425000000003</v>
      </c>
      <c r="H78" s="137">
        <v>1.3125</v>
      </c>
      <c r="I78" s="137" t="s">
        <v>466</v>
      </c>
      <c r="J78" s="148">
        <v>42601.626388888886</v>
      </c>
      <c r="K78" s="137">
        <v>1.30907</v>
      </c>
      <c r="L78" s="139" t="s">
        <v>460</v>
      </c>
      <c r="M78" s="145" t="s">
        <v>461</v>
      </c>
      <c r="N78" s="140">
        <v>34.299999999999997</v>
      </c>
      <c r="O78" s="141"/>
      <c r="P78" s="143">
        <v>344</v>
      </c>
      <c r="Q78" s="144">
        <v>821136</v>
      </c>
      <c r="R78" s="142"/>
      <c r="S78" s="146">
        <v>3.4300000000000441E-3</v>
      </c>
    </row>
    <row r="79" spans="1:19">
      <c r="A79" s="137"/>
      <c r="B79" s="137"/>
      <c r="D79" s="137"/>
      <c r="E79" s="137"/>
      <c r="F79" s="137"/>
      <c r="G79" s="137"/>
      <c r="H79" s="137"/>
      <c r="I79" s="137"/>
      <c r="J79" s="148"/>
      <c r="K79" s="137"/>
      <c r="L79" s="139" t="s">
        <v>475</v>
      </c>
      <c r="M79" s="145"/>
      <c r="N79" s="137"/>
      <c r="O79" s="141"/>
      <c r="P79" s="143"/>
      <c r="Q79" s="144"/>
      <c r="R79" s="142"/>
      <c r="S79" s="137"/>
    </row>
    <row r="80" spans="1:19">
      <c r="A80" s="137"/>
      <c r="B80" s="137"/>
      <c r="D80" s="137"/>
      <c r="E80" s="137"/>
      <c r="F80" s="137"/>
      <c r="G80" s="137"/>
      <c r="H80" s="137"/>
      <c r="I80" s="137"/>
      <c r="J80" s="148"/>
      <c r="K80" s="137"/>
      <c r="L80" s="139" t="s">
        <v>476</v>
      </c>
      <c r="M80" s="145"/>
      <c r="N80" s="137"/>
      <c r="O80" s="141"/>
      <c r="P80" s="143"/>
      <c r="Q80" s="144"/>
      <c r="R80" s="142"/>
      <c r="S80" s="137"/>
    </row>
    <row r="81" spans="1:19">
      <c r="A81" s="137">
        <v>73</v>
      </c>
      <c r="B81" s="138" t="s">
        <v>175</v>
      </c>
      <c r="C81" s="16" t="s">
        <v>462</v>
      </c>
      <c r="D81" s="137">
        <v>2.1</v>
      </c>
      <c r="E81" s="137"/>
      <c r="F81" s="137" t="s">
        <v>463</v>
      </c>
      <c r="G81" s="147">
        <v>42601.747916666667</v>
      </c>
      <c r="H81" s="137">
        <v>0.73124</v>
      </c>
      <c r="I81" s="137" t="s">
        <v>463</v>
      </c>
      <c r="J81" s="148">
        <v>42604.434027777781</v>
      </c>
      <c r="K81" s="137">
        <v>0.73275999999999997</v>
      </c>
      <c r="L81" s="139" t="s">
        <v>460</v>
      </c>
      <c r="M81" s="145" t="s">
        <v>461</v>
      </c>
      <c r="N81" s="140">
        <v>15.2</v>
      </c>
      <c r="O81" s="141"/>
      <c r="P81" s="143">
        <v>33366</v>
      </c>
      <c r="Q81" s="144">
        <v>854502</v>
      </c>
      <c r="R81" s="142"/>
      <c r="S81" s="146">
        <v>-1.5199999999999658E-3</v>
      </c>
    </row>
    <row r="82" spans="1:19">
      <c r="A82" s="137">
        <v>74</v>
      </c>
      <c r="B82" s="138" t="s">
        <v>175</v>
      </c>
      <c r="C82" s="16" t="s">
        <v>458</v>
      </c>
      <c r="D82" s="137">
        <v>0.01</v>
      </c>
      <c r="E82" s="139" t="s">
        <v>465</v>
      </c>
      <c r="F82" s="137" t="s">
        <v>459</v>
      </c>
      <c r="G82" s="147">
        <v>42605.796527777777</v>
      </c>
      <c r="H82" s="137">
        <v>0.73399000000000003</v>
      </c>
      <c r="I82" s="137" t="s">
        <v>459</v>
      </c>
      <c r="J82" s="148">
        <v>42606.134722222225</v>
      </c>
      <c r="K82" s="137">
        <v>0.73399000000000003</v>
      </c>
      <c r="L82" s="139" t="s">
        <v>384</v>
      </c>
      <c r="M82" s="145" t="s">
        <v>464</v>
      </c>
      <c r="N82" s="140">
        <v>0</v>
      </c>
      <c r="O82" s="141"/>
      <c r="P82" s="143">
        <v>-2</v>
      </c>
      <c r="Q82" s="144">
        <v>854500</v>
      </c>
      <c r="R82" s="142"/>
      <c r="S82" s="146">
        <v>0</v>
      </c>
    </row>
    <row r="83" spans="1:19">
      <c r="A83" s="137">
        <v>75</v>
      </c>
      <c r="B83" s="138" t="s">
        <v>167</v>
      </c>
      <c r="C83" s="16" t="s">
        <v>458</v>
      </c>
      <c r="D83" s="137">
        <v>1.2</v>
      </c>
      <c r="E83" s="137"/>
      <c r="F83" s="137" t="s">
        <v>459</v>
      </c>
      <c r="G83" s="147">
        <v>42605.741666666669</v>
      </c>
      <c r="H83" s="137">
        <v>1.6969399999999999</v>
      </c>
      <c r="I83" s="137" t="s">
        <v>459</v>
      </c>
      <c r="J83" s="148">
        <v>42605.86041666667</v>
      </c>
      <c r="K83" s="137">
        <v>1.7027300000000001</v>
      </c>
      <c r="L83" s="139" t="s">
        <v>467</v>
      </c>
      <c r="M83" s="145" t="s">
        <v>468</v>
      </c>
      <c r="N83" s="137"/>
      <c r="O83" s="141">
        <v>-57.9</v>
      </c>
      <c r="P83" s="143">
        <v>-53922</v>
      </c>
      <c r="Q83" s="144">
        <v>800578</v>
      </c>
      <c r="R83" s="142"/>
      <c r="S83" s="146">
        <v>-5.7900000000001839E-3</v>
      </c>
    </row>
    <row r="84" spans="1:19">
      <c r="A84" s="137">
        <v>76</v>
      </c>
      <c r="B84" s="138" t="s">
        <v>153</v>
      </c>
      <c r="C84" s="16" t="s">
        <v>462</v>
      </c>
      <c r="D84" s="137">
        <v>0.01</v>
      </c>
      <c r="E84" s="139" t="s">
        <v>465</v>
      </c>
      <c r="F84" s="137" t="s">
        <v>463</v>
      </c>
      <c r="G84" s="147">
        <v>42605.793055555558</v>
      </c>
      <c r="H84" s="137">
        <v>0.96274999999999999</v>
      </c>
      <c r="I84" s="137" t="s">
        <v>463</v>
      </c>
      <c r="J84" s="148">
        <v>42606.052083333336</v>
      </c>
      <c r="K84" s="137">
        <v>0.96306000000000003</v>
      </c>
      <c r="L84" s="139" t="s">
        <v>384</v>
      </c>
      <c r="M84" s="145" t="s">
        <v>464</v>
      </c>
      <c r="N84" s="140">
        <v>3</v>
      </c>
      <c r="O84" s="141"/>
      <c r="P84" s="143">
        <v>3</v>
      </c>
      <c r="Q84" s="144">
        <v>800581</v>
      </c>
      <c r="R84" s="142"/>
      <c r="S84" s="146">
        <v>-3.1000000000003247E-4</v>
      </c>
    </row>
    <row r="85" spans="1:19">
      <c r="A85" s="137">
        <v>77</v>
      </c>
      <c r="B85" s="138" t="s">
        <v>161</v>
      </c>
      <c r="C85" s="16" t="s">
        <v>462</v>
      </c>
      <c r="D85" s="137">
        <v>0.01</v>
      </c>
      <c r="E85" s="139" t="s">
        <v>465</v>
      </c>
      <c r="F85" s="137" t="s">
        <v>459</v>
      </c>
      <c r="G85" s="147">
        <v>42605.972916666666</v>
      </c>
      <c r="H85" s="137">
        <v>1.4852799999999999</v>
      </c>
      <c r="I85" s="137" t="s">
        <v>459</v>
      </c>
      <c r="J85" s="148">
        <v>42606.482638888891</v>
      </c>
      <c r="K85" s="137">
        <v>1.48136</v>
      </c>
      <c r="L85" s="139" t="s">
        <v>467</v>
      </c>
      <c r="M85" s="145" t="s">
        <v>468</v>
      </c>
      <c r="N85" s="137"/>
      <c r="O85" s="141">
        <v>-39.200000000000003</v>
      </c>
      <c r="P85" s="143">
        <v>-299</v>
      </c>
      <c r="Q85" s="144">
        <v>800282</v>
      </c>
      <c r="R85" s="142"/>
      <c r="S85" s="146">
        <v>3.9199999999999235E-3</v>
      </c>
    </row>
    <row r="86" spans="1:19">
      <c r="A86" s="137">
        <v>78</v>
      </c>
      <c r="B86" s="138" t="s">
        <v>146</v>
      </c>
      <c r="C86" s="16" t="s">
        <v>462</v>
      </c>
      <c r="D86" s="137">
        <v>0.01</v>
      </c>
      <c r="E86" s="137"/>
      <c r="F86" s="137" t="s">
        <v>459</v>
      </c>
      <c r="G86" s="147">
        <v>42607.238888888889</v>
      </c>
      <c r="H86" s="137">
        <v>0.85197999999999996</v>
      </c>
      <c r="I86" s="137" t="s">
        <v>459</v>
      </c>
      <c r="J86" s="148">
        <v>42607.457638888889</v>
      </c>
      <c r="K86" s="137">
        <v>0.85358000000000001</v>
      </c>
      <c r="L86" s="139" t="s">
        <v>460</v>
      </c>
      <c r="M86" s="145" t="s">
        <v>461</v>
      </c>
      <c r="N86" s="140">
        <v>16</v>
      </c>
      <c r="O86" s="141"/>
      <c r="P86" s="143">
        <v>212</v>
      </c>
      <c r="Q86" s="144">
        <v>800494</v>
      </c>
      <c r="R86" s="142"/>
      <c r="S86" s="146">
        <v>-1.6000000000000458E-3</v>
      </c>
    </row>
    <row r="87" spans="1:19">
      <c r="A87" s="137">
        <v>79</v>
      </c>
      <c r="B87" s="138" t="s">
        <v>169</v>
      </c>
      <c r="C87" s="16" t="s">
        <v>458</v>
      </c>
      <c r="D87" s="137">
        <v>0.01</v>
      </c>
      <c r="E87" s="137"/>
      <c r="F87" s="137" t="s">
        <v>459</v>
      </c>
      <c r="G87" s="147">
        <v>42607.45416666667</v>
      </c>
      <c r="H87" s="137">
        <v>0.70550999999999997</v>
      </c>
      <c r="I87" s="137" t="s">
        <v>459</v>
      </c>
      <c r="J87" s="148">
        <v>42607.688194444447</v>
      </c>
      <c r="K87" s="137">
        <v>0.70552000000000004</v>
      </c>
      <c r="L87" s="139" t="s">
        <v>384</v>
      </c>
      <c r="M87" s="145" t="s">
        <v>464</v>
      </c>
      <c r="N87" s="137"/>
      <c r="O87" s="141">
        <v>-1</v>
      </c>
      <c r="P87" s="143">
        <v>-1</v>
      </c>
      <c r="Q87" s="144">
        <v>800493</v>
      </c>
      <c r="R87" s="142"/>
      <c r="S87" s="146">
        <v>-1.0000000000065512E-5</v>
      </c>
    </row>
    <row r="88" spans="1:19">
      <c r="A88" s="137">
        <v>80</v>
      </c>
      <c r="B88" s="138" t="s">
        <v>166</v>
      </c>
      <c r="C88" s="16" t="s">
        <v>458</v>
      </c>
      <c r="D88" s="137">
        <v>0.01</v>
      </c>
      <c r="E88" s="139" t="s">
        <v>465</v>
      </c>
      <c r="F88" s="137" t="s">
        <v>466</v>
      </c>
      <c r="G88" s="147">
        <v>42607.789583333331</v>
      </c>
      <c r="H88" s="137">
        <v>1.7311799999999999</v>
      </c>
      <c r="I88" s="137" t="s">
        <v>466</v>
      </c>
      <c r="J88" s="148">
        <v>42608.424305555556</v>
      </c>
      <c r="K88" s="137">
        <v>1.7344599999999999</v>
      </c>
      <c r="L88" s="139" t="s">
        <v>467</v>
      </c>
      <c r="M88" s="145" t="s">
        <v>468</v>
      </c>
      <c r="N88" s="137"/>
      <c r="O88" s="141">
        <v>-32.799999999999997</v>
      </c>
      <c r="P88" s="143">
        <v>-251</v>
      </c>
      <c r="Q88" s="144">
        <v>800242</v>
      </c>
      <c r="R88" s="142"/>
      <c r="S88" s="146">
        <v>-3.2799999999999496E-3</v>
      </c>
    </row>
    <row r="89" spans="1:19">
      <c r="A89" s="137">
        <v>81</v>
      </c>
      <c r="B89" s="138" t="s">
        <v>172</v>
      </c>
      <c r="C89" s="16" t="s">
        <v>462</v>
      </c>
      <c r="D89" s="137">
        <v>0.01</v>
      </c>
      <c r="E89" s="139" t="s">
        <v>465</v>
      </c>
      <c r="F89" s="137" t="s">
        <v>459</v>
      </c>
      <c r="G89" s="147">
        <v>42608.663194444445</v>
      </c>
      <c r="H89" s="137">
        <v>0.98704000000000003</v>
      </c>
      <c r="I89" s="137" t="s">
        <v>459</v>
      </c>
      <c r="J89" s="148">
        <v>42608.88958333333</v>
      </c>
      <c r="K89" s="137">
        <v>0.98397000000000001</v>
      </c>
      <c r="L89" s="139" t="s">
        <v>467</v>
      </c>
      <c r="M89" s="145" t="s">
        <v>468</v>
      </c>
      <c r="N89" s="137"/>
      <c r="O89" s="141">
        <v>-30.7</v>
      </c>
      <c r="P89" s="143">
        <v>-241</v>
      </c>
      <c r="Q89" s="144">
        <v>800001</v>
      </c>
      <c r="R89" s="142"/>
      <c r="S89" s="146">
        <v>3.0700000000000172E-3</v>
      </c>
    </row>
    <row r="90" spans="1:19">
      <c r="A90" s="137"/>
      <c r="B90" s="137"/>
      <c r="D90" s="137"/>
      <c r="E90" s="137"/>
      <c r="F90" s="137"/>
      <c r="G90" s="137"/>
      <c r="H90" s="137"/>
      <c r="I90" s="137"/>
      <c r="J90" s="148"/>
      <c r="K90" s="137"/>
      <c r="L90" s="139" t="s">
        <v>477</v>
      </c>
      <c r="M90" s="145"/>
      <c r="N90" s="137"/>
      <c r="O90" s="141"/>
      <c r="P90" s="143"/>
      <c r="Q90" s="144"/>
      <c r="R90" s="142"/>
      <c r="S90" s="137"/>
    </row>
    <row r="91" spans="1:19">
      <c r="A91" s="137"/>
      <c r="B91" s="137"/>
      <c r="D91" s="137"/>
      <c r="E91" s="137"/>
      <c r="F91" s="137"/>
      <c r="G91" s="137"/>
      <c r="H91" s="137"/>
      <c r="I91" s="137"/>
      <c r="J91" s="148"/>
      <c r="K91" s="137"/>
      <c r="L91" s="139" t="s">
        <v>478</v>
      </c>
      <c r="M91" s="145"/>
      <c r="N91" s="137"/>
      <c r="O91" s="141"/>
      <c r="P91" s="143"/>
      <c r="Q91" s="144"/>
      <c r="R91" s="142"/>
      <c r="S91" s="137"/>
    </row>
    <row r="92" spans="1:19">
      <c r="A92" s="137">
        <v>82</v>
      </c>
      <c r="B92" s="138" t="s">
        <v>171</v>
      </c>
      <c r="C92" s="16" t="s">
        <v>462</v>
      </c>
      <c r="D92" s="137">
        <v>0.01</v>
      </c>
      <c r="E92" s="137"/>
      <c r="F92" s="137" t="s">
        <v>463</v>
      </c>
      <c r="G92" s="147">
        <v>42611.270138888889</v>
      </c>
      <c r="H92" s="137">
        <v>0.72377999999999998</v>
      </c>
      <c r="I92" s="137"/>
      <c r="J92" s="147">
        <v>42611.743055555555</v>
      </c>
      <c r="K92" s="137">
        <v>0.72492000000000001</v>
      </c>
      <c r="L92" s="139" t="s">
        <v>460</v>
      </c>
      <c r="M92" s="145" t="s">
        <v>461</v>
      </c>
      <c r="N92" s="140">
        <v>11.4</v>
      </c>
      <c r="O92" s="141"/>
      <c r="P92" s="143">
        <v>117</v>
      </c>
      <c r="Q92" s="144">
        <v>800118</v>
      </c>
      <c r="R92" s="142"/>
      <c r="S92" s="146">
        <v>-1.1400000000000299E-3</v>
      </c>
    </row>
    <row r="93" spans="1:19">
      <c r="A93" s="137">
        <v>83</v>
      </c>
      <c r="B93" s="138" t="s">
        <v>169</v>
      </c>
      <c r="C93" s="16" t="s">
        <v>458</v>
      </c>
      <c r="D93" s="137">
        <v>0.01</v>
      </c>
      <c r="E93" s="139" t="s">
        <v>479</v>
      </c>
      <c r="F93" s="137" t="s">
        <v>474</v>
      </c>
      <c r="G93" s="147">
        <v>42611.45</v>
      </c>
      <c r="H93" s="137">
        <v>0.70689999999999997</v>
      </c>
      <c r="I93" s="137"/>
      <c r="J93" s="147">
        <v>42611.481249999997</v>
      </c>
      <c r="K93" s="137">
        <v>0.70816999999999997</v>
      </c>
      <c r="L93" s="139" t="s">
        <v>467</v>
      </c>
      <c r="M93" s="145" t="s">
        <v>468</v>
      </c>
      <c r="N93" s="137"/>
      <c r="O93" s="141">
        <v>-12.7</v>
      </c>
      <c r="P93" s="143">
        <v>-133</v>
      </c>
      <c r="Q93" s="144">
        <v>799985</v>
      </c>
      <c r="R93" s="142"/>
      <c r="S93" s="146">
        <v>-1.2699999999999934E-3</v>
      </c>
    </row>
    <row r="94" spans="1:19">
      <c r="A94" s="137">
        <v>84</v>
      </c>
      <c r="B94" s="138" t="s">
        <v>170</v>
      </c>
      <c r="C94" s="16" t="s">
        <v>462</v>
      </c>
      <c r="D94" s="137">
        <v>0.01</v>
      </c>
      <c r="E94" s="139" t="s">
        <v>479</v>
      </c>
      <c r="F94" s="137" t="s">
        <v>466</v>
      </c>
      <c r="G94" s="147">
        <v>42612.1875</v>
      </c>
      <c r="H94" s="137">
        <v>74.087000000000003</v>
      </c>
      <c r="I94" s="137"/>
      <c r="J94" s="147">
        <v>42612.695833333331</v>
      </c>
      <c r="K94" s="137">
        <v>74.19</v>
      </c>
      <c r="L94" s="139" t="s">
        <v>480</v>
      </c>
      <c r="M94" s="145" t="s">
        <v>461</v>
      </c>
      <c r="N94" s="140">
        <v>30</v>
      </c>
      <c r="O94" s="141"/>
      <c r="P94" s="143">
        <v>103</v>
      </c>
      <c r="Q94" s="144">
        <v>800088</v>
      </c>
      <c r="R94" s="142"/>
      <c r="S94" s="146">
        <v>-0.10299999999999443</v>
      </c>
    </row>
    <row r="95" spans="1:19">
      <c r="A95" s="137">
        <v>85</v>
      </c>
      <c r="B95" s="138" t="s">
        <v>175</v>
      </c>
      <c r="C95" s="16" t="s">
        <v>458</v>
      </c>
      <c r="D95" s="137">
        <v>0.01</v>
      </c>
      <c r="E95" s="139" t="s">
        <v>479</v>
      </c>
      <c r="F95" s="137" t="s">
        <v>466</v>
      </c>
      <c r="G95" s="147">
        <v>42613.379861111112</v>
      </c>
      <c r="H95" s="137">
        <v>0.73875999999999997</v>
      </c>
      <c r="I95" s="137"/>
      <c r="J95" s="147">
        <v>42613.475694444445</v>
      </c>
      <c r="K95" s="137">
        <v>0.74036999999999997</v>
      </c>
      <c r="L95" s="139" t="s">
        <v>467</v>
      </c>
      <c r="M95" s="145" t="s">
        <v>468</v>
      </c>
      <c r="N95" s="137"/>
      <c r="O95" s="141">
        <v>-16.100000000000001</v>
      </c>
      <c r="P95" s="143">
        <v>-169</v>
      </c>
      <c r="Q95" s="144">
        <v>799919</v>
      </c>
      <c r="R95" s="142"/>
      <c r="S95" s="146">
        <v>-1.6100000000000003E-3</v>
      </c>
    </row>
    <row r="96" spans="1:19">
      <c r="A96" s="137">
        <v>86</v>
      </c>
      <c r="B96" s="138" t="s">
        <v>148</v>
      </c>
      <c r="C96" s="16" t="s">
        <v>462</v>
      </c>
      <c r="D96" s="137">
        <v>0.01</v>
      </c>
      <c r="E96" s="137"/>
      <c r="F96" s="137" t="s">
        <v>459</v>
      </c>
      <c r="G96" s="147">
        <v>42613.803472222222</v>
      </c>
      <c r="H96" s="137">
        <v>1.1163700000000001</v>
      </c>
      <c r="I96" s="137"/>
      <c r="J96" s="147">
        <v>42613.43472222222</v>
      </c>
      <c r="K96" s="137">
        <v>1.1136299999999999</v>
      </c>
      <c r="L96" s="139" t="s">
        <v>467</v>
      </c>
      <c r="M96" s="145" t="s">
        <v>468</v>
      </c>
      <c r="N96" s="137"/>
      <c r="O96" s="141">
        <v>-27.4</v>
      </c>
      <c r="P96" s="143">
        <v>-283</v>
      </c>
      <c r="Q96" s="144">
        <v>799636</v>
      </c>
      <c r="R96" s="142"/>
      <c r="S96" s="146">
        <v>2.7400000000001867E-3</v>
      </c>
    </row>
    <row r="97" spans="1:19">
      <c r="A97" s="137">
        <v>87</v>
      </c>
      <c r="B97" s="138" t="s">
        <v>148</v>
      </c>
      <c r="C97" s="16" t="s">
        <v>462</v>
      </c>
      <c r="D97" s="137">
        <v>0.01</v>
      </c>
      <c r="E97" s="139" t="s">
        <v>479</v>
      </c>
      <c r="F97" s="137" t="s">
        <v>466</v>
      </c>
      <c r="G97" s="147">
        <v>42615.293749999997</v>
      </c>
      <c r="H97" s="137">
        <v>1.12033</v>
      </c>
      <c r="I97" s="137"/>
      <c r="J97" s="147">
        <v>42615.402083333334</v>
      </c>
      <c r="K97" s="137">
        <v>1.1189100000000001</v>
      </c>
      <c r="L97" s="139" t="s">
        <v>467</v>
      </c>
      <c r="M97" s="145" t="s">
        <v>468</v>
      </c>
      <c r="N97" s="137"/>
      <c r="O97" s="141">
        <v>-7</v>
      </c>
      <c r="P97" s="143">
        <v>-147</v>
      </c>
      <c r="Q97" s="144">
        <v>799489</v>
      </c>
      <c r="R97" s="142"/>
      <c r="S97" s="146">
        <v>1.4199999999999768E-3</v>
      </c>
    </row>
    <row r="98" spans="1:19">
      <c r="A98" s="137">
        <v>88</v>
      </c>
      <c r="B98" s="138" t="s">
        <v>147</v>
      </c>
      <c r="C98" s="16" t="s">
        <v>458</v>
      </c>
      <c r="D98" s="137">
        <v>0.01</v>
      </c>
      <c r="E98" s="137"/>
      <c r="F98" s="137" t="s">
        <v>459</v>
      </c>
      <c r="G98" s="147">
        <v>42615.645833333336</v>
      </c>
      <c r="H98" s="137">
        <v>103.10299999999999</v>
      </c>
      <c r="I98" s="137"/>
      <c r="J98" s="147">
        <v>42615.71875</v>
      </c>
      <c r="K98" s="137">
        <v>104.048</v>
      </c>
      <c r="L98" s="139" t="s">
        <v>467</v>
      </c>
      <c r="M98" s="145" t="s">
        <v>468</v>
      </c>
      <c r="N98" s="137"/>
      <c r="O98" s="141">
        <v>-94.5</v>
      </c>
      <c r="P98" s="143">
        <v>-945</v>
      </c>
      <c r="Q98" s="144">
        <v>798544</v>
      </c>
      <c r="R98" s="142"/>
      <c r="S98" s="146">
        <v>-0.94500000000000739</v>
      </c>
    </row>
    <row r="99" spans="1:19">
      <c r="A99" s="137"/>
      <c r="B99" s="137"/>
      <c r="D99" s="137"/>
      <c r="E99" s="137"/>
      <c r="F99" s="137"/>
      <c r="G99" s="137"/>
      <c r="H99" s="137"/>
      <c r="I99" s="137"/>
      <c r="J99" s="148"/>
      <c r="K99" s="137"/>
      <c r="L99" s="139" t="s">
        <v>481</v>
      </c>
      <c r="M99" s="145"/>
      <c r="N99" s="137"/>
      <c r="O99" s="141"/>
      <c r="P99" s="143"/>
      <c r="Q99" s="144"/>
      <c r="R99" s="142"/>
      <c r="S99" s="137"/>
    </row>
    <row r="100" spans="1:19">
      <c r="A100" s="137"/>
      <c r="B100" s="137"/>
      <c r="D100" s="137"/>
      <c r="E100" s="137"/>
      <c r="F100" s="137"/>
      <c r="G100" s="137"/>
      <c r="H100" s="137"/>
      <c r="I100" s="137"/>
      <c r="J100" s="148"/>
      <c r="K100" s="137"/>
      <c r="L100" s="139" t="s">
        <v>482</v>
      </c>
      <c r="M100" s="145"/>
      <c r="N100" s="137"/>
      <c r="O100" s="141"/>
      <c r="P100" s="143"/>
      <c r="Q100" s="144"/>
      <c r="R100" s="142"/>
      <c r="S100" s="137"/>
    </row>
    <row r="101" spans="1:19">
      <c r="A101" s="137">
        <v>89</v>
      </c>
      <c r="B101" s="138" t="s">
        <v>149</v>
      </c>
      <c r="C101" s="16" t="s">
        <v>458</v>
      </c>
      <c r="D101" s="137">
        <v>0.01</v>
      </c>
      <c r="E101" s="137"/>
      <c r="F101" s="137" t="s">
        <v>463</v>
      </c>
      <c r="G101" s="147">
        <v>42618.140972222223</v>
      </c>
      <c r="H101" s="137">
        <v>78.540999999999997</v>
      </c>
      <c r="I101" s="137"/>
      <c r="J101" s="148">
        <v>42618.189583333333</v>
      </c>
      <c r="K101" s="137">
        <v>78.787000000000006</v>
      </c>
      <c r="L101" s="139" t="s">
        <v>467</v>
      </c>
      <c r="M101" s="145" t="s">
        <v>468</v>
      </c>
      <c r="N101" s="137"/>
      <c r="O101" s="141">
        <v>-24.6</v>
      </c>
      <c r="P101" s="143">
        <v>-246</v>
      </c>
      <c r="Q101" s="144">
        <v>798298</v>
      </c>
      <c r="R101" s="142"/>
      <c r="S101" s="146">
        <v>-0.24600000000000932</v>
      </c>
    </row>
    <row r="102" spans="1:19">
      <c r="A102" s="137">
        <v>90</v>
      </c>
      <c r="B102" s="138" t="s">
        <v>170</v>
      </c>
      <c r="C102" s="16" t="s">
        <v>458</v>
      </c>
      <c r="D102" s="137">
        <v>0.01</v>
      </c>
      <c r="E102" s="137"/>
      <c r="F102" s="137" t="s">
        <v>459</v>
      </c>
      <c r="G102" s="147">
        <v>42618.525000000001</v>
      </c>
      <c r="H102" s="137">
        <v>75.647000000000006</v>
      </c>
      <c r="I102" s="137"/>
      <c r="J102" s="148">
        <v>42618.845138888886</v>
      </c>
      <c r="K102" s="137">
        <v>75.456999999999994</v>
      </c>
      <c r="L102" s="139" t="s">
        <v>460</v>
      </c>
      <c r="M102" s="145" t="s">
        <v>461</v>
      </c>
      <c r="N102" s="140">
        <v>19</v>
      </c>
      <c r="O102" s="141"/>
      <c r="P102" s="143">
        <v>190</v>
      </c>
      <c r="Q102" s="144">
        <v>798488</v>
      </c>
      <c r="R102" s="142"/>
      <c r="S102" s="146">
        <v>0.19000000000001194</v>
      </c>
    </row>
    <row r="103" spans="1:19">
      <c r="A103" s="137">
        <v>91</v>
      </c>
      <c r="B103" s="138" t="s">
        <v>163</v>
      </c>
      <c r="C103" s="16" t="s">
        <v>458</v>
      </c>
      <c r="D103" s="137">
        <v>0.01</v>
      </c>
      <c r="E103" s="139" t="s">
        <v>479</v>
      </c>
      <c r="F103" s="137" t="s">
        <v>466</v>
      </c>
      <c r="G103" s="147">
        <v>42619.229861111111</v>
      </c>
      <c r="H103" s="137">
        <v>105.45399999999999</v>
      </c>
      <c r="I103" s="137"/>
      <c r="J103" s="148">
        <v>42619.231249999997</v>
      </c>
      <c r="K103" s="137">
        <v>105.697</v>
      </c>
      <c r="L103" s="139" t="s">
        <v>467</v>
      </c>
      <c r="M103" s="145" t="s">
        <v>468</v>
      </c>
      <c r="N103" s="137"/>
      <c r="O103" s="141">
        <v>-24.3</v>
      </c>
      <c r="P103" s="143">
        <v>-243</v>
      </c>
      <c r="Q103" s="144">
        <v>798245</v>
      </c>
      <c r="R103" s="142"/>
      <c r="S103" s="146">
        <v>-0.24300000000000921</v>
      </c>
    </row>
    <row r="104" spans="1:19">
      <c r="A104" s="137">
        <v>92</v>
      </c>
      <c r="B104" s="138" t="s">
        <v>167</v>
      </c>
      <c r="C104" s="16" t="s">
        <v>458</v>
      </c>
      <c r="D104" s="137">
        <v>0.01</v>
      </c>
      <c r="E104" s="139" t="s">
        <v>479</v>
      </c>
      <c r="F104" s="137" t="s">
        <v>474</v>
      </c>
      <c r="G104" s="147">
        <v>42619.51458333333</v>
      </c>
      <c r="H104" s="137">
        <v>1.7191799999999999</v>
      </c>
      <c r="I104" s="137"/>
      <c r="J104" s="148">
        <v>42619.602083333331</v>
      </c>
      <c r="K104" s="137">
        <v>1.72156</v>
      </c>
      <c r="L104" s="139" t="s">
        <v>467</v>
      </c>
      <c r="M104" s="145" t="s">
        <v>468</v>
      </c>
      <c r="N104" s="137"/>
      <c r="O104" s="141">
        <v>-23.8</v>
      </c>
      <c r="P104" s="143">
        <v>-190</v>
      </c>
      <c r="Q104" s="144">
        <v>798055</v>
      </c>
      <c r="R104" s="142"/>
      <c r="S104" s="146">
        <v>-2.3800000000000487E-3</v>
      </c>
    </row>
    <row r="105" spans="1:19" ht="14.25" customHeight="1">
      <c r="A105" s="137">
        <v>93</v>
      </c>
      <c r="B105" s="138" t="s">
        <v>151</v>
      </c>
      <c r="C105" s="16" t="s">
        <v>458</v>
      </c>
      <c r="D105" s="137">
        <v>0.01</v>
      </c>
      <c r="E105" s="139" t="s">
        <v>479</v>
      </c>
      <c r="F105" s="137" t="s">
        <v>466</v>
      </c>
      <c r="G105" s="147">
        <v>42619.713194444441</v>
      </c>
      <c r="H105" s="137">
        <v>137.381</v>
      </c>
      <c r="I105" s="137"/>
      <c r="J105" s="148">
        <v>42620.105555555558</v>
      </c>
      <c r="K105" s="137">
        <v>136.517</v>
      </c>
      <c r="L105" s="139" t="s">
        <v>460</v>
      </c>
      <c r="M105" s="145" t="s">
        <v>461</v>
      </c>
      <c r="N105" s="140">
        <v>86.4</v>
      </c>
      <c r="O105" s="141"/>
      <c r="P105" s="143">
        <v>864</v>
      </c>
      <c r="Q105" s="144">
        <v>798919</v>
      </c>
      <c r="R105" s="142"/>
      <c r="S105" s="146">
        <v>0.86400000000000432</v>
      </c>
    </row>
    <row r="106" spans="1:19" ht="14.25" customHeight="1">
      <c r="A106" s="137">
        <v>94</v>
      </c>
      <c r="B106" s="138" t="s">
        <v>168</v>
      </c>
      <c r="C106" s="16" t="s">
        <v>458</v>
      </c>
      <c r="D106" s="137">
        <v>0.01</v>
      </c>
      <c r="E106" s="139" t="s">
        <v>479</v>
      </c>
      <c r="F106" s="137" t="s">
        <v>474</v>
      </c>
      <c r="G106" s="147">
        <v>42620.105555555558</v>
      </c>
      <c r="H106" s="137">
        <v>1.8099000000000001</v>
      </c>
      <c r="I106" s="137"/>
      <c r="J106" s="148">
        <v>42620.146527777775</v>
      </c>
      <c r="K106" s="137">
        <v>1.8125599999999999</v>
      </c>
      <c r="L106" s="139" t="s">
        <v>467</v>
      </c>
      <c r="M106" s="145" t="s">
        <v>468</v>
      </c>
      <c r="N106" s="137"/>
      <c r="O106" s="141">
        <v>-26.6</v>
      </c>
      <c r="P106" s="143">
        <v>-200</v>
      </c>
      <c r="Q106" s="144">
        <v>798719</v>
      </c>
      <c r="R106" s="142"/>
      <c r="S106" s="146">
        <v>-2.6599999999998847E-3</v>
      </c>
    </row>
    <row r="107" spans="1:19" ht="14.25" customHeight="1">
      <c r="A107" s="137">
        <v>95</v>
      </c>
      <c r="B107" s="138" t="s">
        <v>149</v>
      </c>
      <c r="C107" s="16" t="s">
        <v>458</v>
      </c>
      <c r="D107" s="137">
        <v>0.01</v>
      </c>
      <c r="E107" s="137"/>
      <c r="F107" s="137" t="s">
        <v>483</v>
      </c>
      <c r="G107" s="147">
        <v>42620.104861111111</v>
      </c>
      <c r="H107" s="137">
        <v>78.271000000000001</v>
      </c>
      <c r="I107" s="137"/>
      <c r="J107" s="148">
        <v>42620.178472222222</v>
      </c>
      <c r="K107" s="137">
        <v>77.765000000000001</v>
      </c>
      <c r="L107" s="139" t="s">
        <v>460</v>
      </c>
      <c r="M107" s="145" t="s">
        <v>461</v>
      </c>
      <c r="N107" s="140">
        <v>50.6</v>
      </c>
      <c r="O107" s="141"/>
      <c r="P107" s="143">
        <v>506</v>
      </c>
      <c r="Q107" s="144">
        <v>799225</v>
      </c>
      <c r="R107" s="142"/>
      <c r="S107" s="146">
        <v>0.50600000000000023</v>
      </c>
    </row>
    <row r="108" spans="1:19" ht="14.25" customHeight="1">
      <c r="A108" s="137">
        <v>96</v>
      </c>
      <c r="B108" s="138" t="s">
        <v>148</v>
      </c>
      <c r="C108" s="16" t="s">
        <v>458</v>
      </c>
      <c r="D108" s="137">
        <v>0.01</v>
      </c>
      <c r="E108" s="137"/>
      <c r="F108" s="137" t="s">
        <v>459</v>
      </c>
      <c r="G108" s="147">
        <v>42620.625694444447</v>
      </c>
      <c r="H108" s="137">
        <v>1.1231199999999999</v>
      </c>
      <c r="I108" s="137"/>
      <c r="J108" s="148">
        <v>42620.688194444447</v>
      </c>
      <c r="K108" s="137">
        <v>1.12548</v>
      </c>
      <c r="L108" s="139" t="s">
        <v>467</v>
      </c>
      <c r="M108" s="145" t="s">
        <v>468</v>
      </c>
      <c r="N108" s="137"/>
      <c r="O108" s="141">
        <v>-23.6</v>
      </c>
      <c r="P108" s="143">
        <v>-240</v>
      </c>
      <c r="Q108" s="144">
        <v>798985</v>
      </c>
      <c r="R108" s="142"/>
      <c r="S108" s="146">
        <v>-2.3600000000001398E-3</v>
      </c>
    </row>
    <row r="109" spans="1:19" ht="14.25" customHeight="1">
      <c r="A109" s="137">
        <v>97</v>
      </c>
      <c r="B109" s="138" t="s">
        <v>154</v>
      </c>
      <c r="C109" s="16" t="s">
        <v>458</v>
      </c>
      <c r="D109" s="137">
        <v>0.01</v>
      </c>
      <c r="E109" s="139" t="s">
        <v>479</v>
      </c>
      <c r="F109" s="137" t="s">
        <v>466</v>
      </c>
      <c r="G109" s="147">
        <v>42621.383333333331</v>
      </c>
      <c r="H109" s="137">
        <v>1.3338699999999999</v>
      </c>
      <c r="I109" s="137"/>
      <c r="J109" s="148">
        <v>42621.447222222225</v>
      </c>
      <c r="K109" s="137">
        <v>1.3360300000000001</v>
      </c>
      <c r="L109" s="139" t="s">
        <v>467</v>
      </c>
      <c r="M109" s="145" t="s">
        <v>468</v>
      </c>
      <c r="N109" s="137"/>
      <c r="O109" s="141">
        <v>-21.6</v>
      </c>
      <c r="P109" s="143">
        <v>-219</v>
      </c>
      <c r="Q109" s="144">
        <v>798766</v>
      </c>
      <c r="R109" s="142"/>
      <c r="S109" s="146">
        <v>-2.1600000000001618E-3</v>
      </c>
    </row>
    <row r="110" spans="1:19" ht="14.25" customHeight="1">
      <c r="A110" s="137">
        <v>98</v>
      </c>
      <c r="B110" s="138" t="s">
        <v>168</v>
      </c>
      <c r="C110" s="16" t="s">
        <v>462</v>
      </c>
      <c r="D110" s="137">
        <v>0.01</v>
      </c>
      <c r="E110" s="137"/>
      <c r="F110" s="137" t="s">
        <v>483</v>
      </c>
      <c r="G110" s="147">
        <v>42621.763194444444</v>
      </c>
      <c r="H110" s="137">
        <v>1.79451</v>
      </c>
      <c r="I110" s="137"/>
      <c r="J110" s="148">
        <v>42621.834027777775</v>
      </c>
      <c r="K110" s="137">
        <v>1.79989</v>
      </c>
      <c r="L110" s="139" t="s">
        <v>460</v>
      </c>
      <c r="M110" s="145" t="s">
        <v>461</v>
      </c>
      <c r="N110" s="140">
        <v>53.8</v>
      </c>
      <c r="O110" s="141"/>
      <c r="P110" s="143">
        <v>407</v>
      </c>
      <c r="Q110" s="144">
        <v>799173</v>
      </c>
      <c r="R110" s="142"/>
      <c r="S110" s="146">
        <v>-5.3799999999999404E-3</v>
      </c>
    </row>
    <row r="111" spans="1:19" ht="14.25" customHeight="1">
      <c r="A111" s="137">
        <v>99</v>
      </c>
      <c r="B111" s="138" t="s">
        <v>169</v>
      </c>
      <c r="C111" s="16" t="s">
        <v>458</v>
      </c>
      <c r="D111" s="137">
        <v>0.01</v>
      </c>
      <c r="E111" s="137"/>
      <c r="F111" s="137" t="s">
        <v>459</v>
      </c>
      <c r="G111" s="147">
        <v>42621.614583333336</v>
      </c>
      <c r="H111" s="137">
        <v>0.72101999999999999</v>
      </c>
      <c r="I111" s="137"/>
      <c r="J111" s="148">
        <v>42621.658333333333</v>
      </c>
      <c r="K111" s="137">
        <v>0.71916000000000002</v>
      </c>
      <c r="L111" s="139" t="s">
        <v>460</v>
      </c>
      <c r="M111" s="145" t="s">
        <v>461</v>
      </c>
      <c r="N111" s="140">
        <v>18.600000000000001</v>
      </c>
      <c r="O111" s="141"/>
      <c r="P111" s="143">
        <v>196</v>
      </c>
      <c r="Q111" s="144">
        <v>799369</v>
      </c>
      <c r="R111" s="142"/>
      <c r="S111" s="146">
        <v>1.8599999999999728E-3</v>
      </c>
    </row>
    <row r="112" spans="1:19" ht="14.25" customHeight="1">
      <c r="A112" s="137">
        <v>100</v>
      </c>
      <c r="B112" s="138" t="s">
        <v>152</v>
      </c>
      <c r="C112" s="16" t="s">
        <v>462</v>
      </c>
      <c r="D112" s="137">
        <v>0.01</v>
      </c>
      <c r="E112" s="139" t="s">
        <v>479</v>
      </c>
      <c r="F112" s="137" t="s">
        <v>466</v>
      </c>
      <c r="G112" s="147">
        <v>42621.591666666667</v>
      </c>
      <c r="H112" s="137">
        <v>1.2877000000000001</v>
      </c>
      <c r="I112" s="137"/>
      <c r="J112" s="148">
        <v>42621.757638888892</v>
      </c>
      <c r="K112" s="137">
        <v>1.2879700000000001</v>
      </c>
      <c r="L112" s="139" t="s">
        <v>384</v>
      </c>
      <c r="M112" s="145" t="s">
        <v>464</v>
      </c>
      <c r="N112" s="140">
        <v>2.7</v>
      </c>
      <c r="O112" s="141"/>
      <c r="P112" s="143">
        <v>21</v>
      </c>
      <c r="Q112" s="144">
        <v>799390</v>
      </c>
      <c r="R112" s="142"/>
      <c r="S112" s="146">
        <v>-2.6999999999999247E-4</v>
      </c>
    </row>
    <row r="113" spans="1:19" ht="14.25" customHeight="1">
      <c r="A113" s="137">
        <v>101</v>
      </c>
      <c r="B113" s="138" t="s">
        <v>146</v>
      </c>
      <c r="C113" s="16" t="s">
        <v>458</v>
      </c>
      <c r="D113" s="137">
        <v>0.01</v>
      </c>
      <c r="E113" s="139" t="s">
        <v>479</v>
      </c>
      <c r="F113" s="137" t="s">
        <v>474</v>
      </c>
      <c r="G113" s="147">
        <v>42622.13958333333</v>
      </c>
      <c r="H113" s="137">
        <v>0.84646999999999994</v>
      </c>
      <c r="I113" s="137"/>
      <c r="J113" s="148">
        <v>42622.394444444442</v>
      </c>
      <c r="K113" s="137">
        <v>0.84704000000000002</v>
      </c>
      <c r="L113" s="139" t="s">
        <v>467</v>
      </c>
      <c r="M113" s="145" t="s">
        <v>468</v>
      </c>
      <c r="N113" s="137"/>
      <c r="O113" s="141">
        <v>-5.7</v>
      </c>
      <c r="P113" s="143">
        <v>-78</v>
      </c>
      <c r="Q113" s="144">
        <v>799312</v>
      </c>
      <c r="R113" s="142"/>
      <c r="S113" s="146">
        <v>-5.7000000000007045E-4</v>
      </c>
    </row>
    <row r="114" spans="1:19" ht="14.25" customHeight="1">
      <c r="A114" s="137">
        <v>102</v>
      </c>
      <c r="B114" s="138" t="s">
        <v>156</v>
      </c>
      <c r="C114" s="16" t="s">
        <v>458</v>
      </c>
      <c r="D114" s="137">
        <v>0.01</v>
      </c>
      <c r="E114" s="139" t="s">
        <v>479</v>
      </c>
      <c r="F114" s="137" t="s">
        <v>466</v>
      </c>
      <c r="G114" s="147">
        <v>42622.420138888891</v>
      </c>
      <c r="H114" s="137">
        <v>115.14100000000001</v>
      </c>
      <c r="I114" s="137"/>
      <c r="J114" s="148">
        <v>42622.545138888891</v>
      </c>
      <c r="K114" s="137">
        <v>115.304</v>
      </c>
      <c r="L114" s="139" t="s">
        <v>467</v>
      </c>
      <c r="M114" s="145" t="s">
        <v>468</v>
      </c>
      <c r="N114" s="137"/>
      <c r="O114" s="141">
        <v>-16.3</v>
      </c>
      <c r="P114" s="143">
        <v>-163</v>
      </c>
      <c r="Q114" s="144">
        <v>799149</v>
      </c>
      <c r="R114" s="142"/>
      <c r="S114" s="146">
        <v>-0.1629999999999967</v>
      </c>
    </row>
    <row r="115" spans="1:19" ht="14.25" customHeight="1">
      <c r="A115" s="137"/>
      <c r="B115" s="137"/>
      <c r="D115" s="137"/>
      <c r="E115" s="137"/>
      <c r="F115" s="137"/>
      <c r="G115" s="137"/>
      <c r="H115" s="137"/>
      <c r="I115" s="137"/>
      <c r="J115" s="148"/>
      <c r="K115" s="137"/>
      <c r="L115" s="139" t="s">
        <v>484</v>
      </c>
      <c r="M115" s="145"/>
      <c r="N115" s="137"/>
      <c r="O115" s="141"/>
      <c r="P115" s="143"/>
      <c r="Q115" s="144"/>
      <c r="R115" s="142"/>
      <c r="S115" s="137"/>
    </row>
    <row r="116" spans="1:19" ht="14.25" customHeight="1">
      <c r="A116" s="137"/>
      <c r="B116" s="137"/>
      <c r="D116" s="137"/>
      <c r="E116" s="137"/>
      <c r="F116" s="137"/>
      <c r="G116" s="137"/>
      <c r="H116" s="137"/>
      <c r="I116" s="137"/>
      <c r="J116" s="148"/>
      <c r="K116" s="137"/>
      <c r="L116" s="139" t="s">
        <v>485</v>
      </c>
      <c r="M116" s="145"/>
      <c r="N116" s="137"/>
      <c r="O116" s="141"/>
      <c r="P116" s="143"/>
      <c r="Q116" s="144"/>
      <c r="R116" s="142"/>
      <c r="S116" s="137"/>
    </row>
    <row r="117" spans="1:19" ht="14.25" customHeight="1">
      <c r="A117" s="137">
        <v>103</v>
      </c>
      <c r="B117" s="138" t="s">
        <v>154</v>
      </c>
      <c r="C117" s="16" t="s">
        <v>458</v>
      </c>
      <c r="D117" s="137">
        <v>0.01</v>
      </c>
      <c r="E117" s="139" t="s">
        <v>479</v>
      </c>
      <c r="F117" s="137" t="s">
        <v>466</v>
      </c>
      <c r="G117" s="147">
        <v>42625.520138888889</v>
      </c>
      <c r="H117" s="137">
        <v>1.32636</v>
      </c>
      <c r="I117" s="137" t="s">
        <v>466</v>
      </c>
      <c r="J117" s="148">
        <v>42625.624305555553</v>
      </c>
      <c r="K117" s="137">
        <v>1.32904</v>
      </c>
      <c r="L117" s="139" t="s">
        <v>467</v>
      </c>
      <c r="M117" s="145" t="s">
        <v>468</v>
      </c>
      <c r="N117" s="137"/>
      <c r="O117" s="141">
        <v>-26.8</v>
      </c>
      <c r="P117" s="143">
        <v>-273</v>
      </c>
      <c r="Q117" s="144">
        <v>798876</v>
      </c>
      <c r="R117" s="142"/>
      <c r="S117" s="146">
        <v>-2.6800000000000157E-3</v>
      </c>
    </row>
    <row r="118" spans="1:19" ht="14.25" customHeight="1">
      <c r="A118" s="137">
        <v>104</v>
      </c>
      <c r="B118" s="138" t="s">
        <v>163</v>
      </c>
      <c r="C118" s="16" t="s">
        <v>458</v>
      </c>
      <c r="D118" s="137">
        <v>0.01</v>
      </c>
      <c r="E118" s="139" t="s">
        <v>479</v>
      </c>
      <c r="F118" s="137" t="s">
        <v>466</v>
      </c>
      <c r="G118" s="147">
        <v>42625.478472222225</v>
      </c>
      <c r="H118" s="137">
        <v>104.887</v>
      </c>
      <c r="I118" s="137" t="s">
        <v>466</v>
      </c>
      <c r="J118" s="148">
        <v>42626.044444444444</v>
      </c>
      <c r="K118" s="137">
        <v>104.917</v>
      </c>
      <c r="L118" s="139" t="s">
        <v>384</v>
      </c>
      <c r="M118" s="145" t="s">
        <v>464</v>
      </c>
      <c r="N118" s="137"/>
      <c r="O118" s="141">
        <v>-3</v>
      </c>
      <c r="P118" s="143">
        <v>-30</v>
      </c>
      <c r="Q118" s="144">
        <v>798846</v>
      </c>
      <c r="R118" s="142"/>
      <c r="S118" s="146">
        <v>-3.0000000000001137E-2</v>
      </c>
    </row>
    <row r="119" spans="1:19" ht="14.25" customHeight="1">
      <c r="A119" s="137">
        <v>105</v>
      </c>
      <c r="B119" s="138" t="s">
        <v>155</v>
      </c>
      <c r="C119" s="16" t="s">
        <v>462</v>
      </c>
      <c r="D119" s="137">
        <v>0.01</v>
      </c>
      <c r="E119" s="137"/>
      <c r="F119" s="137" t="s">
        <v>463</v>
      </c>
      <c r="G119" s="147">
        <v>42625.84375</v>
      </c>
      <c r="H119" s="137">
        <v>0.75422999999999996</v>
      </c>
      <c r="I119" s="137" t="s">
        <v>463</v>
      </c>
      <c r="J119" s="148">
        <v>42625.87777777778</v>
      </c>
      <c r="K119" s="137">
        <v>0.75619999999999998</v>
      </c>
      <c r="L119" s="139" t="s">
        <v>460</v>
      </c>
      <c r="M119" s="145" t="s">
        <v>461</v>
      </c>
      <c r="N119" s="140">
        <v>19.7</v>
      </c>
      <c r="O119" s="141"/>
      <c r="P119" s="143">
        <v>201</v>
      </c>
      <c r="Q119" s="144">
        <v>799047</v>
      </c>
      <c r="R119" s="142"/>
      <c r="S119" s="146">
        <v>-1.9700000000000273E-3</v>
      </c>
    </row>
    <row r="120" spans="1:19" ht="13.5" customHeight="1">
      <c r="A120" s="137">
        <v>106</v>
      </c>
      <c r="B120" s="138" t="s">
        <v>159</v>
      </c>
      <c r="C120" s="16" t="s">
        <v>462</v>
      </c>
      <c r="D120" s="137">
        <v>0.01</v>
      </c>
      <c r="E120" s="137"/>
      <c r="F120" s="137" t="s">
        <v>463</v>
      </c>
      <c r="G120" s="147">
        <v>42626.500694444447</v>
      </c>
      <c r="H120" s="137">
        <v>1.0922799999999999</v>
      </c>
      <c r="I120" s="137" t="s">
        <v>463</v>
      </c>
      <c r="J120" s="148">
        <v>42626.539583333331</v>
      </c>
      <c r="K120" s="137">
        <v>1.0916300000000001</v>
      </c>
      <c r="L120" s="139" t="s">
        <v>467</v>
      </c>
      <c r="M120" s="145" t="s">
        <v>464</v>
      </c>
      <c r="N120" s="137"/>
      <c r="O120" s="141">
        <v>-6.5</v>
      </c>
      <c r="P120" s="143">
        <v>-68</v>
      </c>
      <c r="Q120" s="144">
        <v>798979</v>
      </c>
      <c r="R120" s="142"/>
      <c r="S120" s="146">
        <v>6.4999999999981739E-4</v>
      </c>
    </row>
    <row r="121" spans="1:19" ht="13.5" customHeight="1">
      <c r="A121" s="137">
        <v>107</v>
      </c>
      <c r="B121" s="138" t="s">
        <v>167</v>
      </c>
      <c r="C121" s="16" t="s">
        <v>458</v>
      </c>
      <c r="D121" s="137">
        <v>1.4</v>
      </c>
      <c r="E121" s="137"/>
      <c r="F121" s="137" t="s">
        <v>459</v>
      </c>
      <c r="G121" s="147">
        <v>42626.652083333334</v>
      </c>
      <c r="H121" s="137">
        <v>1.73922</v>
      </c>
      <c r="I121" s="137" t="s">
        <v>459</v>
      </c>
      <c r="J121" s="148">
        <v>42626.831250000003</v>
      </c>
      <c r="K121" s="137">
        <v>1.7391099999999999</v>
      </c>
      <c r="L121" s="139" t="s">
        <v>384</v>
      </c>
      <c r="M121" s="145" t="s">
        <v>464</v>
      </c>
      <c r="N121" s="140">
        <v>11</v>
      </c>
      <c r="O121" s="141"/>
      <c r="P121" s="143">
        <v>1195</v>
      </c>
      <c r="Q121" s="144">
        <v>800174</v>
      </c>
      <c r="R121" s="142"/>
      <c r="S121" s="146">
        <v>1.100000000000545E-4</v>
      </c>
    </row>
    <row r="122" spans="1:19">
      <c r="A122" s="137">
        <v>108</v>
      </c>
      <c r="B122" s="138" t="s">
        <v>155</v>
      </c>
      <c r="C122" s="16" t="s">
        <v>458</v>
      </c>
      <c r="D122" s="137">
        <v>0.01</v>
      </c>
      <c r="E122" s="139" t="s">
        <v>479</v>
      </c>
      <c r="F122" s="137" t="s">
        <v>466</v>
      </c>
      <c r="G122" s="147">
        <v>42626.67083333333</v>
      </c>
      <c r="H122" s="137">
        <v>0.74597999999999998</v>
      </c>
      <c r="I122" s="137" t="s">
        <v>466</v>
      </c>
      <c r="J122" s="148">
        <v>42627.729166666664</v>
      </c>
      <c r="K122" s="137">
        <v>0.74900999999999995</v>
      </c>
      <c r="L122" s="139" t="s">
        <v>467</v>
      </c>
      <c r="M122" s="145" t="s">
        <v>468</v>
      </c>
      <c r="N122" s="137"/>
      <c r="O122" s="141">
        <v>-30.3</v>
      </c>
      <c r="P122" s="143">
        <v>-311</v>
      </c>
      <c r="Q122" s="144">
        <v>799863</v>
      </c>
      <c r="R122" s="142"/>
      <c r="S122" s="146">
        <v>-3.0299999999999772E-3</v>
      </c>
    </row>
    <row r="123" spans="1:19">
      <c r="A123" s="137">
        <v>109</v>
      </c>
      <c r="B123" s="138" t="s">
        <v>156</v>
      </c>
      <c r="C123" s="16" t="s">
        <v>458</v>
      </c>
      <c r="D123" s="137">
        <v>0.01</v>
      </c>
      <c r="E123" s="139" t="s">
        <v>479</v>
      </c>
      <c r="F123" s="137" t="s">
        <v>466</v>
      </c>
      <c r="G123" s="147">
        <v>42627.866666666669</v>
      </c>
      <c r="H123" s="137">
        <v>115.173</v>
      </c>
      <c r="I123" s="137" t="s">
        <v>466</v>
      </c>
      <c r="J123" s="148">
        <v>42628.203472222223</v>
      </c>
      <c r="K123" s="137">
        <v>114.773</v>
      </c>
      <c r="L123" s="139" t="s">
        <v>486</v>
      </c>
      <c r="M123" s="145" t="s">
        <v>461</v>
      </c>
      <c r="N123" s="140">
        <v>40</v>
      </c>
      <c r="O123" s="141"/>
      <c r="P123" s="143">
        <v>400</v>
      </c>
      <c r="Q123" s="144">
        <v>800263</v>
      </c>
      <c r="R123" s="142"/>
      <c r="S123" s="146">
        <v>0.40000000000000568</v>
      </c>
    </row>
    <row r="124" spans="1:19">
      <c r="A124" s="137">
        <v>110</v>
      </c>
      <c r="B124" s="138" t="s">
        <v>161</v>
      </c>
      <c r="C124" s="16" t="s">
        <v>458</v>
      </c>
      <c r="D124" s="137">
        <v>0.77</v>
      </c>
      <c r="E124" s="137"/>
      <c r="F124" s="137" t="s">
        <v>459</v>
      </c>
      <c r="G124" s="147">
        <v>42628.749305555553</v>
      </c>
      <c r="H124" s="137">
        <v>1.49848</v>
      </c>
      <c r="I124" s="137" t="s">
        <v>459</v>
      </c>
      <c r="J124" s="148">
        <v>42629.125694444447</v>
      </c>
      <c r="K124" s="137">
        <v>1.4979</v>
      </c>
      <c r="L124" s="139" t="s">
        <v>384</v>
      </c>
      <c r="M124" s="145" t="s">
        <v>464</v>
      </c>
      <c r="N124" s="140">
        <v>5.8</v>
      </c>
      <c r="O124" s="141"/>
      <c r="P124" s="143">
        <v>3420</v>
      </c>
      <c r="Q124" s="144">
        <v>803683</v>
      </c>
      <c r="R124" s="142"/>
      <c r="S124" s="146">
        <v>5.8000000000002494E-4</v>
      </c>
    </row>
    <row r="125" spans="1:19">
      <c r="A125" s="137"/>
      <c r="B125" s="137"/>
      <c r="D125" s="137"/>
      <c r="E125" s="137"/>
      <c r="F125" s="137"/>
      <c r="G125" s="137"/>
      <c r="H125" s="137"/>
      <c r="I125" s="137"/>
      <c r="J125" s="148"/>
      <c r="K125" s="137"/>
      <c r="L125" s="139" t="s">
        <v>487</v>
      </c>
      <c r="M125" s="145"/>
      <c r="N125" s="137"/>
      <c r="O125" s="141"/>
      <c r="P125" s="143"/>
      <c r="Q125" s="144"/>
      <c r="R125" s="142"/>
      <c r="S125" s="137"/>
    </row>
    <row r="126" spans="1:19">
      <c r="A126" s="137"/>
      <c r="B126" s="137"/>
      <c r="D126" s="137"/>
      <c r="E126" s="137"/>
      <c r="F126" s="137"/>
      <c r="G126" s="137"/>
      <c r="H126" s="137"/>
      <c r="I126" s="137"/>
      <c r="J126" s="148"/>
      <c r="K126" s="137"/>
      <c r="L126" s="139" t="s">
        <v>488</v>
      </c>
      <c r="M126" s="145"/>
      <c r="N126" s="137"/>
      <c r="O126" s="141"/>
      <c r="P126" s="143"/>
      <c r="Q126" s="144"/>
      <c r="R126" s="142"/>
      <c r="S126" s="137"/>
    </row>
    <row r="127" spans="1:19">
      <c r="A127" s="137">
        <v>111</v>
      </c>
      <c r="B127" s="138" t="s">
        <v>152</v>
      </c>
      <c r="C127" s="16" t="s">
        <v>458</v>
      </c>
      <c r="D127" s="137">
        <v>0.01</v>
      </c>
      <c r="E127" s="137"/>
      <c r="F127" s="137" t="s">
        <v>483</v>
      </c>
      <c r="G127" s="147">
        <v>42634.932638888888</v>
      </c>
      <c r="H127" s="137">
        <v>1.31297</v>
      </c>
      <c r="I127" s="137" t="s">
        <v>483</v>
      </c>
      <c r="J127" s="148">
        <v>42635.134027777778</v>
      </c>
      <c r="K127" s="137">
        <v>1.3061400000000001</v>
      </c>
      <c r="L127" s="139" t="s">
        <v>460</v>
      </c>
      <c r="M127" s="145" t="s">
        <v>461</v>
      </c>
      <c r="N127" s="140">
        <v>68.3</v>
      </c>
      <c r="O127" s="141"/>
      <c r="P127" s="143">
        <v>524</v>
      </c>
      <c r="Q127" s="144">
        <v>804207</v>
      </c>
      <c r="R127" s="142"/>
      <c r="S127" s="146">
        <v>6.8299999999998917E-3</v>
      </c>
    </row>
    <row r="128" spans="1:19">
      <c r="A128" s="137">
        <v>112</v>
      </c>
      <c r="B128" s="138" t="s">
        <v>153</v>
      </c>
      <c r="C128" s="16" t="s">
        <v>458</v>
      </c>
      <c r="D128" s="137">
        <v>4.22</v>
      </c>
      <c r="E128" s="137"/>
      <c r="F128" s="137" t="s">
        <v>459</v>
      </c>
      <c r="G128" s="147">
        <v>42632.738194444442</v>
      </c>
      <c r="H128" s="137">
        <v>0.97831999999999997</v>
      </c>
      <c r="I128" s="137" t="s">
        <v>459</v>
      </c>
      <c r="J128" s="148">
        <v>42633.162499999999</v>
      </c>
      <c r="K128" s="137">
        <v>0.98075000000000001</v>
      </c>
      <c r="L128" s="139" t="s">
        <v>467</v>
      </c>
      <c r="M128" s="145" t="s">
        <v>468</v>
      </c>
      <c r="N128" s="137"/>
      <c r="O128" s="141">
        <v>-24.3</v>
      </c>
      <c r="P128" s="143">
        <v>-106553</v>
      </c>
      <c r="Q128" s="144">
        <v>697654</v>
      </c>
      <c r="R128" s="142"/>
      <c r="S128" s="146">
        <v>-2.4300000000000432E-3</v>
      </c>
    </row>
    <row r="129" spans="1:19">
      <c r="A129" s="137">
        <v>113</v>
      </c>
      <c r="B129" s="138" t="s">
        <v>152</v>
      </c>
      <c r="C129" s="16" t="s">
        <v>458</v>
      </c>
      <c r="D129" s="137">
        <v>0.01</v>
      </c>
      <c r="E129" s="139" t="s">
        <v>479</v>
      </c>
      <c r="F129" s="137" t="s">
        <v>466</v>
      </c>
      <c r="G129" s="147">
        <v>42632.700694444444</v>
      </c>
      <c r="H129" s="137">
        <v>1.3150599999999999</v>
      </c>
      <c r="I129" s="137" t="s">
        <v>466</v>
      </c>
      <c r="J129" s="148">
        <v>42632.804166666669</v>
      </c>
      <c r="K129" s="137">
        <v>1.3200400000000001</v>
      </c>
      <c r="L129" s="139" t="s">
        <v>489</v>
      </c>
      <c r="M129" s="145" t="s">
        <v>468</v>
      </c>
      <c r="N129" s="137"/>
      <c r="O129" s="141">
        <v>-49.8</v>
      </c>
      <c r="P129" s="143">
        <v>-384</v>
      </c>
      <c r="Q129" s="144">
        <v>697270</v>
      </c>
      <c r="R129" s="142"/>
      <c r="S129" s="146">
        <v>-4.9800000000002065E-3</v>
      </c>
    </row>
    <row r="130" spans="1:19">
      <c r="A130" s="137">
        <v>114</v>
      </c>
      <c r="B130" s="138" t="s">
        <v>148</v>
      </c>
      <c r="C130" s="16" t="s">
        <v>458</v>
      </c>
      <c r="D130" s="137">
        <v>0.01</v>
      </c>
      <c r="E130" s="139" t="s">
        <v>479</v>
      </c>
      <c r="F130" s="137" t="s">
        <v>463</v>
      </c>
      <c r="G130" s="147">
        <v>42633.749305555553</v>
      </c>
      <c r="H130" s="137">
        <v>1.1168899999999999</v>
      </c>
      <c r="I130" s="137" t="s">
        <v>463</v>
      </c>
      <c r="J130" s="148">
        <v>42634.301388888889</v>
      </c>
      <c r="K130" s="137">
        <v>1.1138300000000001</v>
      </c>
      <c r="L130" s="139" t="s">
        <v>490</v>
      </c>
      <c r="M130" s="145" t="s">
        <v>461</v>
      </c>
      <c r="N130" s="140">
        <v>30.6</v>
      </c>
      <c r="O130" s="141"/>
      <c r="P130" s="143">
        <v>312</v>
      </c>
      <c r="Q130" s="144">
        <v>697582</v>
      </c>
      <c r="R130" s="142"/>
      <c r="S130" s="146">
        <v>3.0599999999998406E-3</v>
      </c>
    </row>
    <row r="131" spans="1:19">
      <c r="A131" s="137">
        <v>115</v>
      </c>
      <c r="B131" s="138" t="s">
        <v>156</v>
      </c>
      <c r="C131" s="16" t="s">
        <v>458</v>
      </c>
      <c r="D131" s="137">
        <v>0.01</v>
      </c>
      <c r="E131" s="139" t="s">
        <v>479</v>
      </c>
      <c r="F131" s="137" t="s">
        <v>463</v>
      </c>
      <c r="G131" s="147">
        <v>42633.701388888891</v>
      </c>
      <c r="H131" s="137">
        <v>113.623</v>
      </c>
      <c r="I131" s="137" t="s">
        <v>463</v>
      </c>
      <c r="J131" s="148">
        <v>42634.76666666667</v>
      </c>
      <c r="K131" s="137">
        <v>112.87</v>
      </c>
      <c r="L131" s="139" t="s">
        <v>491</v>
      </c>
      <c r="M131" s="145" t="s">
        <v>461</v>
      </c>
      <c r="N131" s="140">
        <v>75.3</v>
      </c>
      <c r="O131" s="141"/>
      <c r="P131" s="143">
        <v>753</v>
      </c>
      <c r="Q131" s="144">
        <v>698335</v>
      </c>
      <c r="R131" s="142"/>
      <c r="S131" s="146">
        <v>0.75300000000000011</v>
      </c>
    </row>
    <row r="132" spans="1:19">
      <c r="A132" s="137">
        <v>116</v>
      </c>
      <c r="B132" s="138" t="s">
        <v>160</v>
      </c>
      <c r="C132" s="16" t="s">
        <v>458</v>
      </c>
      <c r="D132" s="137">
        <v>0.01</v>
      </c>
      <c r="E132" s="139" t="s">
        <v>479</v>
      </c>
      <c r="F132" s="137" t="s">
        <v>466</v>
      </c>
      <c r="G132" s="147">
        <v>42635.519444444442</v>
      </c>
      <c r="H132" s="137">
        <v>1.46347</v>
      </c>
      <c r="I132" s="137" t="s">
        <v>466</v>
      </c>
      <c r="J132" s="148">
        <v>42636.645833333336</v>
      </c>
      <c r="K132" s="137">
        <v>1.46709</v>
      </c>
      <c r="L132" s="139" t="s">
        <v>492</v>
      </c>
      <c r="M132" s="145" t="s">
        <v>468</v>
      </c>
      <c r="N132" s="137"/>
      <c r="O132" s="141">
        <v>-36.200000000000003</v>
      </c>
      <c r="P132" s="143">
        <v>-280</v>
      </c>
      <c r="Q132" s="144">
        <v>698055</v>
      </c>
      <c r="R132" s="142"/>
      <c r="S132" s="146">
        <v>-3.6199999999999566E-3</v>
      </c>
    </row>
    <row r="133" spans="1:19">
      <c r="A133" s="137"/>
      <c r="B133" s="137"/>
      <c r="D133" s="137"/>
      <c r="E133" s="137"/>
      <c r="F133" s="137"/>
      <c r="G133" s="137"/>
      <c r="H133" s="137"/>
      <c r="I133" s="137"/>
      <c r="J133" s="148"/>
      <c r="K133" s="137"/>
      <c r="L133" s="139" t="s">
        <v>493</v>
      </c>
      <c r="M133" s="145"/>
      <c r="N133" s="137"/>
      <c r="O133" s="141"/>
      <c r="P133" s="143"/>
      <c r="Q133" s="144"/>
      <c r="R133" s="142"/>
      <c r="S133" s="137"/>
    </row>
    <row r="134" spans="1:19">
      <c r="A134" s="137"/>
      <c r="B134" s="137"/>
      <c r="D134" s="137"/>
      <c r="E134" s="137"/>
      <c r="F134" s="137"/>
      <c r="G134" s="137"/>
      <c r="H134" s="137"/>
      <c r="I134" s="137"/>
      <c r="J134" s="148"/>
      <c r="K134" s="137"/>
      <c r="L134" s="139" t="s">
        <v>494</v>
      </c>
      <c r="M134" s="145"/>
      <c r="N134" s="137"/>
      <c r="O134" s="141"/>
      <c r="P134" s="143"/>
      <c r="Q134" s="144"/>
      <c r="R134" s="142"/>
      <c r="S134" s="137"/>
    </row>
    <row r="135" spans="1:19">
      <c r="A135" s="137">
        <v>117</v>
      </c>
      <c r="B135" s="138" t="s">
        <v>155</v>
      </c>
      <c r="C135" s="16" t="s">
        <v>462</v>
      </c>
      <c r="D135" s="137">
        <v>0.01</v>
      </c>
      <c r="E135" s="139" t="s">
        <v>479</v>
      </c>
      <c r="F135" s="137" t="s">
        <v>463</v>
      </c>
      <c r="G135" s="147">
        <v>42639.602777777778</v>
      </c>
      <c r="H135" s="137">
        <v>0.76283000000000001</v>
      </c>
      <c r="I135" s="137" t="s">
        <v>463</v>
      </c>
      <c r="J135" s="148">
        <v>42639.620138888888</v>
      </c>
      <c r="K135" s="137">
        <v>0.76288999999999996</v>
      </c>
      <c r="L135" s="139" t="s">
        <v>384</v>
      </c>
      <c r="M135" s="145" t="s">
        <v>464</v>
      </c>
      <c r="N135" s="140">
        <v>0.6</v>
      </c>
      <c r="O135" s="141"/>
      <c r="P135" s="143">
        <v>6</v>
      </c>
      <c r="Q135" s="144">
        <v>698061</v>
      </c>
      <c r="R135" s="142"/>
      <c r="S135" s="146">
        <v>-5.9999999999948983E-5</v>
      </c>
    </row>
    <row r="136" spans="1:19">
      <c r="A136" s="137">
        <v>118</v>
      </c>
      <c r="B136" s="138" t="s">
        <v>162</v>
      </c>
      <c r="C136" s="16" t="s">
        <v>462</v>
      </c>
      <c r="D136" s="137">
        <v>1.3</v>
      </c>
      <c r="E136" s="137"/>
      <c r="F136" s="137" t="s">
        <v>459</v>
      </c>
      <c r="G136" s="147">
        <v>42640.385416666664</v>
      </c>
      <c r="H136" s="137">
        <v>1.2600800000000001</v>
      </c>
      <c r="I136" s="153" t="s">
        <v>544</v>
      </c>
      <c r="J136" s="148">
        <v>42641.37777777778</v>
      </c>
      <c r="K136" s="137">
        <v>1.2652099999999999</v>
      </c>
      <c r="L136" s="139" t="s">
        <v>460</v>
      </c>
      <c r="M136" s="145" t="s">
        <v>461</v>
      </c>
      <c r="N136" s="140">
        <v>51.3</v>
      </c>
      <c r="O136" s="141"/>
      <c r="P136" s="143">
        <v>69043</v>
      </c>
      <c r="Q136" s="144">
        <v>767104</v>
      </c>
      <c r="R136" s="142"/>
      <c r="S136" s="146">
        <v>-5.1299999999998569E-3</v>
      </c>
    </row>
    <row r="137" spans="1:19">
      <c r="A137" s="137">
        <v>119</v>
      </c>
      <c r="B137" s="138" t="s">
        <v>146</v>
      </c>
      <c r="C137" s="16" t="s">
        <v>458</v>
      </c>
      <c r="D137" s="137">
        <v>0.01</v>
      </c>
      <c r="E137" s="139" t="s">
        <v>479</v>
      </c>
      <c r="F137" s="153" t="s">
        <v>543</v>
      </c>
      <c r="G137" s="147">
        <v>42641.002083333333</v>
      </c>
      <c r="H137" s="137">
        <v>0.86114999999999997</v>
      </c>
      <c r="I137" s="153" t="s">
        <v>543</v>
      </c>
      <c r="J137" s="148">
        <v>42641.496527777781</v>
      </c>
      <c r="K137" s="137">
        <v>0.86282000000000003</v>
      </c>
      <c r="L137" s="139" t="s">
        <v>492</v>
      </c>
      <c r="M137" s="145" t="s">
        <v>468</v>
      </c>
      <c r="N137" s="137"/>
      <c r="O137" s="141">
        <v>-16.7</v>
      </c>
      <c r="P137" s="143">
        <v>-219</v>
      </c>
      <c r="Q137" s="144">
        <v>766885</v>
      </c>
      <c r="R137" s="142"/>
      <c r="S137" s="146">
        <v>-1.6700000000000603E-3</v>
      </c>
    </row>
    <row r="138" spans="1:19">
      <c r="A138" s="137"/>
      <c r="B138" s="137"/>
      <c r="D138" s="137"/>
      <c r="E138" s="137"/>
      <c r="F138" s="137"/>
      <c r="G138" s="137"/>
      <c r="H138" s="137"/>
      <c r="I138" s="137"/>
      <c r="J138" s="148"/>
      <c r="K138" s="137"/>
      <c r="L138" s="139" t="s">
        <v>493</v>
      </c>
      <c r="M138" s="145"/>
      <c r="N138" s="137"/>
      <c r="O138" s="141"/>
      <c r="P138" s="143"/>
      <c r="Q138" s="144"/>
      <c r="R138" s="142"/>
      <c r="S138" s="137"/>
    </row>
    <row r="139" spans="1:19">
      <c r="A139" s="137"/>
      <c r="B139" s="137"/>
      <c r="D139" s="137"/>
      <c r="E139" s="137"/>
      <c r="F139" s="137"/>
      <c r="G139" s="137"/>
      <c r="H139" s="137"/>
      <c r="I139" s="137"/>
      <c r="J139" s="148"/>
      <c r="K139" s="137"/>
      <c r="L139" s="139" t="s">
        <v>494</v>
      </c>
      <c r="M139" s="145"/>
      <c r="N139" s="137"/>
      <c r="O139" s="141"/>
      <c r="P139" s="143"/>
      <c r="Q139" s="144"/>
      <c r="R139" s="142"/>
      <c r="S139" s="137"/>
    </row>
    <row r="140" spans="1:19" s="137" customFormat="1">
      <c r="A140" s="137">
        <v>120</v>
      </c>
      <c r="B140" s="155" t="s">
        <v>529</v>
      </c>
      <c r="C140" s="16" t="s">
        <v>541</v>
      </c>
      <c r="D140" s="137">
        <v>0.49</v>
      </c>
      <c r="F140" s="153" t="s">
        <v>552</v>
      </c>
      <c r="G140" s="136">
        <v>42642.366666666669</v>
      </c>
      <c r="H140" s="137">
        <v>132.327</v>
      </c>
      <c r="I140" s="153" t="s">
        <v>552</v>
      </c>
      <c r="J140" s="148">
        <v>42646.429861111108</v>
      </c>
      <c r="K140" s="137">
        <v>130.19399999999999</v>
      </c>
      <c r="L140" s="157" t="s">
        <v>560</v>
      </c>
      <c r="M140" s="169" t="s">
        <v>545</v>
      </c>
      <c r="O140" s="141">
        <v>-213.3</v>
      </c>
      <c r="P140" s="166">
        <v>-104517</v>
      </c>
      <c r="Q140" s="168">
        <f>SUM(Q137,P140)</f>
        <v>662368</v>
      </c>
      <c r="R140" s="142"/>
      <c r="S140" s="137">
        <f>SUM(H140,-K140)</f>
        <v>2.1330000000000098</v>
      </c>
    </row>
    <row r="141" spans="1:19" s="137" customFormat="1">
      <c r="A141" s="137">
        <v>121</v>
      </c>
      <c r="B141" s="155" t="s">
        <v>530</v>
      </c>
      <c r="C141" s="16" t="s">
        <v>541</v>
      </c>
      <c r="D141" s="137">
        <v>0.01</v>
      </c>
      <c r="E141" s="157" t="s">
        <v>479</v>
      </c>
      <c r="F141" s="153" t="s">
        <v>553</v>
      </c>
      <c r="G141" s="136">
        <v>42646.574305555558</v>
      </c>
      <c r="H141" s="137">
        <v>1.1242300000000001</v>
      </c>
      <c r="I141" s="153" t="s">
        <v>553</v>
      </c>
      <c r="J141" s="172">
        <v>42646.708333333336</v>
      </c>
      <c r="K141" s="137">
        <v>1.12195</v>
      </c>
      <c r="L141" s="157" t="s">
        <v>561</v>
      </c>
      <c r="M141" s="169" t="s">
        <v>545</v>
      </c>
      <c r="O141" s="141">
        <v>-22.8</v>
      </c>
      <c r="P141" s="166">
        <v>-232</v>
      </c>
      <c r="Q141" s="168">
        <f>SUM(Q140,P141)</f>
        <v>662136</v>
      </c>
      <c r="R141" s="142"/>
      <c r="S141" s="153">
        <f t="shared" ref="S141:S154" si="4">SUM(H141,-K141)</f>
        <v>2.2800000000000598E-3</v>
      </c>
    </row>
    <row r="142" spans="1:19" s="137" customFormat="1">
      <c r="A142" s="153">
        <v>122</v>
      </c>
      <c r="B142" s="155" t="s">
        <v>531</v>
      </c>
      <c r="C142" s="16" t="s">
        <v>542</v>
      </c>
      <c r="D142" s="137">
        <v>0.01</v>
      </c>
      <c r="E142" s="153" t="s">
        <v>555</v>
      </c>
      <c r="F142" s="153" t="s">
        <v>554</v>
      </c>
      <c r="G142" s="136">
        <v>42646.744444444441</v>
      </c>
      <c r="H142" s="137">
        <v>0.87312999999999996</v>
      </c>
      <c r="I142" s="153" t="s">
        <v>554</v>
      </c>
      <c r="J142" s="172">
        <v>42647.410416666666</v>
      </c>
      <c r="K142" s="137">
        <v>0.87477000000000005</v>
      </c>
      <c r="L142" s="157" t="s">
        <v>561</v>
      </c>
      <c r="M142" s="169" t="s">
        <v>545</v>
      </c>
      <c r="O142" s="141">
        <v>-16.399999999999999</v>
      </c>
      <c r="P142" s="166">
        <v>-214</v>
      </c>
      <c r="Q142" s="168">
        <f t="shared" ref="Q142:Q154" si="5">SUM(Q141,P142)</f>
        <v>661922</v>
      </c>
      <c r="R142" s="142"/>
      <c r="S142" s="153">
        <f t="shared" si="4"/>
        <v>-1.6400000000000858E-3</v>
      </c>
    </row>
    <row r="143" spans="1:19" s="137" customFormat="1">
      <c r="A143" s="153">
        <v>123</v>
      </c>
      <c r="B143" s="155" t="s">
        <v>532</v>
      </c>
      <c r="C143" s="16" t="s">
        <v>542</v>
      </c>
      <c r="D143" s="137">
        <v>0.01</v>
      </c>
      <c r="E143" s="153" t="s">
        <v>556</v>
      </c>
      <c r="F143" s="153" t="s">
        <v>553</v>
      </c>
      <c r="G143" s="136">
        <v>42646.743055555555</v>
      </c>
      <c r="H143" s="137">
        <v>1.09057</v>
      </c>
      <c r="I143" s="153" t="s">
        <v>553</v>
      </c>
      <c r="J143" s="172">
        <v>42646.793055555558</v>
      </c>
      <c r="K143" s="137">
        <v>1.09233</v>
      </c>
      <c r="L143" s="157" t="s">
        <v>561</v>
      </c>
      <c r="M143" s="169" t="s">
        <v>545</v>
      </c>
      <c r="O143" s="141">
        <v>-17.600000000000001</v>
      </c>
      <c r="P143" s="166">
        <v>-184</v>
      </c>
      <c r="Q143" s="168">
        <f t="shared" si="5"/>
        <v>661738</v>
      </c>
      <c r="R143" s="142"/>
      <c r="S143" s="153">
        <f t="shared" si="4"/>
        <v>-1.7599999999999838E-3</v>
      </c>
    </row>
    <row r="144" spans="1:19" s="137" customFormat="1">
      <c r="A144" s="153">
        <v>124</v>
      </c>
      <c r="B144" s="155" t="s">
        <v>533</v>
      </c>
      <c r="C144" s="16" t="s">
        <v>542</v>
      </c>
      <c r="D144" s="137">
        <v>2.3199999999999998</v>
      </c>
      <c r="F144" s="153" t="s">
        <v>557</v>
      </c>
      <c r="G144" s="136">
        <v>42647.936111111114</v>
      </c>
      <c r="H144" s="137">
        <v>78.403000000000006</v>
      </c>
      <c r="I144" s="153" t="s">
        <v>557</v>
      </c>
      <c r="J144" s="172">
        <v>42648.207638888889</v>
      </c>
      <c r="K144" s="137">
        <v>78.626999999999995</v>
      </c>
      <c r="L144" s="157" t="s">
        <v>560</v>
      </c>
      <c r="M144" s="169" t="s">
        <v>545</v>
      </c>
      <c r="O144" s="141">
        <v>-22.4</v>
      </c>
      <c r="P144" s="166">
        <v>-51968</v>
      </c>
      <c r="Q144" s="168">
        <f t="shared" si="5"/>
        <v>609770</v>
      </c>
      <c r="R144" s="142"/>
      <c r="S144" s="153">
        <f t="shared" si="4"/>
        <v>-0.22399999999998954</v>
      </c>
    </row>
    <row r="145" spans="1:19" s="137" customFormat="1">
      <c r="A145" s="153">
        <v>125</v>
      </c>
      <c r="B145" s="155" t="s">
        <v>534</v>
      </c>
      <c r="C145" s="16" t="s">
        <v>542</v>
      </c>
      <c r="D145" s="153">
        <v>0.01</v>
      </c>
      <c r="E145" s="153" t="s">
        <v>558</v>
      </c>
      <c r="F145" s="153" t="s">
        <v>554</v>
      </c>
      <c r="G145" s="136">
        <v>42648.228472222225</v>
      </c>
      <c r="H145" s="137">
        <v>1.4701500000000001</v>
      </c>
      <c r="I145" s="153" t="s">
        <v>554</v>
      </c>
      <c r="J145" s="172">
        <v>42648.402777777781</v>
      </c>
      <c r="K145" s="137">
        <v>1.47285</v>
      </c>
      <c r="L145" s="157" t="s">
        <v>562</v>
      </c>
      <c r="M145" s="169" t="s">
        <v>545</v>
      </c>
      <c r="O145" s="141">
        <v>-2.7</v>
      </c>
      <c r="P145" s="166">
        <v>-212</v>
      </c>
      <c r="Q145" s="168">
        <f t="shared" si="5"/>
        <v>609558</v>
      </c>
      <c r="R145" s="142"/>
      <c r="S145" s="153">
        <f t="shared" si="4"/>
        <v>-2.6999999999999247E-3</v>
      </c>
    </row>
    <row r="146" spans="1:19" s="137" customFormat="1">
      <c r="A146" s="153">
        <v>126</v>
      </c>
      <c r="B146" s="155" t="s">
        <v>535</v>
      </c>
      <c r="C146" s="16" t="s">
        <v>542</v>
      </c>
      <c r="D146" s="153">
        <v>0.01</v>
      </c>
      <c r="F146" s="153" t="s">
        <v>557</v>
      </c>
      <c r="G146" s="136">
        <v>42648.636805555558</v>
      </c>
      <c r="H146" s="137">
        <v>1.5593600000000001</v>
      </c>
      <c r="I146" s="153" t="s">
        <v>557</v>
      </c>
      <c r="J146" s="172">
        <v>42648.709722222222</v>
      </c>
      <c r="K146" s="137">
        <v>1.5640400000000001</v>
      </c>
      <c r="L146" s="157" t="s">
        <v>560</v>
      </c>
      <c r="M146" s="169" t="s">
        <v>545</v>
      </c>
      <c r="O146" s="141">
        <v>-46.8</v>
      </c>
      <c r="P146" s="166">
        <v>-343</v>
      </c>
      <c r="Q146" s="168">
        <f t="shared" si="5"/>
        <v>609215</v>
      </c>
      <c r="R146" s="142"/>
      <c r="S146" s="153">
        <f t="shared" si="4"/>
        <v>-4.6800000000000175E-3</v>
      </c>
    </row>
    <row r="147" spans="1:19" s="137" customFormat="1">
      <c r="A147" s="153">
        <v>127</v>
      </c>
      <c r="B147" s="155" t="s">
        <v>536</v>
      </c>
      <c r="C147" s="16" t="s">
        <v>541</v>
      </c>
      <c r="D147" s="153">
        <v>0.01</v>
      </c>
      <c r="F147" s="153" t="s">
        <v>557</v>
      </c>
      <c r="G147" s="136">
        <v>42648.64166666667</v>
      </c>
      <c r="H147" s="137">
        <v>0.70318000000000003</v>
      </c>
      <c r="I147" s="153" t="s">
        <v>557</v>
      </c>
      <c r="J147" s="172">
        <v>42648.666666666664</v>
      </c>
      <c r="K147" s="137">
        <v>0.70142000000000004</v>
      </c>
      <c r="L147" s="157" t="s">
        <v>560</v>
      </c>
      <c r="M147" s="169" t="s">
        <v>545</v>
      </c>
      <c r="O147" s="141">
        <v>-17.600000000000001</v>
      </c>
      <c r="P147" s="166">
        <v>-186</v>
      </c>
      <c r="Q147" s="168">
        <f t="shared" si="5"/>
        <v>609029</v>
      </c>
      <c r="R147" s="142"/>
      <c r="S147" s="153">
        <f t="shared" si="4"/>
        <v>1.7599999999999838E-3</v>
      </c>
    </row>
    <row r="148" spans="1:19" s="137" customFormat="1">
      <c r="A148" s="153">
        <v>128</v>
      </c>
      <c r="B148" s="155" t="s">
        <v>535</v>
      </c>
      <c r="C148" s="16" t="s">
        <v>542</v>
      </c>
      <c r="D148" s="153">
        <v>0.01</v>
      </c>
      <c r="E148" s="153" t="s">
        <v>556</v>
      </c>
      <c r="F148" s="153" t="s">
        <v>553</v>
      </c>
      <c r="G148" s="136">
        <v>42649.782638888886</v>
      </c>
      <c r="H148" s="137">
        <v>1.55697</v>
      </c>
      <c r="I148" s="153" t="s">
        <v>553</v>
      </c>
      <c r="J148" s="172">
        <v>42650.743750000001</v>
      </c>
      <c r="K148" s="137">
        <v>1.5640000000000001</v>
      </c>
      <c r="L148" s="157" t="s">
        <v>561</v>
      </c>
      <c r="M148" s="169" t="s">
        <v>545</v>
      </c>
      <c r="O148" s="141">
        <v>-70.3</v>
      </c>
      <c r="P148" s="166">
        <v>-518</v>
      </c>
      <c r="Q148" s="168">
        <f t="shared" si="5"/>
        <v>608511</v>
      </c>
      <c r="R148" s="142"/>
      <c r="S148" s="153">
        <f t="shared" si="4"/>
        <v>-7.0300000000000917E-3</v>
      </c>
    </row>
    <row r="149" spans="1:19" s="137" customFormat="1">
      <c r="A149" s="153">
        <v>129</v>
      </c>
      <c r="B149" s="155" t="s">
        <v>537</v>
      </c>
      <c r="C149" s="16" t="s">
        <v>541</v>
      </c>
      <c r="D149" s="153">
        <v>0.01</v>
      </c>
      <c r="E149" s="153" t="s">
        <v>479</v>
      </c>
      <c r="F149" s="153" t="s">
        <v>554</v>
      </c>
      <c r="G149" s="136">
        <v>42649.067361111112</v>
      </c>
      <c r="H149" s="137">
        <v>1.77963</v>
      </c>
      <c r="I149" s="153" t="s">
        <v>554</v>
      </c>
      <c r="J149" s="172">
        <v>42649.309027777781</v>
      </c>
      <c r="K149" s="137">
        <v>1.77335</v>
      </c>
      <c r="L149" s="157" t="s">
        <v>561</v>
      </c>
      <c r="M149" s="169" t="s">
        <v>545</v>
      </c>
      <c r="O149" s="141">
        <v>-62.8</v>
      </c>
      <c r="P149" s="166">
        <v>-465</v>
      </c>
      <c r="Q149" s="168">
        <f t="shared" si="5"/>
        <v>608046</v>
      </c>
      <c r="R149" s="142"/>
      <c r="S149" s="153">
        <f t="shared" si="4"/>
        <v>6.2800000000000633E-3</v>
      </c>
    </row>
    <row r="150" spans="1:19" s="137" customFormat="1">
      <c r="A150" s="153">
        <v>130</v>
      </c>
      <c r="B150" s="155" t="s">
        <v>538</v>
      </c>
      <c r="C150" s="16" t="s">
        <v>542</v>
      </c>
      <c r="D150" s="153">
        <v>0.01</v>
      </c>
      <c r="F150" s="153" t="s">
        <v>553</v>
      </c>
      <c r="G150" s="136">
        <v>42649.383333333331</v>
      </c>
      <c r="H150" s="137">
        <v>1.0589599999999999</v>
      </c>
      <c r="I150" s="153" t="s">
        <v>553</v>
      </c>
      <c r="J150" s="148">
        <v>42650.177777777775</v>
      </c>
      <c r="K150" s="137">
        <v>1.06203</v>
      </c>
      <c r="L150" s="157" t="s">
        <v>560</v>
      </c>
      <c r="M150" s="169" t="s">
        <v>545</v>
      </c>
      <c r="O150" s="141">
        <v>-30.7</v>
      </c>
      <c r="P150" s="166">
        <v>-227</v>
      </c>
      <c r="Q150" s="168">
        <f t="shared" si="5"/>
        <v>607819</v>
      </c>
      <c r="R150" s="142"/>
      <c r="S150" s="153">
        <f t="shared" si="4"/>
        <v>-3.0700000000001282E-3</v>
      </c>
    </row>
    <row r="151" spans="1:19" s="137" customFormat="1">
      <c r="A151" s="153">
        <v>131</v>
      </c>
      <c r="B151" s="155" t="s">
        <v>539</v>
      </c>
      <c r="C151" s="16" t="s">
        <v>542</v>
      </c>
      <c r="D151" s="153">
        <v>0.01</v>
      </c>
      <c r="F151" s="153" t="s">
        <v>553</v>
      </c>
      <c r="G151" s="136">
        <v>42650.094444444447</v>
      </c>
      <c r="H151" s="137">
        <v>115.70399999999999</v>
      </c>
      <c r="I151" s="153" t="s">
        <v>553</v>
      </c>
      <c r="J151" s="148">
        <v>42650.168749999997</v>
      </c>
      <c r="K151" s="137">
        <v>115.37</v>
      </c>
      <c r="L151" s="157" t="s">
        <v>563</v>
      </c>
      <c r="M151" s="169" t="s">
        <v>546</v>
      </c>
      <c r="N151" s="137">
        <v>33.4</v>
      </c>
      <c r="O151" s="141"/>
      <c r="P151" s="166">
        <v>334</v>
      </c>
      <c r="Q151" s="168">
        <f t="shared" si="5"/>
        <v>608153</v>
      </c>
      <c r="R151" s="142"/>
      <c r="S151" s="153">
        <f t="shared" si="4"/>
        <v>0.33399999999998897</v>
      </c>
    </row>
    <row r="152" spans="1:19" s="137" customFormat="1">
      <c r="A152" s="153">
        <v>132</v>
      </c>
      <c r="B152" s="155" t="s">
        <v>540</v>
      </c>
      <c r="C152" s="16" t="s">
        <v>542</v>
      </c>
      <c r="D152" s="153">
        <v>0.01</v>
      </c>
      <c r="E152" s="153" t="s">
        <v>559</v>
      </c>
      <c r="F152" s="153" t="s">
        <v>553</v>
      </c>
      <c r="G152" s="136">
        <v>42650.645833333336</v>
      </c>
      <c r="H152" s="137">
        <v>0.97946999999999995</v>
      </c>
      <c r="I152" s="153" t="s">
        <v>553</v>
      </c>
      <c r="J152" s="148">
        <v>42650.645833333336</v>
      </c>
      <c r="K152" s="137">
        <v>0.97990999999999995</v>
      </c>
      <c r="L152" s="157" t="s">
        <v>561</v>
      </c>
      <c r="M152" s="169" t="s">
        <v>545</v>
      </c>
      <c r="O152" s="141">
        <v>-4.4000000000000004</v>
      </c>
      <c r="P152" s="166">
        <v>-46</v>
      </c>
      <c r="Q152" s="168">
        <f t="shared" si="5"/>
        <v>608107</v>
      </c>
      <c r="R152" s="142"/>
      <c r="S152" s="153">
        <f t="shared" si="4"/>
        <v>-4.3999999999999595E-4</v>
      </c>
    </row>
    <row r="153" spans="1:19" s="137" customFormat="1">
      <c r="A153" s="153">
        <v>133</v>
      </c>
      <c r="B153" s="155" t="s">
        <v>533</v>
      </c>
      <c r="C153" s="16" t="s">
        <v>542</v>
      </c>
      <c r="D153" s="153">
        <v>0.01</v>
      </c>
      <c r="E153" s="153" t="s">
        <v>559</v>
      </c>
      <c r="F153" s="153" t="s">
        <v>553</v>
      </c>
      <c r="G153" s="136">
        <v>42650.512499999997</v>
      </c>
      <c r="H153" s="137">
        <v>78.626000000000005</v>
      </c>
      <c r="I153" s="153" t="s">
        <v>553</v>
      </c>
      <c r="J153" s="148">
        <v>42650.78125</v>
      </c>
      <c r="K153" s="137">
        <v>78.122</v>
      </c>
      <c r="L153" s="157" t="s">
        <v>563</v>
      </c>
      <c r="M153" s="169" t="s">
        <v>546</v>
      </c>
      <c r="N153" s="137">
        <v>50.4</v>
      </c>
      <c r="O153" s="141"/>
      <c r="P153" s="166">
        <v>504</v>
      </c>
      <c r="Q153" s="168">
        <f t="shared" si="5"/>
        <v>608611</v>
      </c>
      <c r="R153" s="142"/>
      <c r="S153" s="153">
        <f t="shared" si="4"/>
        <v>0.50400000000000489</v>
      </c>
    </row>
    <row r="154" spans="1:19" s="137" customFormat="1">
      <c r="A154" s="153">
        <v>134</v>
      </c>
      <c r="B154" s="155" t="s">
        <v>532</v>
      </c>
      <c r="C154" s="16" t="s">
        <v>542</v>
      </c>
      <c r="D154" s="153">
        <v>0.01</v>
      </c>
      <c r="E154" s="153" t="s">
        <v>559</v>
      </c>
      <c r="F154" s="153" t="s">
        <v>553</v>
      </c>
      <c r="G154" s="136">
        <v>42650.518055555556</v>
      </c>
      <c r="H154" s="137">
        <v>1.0983000000000001</v>
      </c>
      <c r="I154" s="153" t="s">
        <v>553</v>
      </c>
      <c r="J154" s="148">
        <v>42650.638888888891</v>
      </c>
      <c r="K154" s="137">
        <v>1.09537</v>
      </c>
      <c r="L154" s="157" t="s">
        <v>561</v>
      </c>
      <c r="M154" s="169" t="s">
        <v>545</v>
      </c>
      <c r="O154" s="141">
        <v>-29.3</v>
      </c>
      <c r="P154" s="166">
        <v>-324</v>
      </c>
      <c r="Q154" s="168">
        <f t="shared" si="5"/>
        <v>608287</v>
      </c>
      <c r="R154" s="142"/>
      <c r="S154" s="153">
        <f t="shared" si="4"/>
        <v>2.9300000000000992E-3</v>
      </c>
    </row>
    <row r="155" spans="1:19" s="153" customFormat="1">
      <c r="B155" s="155"/>
      <c r="C155" s="16"/>
      <c r="J155" s="172"/>
      <c r="L155" s="157" t="s">
        <v>564</v>
      </c>
      <c r="M155" s="169"/>
      <c r="O155" s="158"/>
      <c r="P155" s="166"/>
      <c r="Q155" s="168"/>
      <c r="R155" s="159"/>
    </row>
    <row r="156" spans="1:19" s="153" customFormat="1">
      <c r="B156" s="155"/>
      <c r="C156" s="16"/>
      <c r="J156" s="172"/>
      <c r="L156" s="157" t="s">
        <v>565</v>
      </c>
      <c r="M156" s="169"/>
      <c r="O156" s="158"/>
      <c r="P156" s="166"/>
      <c r="Q156" s="168"/>
      <c r="R156" s="159"/>
    </row>
    <row r="157" spans="1:19" s="137" customFormat="1">
      <c r="A157" s="153">
        <v>135</v>
      </c>
      <c r="B157" s="155" t="s">
        <v>566</v>
      </c>
      <c r="C157" s="16" t="s">
        <v>575</v>
      </c>
      <c r="D157" s="137">
        <v>0.01</v>
      </c>
      <c r="E157" s="153" t="s">
        <v>559</v>
      </c>
      <c r="F157" s="153" t="s">
        <v>582</v>
      </c>
      <c r="G157" s="136">
        <v>42653.774305555555</v>
      </c>
      <c r="H157" s="137">
        <v>105.60299999999999</v>
      </c>
      <c r="I157" s="153" t="s">
        <v>582</v>
      </c>
      <c r="J157" s="148">
        <v>42654.582638888889</v>
      </c>
      <c r="K157" s="137">
        <v>105.062</v>
      </c>
      <c r="L157" s="157" t="s">
        <v>590</v>
      </c>
      <c r="M157" s="169" t="s">
        <v>577</v>
      </c>
      <c r="O157" s="141">
        <v>-54.1</v>
      </c>
      <c r="P157" s="166">
        <v>-541</v>
      </c>
      <c r="Q157" s="168">
        <f>SUM(Q154,P157)</f>
        <v>607746</v>
      </c>
      <c r="R157" s="142"/>
      <c r="S157" s="153">
        <f>SUM(H157,-K157)</f>
        <v>0.54099999999999682</v>
      </c>
    </row>
    <row r="158" spans="1:19" s="137" customFormat="1">
      <c r="A158" s="153">
        <v>136</v>
      </c>
      <c r="B158" s="155" t="s">
        <v>567</v>
      </c>
      <c r="C158" s="16" t="s">
        <v>576</v>
      </c>
      <c r="D158" s="153">
        <v>0.01</v>
      </c>
      <c r="E158" s="153" t="s">
        <v>585</v>
      </c>
      <c r="F158" s="153" t="s">
        <v>583</v>
      </c>
      <c r="G158" s="136">
        <v>42654.550694444442</v>
      </c>
      <c r="H158" s="137">
        <v>115.297</v>
      </c>
      <c r="I158" s="153" t="s">
        <v>583</v>
      </c>
      <c r="J158" s="148">
        <v>42654.737500000003</v>
      </c>
      <c r="K158" s="137">
        <v>114.67700000000001</v>
      </c>
      <c r="L158" s="157" t="s">
        <v>591</v>
      </c>
      <c r="M158" s="169" t="s">
        <v>578</v>
      </c>
      <c r="N158" s="137">
        <v>62</v>
      </c>
      <c r="O158" s="141"/>
      <c r="P158" s="166">
        <v>620</v>
      </c>
      <c r="Q158" s="168">
        <f t="shared" ref="Q158:Q166" si="6">SUM(Q157,P158)</f>
        <v>608366</v>
      </c>
      <c r="R158" s="142"/>
      <c r="S158" s="153">
        <f t="shared" ref="S158:S166" si="7">SUM(H158,-K158)</f>
        <v>0.61999999999999034</v>
      </c>
    </row>
    <row r="159" spans="1:19" s="137" customFormat="1">
      <c r="A159" s="153">
        <v>137</v>
      </c>
      <c r="B159" s="155" t="s">
        <v>568</v>
      </c>
      <c r="C159" s="16" t="s">
        <v>575</v>
      </c>
      <c r="D159" s="153">
        <v>0.01</v>
      </c>
      <c r="E159" s="153" t="s">
        <v>586</v>
      </c>
      <c r="F159" s="153" t="s">
        <v>583</v>
      </c>
      <c r="G159" s="136">
        <v>42654.527777777781</v>
      </c>
      <c r="H159" s="137">
        <v>0.74656999999999996</v>
      </c>
      <c r="I159" s="153" t="s">
        <v>583</v>
      </c>
      <c r="J159" s="148">
        <v>42655.076388888891</v>
      </c>
      <c r="K159" s="137">
        <v>0.74597000000000002</v>
      </c>
      <c r="L159" s="157" t="s">
        <v>384</v>
      </c>
      <c r="M159" s="169" t="s">
        <v>579</v>
      </c>
      <c r="O159" s="141">
        <v>-0.6</v>
      </c>
      <c r="P159" s="166">
        <v>-63</v>
      </c>
      <c r="Q159" s="168">
        <f t="shared" si="6"/>
        <v>608303</v>
      </c>
      <c r="R159" s="142"/>
      <c r="S159" s="153">
        <f t="shared" si="7"/>
        <v>5.9999999999993392E-4</v>
      </c>
    </row>
    <row r="160" spans="1:19" s="137" customFormat="1">
      <c r="A160" s="153">
        <v>138</v>
      </c>
      <c r="B160" s="155" t="s">
        <v>569</v>
      </c>
      <c r="C160" s="16" t="s">
        <v>575</v>
      </c>
      <c r="D160" s="153">
        <v>0.01</v>
      </c>
      <c r="E160" s="153" t="s">
        <v>646</v>
      </c>
      <c r="F160" s="153" t="s">
        <v>583</v>
      </c>
      <c r="G160" s="136">
        <v>42655.454861111109</v>
      </c>
      <c r="H160" s="137">
        <v>1.10585</v>
      </c>
      <c r="I160" s="153" t="s">
        <v>583</v>
      </c>
      <c r="J160" s="148">
        <v>42655.46875</v>
      </c>
      <c r="K160" s="137">
        <v>1.1039300000000001</v>
      </c>
      <c r="L160" s="157" t="s">
        <v>592</v>
      </c>
      <c r="M160" s="169" t="s">
        <v>577</v>
      </c>
      <c r="O160" s="141">
        <v>-19.2</v>
      </c>
      <c r="P160" s="166">
        <v>-199</v>
      </c>
      <c r="Q160" s="168">
        <f t="shared" si="6"/>
        <v>608104</v>
      </c>
      <c r="R160" s="142"/>
      <c r="S160" s="153">
        <f t="shared" si="7"/>
        <v>1.9199999999999218E-3</v>
      </c>
    </row>
    <row r="161" spans="1:19" s="137" customFormat="1">
      <c r="A161" s="153">
        <v>139</v>
      </c>
      <c r="B161" s="155" t="s">
        <v>570</v>
      </c>
      <c r="C161" s="16" t="s">
        <v>576</v>
      </c>
      <c r="D161" s="153">
        <v>0.01</v>
      </c>
      <c r="E161" s="153" t="s">
        <v>479</v>
      </c>
      <c r="F161" s="153" t="s">
        <v>582</v>
      </c>
      <c r="G161" s="136">
        <v>42655.554166666669</v>
      </c>
      <c r="H161" s="137">
        <v>0.93435999999999997</v>
      </c>
      <c r="I161" s="153" t="s">
        <v>582</v>
      </c>
      <c r="J161" s="148">
        <v>42656.025000000001</v>
      </c>
      <c r="K161" s="137">
        <v>0.93845000000000001</v>
      </c>
      <c r="L161" s="157" t="s">
        <v>590</v>
      </c>
      <c r="M161" s="169" t="s">
        <v>577</v>
      </c>
      <c r="O161" s="141">
        <v>-40.9</v>
      </c>
      <c r="P161" s="166">
        <v>-321</v>
      </c>
      <c r="Q161" s="168">
        <f t="shared" si="6"/>
        <v>607783</v>
      </c>
      <c r="R161" s="142"/>
      <c r="S161" s="153">
        <f t="shared" si="7"/>
        <v>-4.090000000000038E-3</v>
      </c>
    </row>
    <row r="162" spans="1:19" s="137" customFormat="1">
      <c r="A162" s="153">
        <v>140</v>
      </c>
      <c r="B162" s="155" t="s">
        <v>571</v>
      </c>
      <c r="C162" s="16" t="s">
        <v>576</v>
      </c>
      <c r="D162" s="153">
        <v>0.01</v>
      </c>
      <c r="E162" s="153" t="s">
        <v>587</v>
      </c>
      <c r="F162" s="153" t="s">
        <v>582</v>
      </c>
      <c r="G162" s="136">
        <v>42656.434027777781</v>
      </c>
      <c r="H162" s="137">
        <v>0.98731000000000002</v>
      </c>
      <c r="I162" s="153" t="s">
        <v>582</v>
      </c>
      <c r="J162" s="148">
        <v>42656.469444444447</v>
      </c>
      <c r="K162" s="137">
        <v>0.98956999999999995</v>
      </c>
      <c r="L162" s="157" t="s">
        <v>592</v>
      </c>
      <c r="M162" s="169" t="s">
        <v>577</v>
      </c>
      <c r="O162" s="141">
        <v>-22.6</v>
      </c>
      <c r="P162" s="166">
        <v>-237</v>
      </c>
      <c r="Q162" s="168">
        <f t="shared" si="6"/>
        <v>607546</v>
      </c>
      <c r="R162" s="142"/>
      <c r="S162" s="153">
        <f t="shared" si="7"/>
        <v>-2.2599999999999287E-3</v>
      </c>
    </row>
    <row r="163" spans="1:19" s="137" customFormat="1">
      <c r="A163" s="153">
        <v>141</v>
      </c>
      <c r="B163" s="155" t="s">
        <v>572</v>
      </c>
      <c r="C163" s="16" t="s">
        <v>575</v>
      </c>
      <c r="D163" s="153">
        <v>0.01</v>
      </c>
      <c r="E163" s="153" t="s">
        <v>646</v>
      </c>
      <c r="F163" s="153" t="s">
        <v>582</v>
      </c>
      <c r="G163" s="136">
        <v>42656.86041666667</v>
      </c>
      <c r="H163" s="137">
        <v>0.70962999999999998</v>
      </c>
      <c r="I163" s="153" t="s">
        <v>582</v>
      </c>
      <c r="J163" s="148">
        <v>42657.195138888892</v>
      </c>
      <c r="K163" s="137">
        <v>0.71248</v>
      </c>
      <c r="L163" s="157" t="s">
        <v>591</v>
      </c>
      <c r="M163" s="169" t="s">
        <v>578</v>
      </c>
      <c r="N163" s="137">
        <v>28.5</v>
      </c>
      <c r="O163" s="141"/>
      <c r="P163" s="166">
        <v>296</v>
      </c>
      <c r="Q163" s="168">
        <f t="shared" si="6"/>
        <v>607842</v>
      </c>
      <c r="R163" s="142"/>
      <c r="S163" s="153">
        <f t="shared" si="7"/>
        <v>-2.8500000000000192E-3</v>
      </c>
    </row>
    <row r="164" spans="1:19" s="137" customFormat="1">
      <c r="A164" s="153">
        <v>142</v>
      </c>
      <c r="B164" s="155" t="s">
        <v>573</v>
      </c>
      <c r="C164" s="16" t="s">
        <v>576</v>
      </c>
      <c r="D164" s="153">
        <v>0.01</v>
      </c>
      <c r="E164" s="153" t="s">
        <v>646</v>
      </c>
      <c r="F164" s="153" t="s">
        <v>582</v>
      </c>
      <c r="G164" s="136">
        <v>42656.162499999999</v>
      </c>
      <c r="H164" s="137">
        <v>1.06917</v>
      </c>
      <c r="I164" s="153" t="s">
        <v>582</v>
      </c>
      <c r="J164" s="148">
        <v>42656.362500000003</v>
      </c>
      <c r="K164" s="137">
        <v>1.0691299999999999</v>
      </c>
      <c r="L164" s="157" t="s">
        <v>384</v>
      </c>
      <c r="M164" s="169" t="s">
        <v>579</v>
      </c>
      <c r="N164" s="137">
        <v>0.4</v>
      </c>
      <c r="O164" s="141"/>
      <c r="P164" s="166">
        <v>3</v>
      </c>
      <c r="Q164" s="168">
        <f t="shared" si="6"/>
        <v>607845</v>
      </c>
      <c r="R164" s="142"/>
      <c r="S164" s="153">
        <f>SUM(H164,-K164)</f>
        <v>4.0000000000040004E-5</v>
      </c>
    </row>
    <row r="165" spans="1:19" s="137" customFormat="1">
      <c r="A165" s="153">
        <v>143</v>
      </c>
      <c r="B165" s="155" t="s">
        <v>569</v>
      </c>
      <c r="C165" s="16" t="s">
        <v>575</v>
      </c>
      <c r="D165" s="153">
        <v>0.01</v>
      </c>
      <c r="E165" s="153" t="s">
        <v>646</v>
      </c>
      <c r="F165" s="153" t="s">
        <v>582</v>
      </c>
      <c r="G165" s="136">
        <v>42656.617361111108</v>
      </c>
      <c r="H165" s="137">
        <v>1.1039300000000001</v>
      </c>
      <c r="I165" s="153" t="s">
        <v>582</v>
      </c>
      <c r="J165" s="148">
        <v>42657.631249999999</v>
      </c>
      <c r="K165" s="137">
        <v>1.1001700000000001</v>
      </c>
      <c r="L165" s="157" t="s">
        <v>592</v>
      </c>
      <c r="M165" s="169" t="s">
        <v>577</v>
      </c>
      <c r="O165" s="141">
        <v>-37.6</v>
      </c>
      <c r="P165" s="166">
        <v>-393</v>
      </c>
      <c r="Q165" s="168">
        <f t="shared" si="6"/>
        <v>607452</v>
      </c>
      <c r="R165" s="142"/>
      <c r="S165" s="153">
        <f t="shared" si="7"/>
        <v>3.7599999999999856E-3</v>
      </c>
    </row>
    <row r="166" spans="1:19" s="137" customFormat="1">
      <c r="A166" s="153">
        <v>144</v>
      </c>
      <c r="B166" s="155" t="s">
        <v>574</v>
      </c>
      <c r="C166" s="16" t="s">
        <v>576</v>
      </c>
      <c r="D166" s="153">
        <v>0.01</v>
      </c>
      <c r="E166" s="153" t="s">
        <v>586</v>
      </c>
      <c r="F166" s="153" t="s">
        <v>584</v>
      </c>
      <c r="G166" s="136">
        <v>42656.586805555555</v>
      </c>
      <c r="H166" s="137">
        <v>103.72799999999999</v>
      </c>
      <c r="I166" s="153" t="s">
        <v>584</v>
      </c>
      <c r="J166" s="148">
        <v>42657.300694444442</v>
      </c>
      <c r="K166" s="137">
        <v>104.098</v>
      </c>
      <c r="L166" s="157" t="s">
        <v>590</v>
      </c>
      <c r="M166" s="169" t="s">
        <v>577</v>
      </c>
      <c r="O166" s="141">
        <v>-37</v>
      </c>
      <c r="P166" s="166">
        <v>-370</v>
      </c>
      <c r="Q166" s="168">
        <f t="shared" si="6"/>
        <v>607082</v>
      </c>
      <c r="R166" s="142"/>
      <c r="S166" s="153">
        <f t="shared" si="7"/>
        <v>-0.37000000000000455</v>
      </c>
    </row>
    <row r="167" spans="1:19" s="153" customFormat="1">
      <c r="B167" s="155"/>
      <c r="C167" s="16"/>
      <c r="J167" s="172"/>
      <c r="L167" s="157" t="s">
        <v>588</v>
      </c>
      <c r="M167" s="169"/>
      <c r="O167" s="158"/>
      <c r="P167" s="166"/>
      <c r="Q167" s="168"/>
      <c r="R167" s="159"/>
    </row>
    <row r="168" spans="1:19" s="153" customFormat="1">
      <c r="B168" s="155"/>
      <c r="C168" s="16"/>
      <c r="J168" s="172"/>
      <c r="L168" s="157" t="s">
        <v>589</v>
      </c>
      <c r="M168" s="169"/>
      <c r="O168" s="158"/>
      <c r="P168" s="166"/>
      <c r="Q168" s="168"/>
      <c r="R168" s="159"/>
    </row>
    <row r="169" spans="1:19" s="137" customFormat="1">
      <c r="A169" s="153">
        <v>145</v>
      </c>
      <c r="B169" s="155" t="s">
        <v>593</v>
      </c>
      <c r="C169" s="16" t="s">
        <v>597</v>
      </c>
      <c r="D169" s="137">
        <v>0.01</v>
      </c>
      <c r="E169" s="153" t="s">
        <v>646</v>
      </c>
      <c r="F169" s="153" t="s">
        <v>607</v>
      </c>
      <c r="G169" s="136">
        <v>42660.129861111112</v>
      </c>
      <c r="H169" s="137">
        <v>1.4448300000000001</v>
      </c>
      <c r="I169" s="153" t="s">
        <v>607</v>
      </c>
      <c r="J169" s="148">
        <v>42661.40347222222</v>
      </c>
      <c r="K169" s="137">
        <v>1.44049</v>
      </c>
      <c r="L169" s="157" t="s">
        <v>613</v>
      </c>
      <c r="M169" s="169" t="s">
        <v>599</v>
      </c>
      <c r="O169" s="141">
        <v>-43.4</v>
      </c>
      <c r="P169" s="166">
        <v>-345</v>
      </c>
      <c r="Q169" s="168">
        <f>SUM(Q166,P169)</f>
        <v>606737</v>
      </c>
      <c r="R169" s="142"/>
      <c r="S169" s="153">
        <f t="shared" ref="S169:S173" si="8">SUM(H169,-K169)</f>
        <v>4.3400000000000105E-3</v>
      </c>
    </row>
    <row r="170" spans="1:19" s="137" customFormat="1">
      <c r="A170" s="153">
        <v>146</v>
      </c>
      <c r="B170" s="155" t="s">
        <v>594</v>
      </c>
      <c r="C170" s="16" t="s">
        <v>598</v>
      </c>
      <c r="D170" s="153">
        <v>0.01</v>
      </c>
      <c r="E170" s="153" t="s">
        <v>604</v>
      </c>
      <c r="F170" s="153" t="s">
        <v>608</v>
      </c>
      <c r="G170" s="136">
        <v>42661.438194444447</v>
      </c>
      <c r="H170" s="137">
        <v>1.53033</v>
      </c>
      <c r="I170" s="153" t="s">
        <v>612</v>
      </c>
      <c r="J170" s="148">
        <v>42661.722222222219</v>
      </c>
      <c r="K170" s="137">
        <v>1.5244899999999999</v>
      </c>
      <c r="L170" s="157" t="s">
        <v>614</v>
      </c>
      <c r="M170" s="169" t="s">
        <v>600</v>
      </c>
      <c r="N170" s="137">
        <v>58.4</v>
      </c>
      <c r="O170" s="141"/>
      <c r="P170" s="166">
        <v>437</v>
      </c>
      <c r="Q170" s="168">
        <f t="shared" ref="Q170:Q173" si="9">SUM(Q169,P170)</f>
        <v>607174</v>
      </c>
      <c r="R170" s="142"/>
      <c r="S170" s="153">
        <f t="shared" si="8"/>
        <v>5.8400000000000674E-3</v>
      </c>
    </row>
    <row r="171" spans="1:19" s="137" customFormat="1">
      <c r="A171" s="153">
        <v>147</v>
      </c>
      <c r="B171" s="155" t="s">
        <v>595</v>
      </c>
      <c r="C171" s="16" t="s">
        <v>598</v>
      </c>
      <c r="D171" s="153">
        <v>0.01</v>
      </c>
      <c r="E171" s="153" t="s">
        <v>605</v>
      </c>
      <c r="F171" s="153" t="s">
        <v>609</v>
      </c>
      <c r="G171" s="136">
        <v>42662.429861111108</v>
      </c>
      <c r="H171" s="137">
        <v>1.43513</v>
      </c>
      <c r="I171" s="153" t="s">
        <v>607</v>
      </c>
      <c r="J171" s="148">
        <v>42662.76666666667</v>
      </c>
      <c r="K171" s="137">
        <v>1.4344300000000001</v>
      </c>
      <c r="L171" s="157" t="s">
        <v>384</v>
      </c>
      <c r="M171" s="169" t="s">
        <v>601</v>
      </c>
      <c r="N171" s="137">
        <v>7</v>
      </c>
      <c r="O171" s="141"/>
      <c r="P171" s="166">
        <v>55</v>
      </c>
      <c r="Q171" s="168">
        <f t="shared" si="9"/>
        <v>607229</v>
      </c>
      <c r="R171" s="142"/>
      <c r="S171" s="153">
        <f t="shared" si="8"/>
        <v>6.9999999999992291E-4</v>
      </c>
    </row>
    <row r="172" spans="1:19" s="137" customFormat="1">
      <c r="A172" s="153">
        <v>148</v>
      </c>
      <c r="B172" s="155" t="s">
        <v>595</v>
      </c>
      <c r="C172" s="16" t="s">
        <v>597</v>
      </c>
      <c r="D172" s="153">
        <v>0.01</v>
      </c>
      <c r="E172" s="153" t="s">
        <v>604</v>
      </c>
      <c r="F172" s="153" t="s">
        <v>610</v>
      </c>
      <c r="G172" s="136">
        <v>42663.145833333336</v>
      </c>
      <c r="H172" s="137">
        <v>1.44238</v>
      </c>
      <c r="I172" s="153" t="s">
        <v>610</v>
      </c>
      <c r="J172" s="148">
        <v>42663.655555555553</v>
      </c>
      <c r="K172" s="137">
        <v>1.45225</v>
      </c>
      <c r="L172" s="157" t="s">
        <v>614</v>
      </c>
      <c r="M172" s="169" t="s">
        <v>600</v>
      </c>
      <c r="N172" s="137">
        <v>98.7</v>
      </c>
      <c r="O172" s="141"/>
      <c r="P172" s="166">
        <v>775</v>
      </c>
      <c r="Q172" s="168">
        <f t="shared" si="9"/>
        <v>608004</v>
      </c>
      <c r="R172" s="142"/>
      <c r="S172" s="153">
        <f t="shared" si="8"/>
        <v>-9.8700000000000454E-3</v>
      </c>
    </row>
    <row r="173" spans="1:19" s="137" customFormat="1">
      <c r="A173" s="153">
        <v>149</v>
      </c>
      <c r="B173" s="155" t="s">
        <v>596</v>
      </c>
      <c r="C173" s="16" t="s">
        <v>598</v>
      </c>
      <c r="D173" s="153">
        <v>0.01</v>
      </c>
      <c r="E173" s="153" t="s">
        <v>606</v>
      </c>
      <c r="F173" s="153" t="s">
        <v>611</v>
      </c>
      <c r="G173" s="136">
        <v>42663.604166666664</v>
      </c>
      <c r="H173" s="137">
        <v>0.98794000000000004</v>
      </c>
      <c r="I173" s="153" t="s">
        <v>611</v>
      </c>
      <c r="J173" s="148">
        <v>42663.656944444447</v>
      </c>
      <c r="K173" s="137">
        <v>0.98472999999999999</v>
      </c>
      <c r="L173" s="157" t="s">
        <v>614</v>
      </c>
      <c r="M173" s="169" t="s">
        <v>600</v>
      </c>
      <c r="N173" s="137">
        <v>32.1</v>
      </c>
      <c r="O173" s="141"/>
      <c r="P173" s="166">
        <v>338</v>
      </c>
      <c r="Q173" s="168">
        <f t="shared" si="9"/>
        <v>608342</v>
      </c>
      <c r="R173" s="142"/>
      <c r="S173" s="153">
        <f t="shared" si="8"/>
        <v>3.2100000000000461E-3</v>
      </c>
    </row>
    <row r="174" spans="1:19" s="153" customFormat="1">
      <c r="B174" s="155"/>
      <c r="C174" s="16"/>
      <c r="J174" s="172"/>
      <c r="L174" s="157" t="s">
        <v>602</v>
      </c>
      <c r="M174" s="169"/>
      <c r="O174" s="158"/>
      <c r="P174" s="166"/>
      <c r="Q174" s="168"/>
      <c r="R174" s="159"/>
    </row>
    <row r="175" spans="1:19" s="153" customFormat="1">
      <c r="B175" s="155"/>
      <c r="C175" s="16"/>
      <c r="J175" s="172"/>
      <c r="L175" s="157" t="s">
        <v>603</v>
      </c>
      <c r="M175" s="169"/>
      <c r="O175" s="158"/>
      <c r="P175" s="166"/>
      <c r="Q175" s="168"/>
      <c r="R175" s="159"/>
    </row>
    <row r="176" spans="1:19" s="137" customFormat="1">
      <c r="A176" s="153">
        <v>150</v>
      </c>
      <c r="B176" s="155" t="s">
        <v>618</v>
      </c>
      <c r="C176" s="16" t="s">
        <v>627</v>
      </c>
      <c r="D176" s="137">
        <v>0.01</v>
      </c>
      <c r="E176" s="153" t="s">
        <v>636</v>
      </c>
      <c r="F176" s="153" t="s">
        <v>637</v>
      </c>
      <c r="G176" s="136">
        <v>42664.625</v>
      </c>
      <c r="H176" s="137">
        <v>126.57599999999999</v>
      </c>
      <c r="I176" s="153" t="s">
        <v>637</v>
      </c>
      <c r="J176" s="148">
        <v>42670.479166666664</v>
      </c>
      <c r="K176" s="137">
        <v>128.26599999999999</v>
      </c>
      <c r="L176" s="157" t="s">
        <v>643</v>
      </c>
      <c r="M176" s="169" t="s">
        <v>628</v>
      </c>
      <c r="O176" s="141">
        <v>-169</v>
      </c>
      <c r="P176" s="166">
        <v>-1690</v>
      </c>
      <c r="Q176" s="168">
        <f>SUM(Q173,P176)</f>
        <v>606652</v>
      </c>
      <c r="R176" s="142"/>
      <c r="S176" s="153">
        <f t="shared" ref="S176:S183" si="10">SUM(H176,-K176)</f>
        <v>-1.6899999999999977</v>
      </c>
    </row>
    <row r="177" spans="1:19" s="137" customFormat="1">
      <c r="A177" s="153">
        <v>151</v>
      </c>
      <c r="B177" s="155" t="s">
        <v>619</v>
      </c>
      <c r="C177" s="16" t="s">
        <v>627</v>
      </c>
      <c r="D177" s="137">
        <v>0.01</v>
      </c>
      <c r="E177" s="153" t="s">
        <v>646</v>
      </c>
      <c r="F177" s="153" t="s">
        <v>637</v>
      </c>
      <c r="G177" s="136">
        <v>42667.978472222225</v>
      </c>
      <c r="H177" s="137">
        <v>1.33206</v>
      </c>
      <c r="I177" s="153" t="s">
        <v>637</v>
      </c>
      <c r="J177" s="148">
        <v>42667.984722222223</v>
      </c>
      <c r="K177" s="137">
        <v>1.32978</v>
      </c>
      <c r="L177" s="157" t="s">
        <v>364</v>
      </c>
      <c r="M177" s="169" t="s">
        <v>629</v>
      </c>
      <c r="N177" s="137">
        <v>22.8</v>
      </c>
      <c r="O177" s="141"/>
      <c r="P177" s="166">
        <v>179</v>
      </c>
      <c r="Q177" s="168">
        <f t="shared" ref="Q177:Q183" si="11">SUM(Q176,P177)</f>
        <v>606831</v>
      </c>
      <c r="R177" s="142"/>
      <c r="S177" s="153">
        <f t="shared" si="10"/>
        <v>2.2800000000000598E-3</v>
      </c>
    </row>
    <row r="178" spans="1:19" s="153" customFormat="1">
      <c r="A178" s="153">
        <v>152</v>
      </c>
      <c r="B178" s="155" t="s">
        <v>620</v>
      </c>
      <c r="C178" s="16" t="s">
        <v>627</v>
      </c>
      <c r="D178" s="153">
        <v>0.01</v>
      </c>
      <c r="E178" s="153" t="s">
        <v>638</v>
      </c>
      <c r="F178" s="153" t="s">
        <v>639</v>
      </c>
      <c r="G178" s="136">
        <v>42667.620833333334</v>
      </c>
      <c r="H178" s="153">
        <v>0.74411000000000005</v>
      </c>
      <c r="I178" s="153" t="s">
        <v>639</v>
      </c>
      <c r="J178" s="172">
        <v>42667.777777777781</v>
      </c>
      <c r="K178" s="153">
        <v>0.74175999999999997</v>
      </c>
      <c r="L178" s="157" t="s">
        <v>614</v>
      </c>
      <c r="M178" s="169" t="s">
        <v>629</v>
      </c>
      <c r="N178" s="153">
        <v>23.5</v>
      </c>
      <c r="O178" s="158"/>
      <c r="P178" s="166">
        <v>247</v>
      </c>
      <c r="Q178" s="168">
        <f t="shared" si="11"/>
        <v>607078</v>
      </c>
      <c r="R178" s="159"/>
      <c r="S178" s="153">
        <f t="shared" si="10"/>
        <v>2.3500000000000743E-3</v>
      </c>
    </row>
    <row r="179" spans="1:19" s="153" customFormat="1">
      <c r="A179" s="153">
        <v>153</v>
      </c>
      <c r="B179" s="155" t="s">
        <v>621</v>
      </c>
      <c r="C179" s="16" t="s">
        <v>627</v>
      </c>
      <c r="D179" s="153">
        <v>0.01</v>
      </c>
      <c r="E179" s="153" t="s">
        <v>640</v>
      </c>
      <c r="F179" s="153" t="s">
        <v>639</v>
      </c>
      <c r="G179" s="136">
        <v>42667.730555555558</v>
      </c>
      <c r="H179" s="153">
        <v>74.381</v>
      </c>
      <c r="I179" s="153" t="s">
        <v>639</v>
      </c>
      <c r="J179" s="172">
        <v>42668.040277777778</v>
      </c>
      <c r="K179" s="153">
        <v>74.230999999999995</v>
      </c>
      <c r="L179" s="157" t="s">
        <v>614</v>
      </c>
      <c r="M179" s="169" t="s">
        <v>629</v>
      </c>
      <c r="N179" s="153">
        <v>15</v>
      </c>
      <c r="O179" s="158"/>
      <c r="P179" s="166">
        <v>150</v>
      </c>
      <c r="Q179" s="168">
        <f t="shared" si="11"/>
        <v>607228</v>
      </c>
      <c r="R179" s="159"/>
      <c r="S179" s="153">
        <f t="shared" si="10"/>
        <v>0.15000000000000568</v>
      </c>
    </row>
    <row r="180" spans="1:19" s="153" customFormat="1">
      <c r="A180" s="153">
        <v>154</v>
      </c>
      <c r="B180" s="155" t="s">
        <v>622</v>
      </c>
      <c r="C180" s="16" t="s">
        <v>626</v>
      </c>
      <c r="D180" s="153">
        <v>0.01</v>
      </c>
      <c r="E180" s="153" t="s">
        <v>646</v>
      </c>
      <c r="F180" s="153" t="s">
        <v>637</v>
      </c>
      <c r="G180" s="136">
        <v>42668.624305555553</v>
      </c>
      <c r="H180" s="153">
        <v>1.08324</v>
      </c>
      <c r="I180" s="153" t="s">
        <v>637</v>
      </c>
      <c r="J180" s="172">
        <v>42668.626388888886</v>
      </c>
      <c r="K180" s="153">
        <v>1.08487</v>
      </c>
      <c r="L180" s="157" t="s">
        <v>364</v>
      </c>
      <c r="M180" s="169" t="s">
        <v>629</v>
      </c>
      <c r="N180" s="153">
        <v>16.3</v>
      </c>
      <c r="O180" s="158"/>
      <c r="P180" s="166">
        <v>171</v>
      </c>
      <c r="Q180" s="168">
        <f t="shared" si="11"/>
        <v>607399</v>
      </c>
      <c r="R180" s="159"/>
      <c r="S180" s="153">
        <f t="shared" si="10"/>
        <v>-1.6300000000000203E-3</v>
      </c>
    </row>
    <row r="181" spans="1:19" s="153" customFormat="1">
      <c r="A181" s="153">
        <v>155</v>
      </c>
      <c r="B181" s="155" t="s">
        <v>623</v>
      </c>
      <c r="C181" s="16" t="s">
        <v>627</v>
      </c>
      <c r="D181" s="153">
        <v>0.01</v>
      </c>
      <c r="E181" s="153" t="s">
        <v>641</v>
      </c>
      <c r="F181" s="153" t="s">
        <v>639</v>
      </c>
      <c r="G181" s="136">
        <v>42669.707638888889</v>
      </c>
      <c r="H181" s="153">
        <v>0.71567000000000003</v>
      </c>
      <c r="I181" s="153" t="s">
        <v>639</v>
      </c>
      <c r="J181" s="172">
        <v>42670.20208333333</v>
      </c>
      <c r="K181" s="153">
        <v>0.7157</v>
      </c>
      <c r="L181" s="157" t="s">
        <v>384</v>
      </c>
      <c r="M181" s="169" t="s">
        <v>630</v>
      </c>
      <c r="O181" s="158">
        <v>-0.3</v>
      </c>
      <c r="P181" s="166">
        <v>-3</v>
      </c>
      <c r="Q181" s="168">
        <f t="shared" si="11"/>
        <v>607396</v>
      </c>
      <c r="R181" s="159"/>
      <c r="S181" s="153">
        <f t="shared" si="10"/>
        <v>-2.9999999999974492E-5</v>
      </c>
    </row>
    <row r="182" spans="1:19" s="153" customFormat="1">
      <c r="A182" s="153">
        <v>156</v>
      </c>
      <c r="B182" s="155" t="s">
        <v>624</v>
      </c>
      <c r="C182" s="16" t="s">
        <v>627</v>
      </c>
      <c r="D182" s="153">
        <v>0.01</v>
      </c>
      <c r="E182" s="153" t="s">
        <v>642</v>
      </c>
      <c r="F182" s="153" t="s">
        <v>639</v>
      </c>
      <c r="G182" s="136">
        <v>42670.590277777781</v>
      </c>
      <c r="H182" s="153">
        <v>0.75507000000000002</v>
      </c>
      <c r="I182" s="153" t="s">
        <v>639</v>
      </c>
      <c r="J182" s="172">
        <v>42670.663888888892</v>
      </c>
      <c r="K182" s="153">
        <v>0.75704000000000005</v>
      </c>
      <c r="L182" s="157" t="s">
        <v>561</v>
      </c>
      <c r="M182" s="169" t="s">
        <v>628</v>
      </c>
      <c r="O182" s="158">
        <v>-19.5</v>
      </c>
      <c r="P182" s="166">
        <v>-208</v>
      </c>
      <c r="Q182" s="168">
        <f t="shared" si="11"/>
        <v>607188</v>
      </c>
      <c r="R182" s="159"/>
      <c r="S182" s="153">
        <f t="shared" si="10"/>
        <v>-1.9700000000000273E-3</v>
      </c>
    </row>
    <row r="183" spans="1:19" s="153" customFormat="1">
      <c r="A183" s="153">
        <v>157</v>
      </c>
      <c r="B183" s="155" t="s">
        <v>625</v>
      </c>
      <c r="C183" s="16" t="s">
        <v>626</v>
      </c>
      <c r="D183" s="153">
        <v>0.01</v>
      </c>
      <c r="E183" s="153" t="s">
        <v>642</v>
      </c>
      <c r="F183" s="153" t="s">
        <v>639</v>
      </c>
      <c r="G183" s="136">
        <v>42670.590277777781</v>
      </c>
      <c r="H183" s="153">
        <v>1.4350400000000001</v>
      </c>
      <c r="I183" s="153" t="s">
        <v>639</v>
      </c>
      <c r="J183" s="172">
        <v>42670.73333333333</v>
      </c>
      <c r="K183" s="153">
        <v>1.4379299999999999</v>
      </c>
      <c r="L183" s="157" t="s">
        <v>614</v>
      </c>
      <c r="M183" s="169" t="s">
        <v>629</v>
      </c>
      <c r="N183" s="153">
        <v>28.9</v>
      </c>
      <c r="O183" s="158"/>
      <c r="P183" s="166">
        <v>231</v>
      </c>
      <c r="Q183" s="168">
        <f t="shared" si="11"/>
        <v>607419</v>
      </c>
      <c r="R183" s="159"/>
      <c r="S183" s="153">
        <f t="shared" si="10"/>
        <v>-2.8899999999998371E-3</v>
      </c>
    </row>
    <row r="184" spans="1:19" s="153" customFormat="1">
      <c r="B184" s="155"/>
      <c r="C184" s="16"/>
      <c r="J184" s="172"/>
      <c r="L184" s="157" t="s">
        <v>644</v>
      </c>
      <c r="M184" s="169"/>
      <c r="O184" s="158"/>
      <c r="P184" s="166"/>
      <c r="Q184" s="168"/>
      <c r="R184" s="159"/>
    </row>
    <row r="185" spans="1:19" s="153" customFormat="1">
      <c r="B185" s="155"/>
      <c r="C185" s="16"/>
      <c r="J185" s="172"/>
      <c r="L185" s="157" t="s">
        <v>645</v>
      </c>
      <c r="M185" s="169"/>
      <c r="O185" s="158"/>
      <c r="P185" s="166"/>
      <c r="Q185" s="168"/>
      <c r="R185" s="159"/>
    </row>
    <row r="186" spans="1:19" s="153" customFormat="1">
      <c r="A186" s="153">
        <v>158</v>
      </c>
      <c r="C186" s="16"/>
      <c r="J186" s="172"/>
      <c r="L186" s="157"/>
      <c r="M186" s="169"/>
      <c r="O186" s="158"/>
      <c r="P186" s="166"/>
      <c r="Q186" s="168"/>
      <c r="R186" s="159"/>
    </row>
    <row r="187" spans="1:19" s="153" customFormat="1">
      <c r="A187" s="153">
        <v>159</v>
      </c>
      <c r="C187" s="16"/>
      <c r="J187" s="172"/>
      <c r="L187" s="157"/>
      <c r="M187" s="169"/>
      <c r="O187" s="158"/>
      <c r="P187" s="166"/>
      <c r="Q187" s="168"/>
      <c r="R187" s="159"/>
    </row>
    <row r="188" spans="1:19" s="153" customFormat="1">
      <c r="A188" s="153">
        <v>160</v>
      </c>
      <c r="C188" s="16"/>
      <c r="J188" s="172"/>
      <c r="L188" s="157"/>
      <c r="M188" s="169"/>
      <c r="O188" s="158"/>
      <c r="P188" s="166"/>
      <c r="Q188" s="168"/>
      <c r="R188" s="159"/>
    </row>
    <row r="189" spans="1:19" s="153" customFormat="1">
      <c r="C189" s="16"/>
      <c r="J189" s="172"/>
      <c r="L189" s="157"/>
      <c r="M189" s="169"/>
      <c r="O189" s="158"/>
      <c r="P189" s="166"/>
      <c r="Q189" s="168"/>
      <c r="R189" s="159"/>
    </row>
    <row r="190" spans="1:19" s="153" customFormat="1">
      <c r="C190" s="16"/>
      <c r="J190" s="172"/>
      <c r="L190" s="157"/>
      <c r="M190" s="169"/>
      <c r="O190" s="158"/>
      <c r="P190" s="166"/>
      <c r="Q190" s="168"/>
      <c r="R190" s="159"/>
    </row>
    <row r="191" spans="1:19" s="153" customFormat="1">
      <c r="C191" s="16"/>
      <c r="J191" s="172"/>
      <c r="L191" s="157"/>
      <c r="M191" s="169"/>
      <c r="O191" s="158"/>
      <c r="P191" s="166"/>
      <c r="Q191" s="168"/>
      <c r="R191" s="159"/>
    </row>
    <row r="192" spans="1:19" s="153" customFormat="1">
      <c r="C192" s="16"/>
      <c r="J192" s="172"/>
      <c r="L192" s="157"/>
      <c r="M192" s="169"/>
      <c r="O192" s="158"/>
      <c r="P192" s="166"/>
      <c r="Q192" s="168"/>
      <c r="R192" s="159"/>
    </row>
    <row r="193" spans="3:18" s="153" customFormat="1">
      <c r="C193" s="16"/>
      <c r="J193" s="172"/>
      <c r="L193" s="157"/>
      <c r="M193" s="169"/>
      <c r="O193" s="158"/>
      <c r="P193" s="166"/>
      <c r="Q193" s="168"/>
      <c r="R193" s="159"/>
    </row>
    <row r="194" spans="3:18" s="153" customFormat="1">
      <c r="C194" s="16"/>
      <c r="J194" s="172"/>
      <c r="L194" s="157"/>
      <c r="M194" s="169"/>
      <c r="O194" s="158"/>
      <c r="P194" s="166"/>
      <c r="Q194" s="168"/>
      <c r="R194" s="159"/>
    </row>
    <row r="195" spans="3:18" s="153" customFormat="1">
      <c r="C195" s="16"/>
      <c r="J195" s="172"/>
      <c r="L195" s="157"/>
      <c r="M195" s="169"/>
      <c r="O195" s="158"/>
      <c r="P195" s="166"/>
      <c r="Q195" s="168"/>
      <c r="R195" s="159"/>
    </row>
    <row r="196" spans="3:18" s="153" customFormat="1">
      <c r="C196" s="16"/>
      <c r="J196" s="172"/>
      <c r="L196" s="157"/>
      <c r="M196" s="169"/>
      <c r="O196" s="158"/>
      <c r="P196" s="166"/>
      <c r="Q196" s="168"/>
      <c r="R196" s="159"/>
    </row>
    <row r="197" spans="3:18" s="153" customFormat="1">
      <c r="C197" s="16"/>
      <c r="J197" s="172"/>
      <c r="L197" s="157"/>
      <c r="M197" s="169"/>
      <c r="O197" s="158"/>
      <c r="P197" s="166"/>
      <c r="Q197" s="168"/>
      <c r="R197" s="159"/>
    </row>
    <row r="198" spans="3:18" s="153" customFormat="1">
      <c r="C198" s="16"/>
      <c r="J198" s="172"/>
      <c r="L198" s="157"/>
      <c r="M198" s="169"/>
      <c r="O198" s="158"/>
      <c r="P198" s="166"/>
      <c r="Q198" s="168"/>
      <c r="R198" s="159"/>
    </row>
    <row r="199" spans="3:18" s="153" customFormat="1">
      <c r="C199" s="16"/>
      <c r="J199" s="172"/>
      <c r="L199" s="157"/>
      <c r="M199" s="169"/>
      <c r="O199" s="158"/>
      <c r="P199" s="166"/>
      <c r="Q199" s="168"/>
      <c r="R199" s="159"/>
    </row>
    <row r="200" spans="3:18" s="153" customFormat="1">
      <c r="C200" s="16"/>
      <c r="J200" s="172"/>
      <c r="L200" s="157"/>
      <c r="M200" s="169"/>
      <c r="O200" s="158"/>
      <c r="P200" s="166"/>
      <c r="Q200" s="168"/>
      <c r="R200" s="159"/>
    </row>
    <row r="201" spans="3:18" s="153" customFormat="1">
      <c r="C201" s="16"/>
      <c r="J201" s="172"/>
      <c r="L201" s="157"/>
      <c r="M201" s="169"/>
      <c r="O201" s="158"/>
      <c r="P201" s="166"/>
      <c r="Q201" s="168"/>
      <c r="R201" s="159"/>
    </row>
    <row r="202" spans="3:18" s="153" customFormat="1">
      <c r="C202" s="16"/>
      <c r="J202" s="172"/>
      <c r="L202" s="157"/>
      <c r="M202" s="169"/>
      <c r="O202" s="158"/>
      <c r="P202" s="166"/>
      <c r="Q202" s="168"/>
      <c r="R202" s="159"/>
    </row>
    <row r="203" spans="3:18" s="153" customFormat="1">
      <c r="C203" s="16"/>
      <c r="J203" s="172"/>
      <c r="L203" s="157"/>
      <c r="M203" s="169"/>
      <c r="O203" s="158"/>
      <c r="P203" s="166"/>
      <c r="Q203" s="168"/>
      <c r="R203" s="159"/>
    </row>
    <row r="204" spans="3:18" s="153" customFormat="1">
      <c r="C204" s="16"/>
      <c r="J204" s="172"/>
      <c r="L204" s="157"/>
      <c r="M204" s="169"/>
      <c r="O204" s="158"/>
      <c r="P204" s="166"/>
      <c r="Q204" s="168"/>
      <c r="R204" s="159"/>
    </row>
    <row r="205" spans="3:18" s="153" customFormat="1">
      <c r="C205" s="16"/>
      <c r="J205" s="172"/>
      <c r="L205" s="157"/>
      <c r="M205" s="169"/>
      <c r="O205" s="158"/>
      <c r="P205" s="166"/>
      <c r="Q205" s="168"/>
      <c r="R205" s="159"/>
    </row>
    <row r="206" spans="3:18" s="153" customFormat="1">
      <c r="C206" s="16"/>
      <c r="J206" s="172"/>
      <c r="L206" s="157"/>
      <c r="M206" s="169"/>
      <c r="O206" s="158"/>
      <c r="P206" s="166"/>
      <c r="Q206" s="168"/>
      <c r="R206" s="159"/>
    </row>
    <row r="207" spans="3:18" s="153" customFormat="1">
      <c r="C207" s="16"/>
      <c r="J207" s="172"/>
      <c r="L207" s="157"/>
      <c r="M207" s="169"/>
      <c r="O207" s="158"/>
      <c r="P207" s="166"/>
      <c r="Q207" s="168"/>
      <c r="R207" s="159"/>
    </row>
    <row r="208" spans="3:18" s="153" customFormat="1">
      <c r="C208" s="16"/>
      <c r="J208" s="172"/>
      <c r="L208" s="157"/>
      <c r="M208" s="169"/>
      <c r="O208" s="158"/>
      <c r="P208" s="166"/>
      <c r="Q208" s="168"/>
      <c r="R208" s="159"/>
    </row>
    <row r="209" spans="3:18" s="153" customFormat="1">
      <c r="C209" s="16"/>
      <c r="J209" s="172"/>
      <c r="L209" s="157"/>
      <c r="M209" s="169"/>
      <c r="O209" s="158"/>
      <c r="P209" s="166"/>
      <c r="Q209" s="168"/>
      <c r="R209" s="159"/>
    </row>
    <row r="210" spans="3:18" s="153" customFormat="1">
      <c r="C210" s="16"/>
      <c r="J210" s="172"/>
      <c r="L210" s="157"/>
      <c r="M210" s="169"/>
      <c r="O210" s="158"/>
      <c r="P210" s="166"/>
      <c r="Q210" s="168"/>
      <c r="R210" s="159"/>
    </row>
    <row r="211" spans="3:18" s="153" customFormat="1">
      <c r="C211" s="16"/>
      <c r="J211" s="172"/>
      <c r="L211" s="157"/>
      <c r="M211" s="169"/>
      <c r="O211" s="158"/>
      <c r="P211" s="166"/>
      <c r="Q211" s="168"/>
      <c r="R211" s="159"/>
    </row>
    <row r="212" spans="3:18" s="137" customFormat="1">
      <c r="C212" s="16"/>
      <c r="J212" s="148"/>
      <c r="L212" s="139"/>
      <c r="M212" s="145"/>
      <c r="O212" s="141"/>
      <c r="P212" s="143"/>
      <c r="Q212" s="144"/>
      <c r="R212" s="142"/>
    </row>
    <row r="213" spans="3:18" s="137" customFormat="1">
      <c r="C213" s="16"/>
      <c r="J213" s="148"/>
      <c r="L213" s="139"/>
      <c r="M213" s="145"/>
      <c r="O213" s="141"/>
      <c r="P213" s="143"/>
      <c r="Q213" s="144"/>
      <c r="R213" s="142"/>
    </row>
    <row r="214" spans="3:18" s="137" customFormat="1">
      <c r="C214" s="16"/>
      <c r="J214" s="148"/>
      <c r="L214" s="139"/>
      <c r="M214" s="145"/>
      <c r="O214" s="141"/>
      <c r="P214" s="143"/>
      <c r="Q214" s="144"/>
      <c r="R214" s="142"/>
    </row>
    <row r="215" spans="3:18" s="137" customFormat="1">
      <c r="C215" s="16"/>
      <c r="J215" s="148"/>
      <c r="L215" s="139"/>
      <c r="M215" s="145"/>
      <c r="O215" s="141"/>
      <c r="P215" s="143"/>
      <c r="Q215" s="144"/>
      <c r="R215" s="142"/>
    </row>
    <row r="216" spans="3:18" s="137" customFormat="1">
      <c r="C216" s="16"/>
      <c r="J216" s="148"/>
      <c r="L216" s="139"/>
      <c r="M216" s="145"/>
      <c r="O216" s="141"/>
      <c r="P216" s="143"/>
      <c r="Q216" s="144"/>
      <c r="R216" s="142"/>
    </row>
    <row r="217" spans="3:18" s="137" customFormat="1">
      <c r="C217" s="16"/>
      <c r="J217" s="148"/>
      <c r="L217" s="139"/>
      <c r="M217" s="145"/>
      <c r="O217" s="141"/>
      <c r="P217" s="143"/>
      <c r="Q217" s="144"/>
      <c r="R217" s="142"/>
    </row>
    <row r="218" spans="3:18" s="137" customFormat="1">
      <c r="C218" s="16"/>
      <c r="J218" s="148"/>
      <c r="L218" s="139"/>
      <c r="M218" s="145"/>
      <c r="O218" s="141"/>
      <c r="P218" s="143"/>
      <c r="Q218" s="144"/>
      <c r="R218" s="142"/>
    </row>
    <row r="219" spans="3:18" s="137" customFormat="1">
      <c r="C219" s="16"/>
      <c r="J219" s="148"/>
      <c r="L219" s="139"/>
      <c r="M219" s="145"/>
      <c r="O219" s="141"/>
      <c r="P219" s="143"/>
      <c r="Q219" s="144"/>
      <c r="R219" s="142"/>
    </row>
    <row r="220" spans="3:18" s="137" customFormat="1">
      <c r="C220" s="16"/>
      <c r="J220" s="148"/>
      <c r="L220" s="139"/>
      <c r="M220" s="145"/>
      <c r="O220" s="141"/>
      <c r="P220" s="143"/>
      <c r="Q220" s="144"/>
      <c r="R220" s="142"/>
    </row>
    <row r="221" spans="3:18" s="137" customFormat="1">
      <c r="C221" s="16"/>
      <c r="J221" s="148"/>
      <c r="L221" s="139"/>
      <c r="M221" s="145"/>
      <c r="O221" s="141"/>
      <c r="P221" s="143"/>
      <c r="Q221" s="144"/>
      <c r="R221" s="142"/>
    </row>
    <row r="222" spans="3:18" s="137" customFormat="1">
      <c r="C222" s="16"/>
      <c r="J222" s="148"/>
      <c r="L222" s="139"/>
      <c r="M222" s="145"/>
      <c r="O222" s="141"/>
      <c r="P222" s="143"/>
      <c r="Q222" s="144"/>
      <c r="R222" s="142"/>
    </row>
    <row r="223" spans="3:18" s="137" customFormat="1">
      <c r="C223" s="16"/>
      <c r="J223" s="148"/>
      <c r="L223" s="139"/>
      <c r="M223" s="145"/>
      <c r="O223" s="141"/>
      <c r="P223" s="143"/>
      <c r="Q223" s="144"/>
      <c r="R223" s="142"/>
    </row>
    <row r="224" spans="3:18" s="137" customFormat="1">
      <c r="C224" s="16"/>
      <c r="J224" s="148"/>
      <c r="L224" s="139"/>
      <c r="M224" s="145"/>
      <c r="O224" s="141"/>
      <c r="P224" s="143"/>
      <c r="Q224" s="144"/>
      <c r="R224" s="142"/>
    </row>
    <row r="225" spans="3:18" s="137" customFormat="1">
      <c r="C225" s="16"/>
      <c r="J225" s="148"/>
      <c r="L225" s="139"/>
      <c r="M225" s="145"/>
      <c r="O225" s="141"/>
      <c r="P225" s="143"/>
      <c r="Q225" s="144"/>
      <c r="R225" s="142"/>
    </row>
    <row r="226" spans="3:18" s="137" customFormat="1">
      <c r="C226" s="16"/>
      <c r="J226" s="148"/>
      <c r="L226" s="139"/>
      <c r="M226" s="145"/>
      <c r="O226" s="141"/>
      <c r="P226" s="143"/>
      <c r="Q226" s="144"/>
      <c r="R226" s="142"/>
    </row>
    <row r="227" spans="3:18" s="137" customFormat="1">
      <c r="C227" s="16"/>
      <c r="J227" s="148"/>
      <c r="L227" s="139"/>
      <c r="M227" s="145"/>
      <c r="O227" s="141"/>
      <c r="P227" s="143"/>
      <c r="Q227" s="144"/>
      <c r="R227" s="142"/>
    </row>
    <row r="228" spans="3:18" s="137" customFormat="1">
      <c r="C228" s="16"/>
      <c r="J228" s="148"/>
      <c r="L228" s="139"/>
      <c r="M228" s="145"/>
      <c r="O228" s="141"/>
      <c r="P228" s="143"/>
      <c r="Q228" s="144"/>
      <c r="R228" s="142"/>
    </row>
    <row r="229" spans="3:18" ht="14.25" thickBot="1">
      <c r="G229" s="123"/>
      <c r="H229" s="29"/>
      <c r="I229" s="29"/>
      <c r="J229" s="130"/>
      <c r="L229" s="32"/>
      <c r="M229" s="33"/>
      <c r="N229" s="34"/>
      <c r="O229" s="35"/>
    </row>
    <row r="230" spans="3:18" ht="14.25" thickBot="1">
      <c r="G230" s="123"/>
      <c r="H230" s="29"/>
      <c r="I230" s="29"/>
      <c r="J230" s="130"/>
      <c r="L230" s="36" t="s">
        <v>85</v>
      </c>
      <c r="M230" s="37">
        <f>SUM(M122:M229)</f>
        <v>0</v>
      </c>
      <c r="N230" s="38">
        <f>SUM(N122:N229)</f>
        <v>749.29999999999984</v>
      </c>
      <c r="O230" s="39">
        <f>SUM(O122:O229)</f>
        <v>-1158.5999999999999</v>
      </c>
    </row>
    <row r="232" spans="3:18" ht="13.5" customHeight="1" thickBot="1"/>
    <row r="233" spans="3:18" ht="13.5" customHeight="1" thickBot="1">
      <c r="G233" s="174" t="s">
        <v>88</v>
      </c>
      <c r="H233" s="175"/>
      <c r="I233" s="40" t="s">
        <v>86</v>
      </c>
      <c r="J233" s="131" t="s">
        <v>87</v>
      </c>
      <c r="K233" s="41" t="s">
        <v>89</v>
      </c>
    </row>
    <row r="234" spans="3:18">
      <c r="G234" s="124" t="s">
        <v>90</v>
      </c>
      <c r="H234" s="30">
        <v>0</v>
      </c>
      <c r="I234" s="42">
        <v>0</v>
      </c>
      <c r="J234" s="132">
        <v>0</v>
      </c>
      <c r="K234" s="43">
        <v>0</v>
      </c>
    </row>
    <row r="235" spans="3:18">
      <c r="G235" s="125" t="s">
        <v>91</v>
      </c>
      <c r="H235" s="31">
        <v>0</v>
      </c>
      <c r="I235" s="31">
        <v>0</v>
      </c>
      <c r="J235" s="133">
        <v>0</v>
      </c>
      <c r="K235" s="44">
        <v>0</v>
      </c>
    </row>
    <row r="236" spans="3:18">
      <c r="G236" s="125" t="s">
        <v>92</v>
      </c>
      <c r="H236" s="31">
        <v>0</v>
      </c>
      <c r="I236" s="31">
        <v>0</v>
      </c>
      <c r="J236" s="133">
        <v>0</v>
      </c>
      <c r="K236" s="44">
        <v>0</v>
      </c>
    </row>
    <row r="237" spans="3:18">
      <c r="G237" s="125" t="s">
        <v>93</v>
      </c>
      <c r="H237" s="31">
        <v>0</v>
      </c>
      <c r="I237" s="31">
        <v>0</v>
      </c>
      <c r="J237" s="133">
        <v>0</v>
      </c>
      <c r="K237" s="44">
        <v>0</v>
      </c>
    </row>
    <row r="238" spans="3:18" ht="14.25" thickBot="1">
      <c r="G238" s="126" t="s">
        <v>94</v>
      </c>
      <c r="H238" s="45">
        <v>0</v>
      </c>
      <c r="I238" s="45">
        <v>0</v>
      </c>
      <c r="J238" s="134">
        <v>0</v>
      </c>
      <c r="K238" s="46">
        <v>0</v>
      </c>
    </row>
    <row r="239" spans="3:18" ht="14.25" thickBot="1">
      <c r="G239" s="127" t="s">
        <v>85</v>
      </c>
      <c r="H239" s="47"/>
      <c r="I239" s="47"/>
      <c r="J239" s="133"/>
      <c r="K239" s="48">
        <f>SUM(K234:K238)</f>
        <v>0</v>
      </c>
    </row>
  </sheetData>
  <autoFilter ref="A1:Q118"/>
  <mergeCells count="1">
    <mergeCell ref="G233:H233"/>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20.xml><?xml version="1.0" encoding="utf-8"?>
<worksheet xmlns="http://schemas.openxmlformats.org/spreadsheetml/2006/main" xmlns:r="http://schemas.openxmlformats.org/officeDocument/2006/relationships">
  <dimension ref="A1"/>
  <sheetViews>
    <sheetView workbookViewId="0">
      <selection activeCell="N67" sqref="N67"/>
    </sheetView>
  </sheetViews>
  <sheetFormatPr defaultRowHeight="13.5"/>
  <cols>
    <col min="1" max="16384" width="9" style="153"/>
  </cols>
  <sheetData/>
  <phoneticPr fontId="2"/>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dimension ref="A1"/>
  <sheetViews>
    <sheetView workbookViewId="0">
      <selection activeCell="N67" sqref="N67"/>
    </sheetView>
  </sheetViews>
  <sheetFormatPr defaultRowHeight="13.5"/>
  <cols>
    <col min="1" max="16384" width="9" style="153"/>
  </cols>
  <sheetData/>
  <phoneticPr fontId="2"/>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dimension ref="A1"/>
  <sheetViews>
    <sheetView workbookViewId="0">
      <selection activeCell="N67" sqref="N67"/>
    </sheetView>
  </sheetViews>
  <sheetFormatPr defaultRowHeight="13.5"/>
  <cols>
    <col min="1" max="16384" width="9" style="153"/>
  </cols>
  <sheetData/>
  <phoneticPr fontId="2"/>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dimension ref="A1"/>
  <sheetViews>
    <sheetView workbookViewId="0">
      <selection activeCell="N67" sqref="N67"/>
    </sheetView>
  </sheetViews>
  <sheetFormatPr defaultRowHeight="13.5"/>
  <cols>
    <col min="1" max="16384" width="9" style="153"/>
  </cols>
  <sheetData/>
  <phoneticPr fontId="2"/>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dimension ref="A1"/>
  <sheetViews>
    <sheetView workbookViewId="0">
      <selection activeCell="N67" sqref="N67"/>
    </sheetView>
  </sheetViews>
  <sheetFormatPr defaultRowHeight="13.5"/>
  <cols>
    <col min="1" max="16384" width="9" style="153"/>
  </cols>
  <sheetData/>
  <phoneticPr fontId="2"/>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dimension ref="A1"/>
  <sheetViews>
    <sheetView workbookViewId="0">
      <selection activeCell="N67" sqref="N67"/>
    </sheetView>
  </sheetViews>
  <sheetFormatPr defaultRowHeight="13.5"/>
  <cols>
    <col min="1" max="16384" width="9" style="153"/>
  </cols>
  <sheetData/>
  <phoneticPr fontId="2"/>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dimension ref="A1"/>
  <sheetViews>
    <sheetView workbookViewId="0">
      <selection activeCell="N67" sqref="N67"/>
    </sheetView>
  </sheetViews>
  <sheetFormatPr defaultRowHeight="13.5"/>
  <cols>
    <col min="1" max="16384" width="9" style="153"/>
  </cols>
  <sheetData/>
  <phoneticPr fontId="2"/>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dimension ref="A1"/>
  <sheetViews>
    <sheetView workbookViewId="0">
      <selection activeCell="N67" sqref="N67"/>
    </sheetView>
  </sheetViews>
  <sheetFormatPr defaultRowHeight="13.5"/>
  <cols>
    <col min="1" max="16384" width="9" style="153"/>
  </cols>
  <sheetData/>
  <phoneticPr fontId="2"/>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dimension ref="A1"/>
  <sheetViews>
    <sheetView workbookViewId="0">
      <selection activeCell="N67" sqref="N67"/>
    </sheetView>
  </sheetViews>
  <sheetFormatPr defaultRowHeight="13.5"/>
  <cols>
    <col min="1" max="16384" width="9" style="153"/>
  </cols>
  <sheetData/>
  <phoneticPr fontId="2"/>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tabColor rgb="FFFFC000"/>
  </sheetPr>
  <dimension ref="A1"/>
  <sheetViews>
    <sheetView topLeftCell="A23" workbookViewId="0">
      <selection activeCell="A34" sqref="A34"/>
    </sheetView>
  </sheetViews>
  <sheetFormatPr defaultRowHeight="13.5"/>
  <cols>
    <col min="1" max="16384" width="9" style="153"/>
  </cols>
  <sheetData/>
  <phoneticPr fontId="2"/>
  <pageMargins left="0.7" right="0.7" top="0.75" bottom="0.75" header="0.3" footer="0.3"/>
  <pageSetup paperSize="9" orientation="portrait" horizontalDpi="0" verticalDpi="0" r:id="rId1"/>
  <drawing r:id="rId2"/>
</worksheet>
</file>

<file path=xl/worksheets/sheet30.xml><?xml version="1.0" encoding="utf-8"?>
<worksheet xmlns="http://schemas.openxmlformats.org/spreadsheetml/2006/main" xmlns:r="http://schemas.openxmlformats.org/officeDocument/2006/relationships">
  <dimension ref="A1"/>
  <sheetViews>
    <sheetView topLeftCell="A3" workbookViewId="0"/>
  </sheetViews>
  <sheetFormatPr defaultRowHeight="13.5"/>
  <cols>
    <col min="1" max="16384" width="9" style="153"/>
  </cols>
  <sheetData/>
  <phoneticPr fontId="2"/>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FFC000"/>
  </sheetPr>
  <dimension ref="A1"/>
  <sheetViews>
    <sheetView workbookViewId="0">
      <selection activeCell="A34" sqref="A34"/>
    </sheetView>
  </sheetViews>
  <sheetFormatPr defaultRowHeight="13.5"/>
  <cols>
    <col min="1" max="16384" width="9" style="153"/>
  </cols>
  <sheetData/>
  <phoneticPr fontId="2"/>
  <pageMargins left="0.7" right="0.7" top="0.75" bottom="0.75" header="0.3" footer="0.3"/>
  <pageSetup paperSize="9" orientation="portrait" horizontalDpi="0" verticalDpi="0" r:id="rId1"/>
  <drawing r:id="rId2"/>
</worksheet>
</file>

<file path=xl/worksheets/sheet40.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dimension ref="A1"/>
  <sheetViews>
    <sheetView workbookViewId="0"/>
  </sheetViews>
  <sheetFormatPr defaultRowHeight="13.5"/>
  <cols>
    <col min="1" max="16384" width="9" style="153"/>
  </cols>
  <sheetData/>
  <phoneticPr fontId="2"/>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sheetPr codeName="Sheet5"/>
  <dimension ref="A1:D17"/>
  <sheetViews>
    <sheetView workbookViewId="0">
      <selection activeCell="C16" sqref="C16"/>
    </sheetView>
  </sheetViews>
  <sheetFormatPr defaultRowHeight="13.5"/>
  <cols>
    <col min="1" max="4" width="35.625" style="55" customWidth="1"/>
  </cols>
  <sheetData>
    <row r="1" spans="1:4" ht="83.25" customHeight="1">
      <c r="A1" s="176" t="s">
        <v>112</v>
      </c>
      <c r="B1" s="177"/>
      <c r="C1" s="177"/>
      <c r="D1" s="177"/>
    </row>
    <row r="2" spans="1:4" s="53" customFormat="1" ht="21.75" customHeight="1" thickBot="1">
      <c r="A2" s="57" t="s">
        <v>105</v>
      </c>
      <c r="B2" s="57" t="s">
        <v>106</v>
      </c>
      <c r="C2" s="57" t="s">
        <v>107</v>
      </c>
      <c r="D2" s="57" t="s">
        <v>108</v>
      </c>
    </row>
    <row r="3" spans="1:4" s="53" customFormat="1" ht="27.75" thickTop="1">
      <c r="A3" s="111" t="s">
        <v>259</v>
      </c>
      <c r="B3" s="56" t="s">
        <v>100</v>
      </c>
      <c r="C3" s="113" t="s">
        <v>260</v>
      </c>
      <c r="D3" s="56" t="s">
        <v>101</v>
      </c>
    </row>
    <row r="4" spans="1:4" s="53" customFormat="1" ht="40.5">
      <c r="A4" s="52" t="s">
        <v>109</v>
      </c>
      <c r="B4" s="62" t="s">
        <v>235</v>
      </c>
      <c r="C4" s="58" t="s">
        <v>111</v>
      </c>
      <c r="D4" s="104" t="s">
        <v>197</v>
      </c>
    </row>
    <row r="5" spans="1:4" s="53" customFormat="1" ht="40.5">
      <c r="A5" s="59" t="s">
        <v>118</v>
      </c>
      <c r="B5" s="52" t="s">
        <v>110</v>
      </c>
      <c r="C5" s="107" t="s">
        <v>257</v>
      </c>
      <c r="D5" s="107" t="s">
        <v>252</v>
      </c>
    </row>
    <row r="6" spans="1:4" s="53" customFormat="1" ht="33" customHeight="1">
      <c r="A6" s="52" t="s">
        <v>113</v>
      </c>
      <c r="B6" s="107" t="s">
        <v>336</v>
      </c>
      <c r="C6" s="118" t="s">
        <v>318</v>
      </c>
      <c r="D6" s="118" t="s">
        <v>253</v>
      </c>
    </row>
    <row r="7" spans="1:4" s="53" customFormat="1" ht="40.5">
      <c r="A7" s="107" t="s">
        <v>119</v>
      </c>
      <c r="B7" s="119" t="s">
        <v>337</v>
      </c>
      <c r="C7" s="52"/>
      <c r="D7" s="118" t="s">
        <v>278</v>
      </c>
    </row>
    <row r="8" spans="1:4" s="53" customFormat="1" ht="37.5" customHeight="1">
      <c r="A8" s="118" t="s">
        <v>123</v>
      </c>
      <c r="B8" s="117" t="s">
        <v>322</v>
      </c>
      <c r="C8" s="60"/>
      <c r="D8" s="118" t="s">
        <v>282</v>
      </c>
    </row>
    <row r="9" spans="1:4" s="53" customFormat="1" ht="37.5" customHeight="1">
      <c r="A9" s="62"/>
      <c r="B9" s="62" t="s">
        <v>348</v>
      </c>
      <c r="C9" s="116"/>
      <c r="D9" s="62" t="s">
        <v>335</v>
      </c>
    </row>
    <row r="10" spans="1:4" s="53" customFormat="1" ht="37.5" customHeight="1">
      <c r="A10" s="107"/>
      <c r="B10" s="107" t="s">
        <v>210</v>
      </c>
      <c r="C10" s="106"/>
      <c r="D10" s="106"/>
    </row>
    <row r="11" spans="1:4" s="53" customFormat="1">
      <c r="A11" s="54"/>
      <c r="B11" s="54"/>
      <c r="C11" s="54"/>
      <c r="D11" s="54"/>
    </row>
    <row r="12" spans="1:4" s="53" customFormat="1">
      <c r="A12" s="54"/>
      <c r="B12" s="54"/>
      <c r="C12" s="54"/>
      <c r="D12" s="54"/>
    </row>
    <row r="13" spans="1:4" s="53" customFormat="1">
      <c r="A13" s="54"/>
      <c r="B13" s="54"/>
      <c r="C13" s="54"/>
      <c r="D13" s="54"/>
    </row>
    <row r="14" spans="1:4" s="53" customFormat="1">
      <c r="A14" s="54"/>
      <c r="B14" s="54"/>
      <c r="C14" s="54"/>
      <c r="D14" s="54"/>
    </row>
    <row r="15" spans="1:4" s="53" customFormat="1">
      <c r="A15" s="54"/>
      <c r="B15" s="54"/>
      <c r="C15" s="54"/>
      <c r="D15" s="54"/>
    </row>
    <row r="16" spans="1:4" s="53" customFormat="1">
      <c r="A16" s="54"/>
      <c r="B16" s="54"/>
      <c r="C16" s="54"/>
      <c r="D16" s="54"/>
    </row>
    <row r="17" spans="1:4" s="53" customFormat="1">
      <c r="A17" s="54"/>
      <c r="B17" s="54"/>
      <c r="C17" s="54"/>
      <c r="D17" s="54"/>
    </row>
  </sheetData>
  <mergeCells count="1">
    <mergeCell ref="A1:D1"/>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sheetPr codeName="Sheet4">
    <tabColor theme="0" tint="-0.14999847407452621"/>
  </sheetPr>
  <dimension ref="A1:A200"/>
  <sheetViews>
    <sheetView topLeftCell="A193" zoomScale="115" zoomScaleSheetLayoutView="100" workbookViewId="0">
      <selection activeCell="A217" sqref="A217"/>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3" t="s">
        <v>32</v>
      </c>
    </row>
    <row r="37" spans="1:1">
      <c r="A37" s="2" t="s">
        <v>33</v>
      </c>
    </row>
    <row r="38" spans="1:1">
      <c r="A38" s="2" t="s">
        <v>34</v>
      </c>
    </row>
    <row r="39" spans="1:1">
      <c r="A39" s="2" t="s">
        <v>35</v>
      </c>
    </row>
    <row r="40" spans="1:1">
      <c r="A40" s="2" t="s">
        <v>36</v>
      </c>
    </row>
    <row r="42" spans="1:1">
      <c r="A42" s="4"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4" t="s">
        <v>45</v>
      </c>
    </row>
    <row r="52" spans="1:1" ht="27">
      <c r="A52" s="5" t="s">
        <v>46</v>
      </c>
    </row>
    <row r="53" spans="1:1" ht="27">
      <c r="A53" s="5" t="s">
        <v>47</v>
      </c>
    </row>
    <row r="54" spans="1:1">
      <c r="A54" s="5" t="s">
        <v>48</v>
      </c>
    </row>
    <row r="55" spans="1:1">
      <c r="A55" s="6" t="s">
        <v>49</v>
      </c>
    </row>
    <row r="56" spans="1:1" ht="27">
      <c r="A56" s="5" t="s">
        <v>50</v>
      </c>
    </row>
    <row r="57" spans="1:1" ht="27">
      <c r="A57" s="7" t="s">
        <v>51</v>
      </c>
    </row>
    <row r="58" spans="1:1" ht="27">
      <c r="A58" s="5" t="s">
        <v>52</v>
      </c>
    </row>
    <row r="59" spans="1:1">
      <c r="A59" s="2" t="s">
        <v>53</v>
      </c>
    </row>
    <row r="61" spans="1:1">
      <c r="A61" s="8" t="s">
        <v>54</v>
      </c>
    </row>
    <row r="62" spans="1:1">
      <c r="A62" s="9" t="s">
        <v>102</v>
      </c>
    </row>
    <row r="63" spans="1:1">
      <c r="A63" s="9" t="s">
        <v>55</v>
      </c>
    </row>
    <row r="64" spans="1:1">
      <c r="A64" s="9" t="s">
        <v>103</v>
      </c>
    </row>
    <row r="65" spans="1:1">
      <c r="A65" s="9" t="s">
        <v>56</v>
      </c>
    </row>
    <row r="66" spans="1:1">
      <c r="A66" s="9" t="s">
        <v>57</v>
      </c>
    </row>
    <row r="67" spans="1:1">
      <c r="A67" s="10" t="s">
        <v>58</v>
      </c>
    </row>
    <row r="69" spans="1:1">
      <c r="A69" s="11" t="s">
        <v>59</v>
      </c>
    </row>
    <row r="70" spans="1:1" ht="34.5" customHeight="1">
      <c r="A70" s="5" t="s">
        <v>60</v>
      </c>
    </row>
    <row r="71" spans="1:1" ht="33" customHeight="1">
      <c r="A71" s="5" t="s">
        <v>61</v>
      </c>
    </row>
    <row r="72" spans="1:1" ht="34.5" customHeight="1">
      <c r="A72" s="12" t="s">
        <v>62</v>
      </c>
    </row>
    <row r="73" spans="1:1">
      <c r="A73" s="2" t="s">
        <v>63</v>
      </c>
    </row>
    <row r="74" spans="1:1" ht="12.75" customHeight="1">
      <c r="A74" s="2" t="s">
        <v>64</v>
      </c>
    </row>
    <row r="75" spans="1:1" ht="24" hidden="1" customHeight="1">
      <c r="A75" s="13" t="s">
        <v>65</v>
      </c>
    </row>
    <row r="76" spans="1:1" ht="17.25" hidden="1" customHeight="1">
      <c r="A76" s="14" t="s">
        <v>66</v>
      </c>
    </row>
    <row r="77" spans="1:1" ht="17.25" hidden="1" customHeight="1">
      <c r="A77" s="14" t="s">
        <v>104</v>
      </c>
    </row>
    <row r="78" spans="1:1" ht="0.75" customHeight="1" thickBot="1">
      <c r="A78" s="15" t="s">
        <v>67</v>
      </c>
    </row>
    <row r="80" spans="1:1">
      <c r="A80" s="11" t="s">
        <v>97</v>
      </c>
    </row>
    <row r="81" spans="1:1" ht="17.25" customHeight="1">
      <c r="A81" s="5" t="s">
        <v>98</v>
      </c>
    </row>
    <row r="82" spans="1:1">
      <c r="A82" s="2" t="s">
        <v>99</v>
      </c>
    </row>
    <row r="83" spans="1:1">
      <c r="A83" s="2" t="s">
        <v>114</v>
      </c>
    </row>
    <row r="85" spans="1:1">
      <c r="A85" s="11" t="s">
        <v>115</v>
      </c>
    </row>
    <row r="86" spans="1:1">
      <c r="A86" s="2" t="s">
        <v>124</v>
      </c>
    </row>
    <row r="87" spans="1:1">
      <c r="A87" s="2" t="s">
        <v>121</v>
      </c>
    </row>
    <row r="88" spans="1:1">
      <c r="A88" s="2" t="s">
        <v>125</v>
      </c>
    </row>
    <row r="89" spans="1:1">
      <c r="A89" s="2" t="s">
        <v>116</v>
      </c>
    </row>
    <row r="90" spans="1:1">
      <c r="A90" s="2" t="s">
        <v>126</v>
      </c>
    </row>
    <row r="91" spans="1:1">
      <c r="A91" s="2" t="s">
        <v>120</v>
      </c>
    </row>
    <row r="92" spans="1:1" ht="27">
      <c r="A92" s="61" t="s">
        <v>117</v>
      </c>
    </row>
    <row r="93" spans="1:1">
      <c r="A93" s="2" t="s">
        <v>127</v>
      </c>
    </row>
    <row r="94" spans="1:1">
      <c r="A94" s="63" t="s">
        <v>122</v>
      </c>
    </row>
    <row r="96" spans="1:1">
      <c r="A96" s="105">
        <v>42296</v>
      </c>
    </row>
    <row r="97" spans="1:1">
      <c r="A97" s="2" t="s">
        <v>195</v>
      </c>
    </row>
    <row r="98" spans="1:1">
      <c r="A98" s="2" t="s">
        <v>196</v>
      </c>
    </row>
    <row r="99" spans="1:1">
      <c r="A99" s="2" t="s">
        <v>198</v>
      </c>
    </row>
    <row r="100" spans="1:1">
      <c r="A100" s="2" t="s">
        <v>199</v>
      </c>
    </row>
    <row r="102" spans="1:1">
      <c r="A102" s="105">
        <v>42303</v>
      </c>
    </row>
    <row r="103" spans="1:1" ht="0.75" customHeight="1">
      <c r="A103" s="2" t="s">
        <v>202</v>
      </c>
    </row>
    <row r="104" spans="1:1" ht="47.25" hidden="1" customHeight="1">
      <c r="A104" s="2" t="s">
        <v>203</v>
      </c>
    </row>
    <row r="105" spans="1:1" ht="40.5" hidden="1" customHeight="1">
      <c r="A105" s="2" t="s">
        <v>204</v>
      </c>
    </row>
    <row r="106" spans="1:1" ht="45.75" hidden="1" customHeight="1">
      <c r="A106" s="2" t="s">
        <v>200</v>
      </c>
    </row>
    <row r="107" spans="1:1" ht="58.5" hidden="1" customHeight="1">
      <c r="A107" s="2" t="s">
        <v>201</v>
      </c>
    </row>
    <row r="108" spans="1:1" ht="16.5" customHeight="1">
      <c r="A108" s="2" t="s">
        <v>212</v>
      </c>
    </row>
    <row r="109" spans="1:1" ht="16.5" customHeight="1">
      <c r="A109" s="2" t="s">
        <v>213</v>
      </c>
    </row>
    <row r="110" spans="1:1">
      <c r="A110" s="11" t="s">
        <v>211</v>
      </c>
    </row>
    <row r="111" spans="1:1">
      <c r="A111" s="11" t="s">
        <v>206</v>
      </c>
    </row>
    <row r="112" spans="1:1">
      <c r="A112" s="2" t="s">
        <v>205</v>
      </c>
    </row>
    <row r="113" spans="1:1">
      <c r="A113" s="2" t="s">
        <v>207</v>
      </c>
    </row>
    <row r="114" spans="1:1">
      <c r="A114" s="2" t="s">
        <v>208</v>
      </c>
    </row>
    <row r="115" spans="1:1">
      <c r="A115" s="2" t="s">
        <v>209</v>
      </c>
    </row>
    <row r="117" spans="1:1">
      <c r="A117" s="105">
        <v>42310</v>
      </c>
    </row>
    <row r="118" spans="1:1">
      <c r="A118" s="2" t="s">
        <v>214</v>
      </c>
    </row>
    <row r="119" spans="1:1">
      <c r="A119" s="2" t="s">
        <v>215</v>
      </c>
    </row>
    <row r="120" spans="1:1">
      <c r="A120" s="2" t="s">
        <v>216</v>
      </c>
    </row>
    <row r="121" spans="1:1">
      <c r="A121" s="108" t="s">
        <v>225</v>
      </c>
    </row>
    <row r="122" spans="1:1">
      <c r="A122" s="11" t="s">
        <v>217</v>
      </c>
    </row>
    <row r="123" spans="1:1">
      <c r="A123" s="2" t="s">
        <v>218</v>
      </c>
    </row>
    <row r="124" spans="1:1">
      <c r="A124" s="2" t="s">
        <v>219</v>
      </c>
    </row>
    <row r="125" spans="1:1">
      <c r="A125" s="2" t="s">
        <v>220</v>
      </c>
    </row>
    <row r="126" spans="1:1">
      <c r="A126" s="2" t="s">
        <v>222</v>
      </c>
    </row>
    <row r="127" spans="1:1">
      <c r="A127" s="2" t="s">
        <v>221</v>
      </c>
    </row>
    <row r="129" spans="1:1">
      <c r="A129" s="11" t="s">
        <v>224</v>
      </c>
    </row>
    <row r="130" spans="1:1">
      <c r="A130" s="2" t="s">
        <v>223</v>
      </c>
    </row>
    <row r="132" spans="1:1">
      <c r="A132" s="105">
        <v>42317</v>
      </c>
    </row>
    <row r="133" spans="1:1">
      <c r="A133" s="4" t="s">
        <v>226</v>
      </c>
    </row>
    <row r="134" spans="1:1" ht="31.5" customHeight="1">
      <c r="A134" s="5" t="s">
        <v>227</v>
      </c>
    </row>
    <row r="135" spans="1:1" ht="15.75" customHeight="1">
      <c r="A135" s="2" t="s">
        <v>232</v>
      </c>
    </row>
    <row r="136" spans="1:1" ht="47.25" customHeight="1">
      <c r="A136" s="5" t="s">
        <v>234</v>
      </c>
    </row>
    <row r="137" spans="1:1">
      <c r="A137" s="5" t="s">
        <v>233</v>
      </c>
    </row>
    <row r="138" spans="1:1" ht="27">
      <c r="A138" s="5" t="s">
        <v>228</v>
      </c>
    </row>
    <row r="140" spans="1:1">
      <c r="A140" s="2" t="s">
        <v>229</v>
      </c>
    </row>
    <row r="141" spans="1:1">
      <c r="A141" s="2" t="s">
        <v>230</v>
      </c>
    </row>
    <row r="142" spans="1:1">
      <c r="A142" s="2" t="s">
        <v>231</v>
      </c>
    </row>
    <row r="144" spans="1:1">
      <c r="A144" s="11" t="s">
        <v>236</v>
      </c>
    </row>
    <row r="145" spans="1:1">
      <c r="A145" s="2" t="s">
        <v>237</v>
      </c>
    </row>
    <row r="146" spans="1:1">
      <c r="A146" s="5" t="s">
        <v>239</v>
      </c>
    </row>
    <row r="147" spans="1:1">
      <c r="A147" s="2" t="s">
        <v>238</v>
      </c>
    </row>
    <row r="148" spans="1:1">
      <c r="A148" s="11" t="s">
        <v>242</v>
      </c>
    </row>
    <row r="149" spans="1:1">
      <c r="A149" s="2" t="s">
        <v>240</v>
      </c>
    </row>
    <row r="150" spans="1:1" ht="30" customHeight="1">
      <c r="A150" s="5" t="s">
        <v>241</v>
      </c>
    </row>
    <row r="152" spans="1:1">
      <c r="A152" s="11" t="s">
        <v>243</v>
      </c>
    </row>
    <row r="153" spans="1:1" s="110" customFormat="1">
      <c r="A153" s="109" t="s">
        <v>247</v>
      </c>
    </row>
    <row r="154" spans="1:1" s="110" customFormat="1">
      <c r="A154" s="2" t="s">
        <v>248</v>
      </c>
    </row>
    <row r="155" spans="1:1" s="110" customFormat="1">
      <c r="A155" s="2" t="s">
        <v>249</v>
      </c>
    </row>
    <row r="156" spans="1:1" s="110" customFormat="1">
      <c r="A156" s="5" t="s">
        <v>251</v>
      </c>
    </row>
    <row r="157" spans="1:1" s="110" customFormat="1" ht="17.25" customHeight="1">
      <c r="A157" s="11" t="s">
        <v>242</v>
      </c>
    </row>
    <row r="158" spans="1:1" s="110" customFormat="1" ht="33" customHeight="1">
      <c r="A158" s="7" t="s">
        <v>250</v>
      </c>
    </row>
    <row r="159" spans="1:1">
      <c r="A159" s="2" t="s">
        <v>244</v>
      </c>
    </row>
    <row r="160" spans="1:1">
      <c r="A160" s="2" t="s">
        <v>246</v>
      </c>
    </row>
    <row r="161" spans="1:1">
      <c r="A161" s="2" t="s">
        <v>245</v>
      </c>
    </row>
    <row r="163" spans="1:1">
      <c r="A163" s="11" t="s">
        <v>254</v>
      </c>
    </row>
    <row r="164" spans="1:1">
      <c r="A164" s="112" t="s">
        <v>255</v>
      </c>
    </row>
    <row r="165" spans="1:1">
      <c r="A165" s="112" t="s">
        <v>256</v>
      </c>
    </row>
    <row r="166" spans="1:1">
      <c r="A166" s="112" t="s">
        <v>258</v>
      </c>
    </row>
    <row r="167" spans="1:1">
      <c r="A167" s="112" t="s">
        <v>274</v>
      </c>
    </row>
    <row r="168" spans="1:1">
      <c r="A168" s="11" t="s">
        <v>261</v>
      </c>
    </row>
    <row r="169" spans="1:1">
      <c r="A169" s="11" t="s">
        <v>262</v>
      </c>
    </row>
    <row r="170" spans="1:1">
      <c r="A170" s="11" t="s">
        <v>266</v>
      </c>
    </row>
    <row r="171" spans="1:1" ht="30" customHeight="1">
      <c r="A171" s="7" t="s">
        <v>263</v>
      </c>
    </row>
    <row r="172" spans="1:1" ht="45.75" customHeight="1">
      <c r="A172" s="5" t="s">
        <v>265</v>
      </c>
    </row>
    <row r="173" spans="1:1" ht="18" customHeight="1">
      <c r="A173" s="2" t="s">
        <v>264</v>
      </c>
    </row>
    <row r="175" spans="1:1">
      <c r="A175" s="11" t="s">
        <v>267</v>
      </c>
    </row>
    <row r="176" spans="1:1">
      <c r="A176" s="109" t="s">
        <v>276</v>
      </c>
    </row>
    <row r="177" spans="1:1">
      <c r="A177" s="11" t="s">
        <v>275</v>
      </c>
    </row>
    <row r="178" spans="1:1">
      <c r="A178" s="2" t="s">
        <v>268</v>
      </c>
    </row>
    <row r="179" spans="1:1">
      <c r="A179" s="2" t="s">
        <v>269</v>
      </c>
    </row>
    <row r="180" spans="1:1">
      <c r="A180" s="2" t="s">
        <v>272</v>
      </c>
    </row>
    <row r="181" spans="1:1" s="53" customFormat="1">
      <c r="A181" s="11" t="s">
        <v>270</v>
      </c>
    </row>
    <row r="182" spans="1:1" s="53" customFormat="1">
      <c r="A182" s="11" t="s">
        <v>271</v>
      </c>
    </row>
    <row r="183" spans="1:1">
      <c r="A183" s="2" t="s">
        <v>273</v>
      </c>
    </row>
    <row r="187" spans="1:1">
      <c r="A187" s="11" t="s">
        <v>277</v>
      </c>
    </row>
    <row r="188" spans="1:1">
      <c r="A188" s="2" t="s">
        <v>283</v>
      </c>
    </row>
    <row r="189" spans="1:1" ht="48" customHeight="1">
      <c r="A189" s="5" t="s">
        <v>281</v>
      </c>
    </row>
    <row r="190" spans="1:1" ht="17.25" customHeight="1">
      <c r="A190" s="11" t="s">
        <v>279</v>
      </c>
    </row>
    <row r="191" spans="1:1" ht="15.75" customHeight="1">
      <c r="A191" s="11" t="s">
        <v>280</v>
      </c>
    </row>
    <row r="193" spans="1:1">
      <c r="A193" s="2" t="s">
        <v>284</v>
      </c>
    </row>
    <row r="194" spans="1:1">
      <c r="A194" s="2" t="s">
        <v>290</v>
      </c>
    </row>
    <row r="195" spans="1:1">
      <c r="A195" s="2" t="s">
        <v>287</v>
      </c>
    </row>
    <row r="196" spans="1:1">
      <c r="A196" s="2" t="s">
        <v>288</v>
      </c>
    </row>
    <row r="198" spans="1:1">
      <c r="A198" s="2" t="s">
        <v>285</v>
      </c>
    </row>
    <row r="199" spans="1:1">
      <c r="A199" s="2" t="s">
        <v>289</v>
      </c>
    </row>
    <row r="200" spans="1:1">
      <c r="A200" s="2" t="s">
        <v>286</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FFC000"/>
  </sheetPr>
  <dimension ref="A1"/>
  <sheetViews>
    <sheetView workbookViewId="0">
      <selection activeCell="A34" sqref="A34"/>
    </sheetView>
  </sheetViews>
  <sheetFormatPr defaultRowHeight="13.5"/>
  <cols>
    <col min="1" max="16384" width="9" style="153"/>
  </cols>
  <sheetData/>
  <phoneticPr fontId="2"/>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sheetPr>
    <tabColor rgb="FFFFC000"/>
  </sheetPr>
  <dimension ref="A1"/>
  <sheetViews>
    <sheetView workbookViewId="0">
      <selection sqref="A1:A2"/>
    </sheetView>
  </sheetViews>
  <sheetFormatPr defaultRowHeight="13.5"/>
  <cols>
    <col min="1" max="16384" width="9" style="153"/>
  </cols>
  <sheetData/>
  <phoneticPr fontId="2"/>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sheetPr>
    <tabColor rgb="FFFFC000"/>
  </sheetPr>
  <dimension ref="A1"/>
  <sheetViews>
    <sheetView workbookViewId="0">
      <selection activeCell="A38" sqref="A38"/>
    </sheetView>
  </sheetViews>
  <sheetFormatPr defaultRowHeight="13.5"/>
  <cols>
    <col min="1" max="16384" width="9" style="153"/>
  </cols>
  <sheetData/>
  <phoneticPr fontId="2"/>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sheetPr>
    <tabColor rgb="FFFFC000"/>
  </sheetPr>
  <dimension ref="A1"/>
  <sheetViews>
    <sheetView topLeftCell="A32" workbookViewId="0"/>
  </sheetViews>
  <sheetFormatPr defaultRowHeight="13.5"/>
  <cols>
    <col min="1" max="16384" width="9" style="153"/>
  </cols>
  <sheetData/>
  <phoneticPr fontId="2"/>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sheetPr>
    <tabColor rgb="FFFFC000"/>
  </sheetPr>
  <dimension ref="A1"/>
  <sheetViews>
    <sheetView workbookViewId="0">
      <selection activeCell="A34" sqref="A34"/>
    </sheetView>
  </sheetViews>
  <sheetFormatPr defaultRowHeight="13.5"/>
  <cols>
    <col min="1" max="16384" width="9" style="153"/>
  </cols>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45</vt:i4>
      </vt:variant>
    </vt:vector>
  </HeadingPairs>
  <TitlesOfParts>
    <vt:vector size="45" baseType="lpstr">
      <vt:lpstr>ルール</vt:lpstr>
      <vt:lpstr>トレード履歴</vt:lpstr>
      <vt:lpstr>EURAUD3</vt:lpstr>
      <vt:lpstr>AUDCHF</vt:lpstr>
      <vt:lpstr>NZDUSD2</vt:lpstr>
      <vt:lpstr>EURCHF3</vt:lpstr>
      <vt:lpstr>NZDJPY</vt:lpstr>
      <vt:lpstr>CADCHF2</vt:lpstr>
      <vt:lpstr>USDCAD</vt:lpstr>
      <vt:lpstr>GBPJPY2</vt:lpstr>
      <vt:lpstr>気づき</vt:lpstr>
      <vt:lpstr>決まり事 2016.04～</vt:lpstr>
      <vt:lpstr>成績表</vt:lpstr>
      <vt:lpstr>USDCHF2</vt:lpstr>
      <vt:lpstr>EURCAD2</vt:lpstr>
      <vt:lpstr>EURCAD</vt:lpstr>
      <vt:lpstr>EURNZD3</vt:lpstr>
      <vt:lpstr>EURAUD2</vt:lpstr>
      <vt:lpstr>USDJPY</vt:lpstr>
      <vt:lpstr>EURUSD3</vt:lpstr>
      <vt:lpstr>AUDNZD2</vt:lpstr>
      <vt:lpstr>NZDUSD</vt:lpstr>
      <vt:lpstr>USDCHF </vt:lpstr>
      <vt:lpstr>NZDCAD</vt:lpstr>
      <vt:lpstr>EURUSD2</vt:lpstr>
      <vt:lpstr>CADCHF</vt:lpstr>
      <vt:lpstr>EURJPY2</vt:lpstr>
      <vt:lpstr>CHFJPY</vt:lpstr>
      <vt:lpstr>EURCHF2</vt:lpstr>
      <vt:lpstr>AUDJPY2</vt:lpstr>
      <vt:lpstr>USDCHF</vt:lpstr>
      <vt:lpstr>EURJPY</vt:lpstr>
      <vt:lpstr>AUDNZD</vt:lpstr>
      <vt:lpstr>GBPNZD</vt:lpstr>
      <vt:lpstr>EURNZD2</vt:lpstr>
      <vt:lpstr>NZDCHF</vt:lpstr>
      <vt:lpstr>EURNZD</vt:lpstr>
      <vt:lpstr>EURAUD</vt:lpstr>
      <vt:lpstr>AUDJPY</vt:lpstr>
      <vt:lpstr>EURCHF</vt:lpstr>
      <vt:lpstr>EURGBP</vt:lpstr>
      <vt:lpstr>EURUSD</vt:lpstr>
      <vt:lpstr>GBPJPY</vt:lpstr>
      <vt:lpstr>決まり事～2016.03</vt:lpstr>
      <vt:lpstr>気づき2015</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2016-10-30T15:39:21Z</dcterms:modified>
</cp:coreProperties>
</file>