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X\EA\52_チャートマスター\02_本講座\20_トレード管理シート2\"/>
    </mc:Choice>
  </mc:AlternateContent>
  <bookViews>
    <workbookView xWindow="0" yWindow="0" windowWidth="25200" windowHeight="11760" tabRatio="798" activeTab="4"/>
  </bookViews>
  <sheets>
    <sheet name="マイルール" sheetId="38" r:id="rId1"/>
    <sheet name="通貨の強弱" sheetId="40" r:id="rId2"/>
    <sheet name="検証終了通貨" sheetId="10" r:id="rId3"/>
    <sheet name="気づき" sheetId="9" r:id="rId4"/>
    <sheet name="画像" sheetId="31" r:id="rId5"/>
    <sheet name="リアル運用" sheetId="39" r:id="rId6"/>
    <sheet name="検証（AUDUSD　D1)" sheetId="30" r:id="rId7"/>
    <sheet name="検証（USDJPY　D1)" sheetId="35" r:id="rId8"/>
    <sheet name="検証（EURUSD　D1)" sheetId="36" r:id="rId9"/>
    <sheet name="マイルール検討" sheetId="34" r:id="rId10"/>
  </sheets>
  <definedNames>
    <definedName name="_xlnm.Print_Area" localSheetId="0">マイルール!$A$1:$F$41</definedName>
    <definedName name="_xlnm.Print_Area" localSheetId="9">マイルール検討!$A$1:$X$38</definedName>
    <definedName name="_xlnm.Print_Area" localSheetId="5">リアル運用!$A$1:$AL$108</definedName>
    <definedName name="_xlnm.Print_Area" localSheetId="4">画像!$A$1:$E$11</definedName>
    <definedName name="_xlnm.Print_Area" localSheetId="6">'検証（AUDUSD　D1)'!$A$1:$AM$48</definedName>
    <definedName name="_xlnm.Print_Area" localSheetId="8">'検証（EURUSD　D1)'!$A$1:$AM$109</definedName>
    <definedName name="_xlnm.Print_Area" localSheetId="7">'検証（USDJPY　D1)'!$A$1:$AM$109</definedName>
    <definedName name="_xlnm.Print_Area" localSheetId="1">通貨の強弱!$A$1:$W$92</definedName>
  </definedNames>
  <calcPr calcId="152511"/>
</workbook>
</file>

<file path=xl/calcChain.xml><?xml version="1.0" encoding="utf-8"?>
<calcChain xmlns="http://schemas.openxmlformats.org/spreadsheetml/2006/main">
  <c r="AJ11" i="39" l="1"/>
  <c r="AL11" i="39" s="1"/>
  <c r="AF107" i="39"/>
  <c r="AF106" i="39"/>
  <c r="AF105" i="39"/>
  <c r="AF104" i="39"/>
  <c r="AF103" i="39"/>
  <c r="AF102" i="39"/>
  <c r="AF101" i="39"/>
  <c r="AF100" i="39"/>
  <c r="AF99" i="39"/>
  <c r="AF98" i="39"/>
  <c r="AF97" i="39"/>
  <c r="AF96" i="39"/>
  <c r="AF95" i="39"/>
  <c r="AF94" i="39"/>
  <c r="AF93" i="39"/>
  <c r="AF92" i="39"/>
  <c r="AF91" i="39"/>
  <c r="AF90" i="39"/>
  <c r="AF89" i="39"/>
  <c r="AF88" i="39"/>
  <c r="AF87" i="39"/>
  <c r="AF86" i="39"/>
  <c r="AF85" i="39"/>
  <c r="AF84" i="39"/>
  <c r="AF83" i="39"/>
  <c r="AF82" i="39"/>
  <c r="AF81" i="39"/>
  <c r="AF80" i="39"/>
  <c r="AF79" i="39"/>
  <c r="AF78" i="39"/>
  <c r="AF77" i="39"/>
  <c r="AF76" i="39"/>
  <c r="AF75" i="39"/>
  <c r="AF74" i="39"/>
  <c r="AF73" i="39"/>
  <c r="AF72" i="39"/>
  <c r="AF71" i="39"/>
  <c r="AF70" i="39"/>
  <c r="AF69" i="39"/>
  <c r="AF68" i="39"/>
  <c r="AF67" i="39"/>
  <c r="AF66" i="39"/>
  <c r="AF65" i="39"/>
  <c r="AF64" i="39"/>
  <c r="AF63" i="39"/>
  <c r="AF62" i="39"/>
  <c r="AF61" i="39"/>
  <c r="AF60" i="39"/>
  <c r="AF59" i="39"/>
  <c r="AF58" i="39"/>
  <c r="AF57" i="39"/>
  <c r="AF56" i="39"/>
  <c r="AF55" i="39"/>
  <c r="AF54" i="39"/>
  <c r="AF53" i="39"/>
  <c r="AF52" i="39"/>
  <c r="AF51" i="39"/>
  <c r="AF50" i="39"/>
  <c r="AF49" i="39"/>
  <c r="AF48" i="39"/>
  <c r="AF47" i="39"/>
  <c r="AF46" i="39"/>
  <c r="AF45" i="39"/>
  <c r="AF44" i="39"/>
  <c r="AF43" i="39"/>
  <c r="AF42" i="39"/>
  <c r="AF41" i="39"/>
  <c r="AF40" i="39"/>
  <c r="AF39" i="39"/>
  <c r="AF38" i="39"/>
  <c r="AF37" i="39"/>
  <c r="AF36" i="39"/>
  <c r="AF35" i="39"/>
  <c r="AF34" i="39"/>
  <c r="AF33" i="39"/>
  <c r="AF32" i="39"/>
  <c r="AF31" i="39"/>
  <c r="AF30" i="39"/>
  <c r="AF29" i="39"/>
  <c r="AF28" i="39"/>
  <c r="AF27" i="39"/>
  <c r="AF26" i="39"/>
  <c r="AF25" i="39"/>
  <c r="AF24" i="39"/>
  <c r="AF23" i="39"/>
  <c r="AF22" i="39"/>
  <c r="AF21" i="39"/>
  <c r="AF20" i="39"/>
  <c r="AF19" i="39"/>
  <c r="AF18" i="39"/>
  <c r="AF17" i="39"/>
  <c r="AF16" i="39"/>
  <c r="AF15" i="39"/>
  <c r="AF14" i="39"/>
  <c r="AF13" i="39"/>
  <c r="AF12" i="39"/>
  <c r="AE107" i="39"/>
  <c r="AE106" i="39"/>
  <c r="AE105" i="39"/>
  <c r="AE104" i="39"/>
  <c r="AE103" i="39"/>
  <c r="AE102" i="39"/>
  <c r="AE101" i="39"/>
  <c r="AE100" i="39"/>
  <c r="AE99" i="39"/>
  <c r="AE98" i="39"/>
  <c r="AE97" i="39"/>
  <c r="AE96" i="39"/>
  <c r="AE95" i="39"/>
  <c r="AE94" i="39"/>
  <c r="AE93" i="39"/>
  <c r="AE92" i="39"/>
  <c r="AE91" i="39"/>
  <c r="AE90" i="39"/>
  <c r="AE89" i="39"/>
  <c r="AE88" i="39"/>
  <c r="AE87" i="39"/>
  <c r="AE86" i="39"/>
  <c r="AE85" i="39"/>
  <c r="AE84" i="39"/>
  <c r="AE83" i="39"/>
  <c r="AE82" i="39"/>
  <c r="AE81" i="39"/>
  <c r="AE80" i="39"/>
  <c r="AE79" i="39"/>
  <c r="AE78" i="39"/>
  <c r="AE77" i="39"/>
  <c r="AE76" i="39"/>
  <c r="AE75" i="39"/>
  <c r="AE74" i="39"/>
  <c r="AE73" i="39"/>
  <c r="AE72" i="39"/>
  <c r="AE71" i="39"/>
  <c r="AE70" i="39"/>
  <c r="AE69" i="39"/>
  <c r="AE68" i="39"/>
  <c r="AE67" i="39"/>
  <c r="AE66" i="39"/>
  <c r="AE65" i="39"/>
  <c r="AE64" i="39"/>
  <c r="AE63" i="39"/>
  <c r="AE62" i="39"/>
  <c r="AE61" i="39"/>
  <c r="AE60" i="39"/>
  <c r="AE59" i="39"/>
  <c r="AE58" i="39"/>
  <c r="AE57" i="39"/>
  <c r="AE56" i="39"/>
  <c r="AE55" i="39"/>
  <c r="AE54" i="39"/>
  <c r="AE53" i="39"/>
  <c r="AE52" i="39"/>
  <c r="AE51" i="39"/>
  <c r="AE50" i="39"/>
  <c r="AE49" i="39"/>
  <c r="AE48" i="39"/>
  <c r="AE47" i="39"/>
  <c r="AE46" i="39"/>
  <c r="AE45" i="39"/>
  <c r="AE44" i="39"/>
  <c r="AE43" i="39"/>
  <c r="AE42" i="39"/>
  <c r="AE41" i="39"/>
  <c r="AE40" i="39"/>
  <c r="AE39" i="39"/>
  <c r="AE38" i="39"/>
  <c r="AE37" i="39"/>
  <c r="AE36" i="39"/>
  <c r="AE35" i="39"/>
  <c r="AE34" i="39"/>
  <c r="AE33" i="39"/>
  <c r="AE32" i="39"/>
  <c r="AE31" i="39"/>
  <c r="AE30" i="39"/>
  <c r="AE29" i="39"/>
  <c r="AE28" i="39"/>
  <c r="AE27" i="39"/>
  <c r="AE26" i="39"/>
  <c r="AE25" i="39"/>
  <c r="AE24" i="39"/>
  <c r="AE23" i="39"/>
  <c r="AE22" i="39"/>
  <c r="AE21" i="39"/>
  <c r="AE20" i="39"/>
  <c r="AE19" i="39"/>
  <c r="AE18" i="39"/>
  <c r="AE17" i="39"/>
  <c r="AE16" i="39"/>
  <c r="AE15" i="39"/>
  <c r="AE14" i="39"/>
  <c r="AE13" i="39"/>
  <c r="AE12" i="39"/>
  <c r="V107" i="39"/>
  <c r="V106" i="39"/>
  <c r="V105" i="39"/>
  <c r="V104" i="39"/>
  <c r="V103" i="39"/>
  <c r="V102" i="39"/>
  <c r="V101" i="39"/>
  <c r="V100" i="39"/>
  <c r="V99" i="39"/>
  <c r="V98" i="39"/>
  <c r="V97" i="39"/>
  <c r="V96" i="39"/>
  <c r="V95" i="39"/>
  <c r="V94" i="39"/>
  <c r="V93" i="39"/>
  <c r="V92" i="39"/>
  <c r="V91" i="39"/>
  <c r="V90" i="39"/>
  <c r="V89" i="39"/>
  <c r="V88" i="39"/>
  <c r="V87" i="39"/>
  <c r="V86" i="39"/>
  <c r="V85" i="39"/>
  <c r="V84" i="39"/>
  <c r="V83" i="39"/>
  <c r="V82" i="39"/>
  <c r="V81" i="39"/>
  <c r="V80" i="39"/>
  <c r="V79" i="39"/>
  <c r="V78" i="39"/>
  <c r="V77" i="39"/>
  <c r="V76" i="39"/>
  <c r="V75" i="39"/>
  <c r="V74" i="39"/>
  <c r="V73" i="39"/>
  <c r="V72" i="39"/>
  <c r="V71" i="39"/>
  <c r="V70" i="39"/>
  <c r="V69" i="39"/>
  <c r="V68" i="39"/>
  <c r="V67" i="39"/>
  <c r="V66" i="39"/>
  <c r="V65" i="39"/>
  <c r="V64" i="39"/>
  <c r="V63" i="39"/>
  <c r="V62" i="39"/>
  <c r="V61" i="39"/>
  <c r="V60" i="39"/>
  <c r="V59" i="39"/>
  <c r="V58" i="39"/>
  <c r="V57" i="39"/>
  <c r="V56" i="39"/>
  <c r="V55" i="39"/>
  <c r="V54" i="39"/>
  <c r="V53" i="39"/>
  <c r="V52" i="39"/>
  <c r="V51" i="39"/>
  <c r="V50" i="39"/>
  <c r="V49" i="39"/>
  <c r="V48" i="39"/>
  <c r="V47" i="39"/>
  <c r="V46" i="39"/>
  <c r="V45" i="39"/>
  <c r="V44" i="39"/>
  <c r="V43" i="39"/>
  <c r="V42" i="39"/>
  <c r="V41" i="39"/>
  <c r="V40" i="39"/>
  <c r="V39" i="39"/>
  <c r="V38" i="39"/>
  <c r="V37" i="39"/>
  <c r="V36" i="39"/>
  <c r="V35" i="39"/>
  <c r="V34" i="39"/>
  <c r="V33" i="39"/>
  <c r="V32" i="39"/>
  <c r="V31" i="39"/>
  <c r="V30" i="39"/>
  <c r="V29" i="39"/>
  <c r="V28" i="39"/>
  <c r="V27" i="39"/>
  <c r="V26" i="39"/>
  <c r="V25" i="39"/>
  <c r="V24" i="39"/>
  <c r="V23" i="39"/>
  <c r="V22" i="39"/>
  <c r="V21" i="39"/>
  <c r="V20" i="39"/>
  <c r="V19" i="39"/>
  <c r="V18" i="39"/>
  <c r="V17" i="39"/>
  <c r="V16" i="39"/>
  <c r="V15" i="39"/>
  <c r="V14" i="39"/>
  <c r="V13" i="39"/>
  <c r="V12" i="39"/>
  <c r="D107" i="39"/>
  <c r="D106" i="39"/>
  <c r="D105" i="39"/>
  <c r="D104" i="39"/>
  <c r="D103" i="39"/>
  <c r="D102" i="39"/>
  <c r="D101" i="39"/>
  <c r="D100" i="39"/>
  <c r="D99" i="39"/>
  <c r="D98" i="39"/>
  <c r="D97" i="39"/>
  <c r="D96" i="39"/>
  <c r="D95" i="39"/>
  <c r="D94" i="39"/>
  <c r="D93" i="39"/>
  <c r="D92" i="39"/>
  <c r="D91" i="39"/>
  <c r="D90" i="39"/>
  <c r="D89" i="39"/>
  <c r="D88" i="39"/>
  <c r="D87" i="39"/>
  <c r="D86" i="39"/>
  <c r="D85" i="39"/>
  <c r="D84" i="39"/>
  <c r="D83" i="39"/>
  <c r="D82" i="39"/>
  <c r="D81" i="39"/>
  <c r="D80" i="39"/>
  <c r="D79" i="39"/>
  <c r="D78" i="39"/>
  <c r="D77" i="39"/>
  <c r="D76" i="39"/>
  <c r="D75" i="39"/>
  <c r="D74" i="39"/>
  <c r="D73" i="39"/>
  <c r="D72" i="39"/>
  <c r="D71" i="39"/>
  <c r="D70" i="39"/>
  <c r="D69" i="39"/>
  <c r="D68" i="39"/>
  <c r="D67" i="39"/>
  <c r="D66" i="39"/>
  <c r="D65" i="39"/>
  <c r="D64" i="39"/>
  <c r="D63" i="39"/>
  <c r="D62" i="39"/>
  <c r="D61" i="39"/>
  <c r="D60" i="39"/>
  <c r="D59" i="39"/>
  <c r="D58" i="39"/>
  <c r="D57" i="39"/>
  <c r="D56" i="39"/>
  <c r="D55" i="39"/>
  <c r="D54" i="39"/>
  <c r="D53" i="39"/>
  <c r="D52" i="39"/>
  <c r="D51" i="39"/>
  <c r="D50" i="39"/>
  <c r="D49" i="39"/>
  <c r="D48" i="39"/>
  <c r="D47" i="39"/>
  <c r="D46" i="39"/>
  <c r="D45" i="39"/>
  <c r="D44" i="39"/>
  <c r="D43" i="39"/>
  <c r="D42" i="39"/>
  <c r="D41" i="39"/>
  <c r="D40" i="39"/>
  <c r="D39" i="39"/>
  <c r="D38" i="39"/>
  <c r="D37" i="39"/>
  <c r="D36" i="39"/>
  <c r="D35" i="39"/>
  <c r="D34" i="39"/>
  <c r="D33" i="39"/>
  <c r="D32" i="39"/>
  <c r="D31" i="39"/>
  <c r="D30" i="39"/>
  <c r="D29" i="39"/>
  <c r="D28" i="39"/>
  <c r="D27" i="39"/>
  <c r="D26" i="39"/>
  <c r="D25" i="39"/>
  <c r="D24" i="39"/>
  <c r="D23" i="39"/>
  <c r="D22" i="39"/>
  <c r="D21" i="39"/>
  <c r="D20" i="39"/>
  <c r="D19" i="39"/>
  <c r="D18" i="39"/>
  <c r="D17" i="39"/>
  <c r="D16" i="39"/>
  <c r="D15" i="39"/>
  <c r="D14" i="39"/>
  <c r="D13" i="39"/>
  <c r="D10" i="39"/>
  <c r="D11" i="39" s="1"/>
  <c r="D12" i="39" s="1"/>
  <c r="AD11" i="39"/>
  <c r="U11" i="39"/>
  <c r="AB11" i="39" s="1"/>
  <c r="V9" i="39"/>
  <c r="AF11" i="39" l="1"/>
  <c r="E17" i="40"/>
  <c r="F17" i="40"/>
  <c r="I17" i="40"/>
  <c r="J17" i="40"/>
  <c r="M17" i="40"/>
  <c r="N17" i="40"/>
  <c r="O17" i="40"/>
  <c r="P17" i="40"/>
  <c r="I19" i="40"/>
  <c r="J19" i="40"/>
  <c r="M19" i="40"/>
  <c r="N19" i="40"/>
  <c r="M21" i="40"/>
  <c r="N21" i="40"/>
  <c r="E23" i="40"/>
  <c r="F23" i="40"/>
  <c r="G23" i="40"/>
  <c r="H23" i="40"/>
  <c r="I23" i="40"/>
  <c r="J23" i="40"/>
  <c r="K23" i="40"/>
  <c r="L23" i="40"/>
  <c r="M23" i="40"/>
  <c r="N23" i="40"/>
  <c r="O23" i="40"/>
  <c r="P23" i="40"/>
  <c r="E25" i="40"/>
  <c r="F25" i="40"/>
  <c r="G25" i="40"/>
  <c r="H25" i="40"/>
  <c r="I25" i="40"/>
  <c r="J25" i="40"/>
  <c r="M25" i="40"/>
  <c r="N25" i="40"/>
  <c r="O25" i="40"/>
  <c r="P25" i="40"/>
  <c r="G27" i="40"/>
  <c r="H27" i="40"/>
  <c r="I27" i="40"/>
  <c r="J27" i="40"/>
  <c r="M27" i="40"/>
  <c r="N27" i="40"/>
  <c r="D108" i="39" l="1"/>
  <c r="AD107" i="39"/>
  <c r="U107" i="39"/>
  <c r="X107" i="39" s="1"/>
  <c r="AD106" i="39"/>
  <c r="U106" i="39"/>
  <c r="AD105" i="39"/>
  <c r="U105" i="39"/>
  <c r="AD104" i="39"/>
  <c r="U104" i="39"/>
  <c r="AN103" i="39"/>
  <c r="AD103" i="39"/>
  <c r="U103" i="39"/>
  <c r="AD102" i="39"/>
  <c r="U102" i="39"/>
  <c r="X102" i="39" s="1"/>
  <c r="AD101" i="39"/>
  <c r="U101" i="39"/>
  <c r="AD100" i="39"/>
  <c r="U100" i="39"/>
  <c r="AN99" i="39"/>
  <c r="AD99" i="39"/>
  <c r="U99" i="39"/>
  <c r="AD98" i="39"/>
  <c r="U98" i="39"/>
  <c r="AD97" i="39"/>
  <c r="U97" i="39"/>
  <c r="X97" i="39" s="1"/>
  <c r="AD96" i="39"/>
  <c r="U96" i="39"/>
  <c r="AN95" i="39"/>
  <c r="AD95" i="39"/>
  <c r="U95" i="39"/>
  <c r="X95" i="39" s="1"/>
  <c r="AD94" i="39"/>
  <c r="AM94" i="39"/>
  <c r="U94" i="39"/>
  <c r="AN93" i="39"/>
  <c r="AD93" i="39"/>
  <c r="U93" i="39"/>
  <c r="X93" i="39" s="1"/>
  <c r="AD92" i="39"/>
  <c r="U92" i="39"/>
  <c r="AD91" i="39"/>
  <c r="U91" i="39"/>
  <c r="X91" i="39" s="1"/>
  <c r="AD90" i="39"/>
  <c r="U90" i="39"/>
  <c r="AD89" i="39"/>
  <c r="U89" i="39"/>
  <c r="X89" i="39" s="1"/>
  <c r="AN88" i="39"/>
  <c r="AD88" i="39"/>
  <c r="U88" i="39"/>
  <c r="AD87" i="39"/>
  <c r="AM87" i="39"/>
  <c r="U87" i="39"/>
  <c r="X87" i="39" s="1"/>
  <c r="AD86" i="39"/>
  <c r="U86" i="39"/>
  <c r="X86" i="39" s="1"/>
  <c r="AD85" i="39"/>
  <c r="U85" i="39"/>
  <c r="AD84" i="39"/>
  <c r="AB84" i="39"/>
  <c r="U84" i="39"/>
  <c r="X84" i="39" s="1"/>
  <c r="AN83" i="39"/>
  <c r="AD83" i="39"/>
  <c r="AM83" i="39"/>
  <c r="U83" i="39"/>
  <c r="X83" i="39" s="1"/>
  <c r="AD82" i="39"/>
  <c r="U82" i="39"/>
  <c r="X82" i="39" s="1"/>
  <c r="AD81" i="39"/>
  <c r="U81" i="39"/>
  <c r="AD80" i="39"/>
  <c r="AM80" i="39"/>
  <c r="U80" i="39"/>
  <c r="X80" i="39" s="1"/>
  <c r="AD79" i="39"/>
  <c r="U79" i="39"/>
  <c r="AD78" i="39"/>
  <c r="U78" i="39"/>
  <c r="X78" i="39" s="1"/>
  <c r="AD77" i="39"/>
  <c r="U77" i="39"/>
  <c r="X77" i="39" s="1"/>
  <c r="AD76" i="39"/>
  <c r="U76" i="39"/>
  <c r="AN75" i="39"/>
  <c r="AD75" i="39"/>
  <c r="U75" i="39"/>
  <c r="X75" i="39" s="1"/>
  <c r="AD74" i="39"/>
  <c r="U74" i="39"/>
  <c r="X74" i="39" s="1"/>
  <c r="AD73" i="39"/>
  <c r="U73" i="39"/>
  <c r="X73" i="39" s="1"/>
  <c r="AD72" i="39"/>
  <c r="U72" i="39"/>
  <c r="AD71" i="39"/>
  <c r="U71" i="39"/>
  <c r="AN70" i="39"/>
  <c r="AD70" i="39"/>
  <c r="U70" i="39"/>
  <c r="X70" i="39" s="1"/>
  <c r="AD69" i="39"/>
  <c r="AM69" i="39"/>
  <c r="U69" i="39"/>
  <c r="AN68" i="39"/>
  <c r="AD68" i="39"/>
  <c r="U68" i="39"/>
  <c r="X68" i="39" s="1"/>
  <c r="AD67" i="39"/>
  <c r="AM67" i="39"/>
  <c r="U67" i="39"/>
  <c r="AD66" i="39"/>
  <c r="U66" i="39"/>
  <c r="X66" i="39" s="1"/>
  <c r="AN65" i="39"/>
  <c r="AD65" i="39"/>
  <c r="AM65" i="39"/>
  <c r="U65" i="39"/>
  <c r="X65" i="39" s="1"/>
  <c r="AD64" i="39"/>
  <c r="U64" i="39"/>
  <c r="X64" i="39" s="1"/>
  <c r="AD63" i="39"/>
  <c r="U63" i="39"/>
  <c r="AD62" i="39"/>
  <c r="U62" i="39"/>
  <c r="X62" i="39" s="1"/>
  <c r="AN61" i="39"/>
  <c r="AD61" i="39"/>
  <c r="U61" i="39"/>
  <c r="AD60" i="39"/>
  <c r="U60" i="39"/>
  <c r="AD59" i="39"/>
  <c r="U59" i="39"/>
  <c r="X59" i="39" s="1"/>
  <c r="AN58" i="39"/>
  <c r="AD58" i="39"/>
  <c r="AM58" i="39"/>
  <c r="U58" i="39"/>
  <c r="X58" i="39" s="1"/>
  <c r="AN57" i="39"/>
  <c r="AD57" i="39"/>
  <c r="U57" i="39"/>
  <c r="X57" i="39" s="1"/>
  <c r="AN56" i="39"/>
  <c r="AD56" i="39"/>
  <c r="AM56" i="39"/>
  <c r="U56" i="39"/>
  <c r="X56" i="39" s="1"/>
  <c r="AD55" i="39"/>
  <c r="U55" i="39"/>
  <c r="X55" i="39" s="1"/>
  <c r="AN54" i="39"/>
  <c r="AD54" i="39"/>
  <c r="AM54" i="39"/>
  <c r="U54" i="39"/>
  <c r="X54" i="39" s="1"/>
  <c r="AD53" i="39"/>
  <c r="U53" i="39"/>
  <c r="X53" i="39" s="1"/>
  <c r="AN52" i="39"/>
  <c r="AD52" i="39"/>
  <c r="AM52" i="39"/>
  <c r="U52" i="39"/>
  <c r="X52" i="39" s="1"/>
  <c r="AD51" i="39"/>
  <c r="U51" i="39"/>
  <c r="X51" i="39" s="1"/>
  <c r="AD50" i="39"/>
  <c r="U50" i="39"/>
  <c r="AD49" i="39"/>
  <c r="AM49" i="39"/>
  <c r="U49" i="39"/>
  <c r="X49" i="39" s="1"/>
  <c r="AD48" i="39"/>
  <c r="U48" i="39"/>
  <c r="X48" i="39" s="1"/>
  <c r="AD47" i="39"/>
  <c r="U47" i="39"/>
  <c r="AN46" i="39"/>
  <c r="AD46" i="39"/>
  <c r="U46" i="39"/>
  <c r="X46" i="39" s="1"/>
  <c r="AD45" i="39"/>
  <c r="AM45" i="39"/>
  <c r="U45" i="39"/>
  <c r="AD44" i="39"/>
  <c r="U44" i="39"/>
  <c r="X44" i="39" s="1"/>
  <c r="AD43" i="39"/>
  <c r="U43" i="39"/>
  <c r="X43" i="39" s="1"/>
  <c r="AD42" i="39"/>
  <c r="U42" i="39"/>
  <c r="X42" i="39" s="1"/>
  <c r="AD41" i="39"/>
  <c r="U41" i="39"/>
  <c r="X41" i="39" s="1"/>
  <c r="AD40" i="39"/>
  <c r="U40" i="39"/>
  <c r="AD39" i="39"/>
  <c r="U39" i="39"/>
  <c r="X39" i="39" s="1"/>
  <c r="AD38" i="39"/>
  <c r="U38" i="39"/>
  <c r="X38" i="39" s="1"/>
  <c r="AD37" i="39"/>
  <c r="U37" i="39"/>
  <c r="AD36" i="39"/>
  <c r="U36" i="39"/>
  <c r="AD35" i="39"/>
  <c r="U35" i="39"/>
  <c r="X35" i="39" s="1"/>
  <c r="AD34" i="39"/>
  <c r="AB34" i="39"/>
  <c r="U34" i="39"/>
  <c r="X34" i="39" s="1"/>
  <c r="AD33" i="39"/>
  <c r="U33" i="39"/>
  <c r="AD32" i="39"/>
  <c r="U32" i="39"/>
  <c r="AD31" i="39"/>
  <c r="U31" i="39"/>
  <c r="AD30" i="39"/>
  <c r="AB30" i="39"/>
  <c r="U30" i="39"/>
  <c r="X30" i="39" s="1"/>
  <c r="AD29" i="39"/>
  <c r="U29" i="39"/>
  <c r="AD28" i="39"/>
  <c r="U28" i="39"/>
  <c r="X28" i="39" s="1"/>
  <c r="AD27" i="39"/>
  <c r="U27" i="39"/>
  <c r="AD26" i="39"/>
  <c r="U26" i="39"/>
  <c r="C26" i="39"/>
  <c r="C27" i="39" s="1"/>
  <c r="C28" i="39" s="1"/>
  <c r="C29" i="39" s="1"/>
  <c r="C30" i="39" s="1"/>
  <c r="C31" i="39" s="1"/>
  <c r="C32" i="39" s="1"/>
  <c r="C33" i="39" s="1"/>
  <c r="C34" i="39" s="1"/>
  <c r="C35" i="39" s="1"/>
  <c r="C36" i="39" s="1"/>
  <c r="C37" i="39" s="1"/>
  <c r="C38" i="39" s="1"/>
  <c r="C39" i="39" s="1"/>
  <c r="C40" i="39" s="1"/>
  <c r="C41" i="39" s="1"/>
  <c r="C42" i="39" s="1"/>
  <c r="C43" i="39" s="1"/>
  <c r="C44" i="39" s="1"/>
  <c r="C45" i="39" s="1"/>
  <c r="C46" i="39" s="1"/>
  <c r="C47" i="39" s="1"/>
  <c r="C48" i="39" s="1"/>
  <c r="C49" i="39" s="1"/>
  <c r="C50" i="39" s="1"/>
  <c r="C51" i="39" s="1"/>
  <c r="C52" i="39" s="1"/>
  <c r="C53" i="39" s="1"/>
  <c r="C54" i="39" s="1"/>
  <c r="C55" i="39" s="1"/>
  <c r="C56" i="39" s="1"/>
  <c r="C57" i="39" s="1"/>
  <c r="C58" i="39" s="1"/>
  <c r="C59" i="39" s="1"/>
  <c r="C60" i="39" s="1"/>
  <c r="C61" i="39" s="1"/>
  <c r="C62" i="39" s="1"/>
  <c r="C63" i="39" s="1"/>
  <c r="C64" i="39" s="1"/>
  <c r="C65" i="39" s="1"/>
  <c r="C66" i="39" s="1"/>
  <c r="C67" i="39" s="1"/>
  <c r="C68" i="39" s="1"/>
  <c r="C69" i="39" s="1"/>
  <c r="C70" i="39" s="1"/>
  <c r="C71" i="39" s="1"/>
  <c r="C72" i="39" s="1"/>
  <c r="C73" i="39" s="1"/>
  <c r="C74" i="39" s="1"/>
  <c r="C75" i="39" s="1"/>
  <c r="C76" i="39" s="1"/>
  <c r="C77" i="39" s="1"/>
  <c r="C78" i="39" s="1"/>
  <c r="C79" i="39" s="1"/>
  <c r="C80" i="39" s="1"/>
  <c r="C81" i="39" s="1"/>
  <c r="C82" i="39" s="1"/>
  <c r="C83" i="39" s="1"/>
  <c r="C84" i="39" s="1"/>
  <c r="C85" i="39" s="1"/>
  <c r="C86" i="39" s="1"/>
  <c r="C87" i="39" s="1"/>
  <c r="C88" i="39" s="1"/>
  <c r="C89" i="39" s="1"/>
  <c r="C90" i="39" s="1"/>
  <c r="C91" i="39" s="1"/>
  <c r="C92" i="39" s="1"/>
  <c r="C93" i="39" s="1"/>
  <c r="C94" i="39" s="1"/>
  <c r="C95" i="39" s="1"/>
  <c r="C96" i="39" s="1"/>
  <c r="C97" i="39" s="1"/>
  <c r="C98" i="39" s="1"/>
  <c r="C99" i="39" s="1"/>
  <c r="C100" i="39" s="1"/>
  <c r="C101" i="39" s="1"/>
  <c r="C102" i="39" s="1"/>
  <c r="C103" i="39" s="1"/>
  <c r="C104" i="39" s="1"/>
  <c r="C105" i="39" s="1"/>
  <c r="C106" i="39" s="1"/>
  <c r="C107" i="39" s="1"/>
  <c r="AD25" i="39"/>
  <c r="U25" i="39"/>
  <c r="AD24" i="39"/>
  <c r="U24" i="39"/>
  <c r="X24" i="39" s="1"/>
  <c r="AD23" i="39"/>
  <c r="U23" i="39"/>
  <c r="AD22" i="39"/>
  <c r="AB22" i="39"/>
  <c r="U22" i="39"/>
  <c r="X22" i="39" s="1"/>
  <c r="AD21" i="39"/>
  <c r="AB21" i="39"/>
  <c r="U21" i="39"/>
  <c r="X21" i="39" s="1"/>
  <c r="AD20" i="39"/>
  <c r="AB20" i="39"/>
  <c r="U20" i="39"/>
  <c r="X20" i="39" s="1"/>
  <c r="AD19" i="39"/>
  <c r="U19" i="39"/>
  <c r="X19" i="39" s="1"/>
  <c r="AD18" i="39"/>
  <c r="U18" i="39"/>
  <c r="X18" i="39" s="1"/>
  <c r="AD17" i="39"/>
  <c r="U17" i="39"/>
  <c r="AD16" i="39"/>
  <c r="U16" i="39"/>
  <c r="X16" i="39" s="1"/>
  <c r="AD15" i="39"/>
  <c r="U15" i="39"/>
  <c r="AD14" i="39"/>
  <c r="U14" i="39"/>
  <c r="AD13" i="39"/>
  <c r="U13" i="39"/>
  <c r="X13" i="39" s="1"/>
  <c r="AD12" i="39"/>
  <c r="U12" i="39"/>
  <c r="AD10" i="39"/>
  <c r="U10" i="39"/>
  <c r="AD9" i="39"/>
  <c r="U9" i="39"/>
  <c r="AB9" i="39" s="1"/>
  <c r="W2" i="39"/>
  <c r="AB46" i="39" l="1"/>
  <c r="AB82" i="39"/>
  <c r="AE9" i="39"/>
  <c r="AF9" i="39"/>
  <c r="AB95" i="39"/>
  <c r="AB80" i="39"/>
  <c r="AB48" i="39"/>
  <c r="AB83" i="39"/>
  <c r="AB93" i="39"/>
  <c r="AB102" i="39"/>
  <c r="AB70" i="39"/>
  <c r="AB73" i="39"/>
  <c r="AB65" i="39"/>
  <c r="AB91" i="39"/>
  <c r="AB74" i="39"/>
  <c r="AB77" i="39"/>
  <c r="AB79" i="39"/>
  <c r="X79" i="39"/>
  <c r="AB90" i="39"/>
  <c r="X90" i="39"/>
  <c r="AB105" i="39"/>
  <c r="X105" i="39"/>
  <c r="AB28" i="39"/>
  <c r="AB59" i="39"/>
  <c r="AB96" i="39"/>
  <c r="X96" i="39"/>
  <c r="AB106" i="39"/>
  <c r="X106" i="39"/>
  <c r="AB99" i="39"/>
  <c r="X99" i="39"/>
  <c r="AB85" i="39"/>
  <c r="X85" i="39"/>
  <c r="AB88" i="39"/>
  <c r="X88" i="39"/>
  <c r="AB94" i="39"/>
  <c r="X94" i="39"/>
  <c r="AB103" i="39"/>
  <c r="X103" i="39"/>
  <c r="AB76" i="39"/>
  <c r="X76" i="39"/>
  <c r="AB100" i="39"/>
  <c r="X100" i="39"/>
  <c r="AB19" i="39"/>
  <c r="AB92" i="39"/>
  <c r="X92" i="39"/>
  <c r="AB97" i="39"/>
  <c r="AB107" i="39"/>
  <c r="AB75" i="39"/>
  <c r="AB81" i="39"/>
  <c r="X81" i="39"/>
  <c r="AB86" i="39"/>
  <c r="AB101" i="39"/>
  <c r="X101" i="39"/>
  <c r="AB104" i="39"/>
  <c r="X104" i="39"/>
  <c r="AB18" i="39"/>
  <c r="AB41" i="39"/>
  <c r="AB98" i="39"/>
  <c r="X98" i="39"/>
  <c r="AB25" i="39"/>
  <c r="X25" i="39"/>
  <c r="AB31" i="39"/>
  <c r="X31" i="39"/>
  <c r="AB38" i="39"/>
  <c r="AB44" i="39"/>
  <c r="AB49" i="39"/>
  <c r="AB60" i="39"/>
  <c r="X60" i="39"/>
  <c r="AB68" i="39"/>
  <c r="AB15" i="39"/>
  <c r="X15" i="39"/>
  <c r="AB12" i="39"/>
  <c r="X12" i="39"/>
  <c r="AB47" i="39"/>
  <c r="X47" i="39"/>
  <c r="AB52" i="39"/>
  <c r="AB54" i="39"/>
  <c r="AB56" i="39"/>
  <c r="AB32" i="39"/>
  <c r="X32" i="39"/>
  <c r="AB42" i="39"/>
  <c r="AB45" i="39"/>
  <c r="X45" i="39"/>
  <c r="AB50" i="39"/>
  <c r="X50" i="39"/>
  <c r="AB58" i="39"/>
  <c r="AB61" i="39"/>
  <c r="X61" i="39"/>
  <c r="AB64" i="39"/>
  <c r="AB66" i="39"/>
  <c r="AB71" i="39"/>
  <c r="X71" i="39"/>
  <c r="AB63" i="39"/>
  <c r="X63" i="39"/>
  <c r="AB17" i="39"/>
  <c r="X17" i="39"/>
  <c r="AB26" i="39"/>
  <c r="X26" i="39"/>
  <c r="AB29" i="39"/>
  <c r="X29" i="39"/>
  <c r="AB36" i="39"/>
  <c r="X36" i="39"/>
  <c r="AB69" i="39"/>
  <c r="X69" i="39"/>
  <c r="AB23" i="39"/>
  <c r="X23" i="39"/>
  <c r="AB67" i="39"/>
  <c r="X67" i="39"/>
  <c r="AB72" i="39"/>
  <c r="X72" i="39"/>
  <c r="AB33" i="39"/>
  <c r="X33" i="39"/>
  <c r="AB40" i="39"/>
  <c r="X40" i="39"/>
  <c r="AB14" i="39"/>
  <c r="X14" i="39"/>
  <c r="AB27" i="39"/>
  <c r="X27" i="39"/>
  <c r="AB37" i="39"/>
  <c r="X37" i="39"/>
  <c r="AB43" i="39"/>
  <c r="AB51" i="39"/>
  <c r="AB53" i="39"/>
  <c r="AB55" i="39"/>
  <c r="AB57" i="39"/>
  <c r="AB2" i="39"/>
  <c r="AB13" i="39"/>
  <c r="AN87" i="39"/>
  <c r="AO87" i="39" s="1"/>
  <c r="AN100" i="39"/>
  <c r="AO56" i="39"/>
  <c r="AM96" i="39"/>
  <c r="AN41" i="39"/>
  <c r="AM92" i="39"/>
  <c r="AM103" i="39"/>
  <c r="AO103" i="39" s="1"/>
  <c r="AN51" i="39"/>
  <c r="AM53" i="39"/>
  <c r="AM76" i="39"/>
  <c r="AO58" i="39"/>
  <c r="AN44" i="39"/>
  <c r="AN49" i="39"/>
  <c r="AO49" i="39" s="1"/>
  <c r="AN53" i="39"/>
  <c r="AN64" i="39"/>
  <c r="AO83" i="39"/>
  <c r="AO54" i="39"/>
  <c r="AM85" i="39"/>
  <c r="AM41" i="39"/>
  <c r="AO65" i="39"/>
  <c r="AM55" i="39"/>
  <c r="AM81" i="39"/>
  <c r="AN55" i="39"/>
  <c r="AM79" i="39"/>
  <c r="AN80" i="39"/>
  <c r="AO80" i="39" s="1"/>
  <c r="AN81" i="39"/>
  <c r="AN98" i="39"/>
  <c r="AM57" i="39"/>
  <c r="AO57" i="39" s="1"/>
  <c r="AM64" i="39"/>
  <c r="AN79" i="39"/>
  <c r="AM51" i="39"/>
  <c r="AF10" i="39"/>
  <c r="AM95" i="39"/>
  <c r="AO95" i="39" s="1"/>
  <c r="AB62" i="39"/>
  <c r="AN45" i="39"/>
  <c r="AO45" i="39" s="1"/>
  <c r="AO52" i="39"/>
  <c r="AN69" i="39"/>
  <c r="AO69" i="39" s="1"/>
  <c r="AN76" i="39"/>
  <c r="AN85" i="39"/>
  <c r="AM93" i="39"/>
  <c r="AO93" i="39" s="1"/>
  <c r="AN67" i="39"/>
  <c r="AO67" i="39" s="1"/>
  <c r="AB78" i="39"/>
  <c r="AB87" i="39"/>
  <c r="V10" i="39"/>
  <c r="X10" i="39" s="1"/>
  <c r="AE10" i="39" s="1"/>
  <c r="AN96" i="39"/>
  <c r="AN94" i="39"/>
  <c r="AO94" i="39" s="1"/>
  <c r="AM70" i="39"/>
  <c r="AO70" i="39" s="1"/>
  <c r="AB89" i="39"/>
  <c r="AN92" i="39"/>
  <c r="AM44" i="39"/>
  <c r="AM46" i="39"/>
  <c r="AO46" i="39" s="1"/>
  <c r="AM68" i="39"/>
  <c r="AO68" i="39" s="1"/>
  <c r="AM75" i="39"/>
  <c r="AO75" i="39" s="1"/>
  <c r="AM98" i="39"/>
  <c r="AM100" i="39"/>
  <c r="AM61" i="39"/>
  <c r="AO61" i="39" s="1"/>
  <c r="AM88" i="39"/>
  <c r="AO88" i="39" s="1"/>
  <c r="AM99" i="39"/>
  <c r="AO99" i="39" s="1"/>
  <c r="AK32" i="36"/>
  <c r="AM32" i="36" s="1"/>
  <c r="AK20" i="36"/>
  <c r="AM20" i="36"/>
  <c r="AO44" i="39" l="1"/>
  <c r="AO41" i="39"/>
  <c r="AO96" i="39"/>
  <c r="AO92" i="39"/>
  <c r="AO76" i="39"/>
  <c r="AO51" i="39"/>
  <c r="AO100" i="39"/>
  <c r="AO85" i="39"/>
  <c r="AO53" i="39"/>
  <c r="R4" i="39"/>
  <c r="AO64" i="39"/>
  <c r="AO55" i="39"/>
  <c r="AO81" i="39"/>
  <c r="AO79" i="39"/>
  <c r="AO98" i="39"/>
  <c r="AA34" i="30"/>
  <c r="C34" i="30"/>
  <c r="B34" i="30"/>
  <c r="AF106" i="30"/>
  <c r="AD106" i="30"/>
  <c r="AC106" i="30"/>
  <c r="U106" i="30"/>
  <c r="T106" i="30"/>
  <c r="AA106" i="30" s="1"/>
  <c r="AF104" i="30"/>
  <c r="AD104" i="30"/>
  <c r="C106" i="30" s="1"/>
  <c r="AC104" i="30"/>
  <c r="U104" i="30"/>
  <c r="T104" i="30"/>
  <c r="AA104" i="30" s="1"/>
  <c r="AF105" i="30"/>
  <c r="AD105" i="30"/>
  <c r="C107" i="30" s="1"/>
  <c r="AC105" i="30"/>
  <c r="U105" i="30"/>
  <c r="T105" i="30"/>
  <c r="AA105" i="30" s="1"/>
  <c r="B26" i="30"/>
  <c r="B27" i="30" s="1"/>
  <c r="B28" i="30" s="1"/>
  <c r="B29" i="30" s="1"/>
  <c r="AA22" i="30"/>
  <c r="AA30" i="30"/>
  <c r="AA21" i="30"/>
  <c r="AA20" i="30"/>
  <c r="V11" i="39" l="1"/>
  <c r="X11" i="39" s="1"/>
  <c r="AE11" i="39" s="1"/>
  <c r="W106" i="30"/>
  <c r="W104" i="30"/>
  <c r="W105" i="30"/>
  <c r="B30" i="30"/>
  <c r="C11" i="36"/>
  <c r="AA29" i="36"/>
  <c r="AA27" i="36"/>
  <c r="AA25" i="36"/>
  <c r="AA26" i="36"/>
  <c r="AA24" i="36"/>
  <c r="AA23" i="36"/>
  <c r="AA21" i="36"/>
  <c r="AA20" i="36"/>
  <c r="AA19" i="36"/>
  <c r="AA18" i="36"/>
  <c r="AA15" i="36"/>
  <c r="AA14" i="36"/>
  <c r="AA13" i="36"/>
  <c r="AA11" i="36"/>
  <c r="AA9" i="36"/>
  <c r="AF108" i="36"/>
  <c r="AD108" i="36"/>
  <c r="C109" i="36" s="1"/>
  <c r="AC108" i="36"/>
  <c r="AA108" i="36"/>
  <c r="U108" i="36"/>
  <c r="W108" i="36" s="1"/>
  <c r="T108" i="36"/>
  <c r="AF107" i="36"/>
  <c r="AD107" i="36"/>
  <c r="C108" i="36" s="1"/>
  <c r="AC107" i="36"/>
  <c r="U107" i="36"/>
  <c r="W107" i="36" s="1"/>
  <c r="T107" i="36"/>
  <c r="AA107" i="36" s="1"/>
  <c r="AF106" i="36"/>
  <c r="AD106" i="36"/>
  <c r="C107" i="36" s="1"/>
  <c r="AC106" i="36"/>
  <c r="U106" i="36"/>
  <c r="W106" i="36" s="1"/>
  <c r="T106" i="36"/>
  <c r="AA106" i="36" s="1"/>
  <c r="AF105" i="36"/>
  <c r="AD105" i="36"/>
  <c r="C106" i="36" s="1"/>
  <c r="AC105" i="36"/>
  <c r="U105" i="36"/>
  <c r="W105" i="36" s="1"/>
  <c r="T105" i="36"/>
  <c r="AA105" i="36" s="1"/>
  <c r="AF104" i="36"/>
  <c r="AD104" i="36"/>
  <c r="C105" i="36" s="1"/>
  <c r="AC104" i="36"/>
  <c r="U104" i="36"/>
  <c r="W104" i="36" s="1"/>
  <c r="T104" i="36"/>
  <c r="AA104" i="36" s="1"/>
  <c r="AF103" i="36"/>
  <c r="AD103" i="36"/>
  <c r="AO103" i="36" s="1"/>
  <c r="AC103" i="36"/>
  <c r="AA103" i="36"/>
  <c r="U103" i="36"/>
  <c r="W103" i="36" s="1"/>
  <c r="T103" i="36"/>
  <c r="AF102" i="36"/>
  <c r="AD102" i="36"/>
  <c r="C103" i="36" s="1"/>
  <c r="AC102" i="36"/>
  <c r="U102" i="36"/>
  <c r="AN102" i="36" s="1"/>
  <c r="T102" i="36"/>
  <c r="AA102" i="36" s="1"/>
  <c r="AF101" i="36"/>
  <c r="AD101" i="36"/>
  <c r="C102" i="36" s="1"/>
  <c r="AC101" i="36"/>
  <c r="U101" i="36"/>
  <c r="W101" i="36" s="1"/>
  <c r="T101" i="36"/>
  <c r="AA101" i="36" s="1"/>
  <c r="AF100" i="36"/>
  <c r="AD100" i="36"/>
  <c r="AO100" i="36" s="1"/>
  <c r="AC100" i="36"/>
  <c r="U100" i="36"/>
  <c r="AN100" i="36" s="1"/>
  <c r="T100" i="36"/>
  <c r="AA100" i="36" s="1"/>
  <c r="AF99" i="36"/>
  <c r="AD99" i="36"/>
  <c r="C100" i="36" s="1"/>
  <c r="AC99" i="36"/>
  <c r="U99" i="36"/>
  <c r="AN99" i="36" s="1"/>
  <c r="T99" i="36"/>
  <c r="AA99" i="36" s="1"/>
  <c r="AF98" i="36"/>
  <c r="AD98" i="36"/>
  <c r="AO98" i="36" s="1"/>
  <c r="AC98" i="36"/>
  <c r="AA98" i="36"/>
  <c r="U98" i="36"/>
  <c r="W98" i="36" s="1"/>
  <c r="T98" i="36"/>
  <c r="AF97" i="36"/>
  <c r="AD97" i="36"/>
  <c r="AO97" i="36" s="1"/>
  <c r="AC97" i="36"/>
  <c r="U97" i="36"/>
  <c r="AN97" i="36" s="1"/>
  <c r="T97" i="36"/>
  <c r="AA97" i="36" s="1"/>
  <c r="AF96" i="36"/>
  <c r="AD96" i="36"/>
  <c r="C97" i="36" s="1"/>
  <c r="AC96" i="36"/>
  <c r="U96" i="36"/>
  <c r="W96" i="36" s="1"/>
  <c r="T96" i="36"/>
  <c r="AA96" i="36" s="1"/>
  <c r="AF95" i="36"/>
  <c r="AD95" i="36"/>
  <c r="C96" i="36" s="1"/>
  <c r="AC95" i="36"/>
  <c r="U95" i="36"/>
  <c r="W95" i="36" s="1"/>
  <c r="T95" i="36"/>
  <c r="AA95" i="36" s="1"/>
  <c r="AF94" i="36"/>
  <c r="AD94" i="36"/>
  <c r="C95" i="36" s="1"/>
  <c r="AC94" i="36"/>
  <c r="U94" i="36"/>
  <c r="W94" i="36" s="1"/>
  <c r="T94" i="36"/>
  <c r="AA94" i="36" s="1"/>
  <c r="AF93" i="36"/>
  <c r="AD93" i="36"/>
  <c r="C94" i="36" s="1"/>
  <c r="AC93" i="36"/>
  <c r="U93" i="36"/>
  <c r="W93" i="36" s="1"/>
  <c r="T93" i="36"/>
  <c r="AA93" i="36" s="1"/>
  <c r="AF92" i="36"/>
  <c r="AD92" i="36"/>
  <c r="C93" i="36" s="1"/>
  <c r="AC92" i="36"/>
  <c r="U92" i="36"/>
  <c r="W92" i="36" s="1"/>
  <c r="T92" i="36"/>
  <c r="AA92" i="36" s="1"/>
  <c r="AF91" i="36"/>
  <c r="AD91" i="36"/>
  <c r="AO91" i="36" s="1"/>
  <c r="AC91" i="36"/>
  <c r="AA91" i="36"/>
  <c r="U91" i="36"/>
  <c r="AN91" i="36" s="1"/>
  <c r="T91" i="36"/>
  <c r="AF90" i="36"/>
  <c r="AD90" i="36"/>
  <c r="C91" i="36" s="1"/>
  <c r="AC90" i="36"/>
  <c r="AA90" i="36"/>
  <c r="U90" i="36"/>
  <c r="W90" i="36" s="1"/>
  <c r="T90" i="36"/>
  <c r="AF89" i="36"/>
  <c r="AD89" i="36"/>
  <c r="C90" i="36" s="1"/>
  <c r="AC89" i="36"/>
  <c r="U89" i="36"/>
  <c r="AN89" i="36" s="1"/>
  <c r="T89" i="36"/>
  <c r="AA89" i="36" s="1"/>
  <c r="AF88" i="36"/>
  <c r="AD88" i="36"/>
  <c r="C89" i="36" s="1"/>
  <c r="AC88" i="36"/>
  <c r="U88" i="36"/>
  <c r="W88" i="36" s="1"/>
  <c r="T88" i="36"/>
  <c r="AA88" i="36" s="1"/>
  <c r="AF87" i="36"/>
  <c r="AD87" i="36"/>
  <c r="AO87" i="36" s="1"/>
  <c r="AC87" i="36"/>
  <c r="U87" i="36"/>
  <c r="AN87" i="36" s="1"/>
  <c r="T87" i="36"/>
  <c r="AA87" i="36" s="1"/>
  <c r="AF86" i="36"/>
  <c r="AD86" i="36"/>
  <c r="C87" i="36" s="1"/>
  <c r="AC86" i="36"/>
  <c r="U86" i="36"/>
  <c r="W86" i="36" s="1"/>
  <c r="T86" i="36"/>
  <c r="AA86" i="36" s="1"/>
  <c r="AF85" i="36"/>
  <c r="AD85" i="36"/>
  <c r="AO85" i="36" s="1"/>
  <c r="AC85" i="36"/>
  <c r="U85" i="36"/>
  <c r="AN85" i="36" s="1"/>
  <c r="T85" i="36"/>
  <c r="AA85" i="36" s="1"/>
  <c r="AF84" i="36"/>
  <c r="AD84" i="36"/>
  <c r="AO84" i="36" s="1"/>
  <c r="AC84" i="36"/>
  <c r="AA84" i="36"/>
  <c r="U84" i="36"/>
  <c r="AN84" i="36" s="1"/>
  <c r="T84" i="36"/>
  <c r="AF83" i="36"/>
  <c r="AD83" i="36"/>
  <c r="AO83" i="36" s="1"/>
  <c r="AC83" i="36"/>
  <c r="U83" i="36"/>
  <c r="AN83" i="36" s="1"/>
  <c r="T83" i="36"/>
  <c r="AA83" i="36" s="1"/>
  <c r="AF82" i="36"/>
  <c r="AD82" i="36"/>
  <c r="C83" i="36" s="1"/>
  <c r="AC82" i="36"/>
  <c r="U82" i="36"/>
  <c r="W82" i="36" s="1"/>
  <c r="T82" i="36"/>
  <c r="AA82" i="36" s="1"/>
  <c r="AF81" i="36"/>
  <c r="AD81" i="36"/>
  <c r="C82" i="36" s="1"/>
  <c r="AC81" i="36"/>
  <c r="U81" i="36"/>
  <c r="W81" i="36" s="1"/>
  <c r="T81" i="36"/>
  <c r="AA81" i="36" s="1"/>
  <c r="AF80" i="36"/>
  <c r="AD80" i="36"/>
  <c r="C81" i="36" s="1"/>
  <c r="AC80" i="36"/>
  <c r="U80" i="36"/>
  <c r="W80" i="36" s="1"/>
  <c r="T80" i="36"/>
  <c r="AA80" i="36" s="1"/>
  <c r="AF79" i="36"/>
  <c r="AD79" i="36"/>
  <c r="C80" i="36" s="1"/>
  <c r="AC79" i="36"/>
  <c r="U79" i="36"/>
  <c r="W79" i="36" s="1"/>
  <c r="T79" i="36"/>
  <c r="AA79" i="36" s="1"/>
  <c r="AF78" i="36"/>
  <c r="AD78" i="36"/>
  <c r="C79" i="36" s="1"/>
  <c r="AC78" i="36"/>
  <c r="U78" i="36"/>
  <c r="W78" i="36" s="1"/>
  <c r="T78" i="36"/>
  <c r="AA78" i="36" s="1"/>
  <c r="AF77" i="36"/>
  <c r="AD77" i="36"/>
  <c r="C78" i="36" s="1"/>
  <c r="AC77" i="36"/>
  <c r="U77" i="36"/>
  <c r="W77" i="36" s="1"/>
  <c r="T77" i="36"/>
  <c r="AA77" i="36" s="1"/>
  <c r="AF76" i="36"/>
  <c r="AD76" i="36"/>
  <c r="C77" i="36" s="1"/>
  <c r="AC76" i="36"/>
  <c r="U76" i="36"/>
  <c r="W76" i="36" s="1"/>
  <c r="T76" i="36"/>
  <c r="AA76" i="36" s="1"/>
  <c r="AF75" i="36"/>
  <c r="AD75" i="36"/>
  <c r="C76" i="36" s="1"/>
  <c r="AC75" i="36"/>
  <c r="U75" i="36"/>
  <c r="W75" i="36" s="1"/>
  <c r="T75" i="36"/>
  <c r="AA75" i="36" s="1"/>
  <c r="AF74" i="36"/>
  <c r="AD74" i="36"/>
  <c r="AO74" i="36" s="1"/>
  <c r="AC74" i="36"/>
  <c r="AA74" i="36"/>
  <c r="U74" i="36"/>
  <c r="AN74" i="36" s="1"/>
  <c r="T74" i="36"/>
  <c r="AF73" i="36"/>
  <c r="AD73" i="36"/>
  <c r="AO73" i="36" s="1"/>
  <c r="AC73" i="36"/>
  <c r="AA73" i="36"/>
  <c r="U73" i="36"/>
  <c r="AN73" i="36" s="1"/>
  <c r="T73" i="36"/>
  <c r="AF72" i="36"/>
  <c r="AD72" i="36"/>
  <c r="AO72" i="36" s="1"/>
  <c r="AC72" i="36"/>
  <c r="U72" i="36"/>
  <c r="AN72" i="36" s="1"/>
  <c r="T72" i="36"/>
  <c r="AA72" i="36" s="1"/>
  <c r="AF71" i="36"/>
  <c r="AD71" i="36"/>
  <c r="C72" i="36" s="1"/>
  <c r="AC71" i="36"/>
  <c r="U71" i="36"/>
  <c r="W71" i="36" s="1"/>
  <c r="T71" i="36"/>
  <c r="AA71" i="36" s="1"/>
  <c r="AF70" i="36"/>
  <c r="AD70" i="36"/>
  <c r="C71" i="36" s="1"/>
  <c r="AC70" i="36"/>
  <c r="U70" i="36"/>
  <c r="W70" i="36" s="1"/>
  <c r="T70" i="36"/>
  <c r="AA70" i="36" s="1"/>
  <c r="AF69" i="36"/>
  <c r="AD69" i="36"/>
  <c r="AO69" i="36" s="1"/>
  <c r="AC69" i="36"/>
  <c r="AA69" i="36"/>
  <c r="U69" i="36"/>
  <c r="AN69" i="36" s="1"/>
  <c r="T69" i="36"/>
  <c r="AF68" i="36"/>
  <c r="AD68" i="36"/>
  <c r="AO68" i="36" s="1"/>
  <c r="AC68" i="36"/>
  <c r="U68" i="36"/>
  <c r="AN68" i="36" s="1"/>
  <c r="T68" i="36"/>
  <c r="AA68" i="36" s="1"/>
  <c r="AF67" i="36"/>
  <c r="AD67" i="36"/>
  <c r="C68" i="36" s="1"/>
  <c r="AC67" i="36"/>
  <c r="U67" i="36"/>
  <c r="W67" i="36" s="1"/>
  <c r="T67" i="36"/>
  <c r="AA67" i="36" s="1"/>
  <c r="AF66" i="36"/>
  <c r="AD66" i="36"/>
  <c r="C67" i="36" s="1"/>
  <c r="AC66" i="36"/>
  <c r="U66" i="36"/>
  <c r="W66" i="36" s="1"/>
  <c r="T66" i="36"/>
  <c r="AA66" i="36" s="1"/>
  <c r="AF65" i="36"/>
  <c r="AD65" i="36"/>
  <c r="C66" i="36" s="1"/>
  <c r="AC65" i="36"/>
  <c r="U65" i="36"/>
  <c r="W65" i="36" s="1"/>
  <c r="T65" i="36"/>
  <c r="AA65" i="36" s="1"/>
  <c r="AF64" i="36"/>
  <c r="AD64" i="36"/>
  <c r="C65" i="36" s="1"/>
  <c r="AC64" i="36"/>
  <c r="U64" i="36"/>
  <c r="W64" i="36" s="1"/>
  <c r="T64" i="36"/>
  <c r="AA64" i="36" s="1"/>
  <c r="AF63" i="36"/>
  <c r="AD63" i="36"/>
  <c r="C64" i="36" s="1"/>
  <c r="AC63" i="36"/>
  <c r="U63" i="36"/>
  <c r="W63" i="36" s="1"/>
  <c r="T63" i="36"/>
  <c r="AA63" i="36" s="1"/>
  <c r="AF62" i="36"/>
  <c r="AD62" i="36"/>
  <c r="C63" i="36" s="1"/>
  <c r="AC62" i="36"/>
  <c r="U62" i="36"/>
  <c r="W62" i="36" s="1"/>
  <c r="T62" i="36"/>
  <c r="AA62" i="36" s="1"/>
  <c r="AF61" i="36"/>
  <c r="AD61" i="36"/>
  <c r="C62" i="36" s="1"/>
  <c r="AC61" i="36"/>
  <c r="AA61" i="36"/>
  <c r="U61" i="36"/>
  <c r="AN61" i="36" s="1"/>
  <c r="T61" i="36"/>
  <c r="AF60" i="36"/>
  <c r="AD60" i="36"/>
  <c r="AO60" i="36" s="1"/>
  <c r="AC60" i="36"/>
  <c r="AA60" i="36"/>
  <c r="U60" i="36"/>
  <c r="AN60" i="36" s="1"/>
  <c r="T60" i="36"/>
  <c r="AF59" i="36"/>
  <c r="AD59" i="36"/>
  <c r="AO59" i="36" s="1"/>
  <c r="AC59" i="36"/>
  <c r="U59" i="36"/>
  <c r="AN59" i="36" s="1"/>
  <c r="T59" i="36"/>
  <c r="AA59" i="36" s="1"/>
  <c r="AF58" i="36"/>
  <c r="AD58" i="36"/>
  <c r="C59" i="36" s="1"/>
  <c r="AC58" i="36"/>
  <c r="U58" i="36"/>
  <c r="W58" i="36" s="1"/>
  <c r="T58" i="36"/>
  <c r="AA58" i="36" s="1"/>
  <c r="AF57" i="36"/>
  <c r="AD57" i="36"/>
  <c r="AO57" i="36" s="1"/>
  <c r="AC57" i="36"/>
  <c r="AA57" i="36"/>
  <c r="U57" i="36"/>
  <c r="W57" i="36" s="1"/>
  <c r="T57" i="36"/>
  <c r="AF56" i="36"/>
  <c r="AD56" i="36"/>
  <c r="AO56" i="36" s="1"/>
  <c r="AC56" i="36"/>
  <c r="U56" i="36"/>
  <c r="AN56" i="36" s="1"/>
  <c r="T56" i="36"/>
  <c r="AA56" i="36" s="1"/>
  <c r="AF55" i="36"/>
  <c r="AD55" i="36"/>
  <c r="C56" i="36" s="1"/>
  <c r="AC55" i="36"/>
  <c r="U55" i="36"/>
  <c r="W55" i="36" s="1"/>
  <c r="T55" i="36"/>
  <c r="AA55" i="36" s="1"/>
  <c r="AF54" i="36"/>
  <c r="AD54" i="36"/>
  <c r="C55" i="36" s="1"/>
  <c r="AC54" i="36"/>
  <c r="U54" i="36"/>
  <c r="W54" i="36" s="1"/>
  <c r="T54" i="36"/>
  <c r="AA54" i="36" s="1"/>
  <c r="AF53" i="36"/>
  <c r="AD53" i="36"/>
  <c r="C54" i="36" s="1"/>
  <c r="AC53" i="36"/>
  <c r="U53" i="36"/>
  <c r="W53" i="36" s="1"/>
  <c r="T53" i="36"/>
  <c r="AA53" i="36" s="1"/>
  <c r="AF52" i="36"/>
  <c r="AD52" i="36"/>
  <c r="C53" i="36" s="1"/>
  <c r="AC52" i="36"/>
  <c r="U52" i="36"/>
  <c r="W52" i="36" s="1"/>
  <c r="T52" i="36"/>
  <c r="AA52" i="36" s="1"/>
  <c r="AF51" i="36"/>
  <c r="AD51" i="36"/>
  <c r="C52" i="36" s="1"/>
  <c r="AC51" i="36"/>
  <c r="U51" i="36"/>
  <c r="W51" i="36" s="1"/>
  <c r="T51" i="36"/>
  <c r="AA51" i="36" s="1"/>
  <c r="AF50" i="36"/>
  <c r="AD50" i="36"/>
  <c r="C51" i="36" s="1"/>
  <c r="AC50" i="36"/>
  <c r="AA50" i="36"/>
  <c r="U50" i="36"/>
  <c r="W50" i="36" s="1"/>
  <c r="T50" i="36"/>
  <c r="AF49" i="36"/>
  <c r="AD49" i="36"/>
  <c r="C50" i="36" s="1"/>
  <c r="AC49" i="36"/>
  <c r="AA49" i="36"/>
  <c r="U49" i="36"/>
  <c r="AN49" i="36" s="1"/>
  <c r="T49" i="36"/>
  <c r="AF48" i="36"/>
  <c r="AD48" i="36"/>
  <c r="AO48" i="36" s="1"/>
  <c r="AC48" i="36"/>
  <c r="U48" i="36"/>
  <c r="AN48" i="36" s="1"/>
  <c r="T48" i="36"/>
  <c r="AA48" i="36" s="1"/>
  <c r="AF47" i="36"/>
  <c r="AD47" i="36"/>
  <c r="C48" i="36" s="1"/>
  <c r="AC47" i="36"/>
  <c r="U47" i="36"/>
  <c r="W47" i="36" s="1"/>
  <c r="T47" i="36"/>
  <c r="AA47" i="36" s="1"/>
  <c r="AF46" i="36"/>
  <c r="AD46" i="36"/>
  <c r="C47" i="36" s="1"/>
  <c r="AC46" i="36"/>
  <c r="U46" i="36"/>
  <c r="W46" i="36" s="1"/>
  <c r="T46" i="36"/>
  <c r="AA46" i="36" s="1"/>
  <c r="AF45" i="36"/>
  <c r="AD45" i="36"/>
  <c r="C46" i="36" s="1"/>
  <c r="AC45" i="36"/>
  <c r="AA45" i="36"/>
  <c r="U45" i="36"/>
  <c r="AN45" i="36" s="1"/>
  <c r="T45" i="36"/>
  <c r="AF44" i="36"/>
  <c r="AD44" i="36"/>
  <c r="AO44" i="36" s="1"/>
  <c r="AC44" i="36"/>
  <c r="U44" i="36"/>
  <c r="AN44" i="36" s="1"/>
  <c r="T44" i="36"/>
  <c r="AA44" i="36" s="1"/>
  <c r="AF43" i="36"/>
  <c r="AD43" i="36"/>
  <c r="C44" i="36" s="1"/>
  <c r="AC43" i="36"/>
  <c r="U43" i="36"/>
  <c r="W43" i="36" s="1"/>
  <c r="T43" i="36"/>
  <c r="AA43" i="36" s="1"/>
  <c r="AF42" i="36"/>
  <c r="AD42" i="36"/>
  <c r="AO42" i="36" s="1"/>
  <c r="AC42" i="36"/>
  <c r="AA42" i="36"/>
  <c r="U42" i="36"/>
  <c r="AN42" i="36" s="1"/>
  <c r="T42" i="36"/>
  <c r="AF41" i="36"/>
  <c r="AD41" i="36"/>
  <c r="AO41" i="36" s="1"/>
  <c r="AC41" i="36"/>
  <c r="U41" i="36"/>
  <c r="AN41" i="36" s="1"/>
  <c r="T41" i="36"/>
  <c r="AA41" i="36" s="1"/>
  <c r="AF40" i="36"/>
  <c r="AD40" i="36"/>
  <c r="AO40" i="36" s="1"/>
  <c r="AC40" i="36"/>
  <c r="AA40" i="36"/>
  <c r="U40" i="36"/>
  <c r="AN40" i="36" s="1"/>
  <c r="T40" i="36"/>
  <c r="AF39" i="36"/>
  <c r="AD39" i="36"/>
  <c r="AO39" i="36" s="1"/>
  <c r="AC39" i="36"/>
  <c r="U39" i="36"/>
  <c r="AN39" i="36" s="1"/>
  <c r="T39" i="36"/>
  <c r="AA39" i="36" s="1"/>
  <c r="AF38" i="36"/>
  <c r="AD38" i="36"/>
  <c r="C39" i="36" s="1"/>
  <c r="AC38" i="36"/>
  <c r="U38" i="36"/>
  <c r="W38" i="36" s="1"/>
  <c r="T38" i="36"/>
  <c r="AA38" i="36" s="1"/>
  <c r="AF37" i="36"/>
  <c r="AD37" i="36"/>
  <c r="C38" i="36" s="1"/>
  <c r="AC37" i="36"/>
  <c r="U37" i="36"/>
  <c r="W37" i="36" s="1"/>
  <c r="T37" i="36"/>
  <c r="AA37" i="36" s="1"/>
  <c r="AF36" i="36"/>
  <c r="AD36" i="36"/>
  <c r="C37" i="36" s="1"/>
  <c r="AC36" i="36"/>
  <c r="U36" i="36"/>
  <c r="W36" i="36" s="1"/>
  <c r="T36" i="36"/>
  <c r="AA36" i="36" s="1"/>
  <c r="AF35" i="36"/>
  <c r="AD35" i="36"/>
  <c r="C36" i="36" s="1"/>
  <c r="AC35" i="36"/>
  <c r="U35" i="36"/>
  <c r="W35" i="36" s="1"/>
  <c r="T35" i="36"/>
  <c r="AA35" i="36" s="1"/>
  <c r="AF34" i="36"/>
  <c r="AD34" i="36"/>
  <c r="C35" i="36" s="1"/>
  <c r="AC34" i="36"/>
  <c r="U34" i="36"/>
  <c r="W34" i="36" s="1"/>
  <c r="T34" i="36"/>
  <c r="AA34" i="36" s="1"/>
  <c r="AF33" i="36"/>
  <c r="AD33" i="36"/>
  <c r="C34" i="36" s="1"/>
  <c r="AC33" i="36"/>
  <c r="U33" i="36"/>
  <c r="W33" i="36" s="1"/>
  <c r="T33" i="36"/>
  <c r="AA33" i="36" s="1"/>
  <c r="AF32" i="36"/>
  <c r="AC32" i="36"/>
  <c r="T32" i="36"/>
  <c r="AA32" i="36" s="1"/>
  <c r="AF31" i="36"/>
  <c r="AC31" i="36"/>
  <c r="T31" i="36"/>
  <c r="AF30" i="36"/>
  <c r="AC30" i="36"/>
  <c r="T30" i="36"/>
  <c r="AF29" i="36"/>
  <c r="AC29" i="36"/>
  <c r="T29" i="36"/>
  <c r="AF28" i="36"/>
  <c r="AC28" i="36"/>
  <c r="T28" i="36"/>
  <c r="AF27" i="36"/>
  <c r="AC27" i="36"/>
  <c r="T27" i="36"/>
  <c r="AF26" i="36"/>
  <c r="AC26" i="36"/>
  <c r="T26" i="36"/>
  <c r="AF25" i="36"/>
  <c r="AC25" i="36"/>
  <c r="T25" i="36"/>
  <c r="AF24" i="36"/>
  <c r="AC24" i="36"/>
  <c r="T24" i="36"/>
  <c r="AF23" i="36"/>
  <c r="AC23" i="36"/>
  <c r="T23" i="36"/>
  <c r="AF22" i="36"/>
  <c r="AC22" i="36"/>
  <c r="T22" i="36"/>
  <c r="AA22" i="36" s="1"/>
  <c r="AF21" i="36"/>
  <c r="AC21" i="36"/>
  <c r="T21" i="36"/>
  <c r="AF20" i="36"/>
  <c r="AC20" i="36"/>
  <c r="T20" i="36"/>
  <c r="AF19" i="36"/>
  <c r="AC19" i="36"/>
  <c r="T19" i="36"/>
  <c r="AF18" i="36"/>
  <c r="AC18" i="36"/>
  <c r="T18" i="36"/>
  <c r="AF17" i="36"/>
  <c r="AC17" i="36"/>
  <c r="AA17" i="36"/>
  <c r="T17" i="36"/>
  <c r="AF16" i="36"/>
  <c r="AC16" i="36"/>
  <c r="AA16" i="36"/>
  <c r="T16" i="36"/>
  <c r="AF15" i="36"/>
  <c r="AC15" i="36"/>
  <c r="T15" i="36"/>
  <c r="AF14" i="36"/>
  <c r="AC14" i="36"/>
  <c r="T14" i="36"/>
  <c r="AF13" i="36"/>
  <c r="AC13" i="36"/>
  <c r="T13" i="36"/>
  <c r="AC12" i="36"/>
  <c r="T12" i="36"/>
  <c r="AA12" i="36" s="1"/>
  <c r="AF12" i="36" s="1"/>
  <c r="AC11" i="36"/>
  <c r="T11" i="36"/>
  <c r="AF11" i="36" s="1"/>
  <c r="AC10" i="36"/>
  <c r="AA10" i="36"/>
  <c r="AF10" i="36" s="1"/>
  <c r="T10" i="36"/>
  <c r="AF9" i="36"/>
  <c r="AC9" i="36"/>
  <c r="U9" i="36"/>
  <c r="T9" i="36"/>
  <c r="W9" i="36" s="1"/>
  <c r="V2" i="36"/>
  <c r="AA12" i="35"/>
  <c r="B31" i="30" l="1"/>
  <c r="B32" i="30" s="1"/>
  <c r="B33" i="30" s="1"/>
  <c r="B35" i="30" s="1"/>
  <c r="B36" i="30" s="1"/>
  <c r="B37" i="30" s="1"/>
  <c r="B38" i="30" s="1"/>
  <c r="B39" i="30" s="1"/>
  <c r="B40" i="30" s="1"/>
  <c r="B41" i="30" s="1"/>
  <c r="B42" i="30" s="1"/>
  <c r="B43" i="30" s="1"/>
  <c r="B44" i="30" s="1"/>
  <c r="B45" i="30" s="1"/>
  <c r="B46" i="30" s="1"/>
  <c r="B47" i="30" s="1"/>
  <c r="B48" i="30" s="1"/>
  <c r="B49" i="30" s="1"/>
  <c r="B50" i="30" s="1"/>
  <c r="B51" i="30" s="1"/>
  <c r="B52" i="30" s="1"/>
  <c r="B53" i="30" s="1"/>
  <c r="B54" i="30" s="1"/>
  <c r="B55" i="30" s="1"/>
  <c r="B56" i="30" s="1"/>
  <c r="B57" i="30" s="1"/>
  <c r="B58" i="30" s="1"/>
  <c r="B59" i="30" s="1"/>
  <c r="B60" i="30" s="1"/>
  <c r="B61" i="30" s="1"/>
  <c r="B62" i="30" s="1"/>
  <c r="B63" i="30" s="1"/>
  <c r="B64" i="30" s="1"/>
  <c r="B65" i="30" s="1"/>
  <c r="B66" i="30" s="1"/>
  <c r="B67" i="30" s="1"/>
  <c r="B68" i="30" s="1"/>
  <c r="B69" i="30" s="1"/>
  <c r="B70" i="30" s="1"/>
  <c r="B71" i="30" s="1"/>
  <c r="B72" i="30" s="1"/>
  <c r="B73" i="30" s="1"/>
  <c r="B74" i="30" s="1"/>
  <c r="B75" i="30" s="1"/>
  <c r="B76" i="30" s="1"/>
  <c r="B77" i="30" s="1"/>
  <c r="B78" i="30" s="1"/>
  <c r="B79" i="30" s="1"/>
  <c r="B80" i="30" s="1"/>
  <c r="B81" i="30" s="1"/>
  <c r="B82" i="30" s="1"/>
  <c r="B83" i="30" s="1"/>
  <c r="B84" i="30" s="1"/>
  <c r="B85" i="30" s="1"/>
  <c r="B86" i="30" s="1"/>
  <c r="B87" i="30" s="1"/>
  <c r="B88" i="30" s="1"/>
  <c r="B89" i="30" s="1"/>
  <c r="B90" i="30" s="1"/>
  <c r="B91" i="30" s="1"/>
  <c r="B92" i="30" s="1"/>
  <c r="B93" i="30" s="1"/>
  <c r="B94" i="30" s="1"/>
  <c r="B95" i="30" s="1"/>
  <c r="B96" i="30" s="1"/>
  <c r="B97" i="30" s="1"/>
  <c r="B98" i="30" s="1"/>
  <c r="B99" i="30" s="1"/>
  <c r="B100" i="30" s="1"/>
  <c r="B101" i="30" s="1"/>
  <c r="B102" i="30" s="1"/>
  <c r="B103" i="30" s="1"/>
  <c r="B104" i="30" s="1"/>
  <c r="B105" i="30" s="1"/>
  <c r="B106" i="30" s="1"/>
  <c r="B107" i="30" s="1"/>
  <c r="AA2" i="36"/>
  <c r="W97" i="36"/>
  <c r="AN104" i="36"/>
  <c r="AO71" i="36"/>
  <c r="W91" i="36"/>
  <c r="AP39" i="36"/>
  <c r="AP48" i="36"/>
  <c r="AN34" i="36"/>
  <c r="AP59" i="36"/>
  <c r="AP74" i="36"/>
  <c r="AN57" i="36"/>
  <c r="AP57" i="36" s="1"/>
  <c r="AP85" i="36"/>
  <c r="AO43" i="36"/>
  <c r="C40" i="36"/>
  <c r="AP41" i="36"/>
  <c r="AO53" i="36"/>
  <c r="C75" i="36"/>
  <c r="AO104" i="36"/>
  <c r="C41" i="36"/>
  <c r="AP60" i="36"/>
  <c r="W69" i="36"/>
  <c r="AN71" i="36"/>
  <c r="W74" i="36"/>
  <c r="AO79" i="36"/>
  <c r="AP73" i="36"/>
  <c r="AP97" i="36"/>
  <c r="AN53" i="36"/>
  <c r="AN58" i="36"/>
  <c r="W73" i="36"/>
  <c r="C43" i="36"/>
  <c r="C57" i="36"/>
  <c r="AO58" i="36"/>
  <c r="C42" i="36"/>
  <c r="C58" i="36"/>
  <c r="AO45" i="36"/>
  <c r="AP45" i="36" s="1"/>
  <c r="AN62" i="36"/>
  <c r="C86" i="36"/>
  <c r="AO61" i="36"/>
  <c r="AP61" i="36" s="1"/>
  <c r="AO62" i="36"/>
  <c r="AN98" i="36"/>
  <c r="AP98" i="36" s="1"/>
  <c r="AO99" i="36"/>
  <c r="AP99" i="36" s="1"/>
  <c r="W49" i="36"/>
  <c r="AP56" i="36"/>
  <c r="C85" i="36"/>
  <c r="C98" i="36"/>
  <c r="C99" i="36"/>
  <c r="AP40" i="36"/>
  <c r="AP100" i="36"/>
  <c r="W40" i="36"/>
  <c r="W42" i="36"/>
  <c r="W60" i="36"/>
  <c r="W61" i="36"/>
  <c r="C69" i="36"/>
  <c r="AP83" i="36"/>
  <c r="W84" i="36"/>
  <c r="AN103" i="36"/>
  <c r="AP103" i="36" s="1"/>
  <c r="AO34" i="36"/>
  <c r="W39" i="36"/>
  <c r="W41" i="36"/>
  <c r="AN50" i="36"/>
  <c r="C70" i="36"/>
  <c r="AP72" i="36"/>
  <c r="W83" i="36"/>
  <c r="W89" i="36"/>
  <c r="C104" i="36"/>
  <c r="AO50" i="36"/>
  <c r="W56" i="36"/>
  <c r="AN92" i="36"/>
  <c r="AN43" i="36"/>
  <c r="W68" i="36"/>
  <c r="C74" i="36"/>
  <c r="AN79" i="36"/>
  <c r="AO92" i="36"/>
  <c r="C61" i="36"/>
  <c r="C84" i="36"/>
  <c r="C92" i="36"/>
  <c r="W102" i="36"/>
  <c r="AD9" i="36"/>
  <c r="C10" i="36" s="1"/>
  <c r="W45" i="36"/>
  <c r="Q4" i="36"/>
  <c r="AP44" i="36"/>
  <c r="AP69" i="36"/>
  <c r="AP68" i="36"/>
  <c r="AP91" i="36"/>
  <c r="AP42" i="36"/>
  <c r="AP84" i="36"/>
  <c r="AP87" i="36"/>
  <c r="W44" i="36"/>
  <c r="C45" i="36"/>
  <c r="W48" i="36"/>
  <c r="C49" i="36"/>
  <c r="W59" i="36"/>
  <c r="C60" i="36"/>
  <c r="W72" i="36"/>
  <c r="C73" i="36"/>
  <c r="W87" i="36"/>
  <c r="C88" i="36"/>
  <c r="W100" i="36"/>
  <c r="C101" i="36"/>
  <c r="AN36" i="36"/>
  <c r="AO49" i="36"/>
  <c r="AP49" i="36" s="1"/>
  <c r="AN55" i="36"/>
  <c r="AN65" i="36"/>
  <c r="AN80" i="36"/>
  <c r="AO89" i="36"/>
  <c r="AP89" i="36" s="1"/>
  <c r="AN96" i="36"/>
  <c r="AO102" i="36"/>
  <c r="AP102" i="36" s="1"/>
  <c r="AN107" i="36"/>
  <c r="AO36" i="36"/>
  <c r="AO55" i="36"/>
  <c r="AO65" i="36"/>
  <c r="AO80" i="36"/>
  <c r="AO96" i="36"/>
  <c r="AO107" i="36"/>
  <c r="W85" i="36"/>
  <c r="W99" i="36"/>
  <c r="AA11" i="35"/>
  <c r="AA10" i="35"/>
  <c r="T14" i="35"/>
  <c r="T13" i="35"/>
  <c r="T10" i="35"/>
  <c r="AP62" i="36" l="1"/>
  <c r="AP71" i="36"/>
  <c r="AP53" i="36"/>
  <c r="AP79" i="36"/>
  <c r="AP34" i="36"/>
  <c r="AP104" i="36"/>
  <c r="AP43" i="36"/>
  <c r="AP58" i="36"/>
  <c r="AP96" i="36"/>
  <c r="AP92" i="36"/>
  <c r="AP50" i="36"/>
  <c r="AP65" i="36"/>
  <c r="AP80" i="36"/>
  <c r="U10" i="36"/>
  <c r="W10" i="36" s="1"/>
  <c r="AD10" i="36" s="1"/>
  <c r="AP55" i="36"/>
  <c r="AP107" i="36"/>
  <c r="AP36" i="36"/>
  <c r="AD23" i="35"/>
  <c r="AD22" i="35"/>
  <c r="AD21" i="35"/>
  <c r="AD20" i="35"/>
  <c r="AD19" i="35"/>
  <c r="AA45" i="35"/>
  <c r="AA44" i="35"/>
  <c r="AA43" i="35"/>
  <c r="AA42" i="35"/>
  <c r="AA41" i="35"/>
  <c r="AA40" i="35"/>
  <c r="AA39" i="35"/>
  <c r="AA38" i="35"/>
  <c r="AA37" i="35"/>
  <c r="AA36" i="35"/>
  <c r="AA35" i="35"/>
  <c r="AA34" i="35"/>
  <c r="AA33" i="35"/>
  <c r="AA32" i="35"/>
  <c r="AA27" i="35"/>
  <c r="AA25" i="35"/>
  <c r="AA24" i="35"/>
  <c r="AA23" i="35"/>
  <c r="AA22" i="35"/>
  <c r="AA21" i="35"/>
  <c r="AA20" i="35"/>
  <c r="AA16" i="35"/>
  <c r="AA15" i="35"/>
  <c r="AA14" i="35"/>
  <c r="AA13" i="35"/>
  <c r="AA17" i="35"/>
  <c r="AA19" i="35"/>
  <c r="AF108" i="35"/>
  <c r="AD108" i="35"/>
  <c r="C109" i="35" s="1"/>
  <c r="AC108" i="35"/>
  <c r="AA108" i="35"/>
  <c r="U108" i="35"/>
  <c r="W108" i="35" s="1"/>
  <c r="T108" i="35"/>
  <c r="AF107" i="35"/>
  <c r="AD107" i="35"/>
  <c r="AC107" i="35"/>
  <c r="U107" i="35"/>
  <c r="W107" i="35" s="1"/>
  <c r="T107" i="35"/>
  <c r="AA107" i="35" s="1"/>
  <c r="AF106" i="35"/>
  <c r="AD106" i="35"/>
  <c r="C107" i="35" s="1"/>
  <c r="AC106" i="35"/>
  <c r="U106" i="35"/>
  <c r="W106" i="35" s="1"/>
  <c r="T106" i="35"/>
  <c r="AA106" i="35" s="1"/>
  <c r="AF105" i="35"/>
  <c r="AD105" i="35"/>
  <c r="C106" i="35" s="1"/>
  <c r="AC105" i="35"/>
  <c r="U105" i="35"/>
  <c r="W105" i="35" s="1"/>
  <c r="T105" i="35"/>
  <c r="AA105" i="35" s="1"/>
  <c r="AF104" i="35"/>
  <c r="AD104" i="35"/>
  <c r="C105" i="35" s="1"/>
  <c r="AC104" i="35"/>
  <c r="U104" i="35"/>
  <c r="AN104" i="35" s="1"/>
  <c r="T104" i="35"/>
  <c r="AA104" i="35" s="1"/>
  <c r="AF103" i="35"/>
  <c r="AD103" i="35"/>
  <c r="AO103" i="35" s="1"/>
  <c r="AC103" i="35"/>
  <c r="AA103" i="35"/>
  <c r="U103" i="35"/>
  <c r="AN103" i="35" s="1"/>
  <c r="T103" i="35"/>
  <c r="AF102" i="35"/>
  <c r="AD102" i="35"/>
  <c r="C103" i="35" s="1"/>
  <c r="AC102" i="35"/>
  <c r="U102" i="35"/>
  <c r="W102" i="35" s="1"/>
  <c r="T102" i="35"/>
  <c r="AA102" i="35" s="1"/>
  <c r="AF101" i="35"/>
  <c r="AD101" i="35"/>
  <c r="C102" i="35" s="1"/>
  <c r="AC101" i="35"/>
  <c r="U101" i="35"/>
  <c r="W101" i="35" s="1"/>
  <c r="T101" i="35"/>
  <c r="AA101" i="35" s="1"/>
  <c r="AF100" i="35"/>
  <c r="AD100" i="35"/>
  <c r="AO100" i="35" s="1"/>
  <c r="AC100" i="35"/>
  <c r="U100" i="35"/>
  <c r="T100" i="35"/>
  <c r="AA100" i="35" s="1"/>
  <c r="AF99" i="35"/>
  <c r="AD99" i="35"/>
  <c r="C100" i="35" s="1"/>
  <c r="AC99" i="35"/>
  <c r="U99" i="35"/>
  <c r="W99" i="35" s="1"/>
  <c r="T99" i="35"/>
  <c r="AA99" i="35" s="1"/>
  <c r="AF98" i="35"/>
  <c r="AD98" i="35"/>
  <c r="AO98" i="35" s="1"/>
  <c r="AC98" i="35"/>
  <c r="AA98" i="35"/>
  <c r="U98" i="35"/>
  <c r="AN98" i="35" s="1"/>
  <c r="T98" i="35"/>
  <c r="AF97" i="35"/>
  <c r="AD97" i="35"/>
  <c r="AO97" i="35" s="1"/>
  <c r="AC97" i="35"/>
  <c r="AA97" i="35"/>
  <c r="U97" i="35"/>
  <c r="AN97" i="35" s="1"/>
  <c r="T97" i="35"/>
  <c r="AF96" i="35"/>
  <c r="AD96" i="35"/>
  <c r="AC96" i="35"/>
  <c r="U96" i="35"/>
  <c r="W96" i="35" s="1"/>
  <c r="T96" i="35"/>
  <c r="AA96" i="35" s="1"/>
  <c r="AF95" i="35"/>
  <c r="AD95" i="35"/>
  <c r="C96" i="35" s="1"/>
  <c r="AC95" i="35"/>
  <c r="U95" i="35"/>
  <c r="W95" i="35" s="1"/>
  <c r="T95" i="35"/>
  <c r="AA95" i="35" s="1"/>
  <c r="AF94" i="35"/>
  <c r="AD94" i="35"/>
  <c r="C95" i="35" s="1"/>
  <c r="AC94" i="35"/>
  <c r="U94" i="35"/>
  <c r="W94" i="35" s="1"/>
  <c r="T94" i="35"/>
  <c r="AA94" i="35" s="1"/>
  <c r="AF93" i="35"/>
  <c r="AD93" i="35"/>
  <c r="C94" i="35" s="1"/>
  <c r="AC93" i="35"/>
  <c r="U93" i="35"/>
  <c r="W93" i="35" s="1"/>
  <c r="T93" i="35"/>
  <c r="AA93" i="35" s="1"/>
  <c r="AF92" i="35"/>
  <c r="AD92" i="35"/>
  <c r="C93" i="35" s="1"/>
  <c r="AC92" i="35"/>
  <c r="U92" i="35"/>
  <c r="AN92" i="35" s="1"/>
  <c r="T92" i="35"/>
  <c r="AA92" i="35" s="1"/>
  <c r="AF91" i="35"/>
  <c r="AD91" i="35"/>
  <c r="AO91" i="35" s="1"/>
  <c r="AC91" i="35"/>
  <c r="AA91" i="35"/>
  <c r="U91" i="35"/>
  <c r="W91" i="35" s="1"/>
  <c r="T91" i="35"/>
  <c r="AF90" i="35"/>
  <c r="AD90" i="35"/>
  <c r="C91" i="35" s="1"/>
  <c r="AC90" i="35"/>
  <c r="AA90" i="35"/>
  <c r="U90" i="35"/>
  <c r="W90" i="35" s="1"/>
  <c r="T90" i="35"/>
  <c r="AF89" i="35"/>
  <c r="AD89" i="35"/>
  <c r="AO89" i="35" s="1"/>
  <c r="AC89" i="35"/>
  <c r="AA89" i="35"/>
  <c r="U89" i="35"/>
  <c r="AN89" i="35" s="1"/>
  <c r="T89" i="35"/>
  <c r="AF88" i="35"/>
  <c r="AD88" i="35"/>
  <c r="C89" i="35" s="1"/>
  <c r="AC88" i="35"/>
  <c r="AA88" i="35"/>
  <c r="U88" i="35"/>
  <c r="W88" i="35" s="1"/>
  <c r="T88" i="35"/>
  <c r="AF87" i="35"/>
  <c r="AD87" i="35"/>
  <c r="AO87" i="35" s="1"/>
  <c r="AC87" i="35"/>
  <c r="U87" i="35"/>
  <c r="T87" i="35"/>
  <c r="AA87" i="35" s="1"/>
  <c r="AF86" i="35"/>
  <c r="AD86" i="35"/>
  <c r="C87" i="35" s="1"/>
  <c r="AC86" i="35"/>
  <c r="U86" i="35"/>
  <c r="W86" i="35" s="1"/>
  <c r="T86" i="35"/>
  <c r="AA86" i="35" s="1"/>
  <c r="AF85" i="35"/>
  <c r="AD85" i="35"/>
  <c r="C86" i="35" s="1"/>
  <c r="AC85" i="35"/>
  <c r="U85" i="35"/>
  <c r="W85" i="35" s="1"/>
  <c r="T85" i="35"/>
  <c r="AA85" i="35" s="1"/>
  <c r="AF84" i="35"/>
  <c r="AD84" i="35"/>
  <c r="C85" i="35" s="1"/>
  <c r="AC84" i="35"/>
  <c r="AA84" i="35"/>
  <c r="U84" i="35"/>
  <c r="AN84" i="35" s="1"/>
  <c r="T84" i="35"/>
  <c r="AF83" i="35"/>
  <c r="AD83" i="35"/>
  <c r="AO83" i="35" s="1"/>
  <c r="AC83" i="35"/>
  <c r="AA83" i="35"/>
  <c r="U83" i="35"/>
  <c r="AN83" i="35" s="1"/>
  <c r="T83" i="35"/>
  <c r="AF82" i="35"/>
  <c r="AD82" i="35"/>
  <c r="C83" i="35" s="1"/>
  <c r="AC82" i="35"/>
  <c r="AA82" i="35"/>
  <c r="U82" i="35"/>
  <c r="W82" i="35" s="1"/>
  <c r="T82" i="35"/>
  <c r="AF81" i="35"/>
  <c r="AD81" i="35"/>
  <c r="C82" i="35" s="1"/>
  <c r="AC81" i="35"/>
  <c r="AA81" i="35"/>
  <c r="U81" i="35"/>
  <c r="W81" i="35" s="1"/>
  <c r="T81" i="35"/>
  <c r="AF80" i="35"/>
  <c r="AD80" i="35"/>
  <c r="AC80" i="35"/>
  <c r="U80" i="35"/>
  <c r="W80" i="35" s="1"/>
  <c r="T80" i="35"/>
  <c r="AA80" i="35" s="1"/>
  <c r="AF79" i="35"/>
  <c r="AD79" i="35"/>
  <c r="C80" i="35" s="1"/>
  <c r="AC79" i="35"/>
  <c r="U79" i="35"/>
  <c r="AN79" i="35" s="1"/>
  <c r="T79" i="35"/>
  <c r="AA79" i="35" s="1"/>
  <c r="AF78" i="35"/>
  <c r="AD78" i="35"/>
  <c r="C79" i="35" s="1"/>
  <c r="AC78" i="35"/>
  <c r="U78" i="35"/>
  <c r="T78" i="35"/>
  <c r="AA78" i="35" s="1"/>
  <c r="AF77" i="35"/>
  <c r="AD77" i="35"/>
  <c r="C78" i="35" s="1"/>
  <c r="AC77" i="35"/>
  <c r="U77" i="35"/>
  <c r="T77" i="35"/>
  <c r="AA77" i="35" s="1"/>
  <c r="AF76" i="35"/>
  <c r="AD76" i="35"/>
  <c r="C77" i="35" s="1"/>
  <c r="AC76" i="35"/>
  <c r="U76" i="35"/>
  <c r="W76" i="35" s="1"/>
  <c r="T76" i="35"/>
  <c r="AA76" i="35" s="1"/>
  <c r="AF75" i="35"/>
  <c r="AD75" i="35"/>
  <c r="C76" i="35" s="1"/>
  <c r="AC75" i="35"/>
  <c r="U75" i="35"/>
  <c r="T75" i="35"/>
  <c r="AA75" i="35" s="1"/>
  <c r="AF74" i="35"/>
  <c r="AD74" i="35"/>
  <c r="C75" i="35" s="1"/>
  <c r="AC74" i="35"/>
  <c r="AA74" i="35"/>
  <c r="U74" i="35"/>
  <c r="AN74" i="35" s="1"/>
  <c r="T74" i="35"/>
  <c r="AF73" i="35"/>
  <c r="AD73" i="35"/>
  <c r="AO73" i="35" s="1"/>
  <c r="AC73" i="35"/>
  <c r="AA73" i="35"/>
  <c r="U73" i="35"/>
  <c r="W73" i="35" s="1"/>
  <c r="T73" i="35"/>
  <c r="AF72" i="35"/>
  <c r="AD72" i="35"/>
  <c r="AO72" i="35" s="1"/>
  <c r="AC72" i="35"/>
  <c r="U72" i="35"/>
  <c r="T72" i="35"/>
  <c r="AA72" i="35" s="1"/>
  <c r="AF71" i="35"/>
  <c r="AD71" i="35"/>
  <c r="C72" i="35" s="1"/>
  <c r="AC71" i="35"/>
  <c r="U71" i="35"/>
  <c r="W71" i="35" s="1"/>
  <c r="T71" i="35"/>
  <c r="AA71" i="35" s="1"/>
  <c r="AF70" i="35"/>
  <c r="AD70" i="35"/>
  <c r="C71" i="35" s="1"/>
  <c r="AC70" i="35"/>
  <c r="U70" i="35"/>
  <c r="W70" i="35" s="1"/>
  <c r="T70" i="35"/>
  <c r="AA70" i="35" s="1"/>
  <c r="AF69" i="35"/>
  <c r="AD69" i="35"/>
  <c r="C70" i="35" s="1"/>
  <c r="AC69" i="35"/>
  <c r="AA69" i="35"/>
  <c r="U69" i="35"/>
  <c r="AN69" i="35" s="1"/>
  <c r="T69" i="35"/>
  <c r="AF68" i="35"/>
  <c r="AD68" i="35"/>
  <c r="AO68" i="35" s="1"/>
  <c r="AC68" i="35"/>
  <c r="AA68" i="35"/>
  <c r="U68" i="35"/>
  <c r="AN68" i="35" s="1"/>
  <c r="T68" i="35"/>
  <c r="AF67" i="35"/>
  <c r="AD67" i="35"/>
  <c r="C68" i="35" s="1"/>
  <c r="AC67" i="35"/>
  <c r="AA67" i="35"/>
  <c r="U67" i="35"/>
  <c r="W67" i="35" s="1"/>
  <c r="T67" i="35"/>
  <c r="AF66" i="35"/>
  <c r="AD66" i="35"/>
  <c r="C67" i="35" s="1"/>
  <c r="AC66" i="35"/>
  <c r="AA66" i="35"/>
  <c r="U66" i="35"/>
  <c r="W66" i="35" s="1"/>
  <c r="T66" i="35"/>
  <c r="AF65" i="35"/>
  <c r="AD65" i="35"/>
  <c r="AC65" i="35"/>
  <c r="U65" i="35"/>
  <c r="W65" i="35" s="1"/>
  <c r="T65" i="35"/>
  <c r="AA65" i="35" s="1"/>
  <c r="AF64" i="35"/>
  <c r="AD64" i="35"/>
  <c r="C65" i="35" s="1"/>
  <c r="AC64" i="35"/>
  <c r="U64" i="35"/>
  <c r="W64" i="35" s="1"/>
  <c r="T64" i="35"/>
  <c r="AA64" i="35" s="1"/>
  <c r="AF63" i="35"/>
  <c r="AD63" i="35"/>
  <c r="C64" i="35" s="1"/>
  <c r="AC63" i="35"/>
  <c r="U63" i="35"/>
  <c r="W63" i="35" s="1"/>
  <c r="T63" i="35"/>
  <c r="AA63" i="35" s="1"/>
  <c r="AF62" i="35"/>
  <c r="AD62" i="35"/>
  <c r="C63" i="35" s="1"/>
  <c r="AC62" i="35"/>
  <c r="U62" i="35"/>
  <c r="AN62" i="35" s="1"/>
  <c r="T62" i="35"/>
  <c r="AA62" i="35" s="1"/>
  <c r="AF61" i="35"/>
  <c r="AD61" i="35"/>
  <c r="C62" i="35" s="1"/>
  <c r="AC61" i="35"/>
  <c r="AA61" i="35"/>
  <c r="U61" i="35"/>
  <c r="W61" i="35" s="1"/>
  <c r="T61" i="35"/>
  <c r="AF60" i="35"/>
  <c r="AD60" i="35"/>
  <c r="AO60" i="35" s="1"/>
  <c r="AC60" i="35"/>
  <c r="AA60" i="35"/>
  <c r="U60" i="35"/>
  <c r="W60" i="35" s="1"/>
  <c r="T60" i="35"/>
  <c r="AF59" i="35"/>
  <c r="AD59" i="35"/>
  <c r="AC59" i="35"/>
  <c r="U59" i="35"/>
  <c r="T59" i="35"/>
  <c r="AA59" i="35" s="1"/>
  <c r="AF58" i="35"/>
  <c r="AD58" i="35"/>
  <c r="C59" i="35" s="1"/>
  <c r="AC58" i="35"/>
  <c r="U58" i="35"/>
  <c r="W58" i="35" s="1"/>
  <c r="T58" i="35"/>
  <c r="AA58" i="35" s="1"/>
  <c r="AF57" i="35"/>
  <c r="AD57" i="35"/>
  <c r="AO57" i="35" s="1"/>
  <c r="AC57" i="35"/>
  <c r="AA57" i="35"/>
  <c r="U57" i="35"/>
  <c r="AN57" i="35" s="1"/>
  <c r="T57" i="35"/>
  <c r="AF56" i="35"/>
  <c r="AD56" i="35"/>
  <c r="AO56" i="35" s="1"/>
  <c r="AC56" i="35"/>
  <c r="AA56" i="35"/>
  <c r="U56" i="35"/>
  <c r="AN56" i="35" s="1"/>
  <c r="T56" i="35"/>
  <c r="AF55" i="35"/>
  <c r="AD55" i="35"/>
  <c r="AC55" i="35"/>
  <c r="U55" i="35"/>
  <c r="T55" i="35"/>
  <c r="AA55" i="35" s="1"/>
  <c r="AF54" i="35"/>
  <c r="AD54" i="35"/>
  <c r="C55" i="35" s="1"/>
  <c r="AC54" i="35"/>
  <c r="U54" i="35"/>
  <c r="W54" i="35" s="1"/>
  <c r="T54" i="35"/>
  <c r="AA54" i="35" s="1"/>
  <c r="AF53" i="35"/>
  <c r="AD53" i="35"/>
  <c r="C54" i="35" s="1"/>
  <c r="AC53" i="35"/>
  <c r="U53" i="35"/>
  <c r="AN53" i="35" s="1"/>
  <c r="T53" i="35"/>
  <c r="AA53" i="35" s="1"/>
  <c r="AF52" i="35"/>
  <c r="AD52" i="35"/>
  <c r="C53" i="35" s="1"/>
  <c r="AC52" i="35"/>
  <c r="U52" i="35"/>
  <c r="W52" i="35" s="1"/>
  <c r="T52" i="35"/>
  <c r="AA52" i="35" s="1"/>
  <c r="AF51" i="35"/>
  <c r="AD51" i="35"/>
  <c r="C52" i="35" s="1"/>
  <c r="AC51" i="35"/>
  <c r="U51" i="35"/>
  <c r="W51" i="35" s="1"/>
  <c r="T51" i="35"/>
  <c r="AA51" i="35" s="1"/>
  <c r="AF50" i="35"/>
  <c r="AD50" i="35"/>
  <c r="C51" i="35" s="1"/>
  <c r="AC50" i="35"/>
  <c r="AA50" i="35"/>
  <c r="U50" i="35"/>
  <c r="W50" i="35" s="1"/>
  <c r="T50" i="35"/>
  <c r="AF49" i="35"/>
  <c r="AD49" i="35"/>
  <c r="AO49" i="35" s="1"/>
  <c r="AC49" i="35"/>
  <c r="AA49" i="35"/>
  <c r="U49" i="35"/>
  <c r="W49" i="35" s="1"/>
  <c r="T49" i="35"/>
  <c r="AF48" i="35"/>
  <c r="AD48" i="35"/>
  <c r="AO48" i="35" s="1"/>
  <c r="AC48" i="35"/>
  <c r="U48" i="35"/>
  <c r="AN48" i="35" s="1"/>
  <c r="T48" i="35"/>
  <c r="AA48" i="35" s="1"/>
  <c r="AF47" i="35"/>
  <c r="AD47" i="35"/>
  <c r="C48" i="35" s="1"/>
  <c r="AC47" i="35"/>
  <c r="U47" i="35"/>
  <c r="W47" i="35" s="1"/>
  <c r="T47" i="35"/>
  <c r="AA47" i="35" s="1"/>
  <c r="AF46" i="35"/>
  <c r="AD46" i="35"/>
  <c r="C47" i="35" s="1"/>
  <c r="AC46" i="35"/>
  <c r="U46" i="35"/>
  <c r="W46" i="35" s="1"/>
  <c r="T46" i="35"/>
  <c r="AA46" i="35" s="1"/>
  <c r="AC45" i="35"/>
  <c r="T45" i="35"/>
  <c r="AF45" i="35" s="1"/>
  <c r="AF44" i="35"/>
  <c r="AC44" i="35"/>
  <c r="T44" i="35"/>
  <c r="AC43" i="35"/>
  <c r="T43" i="35"/>
  <c r="AC42" i="35"/>
  <c r="T42" i="35"/>
  <c r="AF42" i="35" s="1"/>
  <c r="AC41" i="35"/>
  <c r="T41" i="35"/>
  <c r="AF41" i="35" s="1"/>
  <c r="AF40" i="35"/>
  <c r="AC40" i="35"/>
  <c r="T40" i="35"/>
  <c r="AC39" i="35"/>
  <c r="AF39" i="35"/>
  <c r="T39" i="35"/>
  <c r="AC38" i="35"/>
  <c r="AF38" i="35"/>
  <c r="T38" i="35"/>
  <c r="AC37" i="35"/>
  <c r="T37" i="35"/>
  <c r="AC36" i="35"/>
  <c r="AF36" i="35"/>
  <c r="T36" i="35"/>
  <c r="AC35" i="35"/>
  <c r="T35" i="35"/>
  <c r="AF35" i="35" s="1"/>
  <c r="AC34" i="35"/>
  <c r="AF34" i="35"/>
  <c r="T34" i="35"/>
  <c r="AC33" i="35"/>
  <c r="AF33" i="35"/>
  <c r="T33" i="35"/>
  <c r="AC32" i="35"/>
  <c r="T32" i="35"/>
  <c r="AF32" i="35" s="1"/>
  <c r="AC31" i="35"/>
  <c r="AA31" i="35"/>
  <c r="AF31" i="35" s="1"/>
  <c r="T31" i="35"/>
  <c r="AC30" i="35"/>
  <c r="T30" i="35"/>
  <c r="AA30" i="35" s="1"/>
  <c r="AF30" i="35" s="1"/>
  <c r="AC29" i="35"/>
  <c r="T29" i="35"/>
  <c r="AA29" i="35" s="1"/>
  <c r="AF29" i="35" s="1"/>
  <c r="AC28" i="35"/>
  <c r="T28" i="35"/>
  <c r="AA28" i="35" s="1"/>
  <c r="AF28" i="35" s="1"/>
  <c r="AC27" i="35"/>
  <c r="AF27" i="35"/>
  <c r="T27" i="35"/>
  <c r="AC26" i="35"/>
  <c r="T26" i="35"/>
  <c r="AA26" i="35" s="1"/>
  <c r="AF26" i="35" s="1"/>
  <c r="AF25" i="35"/>
  <c r="AC25" i="35"/>
  <c r="T25" i="35"/>
  <c r="AC24" i="35"/>
  <c r="T24" i="35"/>
  <c r="AC23" i="35"/>
  <c r="T23" i="35"/>
  <c r="AC22" i="35"/>
  <c r="T22" i="35"/>
  <c r="AC21" i="35"/>
  <c r="AF21" i="35"/>
  <c r="T21" i="35"/>
  <c r="AC20" i="35"/>
  <c r="AF20" i="35"/>
  <c r="T20" i="35"/>
  <c r="AC19" i="35"/>
  <c r="T19" i="35"/>
  <c r="AC18" i="35"/>
  <c r="T18" i="35"/>
  <c r="AA18" i="35" s="1"/>
  <c r="AF18" i="35" s="1"/>
  <c r="AC17" i="35"/>
  <c r="T17" i="35"/>
  <c r="AF17" i="35" s="1"/>
  <c r="AC16" i="35"/>
  <c r="T16" i="35"/>
  <c r="AC15" i="35"/>
  <c r="AF15" i="35"/>
  <c r="T15" i="35"/>
  <c r="AC14" i="35"/>
  <c r="AC13" i="35"/>
  <c r="AF13" i="35"/>
  <c r="AC12" i="35"/>
  <c r="T12" i="35"/>
  <c r="AF12" i="35" s="1"/>
  <c r="AC11" i="35"/>
  <c r="T11" i="35"/>
  <c r="AC10" i="35"/>
  <c r="AF10" i="35"/>
  <c r="AC9" i="35"/>
  <c r="U9" i="35"/>
  <c r="T9" i="35"/>
  <c r="AA9" i="35" s="1"/>
  <c r="V2" i="35"/>
  <c r="AM11" i="39" l="1"/>
  <c r="W9" i="35"/>
  <c r="AN99" i="35"/>
  <c r="AO79" i="35"/>
  <c r="AP79" i="35" s="1"/>
  <c r="AN60" i="35"/>
  <c r="AP60" i="35" s="1"/>
  <c r="W57" i="35"/>
  <c r="W83" i="35"/>
  <c r="AO85" i="35"/>
  <c r="AO50" i="35"/>
  <c r="AO69" i="35"/>
  <c r="AP69" i="35" s="1"/>
  <c r="W74" i="35"/>
  <c r="AO53" i="35"/>
  <c r="AP53" i="35" s="1"/>
  <c r="C58" i="35"/>
  <c r="C99" i="35"/>
  <c r="C92" i="35"/>
  <c r="W68" i="35"/>
  <c r="AN73" i="35"/>
  <c r="AP73" i="35" s="1"/>
  <c r="W56" i="35"/>
  <c r="W98" i="35"/>
  <c r="W103" i="35"/>
  <c r="C49" i="35"/>
  <c r="AO62" i="35"/>
  <c r="AP62" i="35" s="1"/>
  <c r="AO84" i="35"/>
  <c r="AP84" i="35" s="1"/>
  <c r="C74" i="35"/>
  <c r="C84" i="35"/>
  <c r="AP57" i="35"/>
  <c r="C61" i="35"/>
  <c r="AN61" i="35"/>
  <c r="W89" i="35"/>
  <c r="W97" i="35"/>
  <c r="AO92" i="35"/>
  <c r="AP92" i="35" s="1"/>
  <c r="AN49" i="35"/>
  <c r="AP49" i="35" s="1"/>
  <c r="AN50" i="35"/>
  <c r="AP56" i="35"/>
  <c r="W84" i="35"/>
  <c r="AP97" i="35"/>
  <c r="AO104" i="35"/>
  <c r="AP104" i="35" s="1"/>
  <c r="C69" i="35"/>
  <c r="AP83" i="35"/>
  <c r="AN102" i="35"/>
  <c r="W69" i="35"/>
  <c r="C90" i="35"/>
  <c r="AN91" i="35"/>
  <c r="AP91" i="35" s="1"/>
  <c r="C104" i="35"/>
  <c r="AN58" i="35"/>
  <c r="AO61" i="35"/>
  <c r="AN71" i="35"/>
  <c r="AO74" i="35"/>
  <c r="AP74" i="35" s="1"/>
  <c r="AP98" i="35"/>
  <c r="AP48" i="35"/>
  <c r="C57" i="35"/>
  <c r="AO58" i="35"/>
  <c r="AO71" i="35"/>
  <c r="AN85" i="35"/>
  <c r="C98" i="35"/>
  <c r="AO99" i="35"/>
  <c r="AF24" i="35"/>
  <c r="AF11" i="35"/>
  <c r="AF19" i="35"/>
  <c r="AF9" i="35"/>
  <c r="AD9" i="35"/>
  <c r="C56" i="35"/>
  <c r="AO55" i="35"/>
  <c r="AP68" i="35"/>
  <c r="W78" i="35"/>
  <c r="AP89" i="35"/>
  <c r="AF37" i="35"/>
  <c r="AP103" i="35"/>
  <c r="C66" i="35"/>
  <c r="AO65" i="35"/>
  <c r="AN100" i="35"/>
  <c r="AP100" i="35" s="1"/>
  <c r="W100" i="35"/>
  <c r="AF43" i="35"/>
  <c r="W77" i="35"/>
  <c r="AF14" i="35"/>
  <c r="AF16" i="35"/>
  <c r="C50" i="35"/>
  <c r="AF23" i="35"/>
  <c r="W48" i="35"/>
  <c r="AN59" i="35"/>
  <c r="W59" i="35"/>
  <c r="AN87" i="35"/>
  <c r="AP87" i="35" s="1"/>
  <c r="W87" i="35"/>
  <c r="C97" i="35"/>
  <c r="AO96" i="35"/>
  <c r="AN72" i="35"/>
  <c r="AP72" i="35" s="1"/>
  <c r="W72" i="35"/>
  <c r="AF22" i="35"/>
  <c r="W55" i="35"/>
  <c r="AN55" i="35"/>
  <c r="AO59" i="35"/>
  <c r="C60" i="35"/>
  <c r="W75" i="35"/>
  <c r="C81" i="35"/>
  <c r="AO80" i="35"/>
  <c r="C108" i="35"/>
  <c r="AA2" i="35" s="1"/>
  <c r="AO107" i="35"/>
  <c r="C73" i="35"/>
  <c r="C88" i="35"/>
  <c r="C101" i="35"/>
  <c r="W53" i="35"/>
  <c r="W62" i="35"/>
  <c r="AN65" i="35"/>
  <c r="W79" i="35"/>
  <c r="AN80" i="35"/>
  <c r="W92" i="35"/>
  <c r="AN96" i="35"/>
  <c r="AO102" i="35"/>
  <c r="W104" i="35"/>
  <c r="AN107" i="35"/>
  <c r="AN11" i="39" l="1"/>
  <c r="AO11" i="39" s="1"/>
  <c r="U11" i="36"/>
  <c r="AP99" i="35"/>
  <c r="AP102" i="35"/>
  <c r="AP85" i="35"/>
  <c r="AP50" i="35"/>
  <c r="AP61" i="35"/>
  <c r="AP55" i="35"/>
  <c r="AP96" i="35"/>
  <c r="AP71" i="35"/>
  <c r="AP80" i="35"/>
  <c r="AP58" i="35"/>
  <c r="AP65" i="35"/>
  <c r="Q4" i="35"/>
  <c r="AP107" i="35"/>
  <c r="AP59" i="35"/>
  <c r="C10" i="35"/>
  <c r="W11" i="36" l="1"/>
  <c r="AD11" i="36" s="1"/>
  <c r="C12" i="36" s="1"/>
  <c r="AN11" i="36"/>
  <c r="U10" i="35"/>
  <c r="W10" i="35" s="1"/>
  <c r="AD10" i="35" s="1"/>
  <c r="AM12" i="39" l="1"/>
  <c r="AO11" i="36"/>
  <c r="AP11" i="36" s="1"/>
  <c r="C11" i="35"/>
  <c r="AN12" i="39" l="1"/>
  <c r="AO12" i="39" s="1"/>
  <c r="U12" i="36"/>
  <c r="U11" i="35"/>
  <c r="W12" i="36" l="1"/>
  <c r="AD12" i="36" s="1"/>
  <c r="C13" i="36" s="1"/>
  <c r="U13" i="36" s="1"/>
  <c r="AN12" i="36"/>
  <c r="W11" i="35"/>
  <c r="AD11" i="35" s="1"/>
  <c r="AN11" i="35"/>
  <c r="AM13" i="39" l="1"/>
  <c r="AN13" i="36"/>
  <c r="W13" i="36"/>
  <c r="AD13" i="36" s="1"/>
  <c r="AO12" i="36"/>
  <c r="AP12" i="36" s="1"/>
  <c r="C12" i="35"/>
  <c r="AO11" i="35"/>
  <c r="AP11" i="35" s="1"/>
  <c r="AN13" i="39" l="1"/>
  <c r="AO13" i="39" s="1"/>
  <c r="U14" i="36"/>
  <c r="C14" i="36"/>
  <c r="AO13" i="36"/>
  <c r="AP13" i="36" s="1"/>
  <c r="U12" i="35"/>
  <c r="W14" i="36" l="1"/>
  <c r="AD14" i="36" s="1"/>
  <c r="AN14" i="36"/>
  <c r="AN12" i="35"/>
  <c r="W12" i="35"/>
  <c r="AD12" i="35" s="1"/>
  <c r="AM14" i="39" l="1"/>
  <c r="C15" i="36"/>
  <c r="AO14" i="36"/>
  <c r="AP14" i="36"/>
  <c r="C13" i="35"/>
  <c r="AO12" i="35"/>
  <c r="AP12" i="35" s="1"/>
  <c r="T107" i="30"/>
  <c r="AA107" i="30" s="1"/>
  <c r="T103" i="30"/>
  <c r="AA103" i="30" s="1"/>
  <c r="T102" i="30"/>
  <c r="AA102" i="30" s="1"/>
  <c r="T101" i="30"/>
  <c r="AA101" i="30" s="1"/>
  <c r="T100" i="30"/>
  <c r="AA100" i="30" s="1"/>
  <c r="T99" i="30"/>
  <c r="AA99" i="30" s="1"/>
  <c r="T98" i="30"/>
  <c r="AA98" i="30" s="1"/>
  <c r="T97" i="30"/>
  <c r="AA97" i="30" s="1"/>
  <c r="T96" i="30"/>
  <c r="AA96" i="30" s="1"/>
  <c r="T95" i="30"/>
  <c r="AA95" i="30" s="1"/>
  <c r="T94" i="30"/>
  <c r="AA94" i="30" s="1"/>
  <c r="T93" i="30"/>
  <c r="AA93" i="30" s="1"/>
  <c r="T92" i="30"/>
  <c r="AA92" i="30" s="1"/>
  <c r="T91" i="30"/>
  <c r="AA91" i="30" s="1"/>
  <c r="T90" i="30"/>
  <c r="AA90" i="30" s="1"/>
  <c r="T89" i="30"/>
  <c r="AA89" i="30" s="1"/>
  <c r="T88" i="30"/>
  <c r="AA88" i="30" s="1"/>
  <c r="T87" i="30"/>
  <c r="AA87" i="30" s="1"/>
  <c r="T86" i="30"/>
  <c r="AA86" i="30" s="1"/>
  <c r="T85" i="30"/>
  <c r="AA85" i="30" s="1"/>
  <c r="T84" i="30"/>
  <c r="AA84" i="30" s="1"/>
  <c r="T83" i="30"/>
  <c r="AA83" i="30" s="1"/>
  <c r="T82" i="30"/>
  <c r="AA82" i="30" s="1"/>
  <c r="T81" i="30"/>
  <c r="AA81" i="30" s="1"/>
  <c r="T80" i="30"/>
  <c r="AA80" i="30" s="1"/>
  <c r="T79" i="30"/>
  <c r="AA79" i="30" s="1"/>
  <c r="T78" i="30"/>
  <c r="AA78" i="30" s="1"/>
  <c r="T77" i="30"/>
  <c r="AA77" i="30" s="1"/>
  <c r="T76" i="30"/>
  <c r="AA76" i="30" s="1"/>
  <c r="T75" i="30"/>
  <c r="AA75" i="30" s="1"/>
  <c r="T74" i="30"/>
  <c r="AA74" i="30" s="1"/>
  <c r="T73" i="30"/>
  <c r="AA73" i="30" s="1"/>
  <c r="T72" i="30"/>
  <c r="AA72" i="30" s="1"/>
  <c r="T71" i="30"/>
  <c r="AA71" i="30" s="1"/>
  <c r="T70" i="30"/>
  <c r="AA70" i="30" s="1"/>
  <c r="T69" i="30"/>
  <c r="AA69" i="30" s="1"/>
  <c r="T68" i="30"/>
  <c r="AA68" i="30" s="1"/>
  <c r="T67" i="30"/>
  <c r="AA67" i="30" s="1"/>
  <c r="T66" i="30"/>
  <c r="AA66" i="30" s="1"/>
  <c r="T65" i="30"/>
  <c r="AA65" i="30" s="1"/>
  <c r="T64" i="30"/>
  <c r="AA64" i="30" s="1"/>
  <c r="T63" i="30"/>
  <c r="AA63" i="30" s="1"/>
  <c r="T62" i="30"/>
  <c r="AA62" i="30" s="1"/>
  <c r="T61" i="30"/>
  <c r="AA61" i="30" s="1"/>
  <c r="T60" i="30"/>
  <c r="AA60" i="30" s="1"/>
  <c r="T59" i="30"/>
  <c r="AA59" i="30" s="1"/>
  <c r="T58" i="30"/>
  <c r="AA58" i="30" s="1"/>
  <c r="T57" i="30"/>
  <c r="AA57" i="30" s="1"/>
  <c r="T56" i="30"/>
  <c r="AA56" i="30" s="1"/>
  <c r="T55" i="30"/>
  <c r="AA55" i="30" s="1"/>
  <c r="T54" i="30"/>
  <c r="AA54" i="30" s="1"/>
  <c r="T53" i="30"/>
  <c r="AA53" i="30" s="1"/>
  <c r="T52" i="30"/>
  <c r="AA52" i="30" s="1"/>
  <c r="T51" i="30"/>
  <c r="AA51" i="30" s="1"/>
  <c r="T50" i="30"/>
  <c r="AA50" i="30" s="1"/>
  <c r="T49" i="30"/>
  <c r="AA49" i="30" s="1"/>
  <c r="T48" i="30"/>
  <c r="AA48" i="30" s="1"/>
  <c r="T47" i="30"/>
  <c r="AA47" i="30" s="1"/>
  <c r="T46" i="30"/>
  <c r="AA46" i="30" s="1"/>
  <c r="T45" i="30"/>
  <c r="AA45" i="30" s="1"/>
  <c r="T44" i="30"/>
  <c r="AA44" i="30" s="1"/>
  <c r="T43" i="30"/>
  <c r="AA43" i="30" s="1"/>
  <c r="T42" i="30"/>
  <c r="AA42" i="30" s="1"/>
  <c r="T41" i="30"/>
  <c r="AA41" i="30" s="1"/>
  <c r="T40" i="30"/>
  <c r="AA40" i="30" s="1"/>
  <c r="T39" i="30"/>
  <c r="T38" i="30"/>
  <c r="AA38" i="30" s="1"/>
  <c r="T37" i="30"/>
  <c r="AA37" i="30" s="1"/>
  <c r="T36" i="30"/>
  <c r="AA36" i="30" s="1"/>
  <c r="T35" i="30"/>
  <c r="T34" i="30"/>
  <c r="T33" i="30"/>
  <c r="AA33" i="30" s="1"/>
  <c r="T32" i="30"/>
  <c r="AA32" i="30" s="1"/>
  <c r="T31" i="30"/>
  <c r="AA31" i="30" s="1"/>
  <c r="T30" i="30"/>
  <c r="T29" i="30"/>
  <c r="AA29" i="30" s="1"/>
  <c r="T28" i="30"/>
  <c r="AA28" i="30" s="1"/>
  <c r="T27" i="30"/>
  <c r="AA27" i="30" s="1"/>
  <c r="T26" i="30"/>
  <c r="AA26" i="30" s="1"/>
  <c r="T25" i="30"/>
  <c r="AA25" i="30" s="1"/>
  <c r="T24" i="30"/>
  <c r="AF24" i="30" s="1"/>
  <c r="T23" i="30"/>
  <c r="AA23" i="30" s="1"/>
  <c r="T22" i="30"/>
  <c r="T21" i="30"/>
  <c r="T20" i="30"/>
  <c r="T19" i="30"/>
  <c r="AA19" i="30" s="1"/>
  <c r="T18" i="30"/>
  <c r="AA18" i="30" s="1"/>
  <c r="T17" i="30"/>
  <c r="AA17" i="30" s="1"/>
  <c r="T16" i="30"/>
  <c r="T15" i="30"/>
  <c r="AA15" i="30" s="1"/>
  <c r="T14" i="30"/>
  <c r="AA14" i="30" s="1"/>
  <c r="T13" i="30"/>
  <c r="AA13" i="30" s="1"/>
  <c r="T12" i="30"/>
  <c r="AA12" i="30" s="1"/>
  <c r="T11" i="30"/>
  <c r="AA11" i="30" s="1"/>
  <c r="T10" i="30"/>
  <c r="AA10" i="30" s="1"/>
  <c r="T9" i="30"/>
  <c r="AA9" i="30" s="1"/>
  <c r="AN14" i="39" l="1"/>
  <c r="AO14" i="39" s="1"/>
  <c r="U15" i="36"/>
  <c r="U13" i="35"/>
  <c r="AF82" i="30"/>
  <c r="AC107" i="30"/>
  <c r="AC103" i="30"/>
  <c r="AC102" i="30"/>
  <c r="AC101" i="30"/>
  <c r="AC100" i="30"/>
  <c r="AC99" i="30"/>
  <c r="AC98" i="30"/>
  <c r="AC97" i="30"/>
  <c r="AC96" i="30"/>
  <c r="AC95" i="30"/>
  <c r="AC94" i="30"/>
  <c r="AC93" i="30"/>
  <c r="AC92" i="30"/>
  <c r="AC91" i="30"/>
  <c r="AC90" i="30"/>
  <c r="AC89" i="30"/>
  <c r="AC88" i="30"/>
  <c r="AC87" i="30"/>
  <c r="AC86" i="30"/>
  <c r="AC85" i="30"/>
  <c r="AC84" i="30"/>
  <c r="AC83" i="30"/>
  <c r="AC82" i="30"/>
  <c r="AC81" i="30"/>
  <c r="AC80" i="30"/>
  <c r="AC79" i="30"/>
  <c r="AC78" i="30"/>
  <c r="AC77" i="30"/>
  <c r="AC76" i="30"/>
  <c r="AC75" i="30"/>
  <c r="AC74" i="30"/>
  <c r="AC73" i="30"/>
  <c r="AC72" i="30"/>
  <c r="AC71" i="30"/>
  <c r="AC70" i="30"/>
  <c r="AC69" i="30"/>
  <c r="AC68" i="30"/>
  <c r="AC67" i="30"/>
  <c r="AC66" i="30"/>
  <c r="AC65" i="30"/>
  <c r="AC64" i="30"/>
  <c r="AC63" i="30"/>
  <c r="AC62" i="30"/>
  <c r="AC61" i="30"/>
  <c r="AC60" i="30"/>
  <c r="AC59" i="30"/>
  <c r="AC58" i="30"/>
  <c r="AC57" i="30"/>
  <c r="AC56" i="30"/>
  <c r="AC55" i="30"/>
  <c r="AC54" i="30"/>
  <c r="AC53" i="30"/>
  <c r="AC52" i="30"/>
  <c r="AC51" i="30"/>
  <c r="AC50" i="30"/>
  <c r="AC49" i="30"/>
  <c r="AC48" i="30"/>
  <c r="AC47" i="30"/>
  <c r="AC46" i="30"/>
  <c r="AC45" i="30"/>
  <c r="AC44" i="30"/>
  <c r="AC43" i="30"/>
  <c r="AC42" i="30"/>
  <c r="AC41" i="30"/>
  <c r="AC40" i="30"/>
  <c r="AC39" i="30"/>
  <c r="AC38" i="30"/>
  <c r="AC37" i="30"/>
  <c r="AC36" i="30"/>
  <c r="AC35" i="30"/>
  <c r="AC34" i="30"/>
  <c r="AC33" i="30"/>
  <c r="AC32" i="30"/>
  <c r="AC31" i="30"/>
  <c r="AC30" i="30"/>
  <c r="AC29" i="30"/>
  <c r="AC28" i="30"/>
  <c r="AC27" i="30"/>
  <c r="AC26" i="30"/>
  <c r="AC25" i="30"/>
  <c r="AC24" i="30"/>
  <c r="AC23" i="30"/>
  <c r="AC22" i="30"/>
  <c r="AC21" i="30"/>
  <c r="AC20" i="30"/>
  <c r="AC19" i="30"/>
  <c r="AC18" i="30"/>
  <c r="AC17" i="30"/>
  <c r="AC16" i="30"/>
  <c r="AC15" i="30"/>
  <c r="AC14" i="30"/>
  <c r="AC13" i="30"/>
  <c r="AC12" i="30"/>
  <c r="AC11" i="30"/>
  <c r="AC10" i="30"/>
  <c r="AC9" i="30"/>
  <c r="AM15" i="39" l="1"/>
  <c r="AN15" i="36"/>
  <c r="W15" i="36"/>
  <c r="AD15" i="36" s="1"/>
  <c r="W13" i="35"/>
  <c r="AD13" i="35" s="1"/>
  <c r="AN13" i="35"/>
  <c r="AF107" i="30"/>
  <c r="AF103" i="30"/>
  <c r="AF102" i="30"/>
  <c r="AF101" i="30"/>
  <c r="AF100" i="30"/>
  <c r="AF99" i="30"/>
  <c r="AF98" i="30"/>
  <c r="AF97" i="30"/>
  <c r="AF96" i="30"/>
  <c r="AF95" i="30"/>
  <c r="AF94" i="30"/>
  <c r="AF93" i="30"/>
  <c r="AF92" i="30"/>
  <c r="AF91" i="30"/>
  <c r="AF90" i="30"/>
  <c r="AF89" i="30"/>
  <c r="AF88" i="30"/>
  <c r="AF87" i="30"/>
  <c r="AF86" i="30"/>
  <c r="AF85" i="30"/>
  <c r="AF84" i="30"/>
  <c r="AF83" i="30"/>
  <c r="AF81" i="30"/>
  <c r="AF80" i="30"/>
  <c r="AF79" i="30"/>
  <c r="AF78" i="30"/>
  <c r="AF77" i="30"/>
  <c r="AF76" i="30"/>
  <c r="AF75" i="30"/>
  <c r="AF74" i="30"/>
  <c r="AF73" i="30"/>
  <c r="AF72" i="30"/>
  <c r="AF71" i="30"/>
  <c r="AF70" i="30"/>
  <c r="AF69" i="30"/>
  <c r="AF68" i="30"/>
  <c r="AF67" i="30"/>
  <c r="AF66" i="30"/>
  <c r="AF65" i="30"/>
  <c r="AF64" i="30"/>
  <c r="AF63" i="30"/>
  <c r="AF62" i="30"/>
  <c r="AF61" i="30"/>
  <c r="AF60" i="30"/>
  <c r="AF59" i="30"/>
  <c r="AF58" i="30"/>
  <c r="AF57" i="30"/>
  <c r="AF56" i="30"/>
  <c r="AF55" i="30"/>
  <c r="AF54" i="30"/>
  <c r="AF53" i="30"/>
  <c r="AF52" i="30"/>
  <c r="AF51" i="30"/>
  <c r="AF50" i="30"/>
  <c r="AF49" i="30"/>
  <c r="AF48" i="30"/>
  <c r="AF47" i="30"/>
  <c r="AF46" i="30"/>
  <c r="AF45" i="30"/>
  <c r="AF44" i="30"/>
  <c r="AF43" i="30"/>
  <c r="AF42" i="30"/>
  <c r="AF41" i="30"/>
  <c r="AF40" i="30"/>
  <c r="AF39" i="30"/>
  <c r="AF38" i="30"/>
  <c r="AF37" i="30"/>
  <c r="AF36" i="30"/>
  <c r="AF35" i="30"/>
  <c r="AF34" i="30"/>
  <c r="AF33" i="30"/>
  <c r="AF32" i="30"/>
  <c r="AF31" i="30"/>
  <c r="AF30" i="30"/>
  <c r="AF29" i="30"/>
  <c r="AF28" i="30"/>
  <c r="AF27" i="30"/>
  <c r="AF26" i="30"/>
  <c r="AF25" i="30"/>
  <c r="AF23" i="30"/>
  <c r="AF22" i="30"/>
  <c r="AF21" i="30"/>
  <c r="AF20" i="30"/>
  <c r="AF19" i="30"/>
  <c r="AF18" i="30"/>
  <c r="AF17" i="30"/>
  <c r="AF9" i="30"/>
  <c r="AF10" i="30"/>
  <c r="AF11" i="30"/>
  <c r="AF12" i="30"/>
  <c r="AF13" i="30"/>
  <c r="AF14" i="30"/>
  <c r="AF15" i="30"/>
  <c r="AF16" i="30"/>
  <c r="AN15" i="39" l="1"/>
  <c r="AO15" i="39" s="1"/>
  <c r="C16" i="36"/>
  <c r="AO15" i="36"/>
  <c r="AP15" i="36" s="1"/>
  <c r="AO13" i="35"/>
  <c r="AP13" i="35" s="1"/>
  <c r="C14" i="35"/>
  <c r="U9" i="30"/>
  <c r="W9" i="30" s="1"/>
  <c r="V2" i="30"/>
  <c r="AM19" i="39" l="1"/>
  <c r="U16" i="36"/>
  <c r="W16" i="36" s="1"/>
  <c r="AD16" i="36" s="1"/>
  <c r="U14" i="35"/>
  <c r="AD9" i="30"/>
  <c r="AN19" i="39" l="1"/>
  <c r="AO19" i="39" s="1"/>
  <c r="C17" i="36"/>
  <c r="W14" i="35"/>
  <c r="AD14" i="35" s="1"/>
  <c r="AN14" i="35"/>
  <c r="C10" i="30"/>
  <c r="U10" i="30" s="1"/>
  <c r="W10" i="30" s="1"/>
  <c r="U17" i="36" l="1"/>
  <c r="W17" i="36" s="1"/>
  <c r="AD17" i="36" s="1"/>
  <c r="C15" i="35"/>
  <c r="U15" i="35" s="1"/>
  <c r="AO14" i="35"/>
  <c r="AP14" i="35" s="1"/>
  <c r="AD10" i="30"/>
  <c r="AM30" i="39" l="1"/>
  <c r="U18" i="36"/>
  <c r="W18" i="36" s="1"/>
  <c r="AD18" i="36" s="1"/>
  <c r="C18" i="36"/>
  <c r="W15" i="35"/>
  <c r="AD15" i="35" s="1"/>
  <c r="AN15" i="35"/>
  <c r="C11" i="30"/>
  <c r="U11" i="30" s="1"/>
  <c r="W11" i="30" s="1"/>
  <c r="AN30" i="39" l="1"/>
  <c r="AO30" i="39" s="1"/>
  <c r="U19" i="36"/>
  <c r="C19" i="36"/>
  <c r="AO15" i="35"/>
  <c r="AP15" i="35" s="1"/>
  <c r="C16" i="35"/>
  <c r="U16" i="35" s="1"/>
  <c r="W16" i="35" s="1"/>
  <c r="AD16" i="35" s="1"/>
  <c r="AK15" i="35"/>
  <c r="AM15" i="35" s="1"/>
  <c r="AD11" i="30"/>
  <c r="AN11" i="30"/>
  <c r="AM31" i="39" l="1"/>
  <c r="W19" i="36"/>
  <c r="AD19" i="36" s="1"/>
  <c r="AN19" i="36"/>
  <c r="C17" i="35"/>
  <c r="U17" i="35" s="1"/>
  <c r="W17" i="35" s="1"/>
  <c r="AD17" i="35" s="1"/>
  <c r="C18" i="35" s="1"/>
  <c r="U18" i="35" s="1"/>
  <c r="W18" i="35" s="1"/>
  <c r="AD18" i="35" s="1"/>
  <c r="C19" i="35" s="1"/>
  <c r="U19" i="35" s="1"/>
  <c r="AO11" i="30"/>
  <c r="AP11" i="30" s="1"/>
  <c r="C12" i="30"/>
  <c r="U12" i="30" s="1"/>
  <c r="W12" i="30" s="1"/>
  <c r="AN31" i="39" l="1"/>
  <c r="AO31" i="39" s="1"/>
  <c r="C20" i="36"/>
  <c r="AO19" i="36"/>
  <c r="AP19" i="36" s="1"/>
  <c r="AN19" i="35"/>
  <c r="W19" i="35"/>
  <c r="AN12" i="30"/>
  <c r="AD12" i="30"/>
  <c r="AM33" i="39" l="1"/>
  <c r="U20" i="36"/>
  <c r="W20" i="36" s="1"/>
  <c r="AD20" i="36" s="1"/>
  <c r="AO19" i="35"/>
  <c r="AP19" i="35" s="1"/>
  <c r="C20" i="35"/>
  <c r="U20" i="35" s="1"/>
  <c r="W20" i="35" s="1"/>
  <c r="C13" i="30"/>
  <c r="U13" i="30" s="1"/>
  <c r="W13" i="30" s="1"/>
  <c r="AO12" i="30"/>
  <c r="AP12" i="30" s="1"/>
  <c r="AN33" i="39" l="1"/>
  <c r="AO33" i="39" s="1"/>
  <c r="C21" i="36"/>
  <c r="U21" i="36" s="1"/>
  <c r="W21" i="36" s="1"/>
  <c r="AD21" i="36" s="1"/>
  <c r="C21" i="35"/>
  <c r="U21" i="35" s="1"/>
  <c r="W21" i="35" s="1"/>
  <c r="C22" i="35" s="1"/>
  <c r="U22" i="35" s="1"/>
  <c r="W22" i="35" s="1"/>
  <c r="C23" i="35" s="1"/>
  <c r="U23" i="35" s="1"/>
  <c r="W23" i="35" s="1"/>
  <c r="C24" i="35" s="1"/>
  <c r="U24" i="35" s="1"/>
  <c r="W24" i="35" s="1"/>
  <c r="AD24" i="35" s="1"/>
  <c r="C25" i="35" s="1"/>
  <c r="U25" i="35" s="1"/>
  <c r="W25" i="35" s="1"/>
  <c r="AD25" i="35" s="1"/>
  <c r="C26" i="35" s="1"/>
  <c r="U26" i="35" s="1"/>
  <c r="AN13" i="30"/>
  <c r="AD13" i="30"/>
  <c r="AM35" i="39" l="1"/>
  <c r="C22" i="36"/>
  <c r="U22" i="36" s="1"/>
  <c r="W22" i="36" s="1"/>
  <c r="AD22" i="36" s="1"/>
  <c r="AN26" i="35"/>
  <c r="W26" i="35"/>
  <c r="AD26" i="35" s="1"/>
  <c r="C14" i="30"/>
  <c r="U14" i="30" s="1"/>
  <c r="W14" i="30" s="1"/>
  <c r="AO13" i="30"/>
  <c r="AP13" i="30" s="1"/>
  <c r="AN35" i="39" l="1"/>
  <c r="AO35" i="39" s="1"/>
  <c r="C23" i="36"/>
  <c r="U23" i="36" s="1"/>
  <c r="W23" i="36" s="1"/>
  <c r="AD23" i="36" s="1"/>
  <c r="AO26" i="35"/>
  <c r="AP26" i="35" s="1"/>
  <c r="C27" i="35"/>
  <c r="U27" i="35" s="1"/>
  <c r="W27" i="35" s="1"/>
  <c r="AD27" i="35" s="1"/>
  <c r="AN14" i="30"/>
  <c r="AD14" i="30"/>
  <c r="AM36" i="39" l="1"/>
  <c r="C24" i="36"/>
  <c r="U24" i="36" s="1"/>
  <c r="W24" i="36" s="1"/>
  <c r="AD24" i="36" s="1"/>
  <c r="C28" i="35"/>
  <c r="U28" i="35" s="1"/>
  <c r="W28" i="35" s="1"/>
  <c r="AD28" i="35" s="1"/>
  <c r="C29" i="35" s="1"/>
  <c r="U29" i="35" s="1"/>
  <c r="W29" i="35" s="1"/>
  <c r="AD29" i="35" s="1"/>
  <c r="C30" i="35" s="1"/>
  <c r="U30" i="35" s="1"/>
  <c r="C15" i="30"/>
  <c r="U15" i="30" s="1"/>
  <c r="W15" i="30" s="1"/>
  <c r="AO14" i="30"/>
  <c r="AP14" i="30" s="1"/>
  <c r="AN36" i="39" l="1"/>
  <c r="AO36" i="39" s="1"/>
  <c r="AJ36" i="39"/>
  <c r="AL36" i="39" s="1"/>
  <c r="C25" i="36"/>
  <c r="U25" i="36" s="1"/>
  <c r="W25" i="36" s="1"/>
  <c r="AD25" i="36" s="1"/>
  <c r="C26" i="36" s="1"/>
  <c r="U26" i="36" s="1"/>
  <c r="W30" i="35"/>
  <c r="AD30" i="35" s="1"/>
  <c r="AN30" i="35"/>
  <c r="AN15" i="30"/>
  <c r="AD15" i="30"/>
  <c r="AM37" i="39" l="1"/>
  <c r="C16" i="30"/>
  <c r="U16" i="30" s="1"/>
  <c r="W16" i="30" s="1"/>
  <c r="AD16" i="30" s="1"/>
  <c r="AK15" i="30"/>
  <c r="AM15" i="30" s="1"/>
  <c r="AN26" i="36"/>
  <c r="W26" i="36"/>
  <c r="AD26" i="36" s="1"/>
  <c r="C31" i="35"/>
  <c r="U31" i="35" s="1"/>
  <c r="W31" i="35" s="1"/>
  <c r="AD31" i="35" s="1"/>
  <c r="AO30" i="35"/>
  <c r="AP30" i="35" s="1"/>
  <c r="AO15" i="30"/>
  <c r="AP15" i="30" s="1"/>
  <c r="AN37" i="39" l="1"/>
  <c r="AO37" i="39" s="1"/>
  <c r="C27" i="36"/>
  <c r="U27" i="36" s="1"/>
  <c r="W27" i="36" s="1"/>
  <c r="AD27" i="36" s="1"/>
  <c r="C28" i="36" s="1"/>
  <c r="U28" i="36" s="1"/>
  <c r="W28" i="36" s="1"/>
  <c r="AD28" i="36" s="1"/>
  <c r="AO26" i="36"/>
  <c r="AP26" i="36" s="1"/>
  <c r="C32" i="35"/>
  <c r="U32" i="35" s="1"/>
  <c r="C17" i="30"/>
  <c r="U17" i="30" s="1"/>
  <c r="W17" i="30" s="1"/>
  <c r="AD17" i="30" s="1"/>
  <c r="C18" i="30" s="1"/>
  <c r="U18" i="30" s="1"/>
  <c r="W18" i="30" s="1"/>
  <c r="AM38" i="39" l="1"/>
  <c r="C29" i="36"/>
  <c r="U29" i="36" s="1"/>
  <c r="W29" i="36" s="1"/>
  <c r="AD29" i="36" s="1"/>
  <c r="AN32" i="35"/>
  <c r="W32" i="35"/>
  <c r="AD32" i="35" s="1"/>
  <c r="AD18" i="30"/>
  <c r="C19" i="30" s="1"/>
  <c r="U19" i="30" s="1"/>
  <c r="W19" i="30" s="1"/>
  <c r="AD19" i="30" s="1"/>
  <c r="AN38" i="39" l="1"/>
  <c r="AO38" i="39" s="1"/>
  <c r="C30" i="36"/>
  <c r="U30" i="36" s="1"/>
  <c r="AO32" i="35"/>
  <c r="AP32" i="35" s="1"/>
  <c r="C33" i="35"/>
  <c r="U33" i="35" s="1"/>
  <c r="W33" i="35" s="1"/>
  <c r="AD33" i="35" s="1"/>
  <c r="C34" i="35" s="1"/>
  <c r="U34" i="35" s="1"/>
  <c r="AN19" i="30"/>
  <c r="AO19" i="30"/>
  <c r="C20" i="30"/>
  <c r="U20" i="30" s="1"/>
  <c r="W20" i="30" s="1"/>
  <c r="AM39" i="39" l="1"/>
  <c r="W30" i="36"/>
  <c r="AD30" i="36" s="1"/>
  <c r="AN30" i="36"/>
  <c r="W34" i="35"/>
  <c r="AD34" i="35" s="1"/>
  <c r="AN34" i="35"/>
  <c r="AP19" i="30"/>
  <c r="AD20" i="30"/>
  <c r="AN39" i="39" l="1"/>
  <c r="AO39" i="39" s="1"/>
  <c r="C21" i="30"/>
  <c r="U21" i="30" s="1"/>
  <c r="W21" i="30" s="1"/>
  <c r="AD21" i="30" s="1"/>
  <c r="C22" i="30" s="1"/>
  <c r="U22" i="30" s="1"/>
  <c r="W22" i="30" s="1"/>
  <c r="C31" i="36"/>
  <c r="U31" i="36" s="1"/>
  <c r="W31" i="36" s="1"/>
  <c r="AD31" i="36" s="1"/>
  <c r="AO30" i="36"/>
  <c r="AP30" i="36" s="1"/>
  <c r="AO34" i="35"/>
  <c r="AP34" i="35" s="1"/>
  <c r="C35" i="35"/>
  <c r="U35" i="35" s="1"/>
  <c r="W35" i="35" s="1"/>
  <c r="AD35" i="35" s="1"/>
  <c r="AM40" i="39" l="1"/>
  <c r="C32" i="36"/>
  <c r="U32" i="36" s="1"/>
  <c r="C36" i="35"/>
  <c r="U36" i="35" s="1"/>
  <c r="AD22" i="30"/>
  <c r="C23" i="30" s="1"/>
  <c r="U23" i="30" s="1"/>
  <c r="W23" i="30" s="1"/>
  <c r="AN40" i="39" l="1"/>
  <c r="AO40" i="39" s="1"/>
  <c r="F5" i="39"/>
  <c r="J5" i="39"/>
  <c r="AK108" i="39"/>
  <c r="AL108" i="39" s="1"/>
  <c r="E4" i="39"/>
  <c r="D5" i="39"/>
  <c r="AJ41" i="39"/>
  <c r="AL41" i="39" s="1"/>
  <c r="W32" i="36"/>
  <c r="AD32" i="36" s="1"/>
  <c r="AN32" i="36"/>
  <c r="W36" i="35"/>
  <c r="AD36" i="35" s="1"/>
  <c r="AN36" i="35"/>
  <c r="AD23" i="30"/>
  <c r="C24" i="30" s="1"/>
  <c r="U24" i="30" s="1"/>
  <c r="W24" i="30" s="1"/>
  <c r="S5" i="39" l="1"/>
  <c r="W4" i="39"/>
  <c r="AB4" i="39"/>
  <c r="AK45" i="36"/>
  <c r="AM45" i="36" s="1"/>
  <c r="AK40" i="36"/>
  <c r="AM40" i="36" s="1"/>
  <c r="C33" i="36"/>
  <c r="AO32" i="36"/>
  <c r="AP32" i="36" s="1"/>
  <c r="AL109" i="36"/>
  <c r="AM109" i="36" s="1"/>
  <c r="D4" i="36"/>
  <c r="C5" i="36"/>
  <c r="E5" i="36"/>
  <c r="I5" i="36"/>
  <c r="AO36" i="35"/>
  <c r="AP36" i="35" s="1"/>
  <c r="C37" i="35"/>
  <c r="U37" i="35" s="1"/>
  <c r="W37" i="35" s="1"/>
  <c r="AD37" i="35" s="1"/>
  <c r="C38" i="35" s="1"/>
  <c r="U38" i="35" s="1"/>
  <c r="W38" i="35" s="1"/>
  <c r="AD38" i="35" s="1"/>
  <c r="C39" i="35" s="1"/>
  <c r="U39" i="35" s="1"/>
  <c r="AD24" i="30"/>
  <c r="C25" i="30" s="1"/>
  <c r="U25" i="30" s="1"/>
  <c r="W25" i="30" s="1"/>
  <c r="R5" i="36" l="1"/>
  <c r="AA4" i="36"/>
  <c r="V4" i="36"/>
  <c r="W39" i="35"/>
  <c r="AD39" i="35" s="1"/>
  <c r="AN39" i="35"/>
  <c r="AD25" i="30"/>
  <c r="C26" i="30" s="1"/>
  <c r="C40" i="35" l="1"/>
  <c r="U40" i="35" s="1"/>
  <c r="AO39" i="35"/>
  <c r="AP39" i="35" s="1"/>
  <c r="W40" i="35" l="1"/>
  <c r="AD40" i="35" s="1"/>
  <c r="AN40" i="35"/>
  <c r="U26" i="30"/>
  <c r="W26" i="30" s="1"/>
  <c r="AD26" i="30" s="1"/>
  <c r="C27" i="30" s="1"/>
  <c r="C41" i="35" l="1"/>
  <c r="U41" i="35" s="1"/>
  <c r="AO40" i="35"/>
  <c r="AP40" i="35" s="1"/>
  <c r="U27" i="30"/>
  <c r="W27" i="30" s="1"/>
  <c r="AN41" i="35" l="1"/>
  <c r="W41" i="35"/>
  <c r="AD41" i="35" s="1"/>
  <c r="AD27" i="30"/>
  <c r="C28" i="30" s="1"/>
  <c r="AO41" i="35" l="1"/>
  <c r="AP41" i="35" s="1"/>
  <c r="C42" i="35"/>
  <c r="U42" i="35" s="1"/>
  <c r="U28" i="30"/>
  <c r="W28" i="30" s="1"/>
  <c r="AN42" i="35" l="1"/>
  <c r="W42" i="35"/>
  <c r="AD42" i="35" s="1"/>
  <c r="AD28" i="30"/>
  <c r="C29" i="30" s="1"/>
  <c r="AO42" i="35" l="1"/>
  <c r="AP42" i="35" s="1"/>
  <c r="C43" i="35"/>
  <c r="U43" i="35" s="1"/>
  <c r="AN43" i="35" l="1"/>
  <c r="W43" i="35"/>
  <c r="AD43" i="35" s="1"/>
  <c r="U29" i="30" l="1"/>
  <c r="W29" i="30" s="1"/>
  <c r="AO43" i="35"/>
  <c r="AP43" i="35" s="1"/>
  <c r="C44" i="35"/>
  <c r="U44" i="35" s="1"/>
  <c r="AN44" i="35" l="1"/>
  <c r="W44" i="35"/>
  <c r="AD44" i="35" s="1"/>
  <c r="AD29" i="30"/>
  <c r="C30" i="30" s="1"/>
  <c r="U30" i="30" l="1"/>
  <c r="C45" i="35"/>
  <c r="U45" i="35" s="1"/>
  <c r="AO44" i="35"/>
  <c r="AP44" i="35" s="1"/>
  <c r="W30" i="30" l="1"/>
  <c r="AD30" i="30" s="1"/>
  <c r="C31" i="30" s="1"/>
  <c r="AN30" i="30"/>
  <c r="AN45" i="35"/>
  <c r="W45" i="35"/>
  <c r="AD45" i="35" s="1"/>
  <c r="AO30" i="30" l="1"/>
  <c r="AP30" i="30" s="1"/>
  <c r="C46" i="35"/>
  <c r="AO45" i="35"/>
  <c r="AP45" i="35" s="1"/>
  <c r="AL109" i="35"/>
  <c r="AM109" i="35" s="1"/>
  <c r="I5" i="35"/>
  <c r="D4" i="35"/>
  <c r="E5" i="35"/>
  <c r="C5" i="35"/>
  <c r="U31" i="30" l="1"/>
  <c r="W31" i="30" s="1"/>
  <c r="AD31" i="30" s="1"/>
  <c r="C32" i="30" s="1"/>
  <c r="R5" i="35"/>
  <c r="V4" i="35"/>
  <c r="AA4" i="35"/>
  <c r="AN31" i="30" l="1"/>
  <c r="AO31" i="30"/>
  <c r="U32" i="30"/>
  <c r="W32" i="30" s="1"/>
  <c r="AP31" i="30" l="1"/>
  <c r="AD32" i="30"/>
  <c r="C33" i="30" s="1"/>
  <c r="U33" i="30" l="1"/>
  <c r="W33" i="30" s="1"/>
  <c r="AN33" i="30" l="1"/>
  <c r="AD33" i="30"/>
  <c r="AO33" i="30" l="1"/>
  <c r="AP33" i="30" s="1"/>
  <c r="U34" i="30" l="1"/>
  <c r="W34" i="30" s="1"/>
  <c r="AD34" i="30" s="1"/>
  <c r="C35" i="30" s="1"/>
  <c r="U35" i="30" l="1"/>
  <c r="W35" i="30" s="1"/>
  <c r="AN35" i="30" l="1"/>
  <c r="AD35" i="30"/>
  <c r="C36" i="30" s="1"/>
  <c r="U36" i="30" l="1"/>
  <c r="W36" i="30" s="1"/>
  <c r="AO35" i="30"/>
  <c r="AP35" i="30" s="1"/>
  <c r="AN36" i="30" l="1"/>
  <c r="AD36" i="30"/>
  <c r="C37" i="30" s="1"/>
  <c r="U37" i="30" l="1"/>
  <c r="W37" i="30" s="1"/>
  <c r="AD37" i="30" s="1"/>
  <c r="C38" i="30" s="1"/>
  <c r="AK36" i="30"/>
  <c r="AM36" i="30" s="1"/>
  <c r="AO36" i="30"/>
  <c r="AP36" i="30" s="1"/>
  <c r="AN37" i="30" l="1"/>
  <c r="AO37" i="30"/>
  <c r="U38" i="30"/>
  <c r="W38" i="30" s="1"/>
  <c r="AD38" i="30" s="1"/>
  <c r="C39" i="30" s="1"/>
  <c r="AP37" i="30" l="1"/>
  <c r="AN38" i="30"/>
  <c r="U39" i="30"/>
  <c r="W39" i="30" s="1"/>
  <c r="AO38" i="30"/>
  <c r="AP38" i="30" l="1"/>
  <c r="AN39" i="30"/>
  <c r="AD39" i="30"/>
  <c r="C40" i="30" s="1"/>
  <c r="U40" i="30" l="1"/>
  <c r="W40" i="30" s="1"/>
  <c r="AO39" i="30"/>
  <c r="AP39" i="30" s="1"/>
  <c r="AN40" i="30" l="1"/>
  <c r="AD40" i="30"/>
  <c r="C41" i="30" s="1"/>
  <c r="U41" i="30" l="1"/>
  <c r="W41" i="30" s="1"/>
  <c r="AO40" i="30"/>
  <c r="AP40" i="30" s="1"/>
  <c r="U42" i="30"/>
  <c r="W42" i="30" s="1"/>
  <c r="AN41" i="30" l="1"/>
  <c r="AD41" i="30"/>
  <c r="AD42" i="30"/>
  <c r="C43" i="30" s="1"/>
  <c r="AK41" i="30" l="1"/>
  <c r="AM41" i="30" s="1"/>
  <c r="C42" i="30"/>
  <c r="AO41" i="30"/>
  <c r="AP41" i="30" s="1"/>
  <c r="U43" i="30"/>
  <c r="W43" i="30" s="1"/>
  <c r="AD43" i="30" l="1"/>
  <c r="C44" i="30" s="1"/>
  <c r="U44" i="30" l="1"/>
  <c r="W44" i="30" s="1"/>
  <c r="AN44" i="30" l="1"/>
  <c r="AD44" i="30"/>
  <c r="C45" i="30" s="1"/>
  <c r="AO44" i="30" l="1"/>
  <c r="AP44" i="30" s="1"/>
  <c r="U45" i="30"/>
  <c r="W45" i="30" s="1"/>
  <c r="AN45" i="30" l="1"/>
  <c r="AD45" i="30"/>
  <c r="C46" i="30" s="1"/>
  <c r="AO45" i="30" l="1"/>
  <c r="AP45" i="30" s="1"/>
  <c r="U46" i="30"/>
  <c r="W46" i="30" s="1"/>
  <c r="AN46" i="30" l="1"/>
  <c r="AD46" i="30"/>
  <c r="C47" i="30" s="1"/>
  <c r="U47" i="30" l="1"/>
  <c r="W47" i="30" s="1"/>
  <c r="AO46" i="30"/>
  <c r="AP46" i="30" s="1"/>
  <c r="AD47" i="30" l="1"/>
  <c r="U48" i="30" l="1"/>
  <c r="W48" i="30" s="1"/>
  <c r="C48" i="30"/>
  <c r="AD48" i="30"/>
  <c r="U49" i="30" l="1"/>
  <c r="W49" i="30" s="1"/>
  <c r="C49" i="30"/>
  <c r="AD49" i="30"/>
  <c r="C50" i="30" s="1"/>
  <c r="AN49" i="30" l="1"/>
  <c r="U50" i="30"/>
  <c r="W50" i="30" s="1"/>
  <c r="AO49" i="30"/>
  <c r="AP49" i="30" l="1"/>
  <c r="AD50" i="30"/>
  <c r="AD51" i="30"/>
  <c r="C52" i="30" s="1"/>
  <c r="U51" i="30" l="1"/>
  <c r="W51" i="30" s="1"/>
  <c r="C51" i="30"/>
  <c r="U52" i="30"/>
  <c r="W52" i="30" s="1"/>
  <c r="AO51" i="30"/>
  <c r="AN51" i="30" l="1"/>
  <c r="AP51" i="30" s="1"/>
  <c r="AN52" i="30"/>
  <c r="AD52" i="30"/>
  <c r="C53" i="30" s="1"/>
  <c r="AO52" i="30" l="1"/>
  <c r="AP52" i="30" s="1"/>
  <c r="U53" i="30"/>
  <c r="W53" i="30" s="1"/>
  <c r="AD53" i="30" l="1"/>
  <c r="C54" i="30" s="1"/>
  <c r="AN53" i="30"/>
  <c r="U54" i="30" l="1"/>
  <c r="W54" i="30" s="1"/>
  <c r="AO53" i="30"/>
  <c r="AP53" i="30" s="1"/>
  <c r="AN54" i="30" l="1"/>
  <c r="AD54" i="30"/>
  <c r="C55" i="30" s="1"/>
  <c r="U55" i="30" l="1"/>
  <c r="W55" i="30" s="1"/>
  <c r="AO54" i="30"/>
  <c r="AP54" i="30" s="1"/>
  <c r="AN55" i="30" l="1"/>
  <c r="AD55" i="30"/>
  <c r="C56" i="30" s="1"/>
  <c r="U56" i="30" l="1"/>
  <c r="W56" i="30" s="1"/>
  <c r="AO55" i="30"/>
  <c r="AP55" i="30" s="1"/>
  <c r="AN56" i="30" l="1"/>
  <c r="AD56" i="30"/>
  <c r="C57" i="30" s="1"/>
  <c r="U57" i="30" l="1"/>
  <c r="W57" i="30" s="1"/>
  <c r="AO56" i="30"/>
  <c r="AP56" i="30" s="1"/>
  <c r="AN57" i="30" l="1"/>
  <c r="AD57" i="30"/>
  <c r="C58" i="30" s="1"/>
  <c r="U58" i="30" l="1"/>
  <c r="W58" i="30" s="1"/>
  <c r="AO57" i="30"/>
  <c r="AP57" i="30" s="1"/>
  <c r="AN58" i="30" l="1"/>
  <c r="AD58" i="30"/>
  <c r="C59" i="30" s="1"/>
  <c r="U59" i="30" l="1"/>
  <c r="W59" i="30" s="1"/>
  <c r="AO58" i="30"/>
  <c r="AP58" i="30" s="1"/>
  <c r="AD59" i="30" l="1"/>
  <c r="C60" i="30" s="1"/>
  <c r="U60" i="30" l="1"/>
  <c r="W60" i="30" s="1"/>
  <c r="AD60" i="30"/>
  <c r="U61" i="30" l="1"/>
  <c r="W61" i="30" s="1"/>
  <c r="C61" i="30"/>
  <c r="AD61" i="30"/>
  <c r="C62" i="30" s="1"/>
  <c r="AN61" i="30" l="1"/>
  <c r="U62" i="30"/>
  <c r="W62" i="30" s="1"/>
  <c r="AO61" i="30"/>
  <c r="AP61" i="30" l="1"/>
  <c r="AD62" i="30"/>
  <c r="AD64" i="30"/>
  <c r="C65" i="30" s="1"/>
  <c r="U63" i="30" l="1"/>
  <c r="W63" i="30" s="1"/>
  <c r="C63" i="30"/>
  <c r="AD63" i="30"/>
  <c r="U65" i="30"/>
  <c r="W65" i="30" s="1"/>
  <c r="AO64" i="30"/>
  <c r="U64" i="30" l="1"/>
  <c r="W64" i="30" s="1"/>
  <c r="C64" i="30"/>
  <c r="AN65" i="30"/>
  <c r="AD65" i="30"/>
  <c r="C66" i="30" s="1"/>
  <c r="AN64" i="30" l="1"/>
  <c r="AP64" i="30" s="1"/>
  <c r="U66" i="30"/>
  <c r="W66" i="30" s="1"/>
  <c r="AO65" i="30"/>
  <c r="AP65" i="30" s="1"/>
  <c r="AD66" i="30" l="1"/>
  <c r="AD67" i="30"/>
  <c r="C68" i="30" s="1"/>
  <c r="U67" i="30" l="1"/>
  <c r="W67" i="30" s="1"/>
  <c r="C67" i="30"/>
  <c r="AO67" i="30"/>
  <c r="U68" i="30"/>
  <c r="W68" i="30" s="1"/>
  <c r="AN67" i="30" l="1"/>
  <c r="AP67" i="30" s="1"/>
  <c r="AN68" i="30"/>
  <c r="AD68" i="30"/>
  <c r="C69" i="30" s="1"/>
  <c r="U69" i="30" l="1"/>
  <c r="W69" i="30" s="1"/>
  <c r="AO68" i="30"/>
  <c r="AP68" i="30" s="1"/>
  <c r="AN69" i="30" l="1"/>
  <c r="AD69" i="30"/>
  <c r="C70" i="30" s="1"/>
  <c r="U70" i="30" l="1"/>
  <c r="W70" i="30" s="1"/>
  <c r="AO69" i="30"/>
  <c r="AP69" i="30" s="1"/>
  <c r="AN70" i="30" l="1"/>
  <c r="AD70" i="30"/>
  <c r="C71" i="30" s="1"/>
  <c r="U71" i="30" l="1"/>
  <c r="W71" i="30" s="1"/>
  <c r="AO70" i="30"/>
  <c r="AP70" i="30" s="1"/>
  <c r="AD71" i="30" l="1"/>
  <c r="AD75" i="30"/>
  <c r="C76" i="30" s="1"/>
  <c r="U72" i="30" l="1"/>
  <c r="W72" i="30" s="1"/>
  <c r="C72" i="30"/>
  <c r="AD72" i="30"/>
  <c r="U76" i="30"/>
  <c r="W76" i="30" s="1"/>
  <c r="AO75" i="30"/>
  <c r="U73" i="30" l="1"/>
  <c r="W73" i="30" s="1"/>
  <c r="C73" i="30"/>
  <c r="AN76" i="30"/>
  <c r="AD73" i="30"/>
  <c r="AD76" i="30"/>
  <c r="C77" i="30" s="1"/>
  <c r="U74" i="30" l="1"/>
  <c r="W74" i="30" s="1"/>
  <c r="C74" i="30"/>
  <c r="AD74" i="30"/>
  <c r="C75" i="30" s="1"/>
  <c r="AO76" i="30"/>
  <c r="AP76" i="30" s="1"/>
  <c r="U77" i="30"/>
  <c r="W77" i="30" s="1"/>
  <c r="AD77" i="30" l="1"/>
  <c r="U75" i="30"/>
  <c r="W75" i="30" s="1"/>
  <c r="AD78" i="30"/>
  <c r="U78" i="30" l="1"/>
  <c r="W78" i="30" s="1"/>
  <c r="C78" i="30"/>
  <c r="U79" i="30"/>
  <c r="W79" i="30" s="1"/>
  <c r="C79" i="30"/>
  <c r="AN75" i="30"/>
  <c r="AP75" i="30" s="1"/>
  <c r="AD79" i="30"/>
  <c r="C80" i="30" s="1"/>
  <c r="AN79" i="30" l="1"/>
  <c r="U80" i="30"/>
  <c r="W80" i="30" s="1"/>
  <c r="AO79" i="30"/>
  <c r="AP79" i="30" l="1"/>
  <c r="AN80" i="30"/>
  <c r="AD80" i="30"/>
  <c r="C81" i="30" s="1"/>
  <c r="U81" i="30" l="1"/>
  <c r="W81" i="30" s="1"/>
  <c r="AO80" i="30"/>
  <c r="AP80" i="30" s="1"/>
  <c r="AN81" i="30" l="1"/>
  <c r="AD81" i="30"/>
  <c r="AD82" i="30"/>
  <c r="U83" i="30" l="1"/>
  <c r="W83" i="30" s="1"/>
  <c r="C83" i="30"/>
  <c r="U82" i="30"/>
  <c r="W82" i="30" s="1"/>
  <c r="C82" i="30"/>
  <c r="AO81" i="30"/>
  <c r="AP81" i="30" s="1"/>
  <c r="AD83" i="30"/>
  <c r="AN83" i="30" l="1"/>
  <c r="U84" i="30"/>
  <c r="W84" i="30" s="1"/>
  <c r="C84" i="30"/>
  <c r="AD84" i="30"/>
  <c r="AO83" i="30"/>
  <c r="AP83" i="30" l="1"/>
  <c r="U85" i="30"/>
  <c r="W85" i="30" s="1"/>
  <c r="C85" i="30"/>
  <c r="AD85" i="30"/>
  <c r="U86" i="30" l="1"/>
  <c r="W86" i="30" s="1"/>
  <c r="C86" i="30"/>
  <c r="AN85" i="30"/>
  <c r="AD86" i="30"/>
  <c r="AO85" i="30"/>
  <c r="AP85" i="30" s="1"/>
  <c r="U87" i="30" l="1"/>
  <c r="W87" i="30" s="1"/>
  <c r="C87" i="30"/>
  <c r="AD87" i="30"/>
  <c r="U88" i="30" l="1"/>
  <c r="W88" i="30" s="1"/>
  <c r="C88" i="30"/>
  <c r="AN87" i="30"/>
  <c r="AO87" i="30"/>
  <c r="AP87" i="30" s="1"/>
  <c r="AD88" i="30"/>
  <c r="C89" i="30" s="1"/>
  <c r="AN88" i="30" l="1"/>
  <c r="AO88" i="30"/>
  <c r="U89" i="30"/>
  <c r="W89" i="30" s="1"/>
  <c r="AP88" i="30" l="1"/>
  <c r="AD89" i="30"/>
  <c r="U90" i="30" l="1"/>
  <c r="W90" i="30" s="1"/>
  <c r="C90" i="30"/>
  <c r="AD90" i="30"/>
  <c r="U91" i="30" l="1"/>
  <c r="W91" i="30" s="1"/>
  <c r="C91" i="30"/>
  <c r="AD91" i="30"/>
  <c r="AD92" i="30"/>
  <c r="C93" i="30" s="1"/>
  <c r="U92" i="30" l="1"/>
  <c r="W92" i="30" s="1"/>
  <c r="C92" i="30"/>
  <c r="AO92" i="30"/>
  <c r="U93" i="30"/>
  <c r="W93" i="30" s="1"/>
  <c r="AN92" i="30" l="1"/>
  <c r="AP92" i="30" s="1"/>
  <c r="AN93" i="30"/>
  <c r="AD93" i="30"/>
  <c r="Q4" i="30"/>
  <c r="U94" i="30" l="1"/>
  <c r="W94" i="30" s="1"/>
  <c r="C94" i="30"/>
  <c r="AO93" i="30"/>
  <c r="AP93" i="30" s="1"/>
  <c r="AD94" i="30"/>
  <c r="AO94" i="30" l="1"/>
  <c r="C95" i="30"/>
  <c r="AN94" i="30"/>
  <c r="U95" i="30"/>
  <c r="W95" i="30" s="1"/>
  <c r="AP94" i="30" l="1"/>
  <c r="AN95" i="30"/>
  <c r="AD95" i="30"/>
  <c r="U96" i="30" l="1"/>
  <c r="W96" i="30" s="1"/>
  <c r="C96" i="30"/>
  <c r="AD96" i="30"/>
  <c r="AO95" i="30"/>
  <c r="AP95" i="30" s="1"/>
  <c r="U97" i="30"/>
  <c r="W97" i="30" s="1"/>
  <c r="AN96" i="30" l="1"/>
  <c r="AO96" i="30"/>
  <c r="C97" i="30"/>
  <c r="AD97" i="30"/>
  <c r="C98" i="30" s="1"/>
  <c r="AP96" i="30" l="1"/>
  <c r="U98" i="30"/>
  <c r="W98" i="30" s="1"/>
  <c r="AN98" i="30" l="1"/>
  <c r="AD98" i="30"/>
  <c r="C99" i="30" s="1"/>
  <c r="AO98" i="30" l="1"/>
  <c r="AP98" i="30" s="1"/>
  <c r="U99" i="30" l="1"/>
  <c r="W99" i="30" s="1"/>
  <c r="AD99" i="30" l="1"/>
  <c r="C100" i="30" s="1"/>
  <c r="AN99" i="30"/>
  <c r="AO99" i="30" l="1"/>
  <c r="AP99" i="30" s="1"/>
  <c r="U100" i="30" l="1"/>
  <c r="W100" i="30" s="1"/>
  <c r="AD100" i="30" l="1"/>
  <c r="C101" i="30" s="1"/>
  <c r="AN100" i="30"/>
  <c r="AO100" i="30" l="1"/>
  <c r="AP100" i="30" s="1"/>
  <c r="U101" i="30" l="1"/>
  <c r="W101" i="30" s="1"/>
  <c r="AD101" i="30" l="1"/>
  <c r="U102" i="30" l="1"/>
  <c r="W102" i="30" s="1"/>
  <c r="C102" i="30"/>
  <c r="AD102" i="30"/>
  <c r="AD103" i="30"/>
  <c r="C105" i="30" l="1"/>
  <c r="C104" i="30"/>
  <c r="U103" i="30"/>
  <c r="W103" i="30" s="1"/>
  <c r="C103" i="30"/>
  <c r="AO103" i="30"/>
  <c r="U107" i="30"/>
  <c r="W107" i="30" s="1"/>
  <c r="AN103" i="30" l="1"/>
  <c r="AP103" i="30" s="1"/>
  <c r="AD107" i="30"/>
  <c r="C5" i="30"/>
  <c r="E5" i="30"/>
  <c r="I5" i="30"/>
  <c r="AL108" i="30" l="1"/>
  <c r="AM108" i="30" s="1"/>
  <c r="C108" i="30"/>
  <c r="AA4" i="30" s="1"/>
  <c r="D4" i="30"/>
  <c r="AA2" i="30"/>
  <c r="R5" i="30"/>
  <c r="V4" i="30" l="1"/>
</calcChain>
</file>

<file path=xl/sharedStrings.xml><?xml version="1.0" encoding="utf-8"?>
<sst xmlns="http://schemas.openxmlformats.org/spreadsheetml/2006/main" count="1615" uniqueCount="385">
  <si>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</si>
  <si>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</si>
  <si>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</si>
  <si>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</si>
  <si>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</si>
  <si>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</si>
  <si>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</si>
  <si>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</si>
  <si>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</si>
  <si>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</si>
  <si>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</si>
  <si>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</si>
  <si>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</si>
  <si>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</si>
  <si>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</si>
  <si>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</si>
  <si>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</si>
  <si>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</si>
  <si>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</si>
  <si>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</si>
  <si>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</si>
  <si>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</si>
  <si>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</si>
  <si>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</si>
  <si>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</si>
  <si>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</si>
  <si>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</si>
  <si>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</si>
  <si>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</si>
  <si>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</si>
  <si>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</si>
  <si>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</si>
  <si>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</si>
  <si>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</si>
  <si>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</si>
  <si>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</si>
  <si>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</si>
  <si>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</si>
  <si>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日足</t>
    <rPh sb="0" eb="2">
      <t>ヒアシ</t>
    </rPh>
    <phoneticPr fontId="2"/>
  </si>
  <si>
    <t>4Ｈ足</t>
    <rPh sb="2" eb="3">
      <t>アシ</t>
    </rPh>
    <phoneticPr fontId="2"/>
  </si>
  <si>
    <t>１Ｈ足</t>
    <rPh sb="2" eb="3">
      <t>アシ</t>
    </rPh>
    <phoneticPr fontId="2"/>
  </si>
  <si>
    <t>USDJPY</t>
    <phoneticPr fontId="2"/>
  </si>
  <si>
    <t>No1</t>
    <phoneticPr fontId="2"/>
  </si>
  <si>
    <t>No2</t>
    <phoneticPr fontId="2"/>
  </si>
  <si>
    <t>No3</t>
    <phoneticPr fontId="2"/>
  </si>
  <si>
    <t>No4</t>
    <phoneticPr fontId="2"/>
  </si>
  <si>
    <t>No5</t>
  </si>
  <si>
    <t>No8</t>
  </si>
  <si>
    <t>１０MA（青)</t>
    <rPh sb="5" eb="6">
      <t>アオ</t>
    </rPh>
    <phoneticPr fontId="2"/>
  </si>
  <si>
    <t>２０MA（緑）</t>
    <rPh sb="5" eb="6">
      <t>ミドリ</t>
    </rPh>
    <phoneticPr fontId="2"/>
  </si>
  <si>
    <t>仕掛1
ﾄﾚｲﾘﾝｸﾞS</t>
    <rPh sb="0" eb="2">
      <t>シカ</t>
    </rPh>
    <phoneticPr fontId="2"/>
  </si>
  <si>
    <t>No6</t>
    <phoneticPr fontId="2"/>
  </si>
  <si>
    <t>No7</t>
    <phoneticPr fontId="2"/>
  </si>
  <si>
    <t>H4</t>
    <phoneticPr fontId="2"/>
  </si>
  <si>
    <t>時刻</t>
    <rPh sb="0" eb="2">
      <t>ジコク</t>
    </rPh>
    <phoneticPr fontId="2"/>
  </si>
  <si>
    <t>リスク（%）→</t>
    <phoneticPr fontId="3"/>
  </si>
  <si>
    <t>No9
No10</t>
    <phoneticPr fontId="2"/>
  </si>
  <si>
    <t>6/8開始</t>
    <rPh sb="3" eb="5">
      <t>カイシ</t>
    </rPh>
    <phoneticPr fontId="2"/>
  </si>
  <si>
    <t>年間損益</t>
    <rPh sb="0" eb="2">
      <t>ネンカン</t>
    </rPh>
    <rPh sb="2" eb="4">
      <t>ソンエキ</t>
    </rPh>
    <phoneticPr fontId="2"/>
  </si>
  <si>
    <t>利益率</t>
    <rPh sb="0" eb="2">
      <t>リエキ</t>
    </rPh>
    <rPh sb="2" eb="3">
      <t>リツ</t>
    </rPh>
    <phoneticPr fontId="2"/>
  </si>
  <si>
    <t>仕掛2
ﾄﾚｲﾘﾝｸﾞS</t>
    <rPh sb="0" eb="2">
      <t>シカ</t>
    </rPh>
    <phoneticPr fontId="2"/>
  </si>
  <si>
    <t>EURUSD</t>
    <phoneticPr fontId="2"/>
  </si>
  <si>
    <t>1ドル＝固定的に105円とします。</t>
    <rPh sb="4" eb="7">
      <t>コテイテキ</t>
    </rPh>
    <rPh sb="11" eb="12">
      <t>エン</t>
    </rPh>
    <phoneticPr fontId="2"/>
  </si>
  <si>
    <t>経過
日数</t>
    <rPh sb="0" eb="2">
      <t>ケイカ</t>
    </rPh>
    <rPh sb="3" eb="5">
      <t>ニッスウ</t>
    </rPh>
    <phoneticPr fontId="2"/>
  </si>
  <si>
    <t>2が出たら計算間違い</t>
    <rPh sb="2" eb="3">
      <t>デ</t>
    </rPh>
    <rPh sb="5" eb="7">
      <t>ケイサン</t>
    </rPh>
    <rPh sb="7" eb="9">
      <t>マチガ</t>
    </rPh>
    <phoneticPr fontId="2"/>
  </si>
  <si>
    <t>検算チェック</t>
    <rPh sb="0" eb="2">
      <t>ケンザン</t>
    </rPh>
    <phoneticPr fontId="2"/>
  </si>
  <si>
    <t>EB</t>
    <phoneticPr fontId="2"/>
  </si>
  <si>
    <t>-</t>
    <phoneticPr fontId="2"/>
  </si>
  <si>
    <t>ﾏｲﾙｰﾙ①</t>
    <phoneticPr fontId="2"/>
  </si>
  <si>
    <t>ﾏｲﾙｰﾙ②</t>
    <phoneticPr fontId="2"/>
  </si>
  <si>
    <t>ﾏｲﾙｰﾙ③</t>
    <phoneticPr fontId="2"/>
  </si>
  <si>
    <t>AUDUSD</t>
  </si>
  <si>
    <t>USDCAD</t>
  </si>
  <si>
    <t>USDCHF</t>
  </si>
  <si>
    <t>EURUSD</t>
  </si>
  <si>
    <t>GBPUSD</t>
  </si>
  <si>
    <t>NZDUSD</t>
  </si>
  <si>
    <t>USDJPY</t>
  </si>
  <si>
    <t>3年</t>
    <rPh sb="1" eb="2">
      <t>ネン</t>
    </rPh>
    <phoneticPr fontId="2"/>
  </si>
  <si>
    <t>共通手順後の具体的なルール</t>
    <rPh sb="0" eb="2">
      <t>キョウツウ</t>
    </rPh>
    <rPh sb="2" eb="4">
      <t>テジュン</t>
    </rPh>
    <rPh sb="4" eb="5">
      <t>ゴ</t>
    </rPh>
    <rPh sb="6" eb="9">
      <t>グタイテキ</t>
    </rPh>
    <phoneticPr fontId="2"/>
  </si>
  <si>
    <t>エントリーの実施</t>
    <rPh sb="6" eb="8">
      <t>ジッシ</t>
    </rPh>
    <phoneticPr fontId="2"/>
  </si>
  <si>
    <t>利確値の決定</t>
    <rPh sb="0" eb="2">
      <t>リカク</t>
    </rPh>
    <rPh sb="2" eb="3">
      <t>チ</t>
    </rPh>
    <phoneticPr fontId="2"/>
  </si>
  <si>
    <t>ストップの決定</t>
    <phoneticPr fontId="2"/>
  </si>
  <si>
    <t>以下の具体的ルールに従う</t>
    <rPh sb="0" eb="2">
      <t>イカ</t>
    </rPh>
    <rPh sb="3" eb="6">
      <t>グタイテキ</t>
    </rPh>
    <rPh sb="10" eb="11">
      <t>シタガ</t>
    </rPh>
    <phoneticPr fontId="2"/>
  </si>
  <si>
    <t>エントリーポイントの決定</t>
    <rPh sb="10" eb="12">
      <t>ケッテイ</t>
    </rPh>
    <phoneticPr fontId="2"/>
  </si>
  <si>
    <t>☆</t>
    <phoneticPr fontId="2"/>
  </si>
  <si>
    <t>☆</t>
    <phoneticPr fontId="2"/>
  </si>
  <si>
    <t>☆</t>
    <phoneticPr fontId="2"/>
  </si>
  <si>
    <t>仕掛け２の確認</t>
    <rPh sb="0" eb="2">
      <t>シカ</t>
    </rPh>
    <rPh sb="5" eb="7">
      <t>カクニン</t>
    </rPh>
    <phoneticPr fontId="2"/>
  </si>
  <si>
    <t>仕掛け１の確認</t>
    <rPh sb="0" eb="2">
      <t>シカ</t>
    </rPh>
    <rPh sb="5" eb="7">
      <t>カクニン</t>
    </rPh>
    <phoneticPr fontId="2"/>
  </si>
  <si>
    <t>◎</t>
    <phoneticPr fontId="2"/>
  </si>
  <si>
    <t>プライスアクション</t>
    <phoneticPr fontId="2"/>
  </si>
  <si>
    <t>フラッグ</t>
    <phoneticPr fontId="2"/>
  </si>
  <si>
    <t>ダブルトップ</t>
    <phoneticPr fontId="2"/>
  </si>
  <si>
    <t>ヘッドアンドショルダー</t>
    <phoneticPr fontId="2"/>
  </si>
  <si>
    <t>◎</t>
    <phoneticPr fontId="2"/>
  </si>
  <si>
    <t>チャートパターンの確認</t>
    <rPh sb="9" eb="11">
      <t>カクニン</t>
    </rPh>
    <phoneticPr fontId="2"/>
  </si>
  <si>
    <t>上昇下落方向の確認</t>
    <rPh sb="0" eb="2">
      <t>ジョウショウ</t>
    </rPh>
    <rPh sb="2" eb="4">
      <t>ゲラク</t>
    </rPh>
    <rPh sb="4" eb="6">
      <t>ホウコウ</t>
    </rPh>
    <rPh sb="7" eb="9">
      <t>カクニン</t>
    </rPh>
    <phoneticPr fontId="2"/>
  </si>
  <si>
    <t>△</t>
    <phoneticPr fontId="2"/>
  </si>
  <si>
    <t>△</t>
    <phoneticPr fontId="2"/>
  </si>
  <si>
    <t>ダイバージェンスの確認</t>
    <rPh sb="9" eb="11">
      <t>カクニン</t>
    </rPh>
    <phoneticPr fontId="2"/>
  </si>
  <si>
    <t>戻りのない相場の確認</t>
    <rPh sb="0" eb="1">
      <t>モド</t>
    </rPh>
    <rPh sb="5" eb="7">
      <t>ソウバ</t>
    </rPh>
    <rPh sb="8" eb="10">
      <t>カクニン</t>
    </rPh>
    <phoneticPr fontId="2"/>
  </si>
  <si>
    <t>サポレジの確認</t>
    <rPh sb="5" eb="7">
      <t>カクニン</t>
    </rPh>
    <phoneticPr fontId="2"/>
  </si>
  <si>
    <t>④トレンド後期</t>
  </si>
  <si>
    <t>③トレンド中期のレンジ</t>
    <phoneticPr fontId="2"/>
  </si>
  <si>
    <t>②トレンド中期</t>
  </si>
  <si>
    <t>①トレンド初期
⑤トレンド後期のレンジ</t>
    <phoneticPr fontId="2"/>
  </si>
  <si>
    <t>①トレンド初期</t>
  </si>
  <si>
    <t>⇒FIB 21.8チェック</t>
    <phoneticPr fontId="2"/>
  </si>
  <si>
    <t>トレンド、レンジの確認</t>
    <rPh sb="9" eb="11">
      <t>カクニン</t>
    </rPh>
    <phoneticPr fontId="2"/>
  </si>
  <si>
    <t>サポレジを引く</t>
    <rPh sb="5" eb="6">
      <t>ヒ</t>
    </rPh>
    <phoneticPr fontId="2"/>
  </si>
  <si>
    <t>通貨毎</t>
    <rPh sb="0" eb="2">
      <t>ツウカ</t>
    </rPh>
    <rPh sb="2" eb="3">
      <t>マイ</t>
    </rPh>
    <phoneticPr fontId="2"/>
  </si>
  <si>
    <t>相関の確認</t>
    <rPh sb="0" eb="2">
      <t>ソウカン</t>
    </rPh>
    <rPh sb="3" eb="5">
      <t>カクニン</t>
    </rPh>
    <phoneticPr fontId="2"/>
  </si>
  <si>
    <t>強い通貨の確認</t>
    <rPh sb="0" eb="1">
      <t>ツヨ</t>
    </rPh>
    <rPh sb="2" eb="4">
      <t>ツウカ</t>
    </rPh>
    <rPh sb="5" eb="7">
      <t>カクニン</t>
    </rPh>
    <phoneticPr fontId="2"/>
  </si>
  <si>
    <t>マイルール</t>
    <phoneticPr fontId="2"/>
  </si>
  <si>
    <t>-</t>
    <phoneticPr fontId="2"/>
  </si>
  <si>
    <t>①</t>
    <phoneticPr fontId="2"/>
  </si>
  <si>
    <t>ｽﾄｯﾌﾟﾚｰﾄ</t>
    <phoneticPr fontId="2"/>
  </si>
  <si>
    <t>PIPS単位→</t>
    <rPh sb="4" eb="6">
      <t>タンイ</t>
    </rPh>
    <phoneticPr fontId="2"/>
  </si>
  <si>
    <t>マイルールシートに従って、３種類のエントリーを行う。</t>
    <rPh sb="9" eb="10">
      <t>シタガ</t>
    </rPh>
    <rPh sb="14" eb="16">
      <t>シュルイ</t>
    </rPh>
    <rPh sb="23" eb="24">
      <t>オコナ</t>
    </rPh>
    <phoneticPr fontId="3"/>
  </si>
  <si>
    <t>指値</t>
    <rPh sb="0" eb="2">
      <t>サシネ</t>
    </rPh>
    <phoneticPr fontId="2"/>
  </si>
  <si>
    <t>マイルールシートに従って、１：２で決済するか、トレイリングストップを行う。</t>
    <rPh sb="17" eb="19">
      <t>ケッサイ</t>
    </rPh>
    <rPh sb="34" eb="35">
      <t>オコナ</t>
    </rPh>
    <phoneticPr fontId="3"/>
  </si>
  <si>
    <t>②</t>
    <phoneticPr fontId="2"/>
  </si>
  <si>
    <t>-</t>
    <phoneticPr fontId="2"/>
  </si>
  <si>
    <t>EB</t>
    <phoneticPr fontId="2"/>
  </si>
  <si>
    <t>EB</t>
    <phoneticPr fontId="2"/>
  </si>
  <si>
    <t>×</t>
    <phoneticPr fontId="2"/>
  </si>
  <si>
    <r>
      <t>◆戻りのない相場
◆ダイバージェンス
◆</t>
    </r>
    <r>
      <rPr>
        <b/>
        <sz val="11"/>
        <color rgb="FFFF0000"/>
        <rFont val="ＭＳ Ｐゴシック"/>
        <family val="3"/>
        <charset val="128"/>
      </rPr>
      <t>チャートパターン</t>
    </r>
    <r>
      <rPr>
        <sz val="11"/>
        <color indexed="8"/>
        <rFont val="ＭＳ Ｐゴシック"/>
        <family val="3"/>
        <charset val="128"/>
      </rPr>
      <t xml:space="preserve">
◆</t>
    </r>
    <r>
      <rPr>
        <b/>
        <sz val="11"/>
        <color rgb="FFFF0000"/>
        <rFont val="ＭＳ Ｐゴシック"/>
        <family val="3"/>
        <charset val="128"/>
      </rPr>
      <t>サポレジ</t>
    </r>
    <r>
      <rPr>
        <sz val="11"/>
        <color indexed="8"/>
        <rFont val="ＭＳ Ｐゴシック"/>
        <family val="3"/>
        <charset val="128"/>
      </rPr>
      <t xml:space="preserve">
⇒戻りのない相場でなくても、チャートパターンとサポレジの条件が満たされればエントリーを行う。
</t>
    </r>
    <rPh sb="1" eb="2">
      <t>モド</t>
    </rPh>
    <rPh sb="6" eb="8">
      <t>ソウバ</t>
    </rPh>
    <rPh sb="36" eb="37">
      <t>モド</t>
    </rPh>
    <rPh sb="41" eb="43">
      <t>ソウバ</t>
    </rPh>
    <rPh sb="63" eb="65">
      <t>ジョウケン</t>
    </rPh>
    <rPh sb="66" eb="67">
      <t>ミ</t>
    </rPh>
    <rPh sb="78" eb="79">
      <t>オコナ</t>
    </rPh>
    <phoneticPr fontId="2"/>
  </si>
  <si>
    <t>他</t>
    <rPh sb="0" eb="1">
      <t>タ</t>
    </rPh>
    <phoneticPr fontId="2"/>
  </si>
  <si>
    <t>PO</t>
    <phoneticPr fontId="2"/>
  </si>
  <si>
    <t>1時間足</t>
    <rPh sb="1" eb="3">
      <t>ジカン</t>
    </rPh>
    <rPh sb="3" eb="4">
      <t>アシ</t>
    </rPh>
    <phoneticPr fontId="2"/>
  </si>
  <si>
    <t>1:2</t>
    <phoneticPr fontId="2"/>
  </si>
  <si>
    <t>⑤トレンド後期のレンジ</t>
    <phoneticPr fontId="2"/>
  </si>
  <si>
    <t>-61.8</t>
    <phoneticPr fontId="2"/>
  </si>
  <si>
    <t>-61.8</t>
    <phoneticPr fontId="2"/>
  </si>
  <si>
    <r>
      <rPr>
        <b/>
        <sz val="14"/>
        <color indexed="8"/>
        <rFont val="ＭＳ Ｐゴシック"/>
        <family val="3"/>
        <charset val="128"/>
      </rPr>
      <t>共通手順</t>
    </r>
    <r>
      <rPr>
        <sz val="11"/>
        <color indexed="8"/>
        <rFont val="ＭＳ Ｐゴシック"/>
        <family val="3"/>
        <charset val="128"/>
      </rPr>
      <t xml:space="preserve">
◆日足メインでH4も可とする
◆月足と日足のサポレジを引きサポートとレジスタンスの位置を見る
◆FIBを引き、21.6、31.8までの押し目、戻しがあるかどうかを見る
◆以下のトレンド状態①～⑤のどれにあたるかを判断する
</t>
    </r>
    <r>
      <rPr>
        <sz val="11"/>
        <color rgb="FFFF0000"/>
        <rFont val="ＭＳ Ｐゴシック"/>
        <family val="3"/>
        <charset val="128"/>
      </rPr>
      <t>◆利確は、リスク150pips以下の場合は１：２とし、150pips以上の場合は、FIB-61.8とする。</t>
    </r>
    <rPh sb="0" eb="2">
      <t>キョウツウ</t>
    </rPh>
    <rPh sb="2" eb="4">
      <t>テジュン</t>
    </rPh>
    <rPh sb="72" eb="73">
      <t>オ</t>
    </rPh>
    <rPh sb="74" eb="75">
      <t>メ</t>
    </rPh>
    <rPh sb="76" eb="77">
      <t>モド</t>
    </rPh>
    <rPh sb="86" eb="87">
      <t>ミ</t>
    </rPh>
    <rPh sb="90" eb="92">
      <t>イカ</t>
    </rPh>
    <rPh sb="97" eb="99">
      <t>ジョウタイ</t>
    </rPh>
    <rPh sb="111" eb="113">
      <t>ハンダン</t>
    </rPh>
    <rPh sb="117" eb="119">
      <t>リカク</t>
    </rPh>
    <rPh sb="131" eb="133">
      <t>イカ</t>
    </rPh>
    <rPh sb="134" eb="136">
      <t>バアイ</t>
    </rPh>
    <rPh sb="150" eb="152">
      <t>イジョウ</t>
    </rPh>
    <rPh sb="153" eb="155">
      <t>バアイ</t>
    </rPh>
    <phoneticPr fontId="2"/>
  </si>
  <si>
    <t>②</t>
    <phoneticPr fontId="2"/>
  </si>
  <si>
    <t>-</t>
    <phoneticPr fontId="2"/>
  </si>
  <si>
    <t>EB</t>
    <phoneticPr fontId="2"/>
  </si>
  <si>
    <t>1:2</t>
    <phoneticPr fontId="2"/>
  </si>
  <si>
    <t>①</t>
    <phoneticPr fontId="2"/>
  </si>
  <si>
    <t>①</t>
    <phoneticPr fontId="2"/>
  </si>
  <si>
    <t>○</t>
    <phoneticPr fontId="2"/>
  </si>
  <si>
    <t>-</t>
    <phoneticPr fontId="2"/>
  </si>
  <si>
    <t>PB</t>
    <phoneticPr fontId="2"/>
  </si>
  <si>
    <t>-</t>
    <phoneticPr fontId="2"/>
  </si>
  <si>
    <t>ﾀﾞｳ
②</t>
    <phoneticPr fontId="2"/>
  </si>
  <si>
    <t>CP
①</t>
    <phoneticPr fontId="2"/>
  </si>
  <si>
    <t>DG
①②</t>
    <phoneticPr fontId="2"/>
  </si>
  <si>
    <t>S/R
①②</t>
    <phoneticPr fontId="2"/>
  </si>
  <si>
    <t>ｼｶｹ
①②</t>
    <phoneticPr fontId="2"/>
  </si>
  <si>
    <t>利確
①②</t>
    <rPh sb="0" eb="2">
      <t>リカク</t>
    </rPh>
    <phoneticPr fontId="2"/>
  </si>
  <si>
    <t>FIB
①</t>
    <phoneticPr fontId="2"/>
  </si>
  <si>
    <t>◆ﾁｬｰﾄﾊﾟﾀｰﾝの１つ前の高値/安値
◆建値決済はしない</t>
    <rPh sb="13" eb="14">
      <t>マエ</t>
    </rPh>
    <rPh sb="15" eb="17">
      <t>タカネ</t>
    </rPh>
    <rPh sb="18" eb="20">
      <t>ヤスネ</t>
    </rPh>
    <rPh sb="22" eb="24">
      <t>タテネ</t>
    </rPh>
    <rPh sb="24" eb="26">
      <t>ケッサイ</t>
    </rPh>
    <phoneticPr fontId="2"/>
  </si>
  <si>
    <t>◆ネックライン超え
（ファーストストライックではない）</t>
    <rPh sb="7" eb="8">
      <t>コ</t>
    </rPh>
    <phoneticPr fontId="2"/>
  </si>
  <si>
    <t>◆エントリーに使用したサポレジとトレンドライン</t>
    <rPh sb="7" eb="9">
      <t>シヨウ</t>
    </rPh>
    <phoneticPr fontId="2"/>
  </si>
  <si>
    <t>◆ﾁｬｰﾄﾊﾟﾀｰﾝの１つ前の高値/安値</t>
    <rPh sb="13" eb="14">
      <t>マエ</t>
    </rPh>
    <rPh sb="15" eb="17">
      <t>タカネ</t>
    </rPh>
    <rPh sb="18" eb="20">
      <t>ヤスネ</t>
    </rPh>
    <phoneticPr fontId="2"/>
  </si>
  <si>
    <t>◆ファーストストライクの発生した次のローソク足</t>
    <rPh sb="12" eb="14">
      <t>ハッセイ</t>
    </rPh>
    <rPh sb="16" eb="17">
      <t>ツギ</t>
    </rPh>
    <rPh sb="22" eb="23">
      <t>アシ</t>
    </rPh>
    <phoneticPr fontId="2"/>
  </si>
  <si>
    <t>AUDUSD</t>
    <phoneticPr fontId="2"/>
  </si>
  <si>
    <t>ﾊﾟﾀｰﾝ番号⇒</t>
    <rPh sb="5" eb="7">
      <t>バンゴウ</t>
    </rPh>
    <phoneticPr fontId="2"/>
  </si>
  <si>
    <t>③</t>
    <phoneticPr fontId="2"/>
  </si>
  <si>
    <t>FG</t>
    <phoneticPr fontId="2"/>
  </si>
  <si>
    <t>MA</t>
    <phoneticPr fontId="2"/>
  </si>
  <si>
    <t xml:space="preserve">bkup(ゴミ)
◆押し目/戻しでプライスアクションが出ること。（＝S/Rを意識することになる）
◆または、ダウ理論の高値/安値更新時にプライスクションが出ているか、ファーストストライクになっていること。
</t>
    <phoneticPr fontId="2"/>
  </si>
  <si>
    <t>戻り無、無謀</t>
    <rPh sb="0" eb="1">
      <t>モド</t>
    </rPh>
    <rPh sb="2" eb="3">
      <t>ナシ</t>
    </rPh>
    <rPh sb="4" eb="6">
      <t>ムボウ</t>
    </rPh>
    <phoneticPr fontId="2"/>
  </si>
  <si>
    <t>FS</t>
    <phoneticPr fontId="2"/>
  </si>
  <si>
    <t>メモ</t>
    <phoneticPr fontId="2"/>
  </si>
  <si>
    <t>61.8なら＋</t>
    <phoneticPr fontId="2"/>
  </si>
  <si>
    <t>トレイ無理？</t>
    <rPh sb="3" eb="5">
      <t>ムリ</t>
    </rPh>
    <phoneticPr fontId="2"/>
  </si>
  <si>
    <t>(EB)</t>
    <phoneticPr fontId="2"/>
  </si>
  <si>
    <t xml:space="preserve">◆プライスアクションの場合は、各仕掛けのエントリー方向とは逆の高値/安値
◆建値決済を行う
◆S/RからのFSの場合は、フック&amp;ゴーのS/Rライン
</t>
    <rPh sb="11" eb="13">
      <t>バアイ</t>
    </rPh>
    <rPh sb="15" eb="16">
      <t>カク</t>
    </rPh>
    <rPh sb="16" eb="18">
      <t>シカ</t>
    </rPh>
    <rPh sb="25" eb="27">
      <t>ホウコウ</t>
    </rPh>
    <rPh sb="29" eb="30">
      <t>ギャク</t>
    </rPh>
    <rPh sb="31" eb="33">
      <t>タカネ</t>
    </rPh>
    <rPh sb="34" eb="36">
      <t>ヤスネ</t>
    </rPh>
    <rPh sb="38" eb="40">
      <t>タテネ</t>
    </rPh>
    <rPh sb="40" eb="42">
      <t>ケッサイ</t>
    </rPh>
    <rPh sb="43" eb="44">
      <t>オコナ</t>
    </rPh>
    <rPh sb="56" eb="58">
      <t>バアイ</t>
    </rPh>
    <phoneticPr fontId="2"/>
  </si>
  <si>
    <t xml:space="preserve">◆プライスアクションの場合は、各仕掛けのエントリー方向の高値/安値
◆S/RからのFSの場合は、フック&amp;ゴー後の高値/安値更新ライン
</t>
    <rPh sb="11" eb="13">
      <t>バアイ</t>
    </rPh>
    <rPh sb="15" eb="16">
      <t>カク</t>
    </rPh>
    <rPh sb="16" eb="18">
      <t>シカ</t>
    </rPh>
    <rPh sb="25" eb="27">
      <t>ホウコウ</t>
    </rPh>
    <rPh sb="28" eb="30">
      <t>タカネ</t>
    </rPh>
    <rPh sb="31" eb="33">
      <t>ヤスネ</t>
    </rPh>
    <rPh sb="54" eb="55">
      <t>ゴ</t>
    </rPh>
    <rPh sb="56" eb="58">
      <t>タカネ</t>
    </rPh>
    <rPh sb="59" eb="61">
      <t>ヤスネ</t>
    </rPh>
    <rPh sb="61" eb="63">
      <t>コウシン</t>
    </rPh>
    <phoneticPr fontId="2"/>
  </si>
  <si>
    <t>途中損切り</t>
    <rPh sb="0" eb="2">
      <t>トチュウ</t>
    </rPh>
    <rPh sb="2" eb="4">
      <t>ソンギ</t>
    </rPh>
    <phoneticPr fontId="2"/>
  </si>
  <si>
    <t>Ｈ&amp;Ｓ</t>
    <phoneticPr fontId="2"/>
  </si>
  <si>
    <t>Ｈ&amp;Ｓ</t>
    <phoneticPr fontId="2"/>
  </si>
  <si>
    <t>H&amp;S</t>
    <phoneticPr fontId="2"/>
  </si>
  <si>
    <t>ダウ崩れ</t>
    <rPh sb="2" eb="3">
      <t>クズ</t>
    </rPh>
    <phoneticPr fontId="2"/>
  </si>
  <si>
    <t>合計損益</t>
    <rPh sb="0" eb="2">
      <t>ゴウケイ</t>
    </rPh>
    <rPh sb="2" eb="4">
      <t>ソンエキ</t>
    </rPh>
    <phoneticPr fontId="2"/>
  </si>
  <si>
    <t>AUDUSD</t>
    <phoneticPr fontId="2"/>
  </si>
  <si>
    <t>USDJPY</t>
    <phoneticPr fontId="2"/>
  </si>
  <si>
    <t>①</t>
    <phoneticPr fontId="2"/>
  </si>
  <si>
    <t>EB</t>
    <phoneticPr fontId="2"/>
  </si>
  <si>
    <t>②</t>
    <phoneticPr fontId="2"/>
  </si>
  <si>
    <t>DB</t>
    <phoneticPr fontId="2"/>
  </si>
  <si>
    <t>DT</t>
    <phoneticPr fontId="2"/>
  </si>
  <si>
    <t>EB</t>
    <phoneticPr fontId="2"/>
  </si>
  <si>
    <t>ここまであまりトレンドラインを見れていなかった</t>
    <rPh sb="15" eb="16">
      <t>ミ</t>
    </rPh>
    <phoneticPr fontId="2"/>
  </si>
  <si>
    <t>61.8なら利益</t>
    <rPh sb="6" eb="8">
      <t>リエキ</t>
    </rPh>
    <phoneticPr fontId="2"/>
  </si>
  <si>
    <t>週足のS/Rも見る？</t>
    <rPh sb="0" eb="1">
      <t>シュウ</t>
    </rPh>
    <rPh sb="1" eb="2">
      <t>アシ</t>
    </rPh>
    <rPh sb="7" eb="8">
      <t>ミ</t>
    </rPh>
    <phoneticPr fontId="2"/>
  </si>
  <si>
    <t>FSのみは無謀?</t>
    <rPh sb="5" eb="7">
      <t>ムボウ</t>
    </rPh>
    <phoneticPr fontId="2"/>
  </si>
  <si>
    <t>Tline</t>
    <phoneticPr fontId="2"/>
  </si>
  <si>
    <t>ﾀﾞｳなしﾙｰﾙ違反?</t>
    <rPh sb="8" eb="10">
      <t>イハン</t>
    </rPh>
    <phoneticPr fontId="2"/>
  </si>
  <si>
    <t>①</t>
    <phoneticPr fontId="2"/>
  </si>
  <si>
    <t>Tline</t>
    <phoneticPr fontId="2"/>
  </si>
  <si>
    <r>
      <t>◆トレンド中である(</t>
    </r>
    <r>
      <rPr>
        <b/>
        <sz val="11"/>
        <color rgb="FF0000FF"/>
        <rFont val="ＭＳ Ｐゴシック"/>
        <family val="3"/>
        <charset val="128"/>
      </rPr>
      <t>ダウ理論</t>
    </r>
    <r>
      <rPr>
        <b/>
        <sz val="11"/>
        <color rgb="FFFF0000"/>
        <rFont val="ＭＳ Ｐゴシック"/>
        <family val="3"/>
        <charset val="128"/>
      </rPr>
      <t>を形成</t>
    </r>
    <r>
      <rPr>
        <sz val="11"/>
        <color indexed="8"/>
        <rFont val="ＭＳ Ｐゴシック"/>
        <family val="3"/>
        <charset val="128"/>
      </rPr>
      <t xml:space="preserve">している、ダウ１段目はトレンド転換①でカバーし、ダウ２段目以降でエントリーする)
</t>
    </r>
    <r>
      <rPr>
        <b/>
        <sz val="11"/>
        <color rgb="FF0000FF"/>
        <rFont val="ＭＳ Ｐゴシック"/>
        <family val="3"/>
        <charset val="128"/>
      </rPr>
      <t>押し目/戻し</t>
    </r>
    <r>
      <rPr>
        <b/>
        <sz val="11"/>
        <color rgb="FFFF0000"/>
        <rFont val="ＭＳ Ｐゴシック"/>
        <family val="3"/>
        <charset val="128"/>
      </rPr>
      <t>にて、ダウ理論の高値/安値更新時に、</t>
    </r>
    <r>
      <rPr>
        <b/>
        <sz val="11"/>
        <color rgb="FF0000FF"/>
        <rFont val="ＭＳ Ｐゴシック"/>
        <family val="3"/>
        <charset val="128"/>
      </rPr>
      <t>ファーストストライク</t>
    </r>
    <r>
      <rPr>
        <b/>
        <sz val="11"/>
        <color rgb="FFFF0000"/>
        <rFont val="ＭＳ Ｐゴシック"/>
        <family val="3"/>
        <charset val="128"/>
      </rPr>
      <t>になっているか</t>
    </r>
    <r>
      <rPr>
        <b/>
        <sz val="11"/>
        <color rgb="FF0000FF"/>
        <rFont val="ＭＳ Ｐゴシック"/>
        <family val="3"/>
        <charset val="128"/>
      </rPr>
      <t>、プライスアクション</t>
    </r>
    <r>
      <rPr>
        <b/>
        <sz val="11"/>
        <color rgb="FFFF0000"/>
        <rFont val="ＭＳ Ｐゴシック"/>
        <family val="3"/>
        <charset val="128"/>
      </rPr>
      <t>が出ていること。</t>
    </r>
    <r>
      <rPr>
        <sz val="11"/>
        <color indexed="8"/>
        <rFont val="ＭＳ Ｐゴシック"/>
        <family val="3"/>
        <charset val="128"/>
      </rPr>
      <t xml:space="preserve">
◆利確は、基本的にはリスク150pips以下の場合は１：２、150pips以上の場合は、FIB-61.8とするが、</t>
    </r>
    <r>
      <rPr>
        <sz val="11"/>
        <color rgb="FFFF0000"/>
        <rFont val="ＭＳ Ｐゴシック"/>
        <family val="3"/>
        <charset val="128"/>
      </rPr>
      <t>利確までにサポレジが存在する場合は、サポレジを超える度に、トレイリングを行う</t>
    </r>
    <r>
      <rPr>
        <sz val="11"/>
        <color indexed="8"/>
        <rFont val="ＭＳ Ｐゴシック"/>
        <family val="3"/>
        <charset val="128"/>
      </rPr>
      <t xml:space="preserve">。
</t>
    </r>
    <r>
      <rPr>
        <strike/>
        <sz val="11"/>
        <color indexed="8"/>
        <rFont val="ＭＳ Ｐゴシック"/>
        <family val="3"/>
        <charset val="128"/>
      </rPr>
      <t>ネックラインを超えてエントリーした後、</t>
    </r>
    <r>
      <rPr>
        <strike/>
        <sz val="11"/>
        <color rgb="FFFF0000"/>
        <rFont val="ＭＳ Ｐゴシック"/>
        <family val="3"/>
        <charset val="128"/>
      </rPr>
      <t>利確到達直前</t>
    </r>
    <r>
      <rPr>
        <strike/>
        <sz val="11"/>
        <color indexed="8"/>
        <rFont val="ＭＳ Ｐゴシック"/>
        <family val="3"/>
        <charset val="128"/>
      </rPr>
      <t>で再度S/R上でファーストストライクが発生した場合は、</t>
    </r>
    <r>
      <rPr>
        <b/>
        <strike/>
        <sz val="11"/>
        <color rgb="FF0000FF"/>
        <rFont val="ＭＳ Ｐゴシック"/>
        <family val="3"/>
        <charset val="128"/>
      </rPr>
      <t>ダウ理論でトレイリングを行う。</t>
    </r>
    <r>
      <rPr>
        <strike/>
        <sz val="11"/>
        <color indexed="8"/>
        <rFont val="ＭＳ Ｐゴシック"/>
        <family val="3"/>
        <charset val="128"/>
      </rPr>
      <t xml:space="preserve">
◆押し目/戻しでプライスアクションが出ること。（＝S/Rを意識することになる）
◆または、ダウ理論の高値/安値更新時にプライスクションが出ているか、ファーストストライクになっていること。
</t>
    </r>
    <r>
      <rPr>
        <strike/>
        <sz val="11"/>
        <rFont val="ＭＳ Ｐゴシック"/>
        <family val="3"/>
        <charset val="128"/>
      </rPr>
      <t>◆形が綺麗
・トレンド途中の場合、仕掛け１/２が、</t>
    </r>
    <r>
      <rPr>
        <strike/>
        <sz val="11"/>
        <color indexed="8"/>
        <rFont val="ＭＳ Ｐゴシック"/>
        <family val="3"/>
        <charset val="128"/>
      </rPr>
      <t xml:space="preserve">あまり、2つのMA間に入り込まず、エントリー方向に突き出ていること。
</t>
    </r>
    <rPh sb="5" eb="6">
      <t>チュウ</t>
    </rPh>
    <rPh sb="12" eb="14">
      <t>リロン</t>
    </rPh>
    <rPh sb="15" eb="17">
      <t>ケイセイ</t>
    </rPh>
    <rPh sb="25" eb="27">
      <t>ダンメ</t>
    </rPh>
    <rPh sb="32" eb="34">
      <t>テンカン</t>
    </rPh>
    <rPh sb="44" eb="46">
      <t>ダンメ</t>
    </rPh>
    <rPh sb="46" eb="48">
      <t>イコウ</t>
    </rPh>
    <rPh sb="58" eb="59">
      <t>オ</t>
    </rPh>
    <rPh sb="60" eb="61">
      <t>メ</t>
    </rPh>
    <rPh sb="62" eb="63">
      <t>モド</t>
    </rPh>
    <rPh sb="110" eb="111">
      <t>デ</t>
    </rPh>
    <rPh sb="175" eb="177">
      <t>リカク</t>
    </rPh>
    <rPh sb="185" eb="187">
      <t>ソンザイ</t>
    </rPh>
    <rPh sb="189" eb="191">
      <t>バアイ</t>
    </rPh>
    <rPh sb="198" eb="199">
      <t>コ</t>
    </rPh>
    <rPh sb="201" eb="202">
      <t>タビ</t>
    </rPh>
    <rPh sb="211" eb="212">
      <t>オコナ</t>
    </rPh>
    <rPh sb="382" eb="383">
      <t>カタチ</t>
    </rPh>
    <rPh sb="384" eb="386">
      <t>キレイ</t>
    </rPh>
    <rPh sb="392" eb="394">
      <t>トチュウ</t>
    </rPh>
    <rPh sb="395" eb="397">
      <t>バアイ</t>
    </rPh>
    <rPh sb="398" eb="400">
      <t>シカ</t>
    </rPh>
    <phoneticPr fontId="2"/>
  </si>
  <si>
    <r>
      <t>◆</t>
    </r>
    <r>
      <rPr>
        <b/>
        <sz val="11"/>
        <color rgb="FF0000FF"/>
        <rFont val="ＭＳ Ｐゴシック"/>
        <family val="3"/>
        <charset val="128"/>
      </rPr>
      <t>戻りのない相場</t>
    </r>
    <r>
      <rPr>
        <sz val="11"/>
        <color indexed="8"/>
        <rFont val="ＭＳ Ｐゴシック"/>
        <family val="3"/>
        <charset val="128"/>
      </rPr>
      <t>である
◆</t>
    </r>
    <r>
      <rPr>
        <b/>
        <sz val="11"/>
        <color rgb="FF0000FF"/>
        <rFont val="ＭＳ Ｐゴシック"/>
        <family val="3"/>
        <charset val="128"/>
      </rPr>
      <t>チャートパターン</t>
    </r>
    <r>
      <rPr>
        <sz val="11"/>
        <color indexed="8"/>
        <rFont val="ＭＳ Ｐゴシック"/>
        <family val="3"/>
        <charset val="128"/>
      </rPr>
      <t>が出ている
　 ⇒WT,WB,H&amp;S
　 ⇒エントリーポイントはチャートパターンのネックラインとする。
　 ⇒ネックライン付近でプライスアクションが出ていればなお良い
◆ダイバージェンスが出ていればなお良い
◆利確は、基本的にはリスク150pips以下の場合は１：２、150pips以上の場合は、FIB-61.8とするが、</t>
    </r>
    <r>
      <rPr>
        <sz val="11"/>
        <color rgb="FFFF0000"/>
        <rFont val="ＭＳ Ｐゴシック"/>
        <family val="3"/>
        <charset val="128"/>
      </rPr>
      <t>利確までにサポレジが存在する場合は、サポレジを超える度に、トレイリングを行う</t>
    </r>
    <r>
      <rPr>
        <sz val="11"/>
        <color indexed="8"/>
        <rFont val="ＭＳ Ｐゴシック"/>
        <family val="3"/>
        <charset val="128"/>
      </rPr>
      <t>。</t>
    </r>
    <rPh sb="1" eb="2">
      <t>モド</t>
    </rPh>
    <rPh sb="6" eb="8">
      <t>ソウバ</t>
    </rPh>
    <rPh sb="22" eb="23">
      <t>デ</t>
    </rPh>
    <rPh sb="82" eb="84">
      <t>フキン</t>
    </rPh>
    <rPh sb="95" eb="96">
      <t>デ</t>
    </rPh>
    <rPh sb="102" eb="103">
      <t>ヨ</t>
    </rPh>
    <rPh sb="115" eb="116">
      <t>デ</t>
    </rPh>
    <rPh sb="122" eb="123">
      <t>ヨ</t>
    </rPh>
    <rPh sb="126" eb="128">
      <t>リカク</t>
    </rPh>
    <rPh sb="130" eb="133">
      <t>キホンテキ</t>
    </rPh>
    <phoneticPr fontId="2"/>
  </si>
  <si>
    <r>
      <t>◆トレンド中である
◆チャートパターンとして</t>
    </r>
    <r>
      <rPr>
        <b/>
        <sz val="11"/>
        <color rgb="FF0000FF"/>
        <rFont val="ＭＳ Ｐゴシック"/>
        <family val="3"/>
        <charset val="128"/>
      </rPr>
      <t>フラッグ</t>
    </r>
    <r>
      <rPr>
        <sz val="11"/>
        <color indexed="8"/>
        <rFont val="ＭＳ Ｐゴシック"/>
        <family val="3"/>
        <charset val="128"/>
      </rPr>
      <t>になっている
◆サポレジとMAと</t>
    </r>
    <r>
      <rPr>
        <b/>
        <sz val="11"/>
        <color rgb="FF0000FF"/>
        <rFont val="ＭＳ Ｐゴシック"/>
        <family val="3"/>
        <charset val="128"/>
      </rPr>
      <t>トレンドライン</t>
    </r>
    <r>
      <rPr>
        <sz val="11"/>
        <color indexed="8"/>
        <rFont val="ＭＳ Ｐゴシック"/>
        <family val="3"/>
        <charset val="128"/>
      </rPr>
      <t>に対して、</t>
    </r>
    <r>
      <rPr>
        <b/>
        <sz val="11"/>
        <color rgb="FF0000FF"/>
        <rFont val="ＭＳ Ｐゴシック"/>
        <family val="3"/>
        <charset val="128"/>
      </rPr>
      <t>ファーストストライク</t>
    </r>
    <r>
      <rPr>
        <sz val="11"/>
        <color indexed="8"/>
        <rFont val="ＭＳ Ｐゴシック"/>
        <family val="3"/>
        <charset val="128"/>
      </rPr>
      <t>でエントリーする
◆利確は、基本的にはリスク150pips以下の場合は１：２、150pips以上の場合は、FIB-61.8とするが、</t>
    </r>
    <r>
      <rPr>
        <sz val="11"/>
        <color rgb="FFFF0000"/>
        <rFont val="ＭＳ Ｐゴシック"/>
        <family val="3"/>
        <charset val="128"/>
      </rPr>
      <t>利確までにサポレジが存在する場合は、サポレジを超える度に、トレイリングを行う</t>
    </r>
    <r>
      <rPr>
        <sz val="11"/>
        <color indexed="8"/>
        <rFont val="ＭＳ Ｐゴシック"/>
        <family val="3"/>
        <charset val="128"/>
      </rPr>
      <t>。</t>
    </r>
    <rPh sb="5" eb="6">
      <t>チュウ</t>
    </rPh>
    <rPh sb="50" eb="51">
      <t>タイ</t>
    </rPh>
    <phoneticPr fontId="2"/>
  </si>
  <si>
    <t>S/Rトレイリング</t>
    <phoneticPr fontId="2"/>
  </si>
  <si>
    <t>S/Rトレイリング。
10/12なら49日で1:2</t>
    <rPh sb="20" eb="21">
      <t>ニチ</t>
    </rPh>
    <phoneticPr fontId="2"/>
  </si>
  <si>
    <t>建値決済、61.8なら＋</t>
    <rPh sb="0" eb="2">
      <t>タテネ</t>
    </rPh>
    <rPh sb="2" eb="4">
      <t>ケッサイ</t>
    </rPh>
    <phoneticPr fontId="2"/>
  </si>
  <si>
    <t>EB/RB</t>
    <phoneticPr fontId="2"/>
  </si>
  <si>
    <t>レンジ突入、建値決済</t>
    <rPh sb="3" eb="5">
      <t>トツニュウ</t>
    </rPh>
    <rPh sb="6" eb="8">
      <t>タテネ</t>
    </rPh>
    <rPh sb="8" eb="10">
      <t>ケッサイ</t>
    </rPh>
    <phoneticPr fontId="2"/>
  </si>
  <si>
    <t>FS</t>
    <phoneticPr fontId="2"/>
  </si>
  <si>
    <r>
      <rPr>
        <sz val="11"/>
        <rFont val="ＭＳ Ｐゴシック"/>
        <family val="3"/>
        <charset val="128"/>
      </rPr>
      <t>◆</t>
    </r>
    <r>
      <rPr>
        <sz val="11"/>
        <color rgb="FFFF0000"/>
        <rFont val="ＭＳ Ｐゴシック"/>
        <family val="3"/>
        <charset val="128"/>
      </rPr>
      <t xml:space="preserve">リスク150pips以下の場合は１：２とし、150pips以上の場合は、FIB-61.8とする。
</t>
    </r>
    <r>
      <rPr>
        <sz val="11"/>
        <rFont val="ＭＳ Ｐゴシック"/>
        <family val="3"/>
        <charset val="128"/>
      </rPr>
      <t>◆</t>
    </r>
    <r>
      <rPr>
        <sz val="11"/>
        <color rgb="FFFF0000"/>
        <rFont val="ＭＳ Ｐゴシック"/>
        <family val="3"/>
        <charset val="128"/>
      </rPr>
      <t xml:space="preserve">エントリー後は、利確までにサポレジが存在する場合は、サポレジを超える度に、トレイリングを行う。
</t>
    </r>
    <r>
      <rPr>
        <sz val="11"/>
        <rFont val="ＭＳ Ｐゴシック"/>
        <family val="3"/>
        <charset val="128"/>
      </rPr>
      <t>◆</t>
    </r>
    <r>
      <rPr>
        <sz val="11"/>
        <color rgb="FFFF0000"/>
        <rFont val="ＭＳ Ｐゴシック"/>
        <family val="3"/>
        <charset val="128"/>
      </rPr>
      <t xml:space="preserve">エントリー後、同時線のようなレンジに突入した際は、一旦、建値決済を目標に損切りを行う。
</t>
    </r>
    <rPh sb="56" eb="57">
      <t>ゴ</t>
    </rPh>
    <rPh sb="107" eb="109">
      <t>ドウジ</t>
    </rPh>
    <rPh sb="109" eb="110">
      <t>セン</t>
    </rPh>
    <rPh sb="118" eb="120">
      <t>トツニュウ</t>
    </rPh>
    <rPh sb="122" eb="123">
      <t>サイ</t>
    </rPh>
    <rPh sb="125" eb="127">
      <t>イッタン</t>
    </rPh>
    <rPh sb="128" eb="130">
      <t>タテネ</t>
    </rPh>
    <rPh sb="130" eb="132">
      <t>ケッサイ</t>
    </rPh>
    <rPh sb="133" eb="135">
      <t>モクヒョウ</t>
    </rPh>
    <rPh sb="136" eb="138">
      <t>ソンギ</t>
    </rPh>
    <rPh sb="140" eb="141">
      <t>オコナ</t>
    </rPh>
    <phoneticPr fontId="2"/>
  </si>
  <si>
    <t>FS</t>
    <phoneticPr fontId="2"/>
  </si>
  <si>
    <t>2年</t>
    <rPh sb="1" eb="2">
      <t>ネン</t>
    </rPh>
    <phoneticPr fontId="2"/>
  </si>
  <si>
    <t>パターン</t>
    <phoneticPr fontId="2"/>
  </si>
  <si>
    <t>共通手順</t>
    <rPh sb="0" eb="2">
      <t>キョウツウ</t>
    </rPh>
    <rPh sb="2" eb="4">
      <t>テジュン</t>
    </rPh>
    <phoneticPr fontId="2"/>
  </si>
  <si>
    <t>ストップの決定</t>
  </si>
  <si>
    <t>◆エントリーに使用したサポレジとトレンドライン</t>
    <phoneticPr fontId="2"/>
  </si>
  <si>
    <t xml:space="preserve">◆リスク150pips以下の場合は１：２とし、150pips以上の場合は、FIB-61.8とする。
◆エントリー後は、利確までにサポレジが存在する場合は、サポレジを超える度に、トレイリングを行う。
◆エントリー後、同時線のようなレンジに突入した際は、一旦、建値決済を目標に損切りを行う。
</t>
    <phoneticPr fontId="2"/>
  </si>
  <si>
    <t>ﾙｰﾙ</t>
    <phoneticPr fontId="2"/>
  </si>
  <si>
    <t>ルール番号</t>
    <rPh sb="3" eb="5">
      <t>バンゴウ</t>
    </rPh>
    <phoneticPr fontId="2"/>
  </si>
  <si>
    <t>共通手順後の
具体的なルール</t>
    <rPh sb="0" eb="2">
      <t>キョウツウ</t>
    </rPh>
    <rPh sb="2" eb="4">
      <t>テジュン</t>
    </rPh>
    <rPh sb="4" eb="5">
      <t>ゴ</t>
    </rPh>
    <rPh sb="7" eb="10">
      <t>グタイテキ</t>
    </rPh>
    <phoneticPr fontId="2"/>
  </si>
  <si>
    <t xml:space="preserve">◆日足をメインとする。　ただし、日足の補佐的な目的に４時間足以下を見ることは可とする。
◆月足、週足、日足のサポレジを引きサポートとレジスタンスの位置を見る。
◆FIBを引き、戻しのない相場(21.6以内)か、戻しのある相場(31.8)かを見る。
◆MACDからダイバージェンスの有無を見る。
◆上記の結果から、現在の状況が上図パターンのどの部分に相当するかを判断する。それに従って、ルール①から③に対応したチェックを行う。
</t>
    <rPh sb="16" eb="18">
      <t>ヒアシ</t>
    </rPh>
    <rPh sb="19" eb="22">
      <t>ホサテキ</t>
    </rPh>
    <rPh sb="23" eb="25">
      <t>モクテキ</t>
    </rPh>
    <rPh sb="27" eb="29">
      <t>ジカン</t>
    </rPh>
    <rPh sb="29" eb="30">
      <t>アシ</t>
    </rPh>
    <rPh sb="30" eb="32">
      <t>イカ</t>
    </rPh>
    <rPh sb="33" eb="34">
      <t>ミ</t>
    </rPh>
    <rPh sb="48" eb="50">
      <t>シュウアシ</t>
    </rPh>
    <rPh sb="88" eb="89">
      <t>モド</t>
    </rPh>
    <rPh sb="93" eb="95">
      <t>ソウバ</t>
    </rPh>
    <rPh sb="100" eb="102">
      <t>イナイ</t>
    </rPh>
    <rPh sb="105" eb="106">
      <t>モド</t>
    </rPh>
    <rPh sb="110" eb="112">
      <t>ソウバ</t>
    </rPh>
    <rPh sb="120" eb="121">
      <t>ミ</t>
    </rPh>
    <rPh sb="140" eb="142">
      <t>ウム</t>
    </rPh>
    <rPh sb="143" eb="144">
      <t>ミ</t>
    </rPh>
    <rPh sb="148" eb="150">
      <t>ジョウキ</t>
    </rPh>
    <rPh sb="151" eb="153">
      <t>ケッカ</t>
    </rPh>
    <rPh sb="156" eb="158">
      <t>ゲンザイ</t>
    </rPh>
    <rPh sb="159" eb="161">
      <t>ジョウキョウ</t>
    </rPh>
    <rPh sb="162" eb="164">
      <t>ジョウズ</t>
    </rPh>
    <rPh sb="171" eb="173">
      <t>ブブン</t>
    </rPh>
    <rPh sb="174" eb="176">
      <t>ソウトウ</t>
    </rPh>
    <rPh sb="180" eb="182">
      <t>ハンダン</t>
    </rPh>
    <rPh sb="188" eb="189">
      <t>シタガ</t>
    </rPh>
    <rPh sb="200" eb="202">
      <t>タイオウ</t>
    </rPh>
    <rPh sb="209" eb="210">
      <t>オコナ</t>
    </rPh>
    <phoneticPr fontId="2"/>
  </si>
  <si>
    <t>◆チャートパターンの１つ前の高値／安値
　・ダブルトップ/ボトムなら、直前の山谷の高値／安値
　・ヘッドアンドショルダーでも、直前の山谷の高値／安値
　　(ヘッド部分の高値／安値とはしない)
◆建値決済はしない</t>
    <rPh sb="35" eb="37">
      <t>チョクゼン</t>
    </rPh>
    <rPh sb="38" eb="40">
      <t>ヤマタニ</t>
    </rPh>
    <rPh sb="81" eb="83">
      <t>ブブン</t>
    </rPh>
    <rPh sb="84" eb="86">
      <t>タカネ</t>
    </rPh>
    <rPh sb="87" eb="89">
      <t>ヤスネ</t>
    </rPh>
    <phoneticPr fontId="2"/>
  </si>
  <si>
    <t>DT,FS</t>
    <phoneticPr fontId="2"/>
  </si>
  <si>
    <t>FS(DT)</t>
    <phoneticPr fontId="2"/>
  </si>
  <si>
    <t>◆エントリーポイントはチャートパターンのネックラインとする。
（ファーストストライックではない）</t>
    <phoneticPr fontId="2"/>
  </si>
  <si>
    <t xml:space="preserve">◆戻りのない相場であること
◆チャートパターンが出ていること
　 ⇒ダブルトップ （略号：DT）
　　　ダブルボトム （略号：DB）
　　　ヘッドアンドショルダー （略号：H&amp;S）
　 ⇒エントリーポイントはチャートパターンのネックラインとする。
　 ⇒ネックライン付近でプライスアクションが出ていればなお良い
◆ダイバージェンスが出ていればなお良い
</t>
    <rPh sb="42" eb="44">
      <t>リャクゴウ</t>
    </rPh>
    <phoneticPr fontId="2"/>
  </si>
  <si>
    <t>課題</t>
    <rPh sb="0" eb="2">
      <t>カダイ</t>
    </rPh>
    <phoneticPr fontId="2"/>
  </si>
  <si>
    <t>　　強い通貨の確認</t>
    <rPh sb="2" eb="3">
      <t>ツヨ</t>
    </rPh>
    <rPh sb="4" eb="6">
      <t>ツウカ</t>
    </rPh>
    <rPh sb="7" eb="9">
      <t>カクニン</t>
    </rPh>
    <phoneticPr fontId="2"/>
  </si>
  <si>
    <t>　　相関の確認</t>
    <rPh sb="2" eb="4">
      <t>ソウカン</t>
    </rPh>
    <rPh sb="5" eb="7">
      <t>カクニン</t>
    </rPh>
    <phoneticPr fontId="2"/>
  </si>
  <si>
    <t xml:space="preserve">◆トレンド中である(ダウ理論を形成している)
　 ⇒押し目/戻しにて、ダウ理論の高値/安値更新時に、ファーストストライクになっている、または、プライスアクションが出ていること。
</t>
    <phoneticPr fontId="2"/>
  </si>
  <si>
    <t xml:space="preserve">◆プライスアクションの場合は、各仕掛けのエントリー方向とは逆の高値／安値をストップとする。
◆建値決済を行う。
◆サポレジからのファーストストライクの場合は、フック＆ゴーのサポレジライン
</t>
    <phoneticPr fontId="2"/>
  </si>
  <si>
    <t xml:space="preserve">◆プライスアクションの場合は、各仕掛けのエントリー方向の高値／安値
◆サポレジからのファーストストライクの場合は、フック＆ゴー後の高値／安値更新ライン
</t>
    <phoneticPr fontId="2"/>
  </si>
  <si>
    <r>
      <rPr>
        <b/>
        <sz val="11"/>
        <rFont val="ＭＳ Ｐ明朝"/>
        <family val="1"/>
        <charset val="128"/>
      </rPr>
      <t>（同①）</t>
    </r>
    <r>
      <rPr>
        <sz val="11"/>
        <rFont val="ＭＳ Ｐ明朝"/>
        <family val="1"/>
        <charset val="128"/>
      </rPr>
      <t xml:space="preserve">
◆リスク150pips以下の場合は１：２とし、150pips以上の場合は、FIB-61.8とする。
◆エントリー後は、利確までにサポレジが存在する場合は、サポレジを超える度に、トレイリングを行う。
◆エントリー後、同時線のようなレンジに突入した際は、一旦、建値決済を目標に損切りを行う。
</t>
    </r>
    <rPh sb="1" eb="2">
      <t>ドウ</t>
    </rPh>
    <phoneticPr fontId="2"/>
  </si>
  <si>
    <t>トレンドラインではない</t>
    <phoneticPr fontId="2"/>
  </si>
  <si>
    <t>　　ルール③</t>
    <phoneticPr fontId="2"/>
  </si>
  <si>
    <t xml:space="preserve">◆ファーストストライクの発生したフック＆ゴー後の高値／安値更新ライン
</t>
    <phoneticPr fontId="2"/>
  </si>
  <si>
    <t>　　他通貨の検証</t>
    <rPh sb="2" eb="3">
      <t>タ</t>
    </rPh>
    <rPh sb="3" eb="5">
      <t>ツウカ</t>
    </rPh>
    <rPh sb="6" eb="8">
      <t>ケンショウ</t>
    </rPh>
    <phoneticPr fontId="2"/>
  </si>
  <si>
    <t>マ　イ　ル　ー　ル案１</t>
    <rPh sb="9" eb="10">
      <t>アン</t>
    </rPh>
    <phoneticPr fontId="2"/>
  </si>
  <si>
    <r>
      <t xml:space="preserve">ルール②
</t>
    </r>
    <r>
      <rPr>
        <sz val="14"/>
        <rFont val="ＭＳ Ｐ明朝"/>
        <family val="1"/>
        <charset val="128"/>
      </rPr>
      <t>(トレンド中の押し目/戻し)</t>
    </r>
    <rPh sb="10" eb="11">
      <t>チュウ</t>
    </rPh>
    <rPh sb="12" eb="13">
      <t>オ</t>
    </rPh>
    <rPh sb="14" eb="15">
      <t>メ</t>
    </rPh>
    <rPh sb="16" eb="17">
      <t>モド</t>
    </rPh>
    <phoneticPr fontId="2"/>
  </si>
  <si>
    <r>
      <t xml:space="preserve">ルール③
</t>
    </r>
    <r>
      <rPr>
        <sz val="14"/>
        <rFont val="ＭＳ Ｐ明朝"/>
        <family val="1"/>
        <charset val="128"/>
      </rPr>
      <t>(トレンド中レンジのトレンドラインブレイク)</t>
    </r>
    <rPh sb="10" eb="11">
      <t>チュウ</t>
    </rPh>
    <phoneticPr fontId="2"/>
  </si>
  <si>
    <r>
      <t xml:space="preserve">ルール①
</t>
    </r>
    <r>
      <rPr>
        <sz val="14"/>
        <rFont val="ＭＳ Ｐ明朝"/>
        <family val="1"/>
        <charset val="128"/>
      </rPr>
      <t>(戻りのない相場でのチャートパターン)</t>
    </r>
    <rPh sb="6" eb="7">
      <t>モド</t>
    </rPh>
    <rPh sb="11" eb="13">
      <t>ソウバ</t>
    </rPh>
    <phoneticPr fontId="2"/>
  </si>
  <si>
    <t>略号</t>
    <rPh sb="0" eb="2">
      <t>リャクゴウ</t>
    </rPh>
    <phoneticPr fontId="2"/>
  </si>
  <si>
    <t>DT ：ダブルトップ</t>
  </si>
  <si>
    <t>DB ：ダブルボトム</t>
  </si>
  <si>
    <t>H&amp;S：ヘッドアンドショルダー</t>
  </si>
  <si>
    <t>FS ：ファーストストライク</t>
  </si>
  <si>
    <t>MA ：移動平均線</t>
  </si>
  <si>
    <t>CP ：チャートパターン</t>
  </si>
  <si>
    <t>S/R：サポレジ</t>
  </si>
  <si>
    <t>Tline：トレンドライン</t>
  </si>
  <si>
    <t xml:space="preserve">◆トレンド中である
◆チャートパターンとしての綺麗なフラッグではない場合
　 サポレジ、MA、トレンドラインに対して、ファーストストライクでエントリーする。
◆チャートパターンとしてフラッグになっている場合
　 フラッグのトレンドラインに対して、ファーストストライクでエントリーする。
</t>
    <rPh sb="23" eb="25">
      <t>キレイ</t>
    </rPh>
    <rPh sb="34" eb="36">
      <t>バアイ</t>
    </rPh>
    <phoneticPr fontId="2"/>
  </si>
  <si>
    <t>11/13 実践記回答</t>
    <rPh sb="6" eb="8">
      <t>ジッセン</t>
    </rPh>
    <rPh sb="8" eb="9">
      <t>キ</t>
    </rPh>
    <rPh sb="9" eb="11">
      <t>カイトウ</t>
    </rPh>
    <phoneticPr fontId="2"/>
  </si>
  <si>
    <r>
      <t>マーボーさん、すごい！自分ルールできてきましたね！
いい感じです。あとはこれを実践していって、不具合でたら調整ですね。
とりあえずやってみてください！
あと、</t>
    </r>
    <r>
      <rPr>
        <sz val="11"/>
        <color rgb="FFFF0000"/>
        <rFont val="ＭＳ Ｐゴシック"/>
        <family val="3"/>
        <charset val="128"/>
      </rPr>
      <t>「プライスアクションでなおよい」時とかに、
サイズをあげたりしますか？</t>
    </r>
    <r>
      <rPr>
        <sz val="11"/>
        <color indexed="8"/>
        <rFont val="ＭＳ Ｐゴシック"/>
        <family val="3"/>
        <charset val="128"/>
      </rPr>
      <t xml:space="preserve">
そのへんもやりながら検討してっいってください！
これは楽しみですね。図とかわかりやすかったです。
11月はこのルールで是非やってみてください！
</t>
    </r>
    <r>
      <rPr>
        <sz val="11"/>
        <color rgb="FFFF0000"/>
        <rFont val="ＭＳ Ｐゴシック"/>
        <family val="3"/>
        <charset val="128"/>
      </rPr>
      <t>続報楽しみにしてます！
週報あげてください！
調整するときとか、した後の感想とか、書き溜めていってください！</t>
    </r>
    <r>
      <rPr>
        <sz val="11"/>
        <color indexed="8"/>
        <rFont val="ＭＳ Ｐゴシック"/>
        <family val="3"/>
        <charset val="128"/>
      </rPr>
      <t xml:space="preserve">
</t>
    </r>
    <phoneticPr fontId="2"/>
  </si>
  <si>
    <t xml:space="preserve">ご教示ありがとうございます。
フィルターの重複度(確実性)によってサイズ(リスク)を増減させることは考えたことなかったです。
プライスアプションとダイバージェンスについて、検証でやってみます。
少額リアルは今のままやってみます。
ありがとうございました。
</t>
    <phoneticPr fontId="2"/>
  </si>
  <si>
    <t>通貨名</t>
    <rPh sb="0" eb="2">
      <t>ツウカ</t>
    </rPh>
    <rPh sb="2" eb="3">
      <t>メイ</t>
    </rPh>
    <phoneticPr fontId="2"/>
  </si>
  <si>
    <t>ドルストレート</t>
    <phoneticPr fontId="2"/>
  </si>
  <si>
    <t>②</t>
    <phoneticPr fontId="2"/>
  </si>
  <si>
    <t>USDCAD</t>
    <phoneticPr fontId="2"/>
  </si>
  <si>
    <t>逆</t>
    <rPh sb="0" eb="1">
      <t>ギャク</t>
    </rPh>
    <phoneticPr fontId="2"/>
  </si>
  <si>
    <t>FS/PB</t>
    <phoneticPr fontId="2"/>
  </si>
  <si>
    <t>指値</t>
    <rPh sb="0" eb="2">
      <t>サシネ</t>
    </rPh>
    <phoneticPr fontId="2"/>
  </si>
  <si>
    <t xml:space="preserve">簡単に言うと </t>
  </si>
  <si>
    <t xml:space="preserve">長期的に見ていくと </t>
  </si>
  <si>
    <t>トモヒロさん</t>
    <phoneticPr fontId="2"/>
  </si>
  <si>
    <t>XAUUSD(NY 金) = WTI(NY 原油)</t>
  </si>
  <si>
    <t>NY ダウ = 日経平均</t>
  </si>
  <si>
    <t>USDX 安（ドルインデックス安） = WTI 高(原油)</t>
  </si>
  <si>
    <t>USDX 安（ドルインデックス安） = XAUUSD 高（NY 金）</t>
  </si>
  <si>
    <t>EURUSD = USDX（ドルインデックス）</t>
  </si>
  <si>
    <t>USDCAD = WTI(原油)</t>
  </si>
  <si>
    <t>NZDUSD = GDT(乳製品)価格指数</t>
  </si>
  <si>
    <t>AUDUSD = XAUUSD(NY 金)</t>
  </si>
  <si>
    <t>USDJPY 安 = XAUUSD（NY 金）高</t>
  </si>
  <si>
    <t>USDJPY = 米10 年債金利</t>
  </si>
  <si>
    <t>USDJPY = 日経平均</t>
  </si>
  <si>
    <t>相関</t>
  </si>
  <si>
    <t>逆相関</t>
    <rPh sb="0" eb="1">
      <t>ギャク</t>
    </rPh>
    <rPh sb="1" eb="3">
      <t>ソウカン</t>
    </rPh>
    <phoneticPr fontId="2"/>
  </si>
  <si>
    <t>相関</t>
    <rPh sb="0" eb="2">
      <t>ソウカン</t>
    </rPh>
    <phoneticPr fontId="2"/>
  </si>
  <si>
    <t>USDJPY</t>
    <phoneticPr fontId="2"/>
  </si>
  <si>
    <t>NZDUSD</t>
    <phoneticPr fontId="2"/>
  </si>
  <si>
    <t>NZDJPY</t>
    <phoneticPr fontId="2"/>
  </si>
  <si>
    <t>USDCHF</t>
    <phoneticPr fontId="2"/>
  </si>
  <si>
    <t>NZDUSD</t>
    <phoneticPr fontId="2"/>
  </si>
  <si>
    <t>NZDCHF</t>
    <phoneticPr fontId="2"/>
  </si>
  <si>
    <t>USDCAD</t>
    <phoneticPr fontId="2"/>
  </si>
  <si>
    <t>NZDCAD</t>
    <phoneticPr fontId="2"/>
  </si>
  <si>
    <t>→NZDUSD</t>
    <phoneticPr fontId="2"/>
  </si>
  <si>
    <t>→EURUSD</t>
    <phoneticPr fontId="2"/>
  </si>
  <si>
    <t>GBPUSD</t>
    <phoneticPr fontId="2"/>
  </si>
  <si>
    <t>GBPNZD</t>
    <phoneticPr fontId="2"/>
  </si>
  <si>
    <t>GBPJPY</t>
    <phoneticPr fontId="2"/>
  </si>
  <si>
    <t>NZD &lt; AUD &lt; EUR &lt; USD</t>
    <phoneticPr fontId="2"/>
  </si>
  <si>
    <t>EUR &lt; GBP &lt; AUD</t>
    <phoneticPr fontId="2"/>
  </si>
  <si>
    <t>GBPCHF</t>
    <phoneticPr fontId="2"/>
  </si>
  <si>
    <t>GBPUSD</t>
    <phoneticPr fontId="2"/>
  </si>
  <si>
    <t>GBPCAD</t>
    <phoneticPr fontId="2"/>
  </si>
  <si>
    <t>GBP &gt; AUD</t>
    <phoneticPr fontId="2"/>
  </si>
  <si>
    <t>GBP &lt; AUD</t>
    <phoneticPr fontId="2"/>
  </si>
  <si>
    <t>AUD強い</t>
    <rPh sb="3" eb="4">
      <t>ツヨ</t>
    </rPh>
    <phoneticPr fontId="2"/>
  </si>
  <si>
    <t>↓</t>
    <phoneticPr fontId="2"/>
  </si>
  <si>
    <t>AUDUSD</t>
    <phoneticPr fontId="2"/>
  </si>
  <si>
    <t>GBPAUD</t>
    <phoneticPr fontId="2"/>
  </si>
  <si>
    <t>EURUSD</t>
    <phoneticPr fontId="2"/>
  </si>
  <si>
    <t>EURNZD</t>
    <phoneticPr fontId="2"/>
  </si>
  <si>
    <t>EURJPY</t>
    <phoneticPr fontId="2"/>
  </si>
  <si>
    <t>EUR &lt; GBP</t>
    <phoneticPr fontId="2"/>
  </si>
  <si>
    <t>GBP強い</t>
    <rPh sb="3" eb="4">
      <t>ツヨ</t>
    </rPh>
    <phoneticPr fontId="2"/>
  </si>
  <si>
    <t>↓</t>
    <phoneticPr fontId="2"/>
  </si>
  <si>
    <t>EURUSD</t>
    <phoneticPr fontId="2"/>
  </si>
  <si>
    <t>EURGBP</t>
    <phoneticPr fontId="2"/>
  </si>
  <si>
    <t>EURCHF</t>
    <phoneticPr fontId="2"/>
  </si>
  <si>
    <t>USDCAD</t>
    <phoneticPr fontId="2"/>
  </si>
  <si>
    <t>EURCAD</t>
    <phoneticPr fontId="2"/>
  </si>
  <si>
    <t>EUR &gt; AUD</t>
    <phoneticPr fontId="2"/>
  </si>
  <si>
    <t>EUR &lt; AUD</t>
    <phoneticPr fontId="2"/>
  </si>
  <si>
    <t>EURUSD</t>
    <phoneticPr fontId="2"/>
  </si>
  <si>
    <t>EURAUD</t>
    <phoneticPr fontId="2"/>
  </si>
  <si>
    <t>EUR &lt; USD</t>
    <phoneticPr fontId="2"/>
  </si>
  <si>
    <t>EUR &lt; USD</t>
    <phoneticPr fontId="2"/>
  </si>
  <si>
    <t>ドル強い</t>
    <rPh sb="2" eb="3">
      <t>ツヨ</t>
    </rPh>
    <phoneticPr fontId="2"/>
  </si>
  <si>
    <t>CHFJPY</t>
    <phoneticPr fontId="2"/>
  </si>
  <si>
    <t>USDCHF</t>
    <phoneticPr fontId="2"/>
  </si>
  <si>
    <t>CADCHF</t>
    <phoneticPr fontId="2"/>
  </si>
  <si>
    <t>CADJPY</t>
    <phoneticPr fontId="2"/>
  </si>
  <si>
    <t>AUD &gt; NZD</t>
    <phoneticPr fontId="2"/>
  </si>
  <si>
    <t>AUDNZD</t>
    <phoneticPr fontId="2"/>
  </si>
  <si>
    <t>AUDJPY</t>
    <phoneticPr fontId="2"/>
  </si>
  <si>
    <t>AUDCHF</t>
    <phoneticPr fontId="2"/>
  </si>
  <si>
    <t>AUDCAD</t>
    <phoneticPr fontId="2"/>
  </si>
  <si>
    <t>スイスクロス</t>
    <phoneticPr fontId="2"/>
  </si>
  <si>
    <t>ポンドクロス</t>
    <phoneticPr fontId="2"/>
  </si>
  <si>
    <t>ユーロクロス</t>
    <phoneticPr fontId="2"/>
  </si>
  <si>
    <t>米ドルストレート</t>
    <rPh sb="0" eb="1">
      <t>コメ</t>
    </rPh>
    <phoneticPr fontId="2"/>
  </si>
  <si>
    <t>円クロス</t>
    <rPh sb="0" eb="1">
      <t>エン</t>
    </rPh>
    <phoneticPr fontId="2"/>
  </si>
  <si>
    <t>相関性</t>
    <rPh sb="0" eb="3">
      <t>ソウカンセイ</t>
    </rPh>
    <phoneticPr fontId="2"/>
  </si>
  <si>
    <t>構成通貨</t>
    <rPh sb="0" eb="2">
      <t>コウセイ</t>
    </rPh>
    <rPh sb="2" eb="4">
      <t>ツウカ</t>
    </rPh>
    <phoneticPr fontId="2"/>
  </si>
  <si>
    <t>通貨の
種類</t>
    <rPh sb="0" eb="2">
      <t>ツウカ</t>
    </rPh>
    <rPh sb="4" eb="6">
      <t>シュルイ</t>
    </rPh>
    <phoneticPr fontId="2"/>
  </si>
  <si>
    <t>状況</t>
    <rPh sb="0" eb="2">
      <t>ジョウキョウ</t>
    </rPh>
    <phoneticPr fontId="2"/>
  </si>
  <si>
    <t>NZDCAD</t>
    <phoneticPr fontId="2"/>
  </si>
  <si>
    <t>GBPJPY</t>
    <phoneticPr fontId="2"/>
  </si>
  <si>
    <t>GBPCHF</t>
    <phoneticPr fontId="2"/>
  </si>
  <si>
    <t>GBPCAD</t>
    <phoneticPr fontId="2"/>
  </si>
  <si>
    <t>EURJPY</t>
    <phoneticPr fontId="2"/>
  </si>
  <si>
    <t>EURCHF</t>
    <phoneticPr fontId="2"/>
  </si>
  <si>
    <t>EURAUD</t>
    <phoneticPr fontId="2"/>
  </si>
  <si>
    <t>CHFJPY</t>
    <phoneticPr fontId="2"/>
  </si>
  <si>
    <t>AUDNZD</t>
    <phoneticPr fontId="2"/>
  </si>
  <si>
    <t>AUDCHF</t>
    <phoneticPr fontId="2"/>
  </si>
  <si>
    <t>月足</t>
    <rPh sb="0" eb="1">
      <t>ツキ</t>
    </rPh>
    <rPh sb="1" eb="2">
      <t>アシ</t>
    </rPh>
    <phoneticPr fontId="2"/>
  </si>
  <si>
    <t>合成通貨のトレンド</t>
    <rPh sb="0" eb="2">
      <t>ゴウセイ</t>
    </rPh>
    <rPh sb="2" eb="4">
      <t>ツウカ</t>
    </rPh>
    <phoneticPr fontId="2"/>
  </si>
  <si>
    <t>通貨の強弱</t>
    <rPh sb="0" eb="2">
      <t>ツウカ</t>
    </rPh>
    <rPh sb="3" eb="5">
      <t>キョウジャク</t>
    </rPh>
    <phoneticPr fontId="2"/>
  </si>
  <si>
    <t>合成通貨強弱表</t>
    <rPh sb="0" eb="2">
      <t>ゴウセイ</t>
    </rPh>
    <rPh sb="2" eb="4">
      <t>ツウカ</t>
    </rPh>
    <rPh sb="4" eb="6">
      <t>キョウジャク</t>
    </rPh>
    <rPh sb="6" eb="7">
      <t>ヒョウ</t>
    </rPh>
    <phoneticPr fontId="2"/>
  </si>
  <si>
    <t>AUDNZD</t>
    <phoneticPr fontId="2"/>
  </si>
  <si>
    <t>ｵｾｱﾆｱが強い時</t>
    <rPh sb="6" eb="7">
      <t>ツヨ</t>
    </rPh>
    <rPh sb="8" eb="9">
      <t>トキ</t>
    </rPh>
    <phoneticPr fontId="2"/>
  </si>
  <si>
    <t>EURAUD</t>
    <phoneticPr fontId="2"/>
  </si>
  <si>
    <t>全体相関</t>
    <rPh sb="0" eb="2">
      <t>ゼンタイ</t>
    </rPh>
    <rPh sb="2" eb="4">
      <t>ソウカン</t>
    </rPh>
    <phoneticPr fontId="2"/>
  </si>
  <si>
    <t>欧州が強い時</t>
    <rPh sb="0" eb="2">
      <t>オウシュウ</t>
    </rPh>
    <rPh sb="3" eb="4">
      <t>ツヨ</t>
    </rPh>
    <rPh sb="5" eb="6">
      <t>トキ</t>
    </rPh>
    <phoneticPr fontId="2"/>
  </si>
  <si>
    <t>欧州対ｵｾｵﾆｱ</t>
    <rPh sb="0" eb="2">
      <t>オウシュウ</t>
    </rPh>
    <rPh sb="2" eb="3">
      <t>タイ</t>
    </rPh>
    <phoneticPr fontId="2"/>
  </si>
  <si>
    <t>通貨の種類</t>
  </si>
  <si>
    <t>ドルストレート強弱表</t>
    <rPh sb="7" eb="9">
      <t>キョウジャク</t>
    </rPh>
    <rPh sb="9" eb="10">
      <t>ヒョウ</t>
    </rPh>
    <phoneticPr fontId="2"/>
  </si>
  <si>
    <t>その他</t>
    <rPh sb="2" eb="3">
      <t>タ</t>
    </rPh>
    <phoneticPr fontId="2"/>
  </si>
  <si>
    <t>下落トレンド</t>
    <rPh sb="0" eb="2">
      <t>ゲラク</t>
    </rPh>
    <phoneticPr fontId="2"/>
  </si>
  <si>
    <t>上昇トレンド</t>
    <rPh sb="0" eb="2">
      <t>ジョウショウ</t>
    </rPh>
    <phoneticPr fontId="2"/>
  </si>
  <si>
    <t>AUDUSD</t>
    <phoneticPr fontId="2"/>
  </si>
  <si>
    <t>-</t>
    <phoneticPr fontId="2"/>
  </si>
  <si>
    <t>FS</t>
    <phoneticPr fontId="2"/>
  </si>
  <si>
    <t>金額</t>
    <rPh sb="0" eb="2">
      <t>キンガク</t>
    </rPh>
    <phoneticPr fontId="2"/>
  </si>
  <si>
    <t>pips</t>
    <phoneticPr fontId="2"/>
  </si>
  <si>
    <t>実際の損益</t>
    <rPh sb="0" eb="2">
      <t>ジッサイ</t>
    </rPh>
    <rPh sb="3" eb="5">
      <t>ソンエキ</t>
    </rPh>
    <phoneticPr fontId="2"/>
  </si>
  <si>
    <t>マイルールシートに従う。</t>
    <phoneticPr fontId="3"/>
  </si>
  <si>
    <t>マイルールシートに従う。</t>
    <rPh sb="9" eb="10">
      <t>シタガ</t>
    </rPh>
    <phoneticPr fontId="3"/>
  </si>
  <si>
    <t>資金（円)</t>
    <rPh sb="0" eb="2">
      <t>シキン</t>
    </rPh>
    <rPh sb="3" eb="4">
      <t>エン</t>
    </rPh>
    <phoneticPr fontId="3"/>
  </si>
  <si>
    <t>単純化計算損益</t>
    <rPh sb="0" eb="3">
      <t>タンジュンカ</t>
    </rPh>
    <rPh sb="3" eb="5">
      <t>ケイサン</t>
    </rPh>
    <rPh sb="5" eb="7">
      <t>ソンエキ</t>
    </rPh>
    <phoneticPr fontId="3"/>
  </si>
  <si>
    <t xml:space="preserve">　欧州通貨は全体的に似た動きをする。 </t>
    <phoneticPr fontId="2"/>
  </si>
  <si>
    <t>　オセアニア通貨は全体的に似た動きをする。</t>
    <phoneticPr fontId="2"/>
  </si>
  <si>
    <t xml:space="preserve">　EURAUDとGBPAUDは似た動き。 </t>
    <phoneticPr fontId="2"/>
  </si>
  <si>
    <t xml:space="preserve">　EURNZDとGBPNZDは似た動き。 </t>
    <phoneticPr fontId="2"/>
  </si>
  <si>
    <t xml:space="preserve">　AUDCHFとEURAUDは似た動き。 </t>
    <phoneticPr fontId="2"/>
  </si>
  <si>
    <t>　NZDCHFとEURNZDは似た動き。</t>
    <phoneticPr fontId="2"/>
  </si>
  <si>
    <t xml:space="preserve">　EURとCHFの動きは似ている。 </t>
    <phoneticPr fontId="2"/>
  </si>
  <si>
    <t xml:space="preserve">　CADと原油の動きは似ている。 </t>
    <phoneticPr fontId="2"/>
  </si>
  <si>
    <t xml:space="preserve">　ダウ平均とUSDJPYの動きは似ている。 </t>
    <phoneticPr fontId="2"/>
  </si>
  <si>
    <t xml:space="preserve">　ダウ平均と日経平均の動きは似ている（最近は日銀が株を購入しているため、似てきていませんが・・・） </t>
    <phoneticPr fontId="2"/>
  </si>
  <si>
    <t>項番</t>
    <rPh sb="0" eb="2">
      <t>コウバン</t>
    </rPh>
    <phoneticPr fontId="2"/>
  </si>
  <si>
    <t>通貨</t>
    <rPh sb="0" eb="2">
      <t>ツウカ</t>
    </rPh>
    <phoneticPr fontId="2"/>
  </si>
  <si>
    <t xml:space="preserve">日足で見ると、一応、ファーストストライクで、ルール通りですが、４時間足で見ると、緑の矢印のように一回押し返されているので、ファーストストライクと言えるのかどうか微妙ですが、結果オーライとなりました。
ルールでは、１：２での決済ですが、途中、サポートで止められたのを機に、弱気になり決済してしまいました。
</t>
    <rPh sb="0" eb="2">
      <t>ヒアシ</t>
    </rPh>
    <rPh sb="3" eb="4">
      <t>ミ</t>
    </rPh>
    <rPh sb="7" eb="9">
      <t>イチオウ</t>
    </rPh>
    <rPh sb="25" eb="26">
      <t>トオ</t>
    </rPh>
    <rPh sb="32" eb="34">
      <t>ジカン</t>
    </rPh>
    <rPh sb="34" eb="35">
      <t>アシ</t>
    </rPh>
    <rPh sb="36" eb="37">
      <t>ミ</t>
    </rPh>
    <rPh sb="40" eb="41">
      <t>ミドリ</t>
    </rPh>
    <rPh sb="42" eb="44">
      <t>ヤジルシ</t>
    </rPh>
    <rPh sb="48" eb="50">
      <t>イッカイ</t>
    </rPh>
    <rPh sb="50" eb="51">
      <t>オ</t>
    </rPh>
    <rPh sb="52" eb="53">
      <t>カエ</t>
    </rPh>
    <rPh sb="72" eb="73">
      <t>イ</t>
    </rPh>
    <rPh sb="80" eb="82">
      <t>ビミョウ</t>
    </rPh>
    <rPh sb="86" eb="88">
      <t>ケッカ</t>
    </rPh>
    <rPh sb="112" eb="114">
      <t>ケッサイ</t>
    </rPh>
    <rPh sb="118" eb="120">
      <t>トチュウ</t>
    </rPh>
    <rPh sb="126" eb="127">
      <t>ト</t>
    </rPh>
    <rPh sb="133" eb="134">
      <t>キ</t>
    </rPh>
    <rPh sb="136" eb="138">
      <t>ヨワキ</t>
    </rPh>
    <rPh sb="141" eb="143">
      <t>ケッサイ</t>
    </rPh>
    <phoneticPr fontId="2"/>
  </si>
  <si>
    <t xml:space="preserve">一応、ルール通りできました。
まず、日足でファーストストライクっぽい箇所を見つけ、４時間足で確認しながらエントリー値を決めて、実施しました。
ダウ理論の値動きになっており、サポレジ超え後のファーストストライクで、PBも出ています。
</t>
    <rPh sb="0" eb="2">
      <t>イチオウ</t>
    </rPh>
    <rPh sb="6" eb="7">
      <t>トオ</t>
    </rPh>
    <rPh sb="19" eb="21">
      <t>ヒアシ</t>
    </rPh>
    <rPh sb="35" eb="37">
      <t>カショ</t>
    </rPh>
    <rPh sb="38" eb="39">
      <t>ミ</t>
    </rPh>
    <rPh sb="43" eb="45">
      <t>ジカン</t>
    </rPh>
    <rPh sb="45" eb="46">
      <t>アシ</t>
    </rPh>
    <rPh sb="47" eb="49">
      <t>カクニン</t>
    </rPh>
    <rPh sb="58" eb="59">
      <t>チ</t>
    </rPh>
    <rPh sb="60" eb="61">
      <t>キ</t>
    </rPh>
    <rPh sb="64" eb="66">
      <t>ジッシ</t>
    </rPh>
    <rPh sb="75" eb="77">
      <t>リロン</t>
    </rPh>
    <rPh sb="78" eb="80">
      <t>ネウゴ</t>
    </rPh>
    <rPh sb="92" eb="93">
      <t>コ</t>
    </rPh>
    <rPh sb="94" eb="95">
      <t>ゴ</t>
    </rPh>
    <rPh sb="111" eb="112">
      <t>デ</t>
    </rPh>
    <phoneticPr fontId="2"/>
  </si>
  <si>
    <t>一応、ルール通りできました。
まず、日足でファーストストライクっぽい箇所を見つけ、４時間足で確認しながらエントリー値を決めて、実施しました。
もし、決済した付近にサポレジがあり、再度、戻し（ファーストストライク）的な値動きになっていたら、トレイリングもできるかもしれませんが、サポレジが何もないところで戻しがあると、さすがに、ルール通り決済するしかないな、っと思いました。</t>
    <rPh sb="0" eb="2">
      <t>イチオウ</t>
    </rPh>
    <rPh sb="6" eb="7">
      <t>トオ</t>
    </rPh>
    <rPh sb="19" eb="21">
      <t>ヒアシ</t>
    </rPh>
    <rPh sb="35" eb="37">
      <t>カショ</t>
    </rPh>
    <rPh sb="38" eb="39">
      <t>ミ</t>
    </rPh>
    <rPh sb="43" eb="45">
      <t>ジカン</t>
    </rPh>
    <rPh sb="45" eb="46">
      <t>アシ</t>
    </rPh>
    <rPh sb="47" eb="49">
      <t>カクニン</t>
    </rPh>
    <rPh sb="58" eb="59">
      <t>チ</t>
    </rPh>
    <rPh sb="60" eb="61">
      <t>キ</t>
    </rPh>
    <rPh sb="64" eb="66">
      <t>ジッシ</t>
    </rPh>
    <rPh sb="76" eb="78">
      <t>ケッサイ</t>
    </rPh>
    <rPh sb="80" eb="82">
      <t>フキン</t>
    </rPh>
    <rPh sb="91" eb="93">
      <t>サイド</t>
    </rPh>
    <rPh sb="94" eb="95">
      <t>モド</t>
    </rPh>
    <rPh sb="108" eb="109">
      <t>テキ</t>
    </rPh>
    <rPh sb="110" eb="111">
      <t>ネ</t>
    </rPh>
    <rPh sb="111" eb="112">
      <t>ウゴ</t>
    </rPh>
    <rPh sb="145" eb="146">
      <t>ナニ</t>
    </rPh>
    <rPh sb="153" eb="154">
      <t>モド</t>
    </rPh>
    <rPh sb="168" eb="169">
      <t>トオ</t>
    </rPh>
    <rPh sb="170" eb="172">
      <t>ケッサイ</t>
    </rPh>
    <rPh sb="182" eb="183">
      <t>オモ</t>
    </rPh>
    <phoneticPr fontId="2"/>
  </si>
  <si>
    <t xml:space="preserve">11/14週の結果です。
■リアルトレード
　 対象通貨：ドルストレート
　 資金100000円で、8770円(8.8%)、３戦３勝０敗となりました。
■検証
　 今週はなしです。
リアルトレードについては、相場に勢いがあっただけのラッキー的な感じがありますが、初戦勝ち越しということで嬉しです。
今週は反転ルール①は無く、トレンドルール②のみでしたが、トレンドルールの場合は、決済がいろいろできそうな気がしてきました。
　・そのまま、１：２で決済
　・１：２ということに縛られず、サポレジとFIBを見て、決済ポイントを毎回柔軟に考える。
　・決済ポイントまで来ていない段階でいったん戻しがある場合はトレイリングし、決済ポイントも上げる
など、どれも今までの勉強会で聞いたような内容ですが、追って、検証してみたいです。
</t>
    <rPh sb="5" eb="6">
      <t>シュウ</t>
    </rPh>
    <rPh sb="7" eb="9">
      <t>ケッカ</t>
    </rPh>
    <rPh sb="24" eb="26">
      <t>タイショウ</t>
    </rPh>
    <rPh sb="26" eb="28">
      <t>ツウカ</t>
    </rPh>
    <rPh sb="39" eb="41">
      <t>シキン</t>
    </rPh>
    <rPh sb="47" eb="48">
      <t>エン</t>
    </rPh>
    <rPh sb="54" eb="55">
      <t>エン</t>
    </rPh>
    <rPh sb="63" eb="64">
      <t>セン</t>
    </rPh>
    <rPh sb="65" eb="66">
      <t>ショウ</t>
    </rPh>
    <rPh sb="67" eb="68">
      <t>パイ</t>
    </rPh>
    <rPh sb="77" eb="79">
      <t>ケンショウ</t>
    </rPh>
    <rPh sb="82" eb="84">
      <t>コンシュウ</t>
    </rPh>
    <rPh sb="105" eb="107">
      <t>ソウバ</t>
    </rPh>
    <rPh sb="108" eb="109">
      <t>イキオ</t>
    </rPh>
    <rPh sb="121" eb="122">
      <t>テキ</t>
    </rPh>
    <rPh sb="123" eb="124">
      <t>カン</t>
    </rPh>
    <rPh sb="132" eb="134">
      <t>ショセン</t>
    </rPh>
    <rPh sb="134" eb="135">
      <t>カ</t>
    </rPh>
    <rPh sb="136" eb="137">
      <t>コ</t>
    </rPh>
    <rPh sb="144" eb="145">
      <t>ウレ</t>
    </rPh>
    <rPh sb="151" eb="153">
      <t>コンシュウ</t>
    </rPh>
    <rPh sb="154" eb="156">
      <t>ハンテン</t>
    </rPh>
    <rPh sb="161" eb="162">
      <t>ナ</t>
    </rPh>
    <rPh sb="187" eb="189">
      <t>バアイ</t>
    </rPh>
    <rPh sb="191" eb="193">
      <t>ケッサイ</t>
    </rPh>
    <rPh sb="203" eb="204">
      <t>キ</t>
    </rPh>
    <rPh sb="224" eb="226">
      <t>ケッサイ</t>
    </rPh>
    <rPh sb="238" eb="239">
      <t>シバ</t>
    </rPh>
    <rPh sb="252" eb="253">
      <t>ミ</t>
    </rPh>
    <rPh sb="262" eb="264">
      <t>マイカイ</t>
    </rPh>
    <rPh sb="264" eb="266">
      <t>ジュウナン</t>
    </rPh>
    <rPh sb="267" eb="268">
      <t>カンガ</t>
    </rPh>
    <rPh sb="327" eb="328">
      <t>イマ</t>
    </rPh>
    <rPh sb="331" eb="333">
      <t>ベンキョウ</t>
    </rPh>
    <rPh sb="333" eb="334">
      <t>カイ</t>
    </rPh>
    <rPh sb="335" eb="336">
      <t>キ</t>
    </rPh>
    <rPh sb="341" eb="343">
      <t>ナイヨウ</t>
    </rPh>
    <rPh sb="347" eb="348">
      <t>オ</t>
    </rPh>
    <rPh sb="351" eb="353">
      <t>ケンショウ</t>
    </rPh>
    <phoneticPr fontId="2"/>
  </si>
  <si>
    <t>感想など</t>
    <rPh sb="0" eb="2">
      <t>カンソウ</t>
    </rPh>
    <phoneticPr fontId="2"/>
  </si>
  <si>
    <t>画像</t>
    <rPh sb="0" eb="2">
      <t>ガゾウ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</si>
</sst>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0_ "/>
    <numFmt numFmtId="177" formatCode="m/d;@"/>
    <numFmt numFmtId="178" formatCode="#,##0_ ;[Red]\-#,##0\ "/>
    <numFmt numFmtId="179" formatCode="0.0%"/>
    <numFmt numFmtId="180" formatCode="#,##0_ "/>
    <numFmt numFmtId="181" formatCode="0.0_ ;[Red]\-0.0\ "/>
    <numFmt numFmtId="182" formatCode="h:mm;@"/>
    <numFmt numFmtId="183" formatCode="0.0000_ ;[Red]\-0.0000\ "/>
    <numFmt numFmtId="184" formatCode="#,##0.00_ ;[Red]\-#,##0.00\ "/>
    <numFmt numFmtId="185" formatCode="0_ ;[Red]\-0\ "/>
    <numFmt numFmtId="186" formatCode="0.00000_ ;[Red]\-0.00000\ "/>
  </numFmts>
  <fonts count="3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sz val="11"/>
      <color rgb="FFFF0000"/>
      <name val="ＭＳ Ｐゴシック"/>
      <family val="3"/>
      <charset val="128"/>
    </font>
    <font>
      <sz val="11"/>
      <color theme="0" tint="-0.14999847407452621"/>
      <name val="ＭＳ Ｐゴシック"/>
      <family val="3"/>
      <charset val="128"/>
      <scheme val="minor"/>
    </font>
    <font>
      <b/>
      <sz val="11"/>
      <color rgb="FFFF0000"/>
      <name val="ＭＳ Ｐゴシック"/>
      <family val="3"/>
      <charset val="128"/>
      <scheme val="minor"/>
    </font>
    <font>
      <b/>
      <sz val="11"/>
      <color rgb="FFFF0000"/>
      <name val="ＭＳ Ｐゴシック"/>
      <family val="3"/>
      <charset val="128"/>
    </font>
    <font>
      <b/>
      <sz val="11"/>
      <color rgb="FF0000FF"/>
      <name val="ＭＳ Ｐゴシック"/>
      <family val="3"/>
      <charset val="128"/>
    </font>
    <font>
      <b/>
      <sz val="22"/>
      <color rgb="FF0000FF"/>
      <name val="ＭＳ Ｐ明朝"/>
      <family val="1"/>
      <charset val="128"/>
    </font>
    <font>
      <b/>
      <sz val="24"/>
      <color rgb="FF0000FF"/>
      <name val="ＭＳ Ｐ明朝"/>
      <family val="1"/>
      <charset val="128"/>
    </font>
    <font>
      <sz val="11"/>
      <name val="ＭＳ Ｐゴシック"/>
      <family val="3"/>
      <charset val="128"/>
    </font>
    <font>
      <sz val="11"/>
      <color rgb="FFFF0000"/>
      <name val="ＭＳ Ｐゴシック"/>
      <family val="3"/>
      <charset val="128"/>
      <scheme val="minor"/>
    </font>
    <font>
      <strike/>
      <sz val="11"/>
      <color indexed="8"/>
      <name val="ＭＳ Ｐゴシック"/>
      <family val="3"/>
      <charset val="128"/>
    </font>
    <font>
      <strike/>
      <sz val="11"/>
      <name val="ＭＳ Ｐゴシック"/>
      <family val="3"/>
      <charset val="128"/>
    </font>
    <font>
      <strike/>
      <sz val="11"/>
      <color rgb="FFFF0000"/>
      <name val="ＭＳ Ｐゴシック"/>
      <family val="3"/>
      <charset val="128"/>
    </font>
    <font>
      <b/>
      <strike/>
      <sz val="11"/>
      <color rgb="FF0000FF"/>
      <name val="ＭＳ Ｐゴシック"/>
      <family val="3"/>
      <charset val="128"/>
    </font>
    <font>
      <sz val="11"/>
      <name val="ＭＳ Ｐ明朝"/>
      <family val="1"/>
      <charset val="128"/>
    </font>
    <font>
      <b/>
      <sz val="28"/>
      <color rgb="FF0000FF"/>
      <name val="ＭＳ Ｐ明朝"/>
      <family val="1"/>
      <charset val="128"/>
    </font>
    <font>
      <b/>
      <sz val="16"/>
      <name val="ＭＳ Ｐ明朝"/>
      <family val="1"/>
      <charset val="128"/>
    </font>
    <font>
      <b/>
      <sz val="22"/>
      <color rgb="FFFF0000"/>
      <name val="ＭＳ Ｐ明朝"/>
      <family val="1"/>
      <charset val="128"/>
    </font>
    <font>
      <b/>
      <sz val="22"/>
      <color rgb="FF006600"/>
      <name val="ＭＳ Ｐ明朝"/>
      <family val="1"/>
      <charset val="128"/>
    </font>
    <font>
      <sz val="28"/>
      <color indexed="8"/>
      <name val="ＭＳ Ｐゴシック"/>
      <family val="3"/>
      <charset val="128"/>
    </font>
    <font>
      <sz val="14"/>
      <name val="ＭＳ Ｐ明朝"/>
      <family val="1"/>
      <charset val="128"/>
    </font>
    <font>
      <b/>
      <sz val="11"/>
      <name val="ＭＳ Ｐ明朝"/>
      <family val="1"/>
      <charset val="128"/>
    </font>
  </fonts>
  <fills count="19">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00"/>
        <bgColor indexed="64"/>
      </patternFill>
    </fill>
    <fill>
      <patternFill patternType="solid">
        <fgColor rgb="FF99FFCC"/>
        <bgColor indexed="64"/>
      </patternFill>
    </fill>
    <fill>
      <patternFill patternType="solid">
        <fgColor rgb="FFFFC000"/>
        <bgColor indexed="64"/>
      </patternFill>
    </fill>
    <fill>
      <patternFill patternType="solid">
        <fgColor rgb="FF66FFFF"/>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99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25">
    <xf numFmtId="0" fontId="0" fillId="0" borderId="0" xfId="0">
      <alignment vertical="center"/>
    </xf>
    <xf numFmtId="0" fontId="0" fillId="0" borderId="0" xfId="0"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0" fillId="0" borderId="3" xfId="0" applyFill="1" applyBorder="1" applyAlignment="1">
      <alignment horizontal="center" vertical="center"/>
    </xf>
    <xf numFmtId="0" fontId="8" fillId="0" borderId="3" xfId="0" applyFont="1" applyFill="1" applyBorder="1" applyAlignment="1">
      <alignment vertical="center"/>
    </xf>
    <xf numFmtId="0" fontId="8" fillId="0" borderId="4" xfId="0" applyFont="1" applyFill="1" applyBorder="1" applyAlignment="1">
      <alignment horizontal="center" vertical="center"/>
    </xf>
    <xf numFmtId="0" fontId="0" fillId="0" borderId="5" xfId="0" applyBorder="1" applyAlignment="1">
      <alignment horizontal="center" vertical="center"/>
    </xf>
    <xf numFmtId="0" fontId="8" fillId="5" borderId="1" xfId="0" applyFont="1" applyFill="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7" fillId="0" borderId="0" xfId="0" applyFont="1" applyAlignment="1">
      <alignment horizontal="center" vertical="center"/>
    </xf>
    <xf numFmtId="0" fontId="8" fillId="4" borderId="1" xfId="0" applyFont="1" applyFill="1" applyBorder="1" applyAlignment="1">
      <alignment horizontal="center" vertical="center"/>
    </xf>
    <xf numFmtId="0" fontId="0" fillId="0" borderId="1" xfId="0" applyBorder="1" applyAlignment="1">
      <alignment horizontal="center" vertical="center"/>
    </xf>
    <xf numFmtId="0" fontId="8" fillId="4" borderId="5" xfId="0" applyFont="1" applyFill="1" applyBorder="1" applyAlignment="1">
      <alignment horizontal="center" vertical="center"/>
    </xf>
    <xf numFmtId="0" fontId="8" fillId="3" borderId="7"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9" fillId="0" borderId="1" xfId="0" applyFont="1" applyFill="1" applyBorder="1" applyAlignment="1">
      <alignment horizontal="center" vertical="center"/>
    </xf>
    <xf numFmtId="177" fontId="9" fillId="8" borderId="1" xfId="0" applyNumberFormat="1" applyFont="1" applyFill="1" applyBorder="1" applyAlignment="1">
      <alignment horizontal="center" vertical="center"/>
    </xf>
    <xf numFmtId="0" fontId="9" fillId="8" borderId="1" xfId="0" applyFont="1" applyFill="1" applyBorder="1" applyAlignment="1">
      <alignment horizontal="center" vertical="center"/>
    </xf>
    <xf numFmtId="0" fontId="5" fillId="0" borderId="1" xfId="0" applyFont="1" applyBorder="1" applyAlignment="1">
      <alignment horizontal="center" vertical="center" wrapText="1"/>
    </xf>
    <xf numFmtId="182" fontId="9" fillId="8" borderId="1" xfId="0" applyNumberFormat="1" applyFont="1" applyFill="1" applyBorder="1" applyAlignment="1">
      <alignment horizontal="center" vertical="center"/>
    </xf>
    <xf numFmtId="0" fontId="0" fillId="0" borderId="0" xfId="0" applyAlignment="1">
      <alignment vertical="center" wrapText="1"/>
    </xf>
    <xf numFmtId="178" fontId="0" fillId="0" borderId="0" xfId="0" applyNumberFormat="1" applyAlignment="1">
      <alignment horizontal="center" vertical="center"/>
    </xf>
    <xf numFmtId="179" fontId="0" fillId="0" borderId="0" xfId="0" applyNumberFormat="1" applyAlignment="1">
      <alignment horizontal="center" vertical="center"/>
    </xf>
    <xf numFmtId="0" fontId="9" fillId="8" borderId="1" xfId="0" applyFont="1" applyFill="1" applyBorder="1" applyAlignment="1">
      <alignment horizontal="center" vertical="center"/>
    </xf>
    <xf numFmtId="0" fontId="0" fillId="0" borderId="4" xfId="0" applyFill="1" applyBorder="1" applyAlignment="1">
      <alignment horizontal="left" vertical="center"/>
    </xf>
    <xf numFmtId="0" fontId="9" fillId="8" borderId="1" xfId="0" applyFont="1" applyFill="1" applyBorder="1" applyAlignment="1">
      <alignment horizontal="center" vertical="center"/>
    </xf>
    <xf numFmtId="0" fontId="9" fillId="0" borderId="1" xfId="0" applyFont="1" applyFill="1" applyBorder="1" applyAlignment="1">
      <alignment horizontal="center" vertical="center"/>
    </xf>
    <xf numFmtId="0" fontId="0" fillId="0" borderId="0" xfId="0" applyFill="1" applyBorder="1" applyAlignment="1">
      <alignment vertical="center"/>
    </xf>
    <xf numFmtId="177" fontId="12" fillId="0" borderId="1" xfId="0" applyNumberFormat="1" applyFont="1" applyFill="1" applyBorder="1" applyAlignment="1">
      <alignment horizontal="center" vertical="center"/>
    </xf>
    <xf numFmtId="178"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ill="1">
      <alignment vertical="center"/>
    </xf>
    <xf numFmtId="178" fontId="0" fillId="0" borderId="0" xfId="0" applyNumberFormat="1">
      <alignment vertical="center"/>
    </xf>
    <xf numFmtId="184" fontId="0" fillId="0" borderId="0" xfId="0" applyNumberFormat="1">
      <alignment vertical="center"/>
    </xf>
    <xf numFmtId="178" fontId="0" fillId="11" borderId="0" xfId="0" applyNumberFormat="1" applyFill="1" applyAlignment="1">
      <alignment horizontal="center" vertical="center"/>
    </xf>
    <xf numFmtId="179" fontId="0" fillId="11" borderId="0" xfId="0" applyNumberFormat="1" applyFill="1" applyAlignment="1">
      <alignment horizontal="center" vertical="center"/>
    </xf>
    <xf numFmtId="0" fontId="0" fillId="0" borderId="0" xfId="0" applyAlignment="1">
      <alignment vertical="top"/>
    </xf>
    <xf numFmtId="0" fontId="0" fillId="0" borderId="1" xfId="0" applyBorder="1">
      <alignment vertical="center"/>
    </xf>
    <xf numFmtId="0" fontId="16" fillId="0" borderId="0" xfId="0" applyFont="1">
      <alignment vertical="center"/>
    </xf>
    <xf numFmtId="0" fontId="13" fillId="0" borderId="1" xfId="0" applyFont="1" applyFill="1" applyBorder="1" applyAlignment="1">
      <alignment horizontal="center" vertical="center"/>
    </xf>
    <xf numFmtId="0" fontId="15" fillId="13" borderId="1" xfId="0" applyFont="1" applyFill="1" applyBorder="1">
      <alignment vertical="center"/>
    </xf>
    <xf numFmtId="0" fontId="9" fillId="12" borderId="1"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49" fontId="9" fillId="12" borderId="1" xfId="0" applyNumberFormat="1" applyFont="1" applyFill="1" applyBorder="1" applyAlignment="1">
      <alignment horizontal="center" vertical="center"/>
    </xf>
    <xf numFmtId="49" fontId="0" fillId="0" borderId="0" xfId="0" applyNumberFormat="1" applyAlignment="1">
      <alignment horizontal="center" vertical="center"/>
    </xf>
    <xf numFmtId="49" fontId="0" fillId="0" borderId="0" xfId="0" applyNumberFormat="1">
      <alignment vertical="center"/>
    </xf>
    <xf numFmtId="49" fontId="9" fillId="11" borderId="1" xfId="0" applyNumberFormat="1" applyFont="1" applyFill="1" applyBorder="1" applyAlignment="1">
      <alignment horizontal="center" vertical="center"/>
    </xf>
    <xf numFmtId="183" fontId="9" fillId="11" borderId="1" xfId="0" applyNumberFormat="1" applyFont="1" applyFill="1" applyBorder="1" applyAlignment="1">
      <alignment horizontal="center" vertical="center"/>
    </xf>
    <xf numFmtId="186" fontId="0" fillId="0" borderId="3" xfId="0" applyNumberFormat="1" applyBorder="1" applyAlignment="1">
      <alignment horizontal="center" vertical="center"/>
    </xf>
    <xf numFmtId="186" fontId="0" fillId="0" borderId="2" xfId="0" applyNumberFormat="1" applyBorder="1" applyAlignment="1">
      <alignment horizontal="center" vertical="center"/>
    </xf>
    <xf numFmtId="186" fontId="0" fillId="0" borderId="0" xfId="0" applyNumberFormat="1" applyAlignment="1">
      <alignment horizontal="center" vertical="center"/>
    </xf>
    <xf numFmtId="186" fontId="0" fillId="0" borderId="0" xfId="0" applyNumberFormat="1">
      <alignment vertical="center"/>
    </xf>
    <xf numFmtId="186" fontId="11" fillId="0" borderId="3" xfId="1" applyNumberFormat="1" applyFont="1" applyFill="1" applyBorder="1" applyAlignment="1">
      <alignment horizontal="right" vertical="center"/>
    </xf>
    <xf numFmtId="186" fontId="9" fillId="8" borderId="1" xfId="0" applyNumberFormat="1" applyFont="1" applyFill="1" applyBorder="1" applyAlignment="1">
      <alignment horizontal="center" vertical="center"/>
    </xf>
    <xf numFmtId="186" fontId="9" fillId="8" borderId="2" xfId="0" applyNumberFormat="1" applyFont="1" applyFill="1" applyBorder="1" applyAlignment="1">
      <alignment horizontal="center" vertical="center"/>
    </xf>
    <xf numFmtId="186" fontId="8" fillId="4" borderId="1" xfId="0" applyNumberFormat="1" applyFont="1" applyFill="1" applyBorder="1" applyAlignment="1">
      <alignment horizontal="center" vertical="center"/>
    </xf>
    <xf numFmtId="186" fontId="8" fillId="0" borderId="3" xfId="0" applyNumberFormat="1" applyFont="1" applyFill="1" applyBorder="1" applyAlignment="1">
      <alignment horizontal="center" vertical="center"/>
    </xf>
    <xf numFmtId="186" fontId="0" fillId="0" borderId="3" xfId="1" applyNumberFormat="1" applyFont="1" applyFill="1" applyBorder="1" applyAlignment="1">
      <alignment horizontal="center" vertical="center"/>
    </xf>
    <xf numFmtId="183" fontId="9" fillId="0"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shrinkToFit="1"/>
    </xf>
    <xf numFmtId="49" fontId="8" fillId="5" borderId="1" xfId="0" applyNumberFormat="1" applyFont="1" applyFill="1" applyBorder="1" applyAlignment="1">
      <alignment horizontal="center" vertical="center" wrapText="1" shrinkToFit="1"/>
    </xf>
    <xf numFmtId="0" fontId="19" fillId="11" borderId="1" xfId="0" applyNumberFormat="1" applyFont="1" applyFill="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186" fontId="9" fillId="8" borderId="1" xfId="0" applyNumberFormat="1" applyFont="1" applyFill="1" applyBorder="1" applyAlignment="1">
      <alignment horizontal="center" vertical="center"/>
    </xf>
    <xf numFmtId="186" fontId="9" fillId="8" borderId="2" xfId="0" applyNumberFormat="1" applyFont="1" applyFill="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186" fontId="0" fillId="0" borderId="2" xfId="0" applyNumberFormat="1" applyBorder="1" applyAlignment="1">
      <alignment horizontal="center" vertical="center"/>
    </xf>
    <xf numFmtId="0" fontId="0" fillId="0" borderId="1" xfId="0" applyBorder="1" applyAlignment="1">
      <alignment horizontal="center" vertical="center"/>
    </xf>
    <xf numFmtId="0" fontId="8" fillId="8" borderId="1"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9" fillId="8" borderId="1" xfId="0" applyFont="1" applyFill="1" applyBorder="1" applyAlignment="1">
      <alignment horizontal="center" vertical="center"/>
    </xf>
    <xf numFmtId="0" fontId="9" fillId="11" borderId="1" xfId="0" applyNumberFormat="1" applyFont="1" applyFill="1" applyBorder="1" applyAlignment="1">
      <alignment horizontal="center" vertical="center"/>
    </xf>
    <xf numFmtId="0" fontId="19" fillId="12" borderId="1" xfId="0" applyNumberFormat="1" applyFont="1" applyFill="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186" fontId="9" fillId="8" borderId="1" xfId="0" applyNumberFormat="1" applyFont="1" applyFill="1" applyBorder="1" applyAlignment="1">
      <alignment horizontal="center" vertical="center"/>
    </xf>
    <xf numFmtId="186" fontId="9" fillId="8" borderId="2" xfId="0" applyNumberFormat="1" applyFont="1" applyFill="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186" fontId="0" fillId="0" borderId="2" xfId="0" applyNumberFormat="1" applyBorder="1" applyAlignment="1">
      <alignment horizontal="center" vertical="center"/>
    </xf>
    <xf numFmtId="0" fontId="0" fillId="0" borderId="1" xfId="0" applyBorder="1" applyAlignment="1">
      <alignment horizontal="center" vertical="center"/>
    </xf>
    <xf numFmtId="0" fontId="8" fillId="8" borderId="1"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9" fillId="8" borderId="1" xfId="0" applyFont="1" applyFill="1" applyBorder="1" applyAlignment="1">
      <alignment horizontal="center" vertical="center"/>
    </xf>
    <xf numFmtId="186" fontId="9" fillId="8" borderId="1" xfId="0" applyNumberFormat="1" applyFont="1" applyFill="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9" fillId="8" borderId="1" xfId="0" applyFont="1" applyFill="1" applyBorder="1" applyAlignment="1">
      <alignment horizontal="center" vertical="center"/>
    </xf>
    <xf numFmtId="0" fontId="14" fillId="0" borderId="0" xfId="0" applyFont="1">
      <alignment vertical="center"/>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top"/>
    </xf>
    <xf numFmtId="0" fontId="0" fillId="0" borderId="0" xfId="0" applyAlignment="1">
      <alignment horizontal="left" vertical="top"/>
    </xf>
    <xf numFmtId="0" fontId="18" fillId="0" borderId="0" xfId="0" applyFont="1">
      <alignment vertical="center"/>
    </xf>
    <xf numFmtId="0" fontId="24" fillId="0" borderId="0" xfId="0" applyFont="1" applyAlignment="1">
      <alignment horizontal="left" vertical="top"/>
    </xf>
    <xf numFmtId="0" fontId="26" fillId="0" borderId="1" xfId="0" applyFont="1" applyBorder="1" applyAlignment="1">
      <alignment horizontal="center" vertical="center" wrapText="1"/>
    </xf>
    <xf numFmtId="0" fontId="18" fillId="0" borderId="1" xfId="0" applyFont="1" applyBorder="1" applyAlignment="1">
      <alignment horizontal="left" vertical="top" wrapText="1"/>
    </xf>
    <xf numFmtId="0" fontId="24" fillId="0" borderId="1" xfId="0" applyFont="1" applyBorder="1" applyAlignment="1">
      <alignment horizontal="left" vertical="top" wrapText="1"/>
    </xf>
    <xf numFmtId="0" fontId="24" fillId="0" borderId="1" xfId="0" applyFont="1" applyBorder="1" applyAlignment="1">
      <alignment horizontal="left" vertical="top"/>
    </xf>
    <xf numFmtId="0" fontId="18" fillId="0" borderId="1" xfId="0" quotePrefix="1" applyFont="1" applyBorder="1" applyAlignment="1">
      <alignment horizontal="left" vertical="top" wrapText="1"/>
    </xf>
    <xf numFmtId="0" fontId="24" fillId="0" borderId="1" xfId="0" quotePrefix="1" applyFont="1" applyBorder="1" applyAlignment="1">
      <alignment horizontal="left" vertical="top" wrapText="1"/>
    </xf>
    <xf numFmtId="0" fontId="27" fillId="9"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4" fillId="0" borderId="0" xfId="0" applyFont="1" applyFill="1" applyBorder="1" applyAlignment="1">
      <alignment horizontal="left" vertical="top" wrapText="1"/>
    </xf>
    <xf numFmtId="0" fontId="24" fillId="0" borderId="0" xfId="0" applyFont="1" applyFill="1" applyBorder="1" applyAlignment="1">
      <alignment horizontal="left" vertical="center" wrapText="1"/>
    </xf>
    <xf numFmtId="0" fontId="0" fillId="0" borderId="0" xfId="0" applyFont="1">
      <alignment vertical="center"/>
    </xf>
    <xf numFmtId="0" fontId="24" fillId="0" borderId="0" xfId="0" applyFont="1">
      <alignment vertical="center"/>
    </xf>
    <xf numFmtId="0" fontId="0" fillId="0" borderId="0" xfId="0" applyAlignment="1">
      <alignment horizontal="left" vertical="top" wrapText="1"/>
    </xf>
    <xf numFmtId="0" fontId="0" fillId="0" borderId="0" xfId="0" applyAlignment="1">
      <alignment horizontal="left" vertical="top" wrapText="1"/>
    </xf>
    <xf numFmtId="0" fontId="4" fillId="0" borderId="0" xfId="0" applyFont="1" applyAlignment="1">
      <alignment horizontal="center" vertical="center"/>
    </xf>
    <xf numFmtId="0" fontId="0" fillId="0" borderId="0" xfId="0" applyAlignment="1">
      <alignment horizontal="center" vertical="center"/>
    </xf>
    <xf numFmtId="186" fontId="9" fillId="8" borderId="1" xfId="0" applyNumberFormat="1" applyFont="1" applyFill="1" applyBorder="1" applyAlignment="1">
      <alignment horizontal="center" vertical="center"/>
    </xf>
    <xf numFmtId="186" fontId="9" fillId="8" borderId="2" xfId="0" applyNumberFormat="1" applyFont="1" applyFill="1" applyBorder="1" applyAlignment="1">
      <alignment horizontal="center" vertical="center"/>
    </xf>
    <xf numFmtId="186" fontId="0" fillId="0" borderId="2" xfId="0" applyNumberFormat="1" applyBorder="1" applyAlignment="1">
      <alignment horizontal="center" vertical="center"/>
    </xf>
    <xf numFmtId="0" fontId="8" fillId="4" borderId="1" xfId="0" applyFont="1" applyFill="1" applyBorder="1" applyAlignment="1">
      <alignment horizontal="center" vertical="center"/>
    </xf>
    <xf numFmtId="0" fontId="0" fillId="0" borderId="1" xfId="0" applyBorder="1" applyAlignment="1">
      <alignment horizontal="center" vertical="center"/>
    </xf>
    <xf numFmtId="0" fontId="8" fillId="8" borderId="1" xfId="0" applyFont="1" applyFill="1" applyBorder="1" applyAlignment="1">
      <alignment horizontal="center" vertical="center" shrinkToFit="1"/>
    </xf>
    <xf numFmtId="0" fontId="8" fillId="4" borderId="5" xfId="0" applyFont="1" applyFill="1" applyBorder="1" applyAlignment="1">
      <alignment horizontal="center" vertical="center"/>
    </xf>
    <xf numFmtId="0" fontId="0" fillId="8" borderId="1" xfId="0" applyFill="1" applyBorder="1" applyAlignment="1">
      <alignment horizontal="center" vertical="center"/>
    </xf>
    <xf numFmtId="0" fontId="0" fillId="0" borderId="1" xfId="0" applyBorder="1" applyAlignment="1">
      <alignment horizontal="center" vertical="center"/>
    </xf>
    <xf numFmtId="186" fontId="9" fillId="8" borderId="1" xfId="0" applyNumberFormat="1" applyFont="1" applyFill="1" applyBorder="1" applyAlignment="1">
      <alignment horizontal="center" vertical="center"/>
    </xf>
    <xf numFmtId="0" fontId="0" fillId="0" borderId="0" xfId="0" applyAlignment="1">
      <alignment horizontal="center" vertical="center"/>
    </xf>
    <xf numFmtId="0" fontId="0" fillId="0" borderId="0" xfId="0" applyFill="1" applyBorder="1">
      <alignment vertical="center"/>
    </xf>
    <xf numFmtId="0" fontId="0" fillId="0" borderId="15" xfId="0" applyBorder="1">
      <alignment vertical="center"/>
    </xf>
    <xf numFmtId="0" fontId="0" fillId="0" borderId="16" xfId="0" applyBorder="1">
      <alignment vertical="center"/>
    </xf>
    <xf numFmtId="0" fontId="0" fillId="11" borderId="1" xfId="0" applyFill="1" applyBorder="1">
      <alignment vertical="center"/>
    </xf>
    <xf numFmtId="0" fontId="0" fillId="8" borderId="1" xfId="0" applyFill="1" applyBorder="1">
      <alignment vertical="center"/>
    </xf>
    <xf numFmtId="0" fontId="0" fillId="0" borderId="17" xfId="0" applyBorder="1">
      <alignment vertical="center"/>
    </xf>
    <xf numFmtId="0" fontId="0" fillId="0" borderId="18" xfId="0" applyBorder="1">
      <alignment vertical="center"/>
    </xf>
    <xf numFmtId="0" fontId="0" fillId="13" borderId="18" xfId="0" applyFill="1" applyBorder="1">
      <alignment vertical="center"/>
    </xf>
    <xf numFmtId="0" fontId="0" fillId="0" borderId="19" xfId="0" applyBorder="1">
      <alignment vertical="center"/>
    </xf>
    <xf numFmtId="0" fontId="0" fillId="0" borderId="20" xfId="0" applyBorder="1">
      <alignment vertical="center"/>
    </xf>
    <xf numFmtId="0" fontId="0" fillId="13" borderId="20" xfId="0" applyFill="1" applyBorder="1">
      <alignment vertical="center"/>
    </xf>
    <xf numFmtId="0" fontId="0" fillId="3" borderId="1" xfId="0" applyFill="1" applyBorder="1" applyAlignment="1">
      <alignment horizontal="centerContinuous" vertical="center"/>
    </xf>
    <xf numFmtId="0" fontId="0" fillId="3" borderId="1" xfId="0" applyFill="1" applyBorder="1" applyAlignment="1">
      <alignment horizontal="center" vertical="center" shrinkToFit="1"/>
    </xf>
    <xf numFmtId="0" fontId="0" fillId="17" borderId="21" xfId="0" applyFill="1" applyBorder="1" applyAlignment="1">
      <alignment horizontal="center" vertical="center"/>
    </xf>
    <xf numFmtId="0" fontId="0" fillId="2" borderId="1" xfId="0" applyFill="1" applyBorder="1" applyAlignment="1">
      <alignment horizontal="center" vertical="center"/>
    </xf>
    <xf numFmtId="0" fontId="0" fillId="16" borderId="1" xfId="0" applyFill="1" applyBorder="1" applyAlignment="1">
      <alignment horizontal="center" vertical="center"/>
    </xf>
    <xf numFmtId="0" fontId="0" fillId="0" borderId="0" xfId="0" applyAlignment="1">
      <alignment horizontal="centerContinuous" vertical="center"/>
    </xf>
    <xf numFmtId="0" fontId="0" fillId="0" borderId="0" xfId="0" applyFill="1" applyBorder="1" applyAlignment="1">
      <alignment horizontal="left" vertical="center"/>
    </xf>
    <xf numFmtId="0" fontId="0" fillId="0" borderId="2" xfId="0" applyBorder="1" applyAlignment="1">
      <alignment horizontal="centerContinuous" vertical="center"/>
    </xf>
    <xf numFmtId="0" fontId="0" fillId="0" borderId="7" xfId="0" applyBorder="1" applyAlignment="1">
      <alignment horizontal="centerContinuous" vertical="center"/>
    </xf>
    <xf numFmtId="0" fontId="0" fillId="0" borderId="1" xfId="0" quotePrefix="1" applyBorder="1" applyAlignment="1">
      <alignment horizontal="center" vertical="center"/>
    </xf>
    <xf numFmtId="178" fontId="9" fillId="0" borderId="8" xfId="0" applyNumberFormat="1" applyFont="1" applyFill="1" applyBorder="1" applyAlignment="1">
      <alignment horizontal="center" vertical="center"/>
    </xf>
    <xf numFmtId="0" fontId="0" fillId="0" borderId="0" xfId="0" applyAlignment="1">
      <alignment horizontal="center" vertical="center"/>
    </xf>
    <xf numFmtId="0" fontId="8" fillId="7" borderId="1" xfId="0" applyFont="1" applyFill="1" applyBorder="1" applyAlignment="1">
      <alignment horizontal="center" vertical="center" shrinkToFit="1"/>
    </xf>
    <xf numFmtId="0" fontId="4" fillId="0" borderId="0" xfId="0" applyFont="1" applyAlignment="1">
      <alignment horizontal="center" vertical="center"/>
    </xf>
    <xf numFmtId="181" fontId="9" fillId="0" borderId="1" xfId="0" applyNumberFormat="1" applyFont="1" applyFill="1" applyBorder="1" applyAlignment="1">
      <alignment horizontal="center" vertical="center"/>
    </xf>
    <xf numFmtId="186" fontId="9" fillId="8" borderId="2" xfId="0" applyNumberFormat="1" applyFont="1" applyFill="1" applyBorder="1" applyAlignment="1">
      <alignment horizontal="center" vertical="center"/>
    </xf>
    <xf numFmtId="0" fontId="4" fillId="18" borderId="1" xfId="0" applyFont="1" applyFill="1" applyBorder="1" applyAlignment="1">
      <alignment horizontal="center" vertical="center"/>
    </xf>
    <xf numFmtId="0" fontId="0" fillId="0" borderId="1" xfId="0" applyFont="1" applyBorder="1" applyAlignment="1">
      <alignment horizontal="center" vertical="center"/>
    </xf>
    <xf numFmtId="181" fontId="0" fillId="0" borderId="0" xfId="0" applyNumberFormat="1">
      <alignment vertical="center"/>
    </xf>
    <xf numFmtId="181" fontId="4" fillId="18" borderId="1" xfId="0" applyNumberFormat="1" applyFont="1" applyFill="1" applyBorder="1" applyAlignment="1">
      <alignment horizontal="center" vertical="center"/>
    </xf>
    <xf numFmtId="181" fontId="0" fillId="0" borderId="1" xfId="0" applyNumberFormat="1" applyFont="1" applyBorder="1" applyAlignment="1">
      <alignment horizontal="center" vertical="center"/>
    </xf>
    <xf numFmtId="0" fontId="0" fillId="18" borderId="1" xfId="0" applyFill="1" applyBorder="1">
      <alignment vertical="center"/>
    </xf>
    <xf numFmtId="176" fontId="9" fillId="14" borderId="1" xfId="0" applyNumberFormat="1" applyFont="1" applyFill="1" applyBorder="1" applyAlignment="1">
      <alignment horizontal="center" vertical="center"/>
    </xf>
    <xf numFmtId="178" fontId="9" fillId="18" borderId="8" xfId="0" applyNumberFormat="1" applyFont="1" applyFill="1" applyBorder="1" applyAlignment="1">
      <alignment horizontal="center" vertical="center"/>
    </xf>
    <xf numFmtId="181" fontId="9" fillId="18" borderId="8" xfId="0" applyNumberFormat="1" applyFont="1" applyFill="1" applyBorder="1" applyAlignment="1">
      <alignment horizontal="center" vertical="center"/>
    </xf>
    <xf numFmtId="0" fontId="18" fillId="0" borderId="1" xfId="0" applyFont="1" applyBorder="1" applyAlignment="1">
      <alignment horizontal="left" vertical="top" wrapText="1"/>
    </xf>
    <xf numFmtId="0" fontId="0" fillId="0" borderId="1" xfId="0" applyBorder="1" applyAlignment="1">
      <alignment horizontal="left" vertical="top" wrapText="1"/>
    </xf>
    <xf numFmtId="0" fontId="25" fillId="16" borderId="1" xfId="0" applyFont="1" applyFill="1" applyBorder="1" applyAlignment="1">
      <alignment horizontal="center" vertical="center" wrapText="1"/>
    </xf>
    <xf numFmtId="0" fontId="29" fillId="16"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7"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8" borderId="5" xfId="0" applyFill="1" applyBorder="1" applyAlignment="1">
      <alignment vertical="center"/>
    </xf>
    <xf numFmtId="0" fontId="0" fillId="8" borderId="8" xfId="0" applyFill="1" applyBorder="1" applyAlignment="1">
      <alignment vertical="center"/>
    </xf>
    <xf numFmtId="0" fontId="0" fillId="8" borderId="7" xfId="0" applyFill="1" applyBorder="1" applyAlignment="1">
      <alignment horizontal="center" vertical="center"/>
    </xf>
    <xf numFmtId="0" fontId="0" fillId="0" borderId="2" xfId="0" applyBorder="1" applyAlignment="1">
      <alignment horizontal="center" vertical="center"/>
    </xf>
    <xf numFmtId="0" fontId="0" fillId="3" borderId="1" xfId="0" applyFill="1" applyBorder="1" applyAlignment="1">
      <alignment vertical="center" wrapText="1"/>
    </xf>
    <xf numFmtId="0" fontId="0" fillId="8" borderId="5" xfId="0" applyFill="1" applyBorder="1" applyAlignment="1">
      <alignment vertical="center" wrapText="1"/>
    </xf>
    <xf numFmtId="0" fontId="0" fillId="0" borderId="8" xfId="0" applyBorder="1" applyAlignment="1">
      <alignment vertical="center"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4" fillId="18"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8" fillId="4" borderId="7" xfId="0" applyFont="1" applyFill="1" applyBorder="1" applyAlignment="1">
      <alignment horizontal="center" vertical="center"/>
    </xf>
    <xf numFmtId="0" fontId="8" fillId="4" borderId="3" xfId="0" applyFont="1" applyFill="1" applyBorder="1" applyAlignment="1">
      <alignment horizontal="center" vertical="center"/>
    </xf>
    <xf numFmtId="186" fontId="0" fillId="0" borderId="7" xfId="0" applyNumberFormat="1" applyBorder="1" applyAlignment="1">
      <alignment horizontal="center" vertical="center"/>
    </xf>
    <xf numFmtId="186" fontId="0" fillId="0" borderId="2" xfId="0" applyNumberFormat="1" applyBorder="1" applyAlignment="1">
      <alignment horizontal="center" vertical="center"/>
    </xf>
    <xf numFmtId="0" fontId="8" fillId="4" borderId="1" xfId="0" applyFont="1" applyFill="1" applyBorder="1" applyAlignment="1">
      <alignment horizontal="center" vertical="center"/>
    </xf>
    <xf numFmtId="0" fontId="0" fillId="8" borderId="7" xfId="0" applyFill="1" applyBorder="1" applyAlignment="1">
      <alignment vertical="center" wrapText="1"/>
    </xf>
    <xf numFmtId="0" fontId="0" fillId="8" borderId="3" xfId="0" applyFill="1" applyBorder="1" applyAlignment="1">
      <alignment vertical="center" wrapText="1"/>
    </xf>
    <xf numFmtId="0" fontId="0" fillId="0" borderId="2" xfId="0" applyBorder="1" applyAlignment="1">
      <alignment vertical="center" wrapText="1"/>
    </xf>
    <xf numFmtId="0" fontId="0" fillId="8" borderId="1" xfId="0" applyFill="1" applyBorder="1" applyAlignment="1">
      <alignment vertical="center" wrapText="1"/>
    </xf>
    <xf numFmtId="0" fontId="0" fillId="8" borderId="1" xfId="0" applyFill="1" applyBorder="1" applyAlignment="1">
      <alignment vertical="center"/>
    </xf>
    <xf numFmtId="0" fontId="0" fillId="8" borderId="1" xfId="0" applyFill="1" applyBorder="1" applyAlignment="1">
      <alignment horizontal="center" vertical="center"/>
    </xf>
    <xf numFmtId="186" fontId="0" fillId="8" borderId="7" xfId="0" applyNumberFormat="1" applyFill="1" applyBorder="1" applyAlignment="1">
      <alignment horizontal="center" vertical="center"/>
    </xf>
    <xf numFmtId="186" fontId="0" fillId="8" borderId="3" xfId="0" applyNumberFormat="1"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horizontal="center" vertical="center"/>
    </xf>
    <xf numFmtId="0" fontId="8" fillId="7" borderId="8" xfId="0" applyFont="1" applyFill="1" applyBorder="1" applyAlignment="1">
      <alignment horizontal="center" vertical="center" shrinkToFit="1"/>
    </xf>
    <xf numFmtId="0" fontId="8" fillId="7" borderId="1" xfId="0" applyFont="1" applyFill="1" applyBorder="1" applyAlignment="1">
      <alignment horizontal="center" vertical="center" shrinkToFit="1"/>
    </xf>
    <xf numFmtId="0" fontId="8" fillId="7" borderId="6" xfId="0" applyFont="1" applyFill="1" applyBorder="1" applyAlignment="1">
      <alignment horizontal="center" vertical="center" shrinkToFit="1"/>
    </xf>
    <xf numFmtId="0" fontId="8" fillId="7" borderId="9" xfId="0" applyFont="1" applyFill="1" applyBorder="1" applyAlignment="1">
      <alignment horizontal="center" vertical="center" shrinkToFit="1"/>
    </xf>
    <xf numFmtId="0" fontId="8" fillId="7" borderId="10" xfId="0" applyFont="1" applyFill="1" applyBorder="1" applyAlignment="1">
      <alignment horizontal="center" vertical="center" shrinkToFit="1"/>
    </xf>
    <xf numFmtId="0" fontId="8" fillId="7"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186" fontId="8" fillId="5" borderId="5" xfId="0" applyNumberFormat="1" applyFont="1" applyFill="1" applyBorder="1" applyAlignment="1">
      <alignment horizontal="center" vertical="center" wrapText="1"/>
    </xf>
    <xf numFmtId="186" fontId="0" fillId="0" borderId="8" xfId="0" applyNumberFormat="1" applyBorder="1" applyAlignment="1">
      <alignment horizontal="center" vertical="center" wrapText="1"/>
    </xf>
    <xf numFmtId="0" fontId="8" fillId="2" borderId="7" xfId="0" applyFont="1" applyFill="1" applyBorder="1" applyAlignment="1">
      <alignment horizontal="center" vertical="center" shrinkToFit="1"/>
    </xf>
    <xf numFmtId="0" fontId="0" fillId="0" borderId="3" xfId="0" applyBorder="1" applyAlignment="1">
      <alignment horizontal="center" vertical="center" shrinkToFit="1"/>
    </xf>
    <xf numFmtId="0" fontId="8" fillId="10" borderId="1" xfId="0" applyFont="1" applyFill="1" applyBorder="1" applyAlignment="1">
      <alignment horizontal="center" vertical="center" shrinkToFit="1"/>
    </xf>
    <xf numFmtId="186" fontId="0" fillId="0" borderId="1" xfId="0" applyNumberFormat="1"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186" fontId="0" fillId="0" borderId="7"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178" fontId="0" fillId="0" borderId="1" xfId="0" applyNumberFormat="1" applyBorder="1" applyAlignment="1">
      <alignment horizontal="center" vertical="center"/>
    </xf>
    <xf numFmtId="185" fontId="0" fillId="0" borderId="7" xfId="0" applyNumberFormat="1" applyBorder="1" applyAlignment="1">
      <alignment horizontal="center" vertical="center"/>
    </xf>
    <xf numFmtId="185" fontId="0" fillId="0" borderId="3" xfId="0" applyNumberFormat="1" applyBorder="1" applyAlignment="1">
      <alignment horizontal="center" vertical="center"/>
    </xf>
    <xf numFmtId="185" fontId="0" fillId="0" borderId="2" xfId="0" applyNumberFormat="1" applyBorder="1" applyAlignment="1">
      <alignment horizontal="center" vertical="center"/>
    </xf>
    <xf numFmtId="0" fontId="8" fillId="4" borderId="1" xfId="0" applyFont="1" applyFill="1" applyBorder="1" applyAlignment="1">
      <alignment horizontal="center" vertical="center" shrinkToFit="1"/>
    </xf>
    <xf numFmtId="0" fontId="13" fillId="0" borderId="7" xfId="0" applyFont="1" applyFill="1" applyBorder="1" applyAlignment="1">
      <alignment horizontal="center" vertical="center"/>
    </xf>
    <xf numFmtId="0" fontId="11" fillId="0" borderId="3" xfId="0" applyFont="1" applyBorder="1" applyAlignment="1">
      <alignment horizontal="center" vertical="center"/>
    </xf>
    <xf numFmtId="180" fontId="9" fillId="8" borderId="1" xfId="0" applyNumberFormat="1" applyFont="1" applyFill="1" applyBorder="1" applyAlignment="1">
      <alignment horizontal="center" vertical="center"/>
    </xf>
    <xf numFmtId="186" fontId="9" fillId="8" borderId="1" xfId="0" applyNumberFormat="1" applyFont="1" applyFill="1" applyBorder="1" applyAlignment="1">
      <alignment horizontal="center" vertical="center"/>
    </xf>
    <xf numFmtId="180" fontId="9" fillId="0" borderId="1" xfId="0" applyNumberFormat="1" applyFont="1" applyFill="1" applyBorder="1" applyAlignment="1">
      <alignment horizontal="center" vertical="center"/>
    </xf>
    <xf numFmtId="186" fontId="9" fillId="0" borderId="1" xfId="0" applyNumberFormat="1" applyFont="1" applyFill="1" applyBorder="1" applyAlignment="1">
      <alignment horizontal="center" vertical="center"/>
    </xf>
    <xf numFmtId="179" fontId="4" fillId="0" borderId="0" xfId="0" applyNumberFormat="1" applyFont="1" applyAlignment="1">
      <alignment horizontal="center" vertical="center"/>
    </xf>
    <xf numFmtId="186" fontId="8" fillId="5" borderId="7" xfId="0" applyNumberFormat="1" applyFont="1" applyFill="1" applyBorder="1" applyAlignment="1">
      <alignment horizontal="center" vertical="center" shrinkToFit="1"/>
    </xf>
    <xf numFmtId="186" fontId="8" fillId="5" borderId="2" xfId="0" applyNumberFormat="1" applyFont="1" applyFill="1" applyBorder="1" applyAlignment="1">
      <alignment horizontal="center" vertical="center" shrinkToFit="1"/>
    </xf>
    <xf numFmtId="0" fontId="8" fillId="2" borderId="2" xfId="0" applyFont="1" applyFill="1" applyBorder="1" applyAlignment="1">
      <alignment horizontal="center" vertical="center" shrinkToFit="1"/>
    </xf>
    <xf numFmtId="186" fontId="8" fillId="3" borderId="7" xfId="0" applyNumberFormat="1" applyFont="1" applyFill="1" applyBorder="1" applyAlignment="1">
      <alignment horizontal="center" vertical="center" shrinkToFit="1"/>
    </xf>
    <xf numFmtId="186" fontId="8" fillId="3" borderId="2" xfId="0" applyNumberFormat="1"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8" fillId="7" borderId="6" xfId="0" applyFont="1" applyFill="1" applyBorder="1" applyAlignment="1">
      <alignment horizontal="center" vertical="center"/>
    </xf>
    <xf numFmtId="0" fontId="8" fillId="7" borderId="4"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186" fontId="9" fillId="8" borderId="7" xfId="0" applyNumberFormat="1" applyFont="1" applyFill="1" applyBorder="1" applyAlignment="1">
      <alignment horizontal="center" vertical="center"/>
    </xf>
    <xf numFmtId="186" fontId="9" fillId="8" borderId="2" xfId="0" applyNumberFormat="1" applyFont="1" applyFill="1" applyBorder="1" applyAlignment="1">
      <alignment horizontal="center" vertical="center"/>
    </xf>
    <xf numFmtId="186" fontId="9" fillId="14" borderId="1" xfId="0" applyNumberFormat="1" applyFont="1" applyFill="1" applyBorder="1" applyAlignment="1">
      <alignment horizontal="center" vertical="center"/>
    </xf>
    <xf numFmtId="186" fontId="9" fillId="11" borderId="1" xfId="0" applyNumberFormat="1" applyFont="1" applyFill="1" applyBorder="1" applyAlignment="1">
      <alignment horizontal="center" vertical="center"/>
    </xf>
    <xf numFmtId="186" fontId="9" fillId="0" borderId="7" xfId="0" applyNumberFormat="1" applyFont="1" applyFill="1" applyBorder="1" applyAlignment="1">
      <alignment horizontal="center" vertical="center"/>
    </xf>
    <xf numFmtId="186" fontId="9" fillId="0" borderId="2" xfId="0" applyNumberFormat="1" applyFont="1" applyFill="1" applyBorder="1" applyAlignment="1">
      <alignment horizontal="center" vertical="center"/>
    </xf>
    <xf numFmtId="186" fontId="9" fillId="12" borderId="7" xfId="0" applyNumberFormat="1" applyFont="1" applyFill="1" applyBorder="1" applyAlignment="1">
      <alignment horizontal="center" vertical="center"/>
    </xf>
    <xf numFmtId="186" fontId="9" fillId="12" borderId="2" xfId="0" applyNumberFormat="1" applyFont="1" applyFill="1" applyBorder="1" applyAlignment="1">
      <alignment horizontal="center" vertical="center"/>
    </xf>
    <xf numFmtId="186" fontId="9" fillId="9" borderId="7" xfId="0" applyNumberFormat="1" applyFont="1" applyFill="1" applyBorder="1" applyAlignment="1">
      <alignment horizontal="center" vertical="center"/>
    </xf>
    <xf numFmtId="186" fontId="9" fillId="9" borderId="2" xfId="0" applyNumberFormat="1" applyFont="1" applyFill="1" applyBorder="1" applyAlignment="1">
      <alignment horizontal="center" vertical="center"/>
    </xf>
    <xf numFmtId="186" fontId="9" fillId="14" borderId="7" xfId="0" applyNumberFormat="1" applyFont="1" applyFill="1" applyBorder="1" applyAlignment="1">
      <alignment horizontal="center" vertical="center"/>
    </xf>
    <xf numFmtId="186" fontId="9" fillId="14" borderId="2" xfId="0" applyNumberFormat="1" applyFont="1" applyFill="1" applyBorder="1" applyAlignment="1">
      <alignment horizontal="center" vertical="center"/>
    </xf>
    <xf numFmtId="186" fontId="9" fillId="11" borderId="7" xfId="0" applyNumberFormat="1" applyFont="1" applyFill="1" applyBorder="1" applyAlignment="1">
      <alignment horizontal="center" vertical="center"/>
    </xf>
    <xf numFmtId="186" fontId="9" fillId="11" borderId="2" xfId="0" applyNumberFormat="1" applyFont="1" applyFill="1" applyBorder="1" applyAlignment="1">
      <alignment horizontal="center" vertical="center"/>
    </xf>
    <xf numFmtId="186" fontId="9" fillId="15" borderId="7" xfId="0" applyNumberFormat="1" applyFont="1" applyFill="1" applyBorder="1" applyAlignment="1">
      <alignment horizontal="center" vertical="center"/>
    </xf>
    <xf numFmtId="186" fontId="9" fillId="15" borderId="2" xfId="0" applyNumberFormat="1" applyFont="1" applyFill="1" applyBorder="1" applyAlignment="1">
      <alignment horizontal="center" vertical="center"/>
    </xf>
    <xf numFmtId="178" fontId="9" fillId="0" borderId="1" xfId="0" applyNumberFormat="1" applyFont="1" applyFill="1" applyBorder="1" applyAlignment="1">
      <alignment horizontal="center" vertical="center"/>
    </xf>
    <xf numFmtId="181" fontId="9" fillId="0" borderId="1" xfId="0" applyNumberFormat="1" applyFont="1" applyFill="1" applyBorder="1" applyAlignment="1">
      <alignment horizontal="center" vertical="center"/>
    </xf>
    <xf numFmtId="0" fontId="8" fillId="7" borderId="7" xfId="0" applyFont="1" applyFill="1" applyBorder="1" applyAlignment="1">
      <alignment horizontal="center" vertical="center" shrinkToFit="1"/>
    </xf>
    <xf numFmtId="0" fontId="0" fillId="0" borderId="4" xfId="0" applyBorder="1" applyAlignment="1">
      <alignment vertical="center"/>
    </xf>
    <xf numFmtId="0" fontId="0" fillId="0" borderId="9" xfId="0" applyBorder="1" applyAlignment="1">
      <alignment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178" fontId="9" fillId="0" borderId="8" xfId="0" applyNumberFormat="1" applyFont="1" applyFill="1" applyBorder="1" applyAlignment="1">
      <alignment horizontal="center" vertical="center"/>
    </xf>
    <xf numFmtId="181" fontId="9" fillId="0" borderId="8" xfId="0" applyNumberFormat="1" applyFont="1" applyFill="1" applyBorder="1" applyAlignment="1">
      <alignment horizontal="center" vertical="center"/>
    </xf>
    <xf numFmtId="178" fontId="9" fillId="11" borderId="1" xfId="0" applyNumberFormat="1" applyFont="1" applyFill="1" applyBorder="1" applyAlignment="1">
      <alignment horizontal="center" vertical="center"/>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186" fontId="9" fillId="9" borderId="1" xfId="0" applyNumberFormat="1" applyFont="1" applyFill="1" applyBorder="1" applyAlignment="1">
      <alignment horizontal="center" vertical="center"/>
    </xf>
    <xf numFmtId="0" fontId="4" fillId="0" borderId="12" xfId="0" applyFon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8" borderId="6" xfId="0" applyFill="1" applyBorder="1" applyAlignment="1">
      <alignment vertical="top" wrapText="1"/>
    </xf>
    <xf numFmtId="0" fontId="0" fillId="8" borderId="4" xfId="0" applyFill="1" applyBorder="1" applyAlignment="1">
      <alignment vertical="top" wrapText="1"/>
    </xf>
    <xf numFmtId="0" fontId="0" fillId="8" borderId="9" xfId="0" applyFill="1" applyBorder="1" applyAlignment="1">
      <alignment vertical="top" wrapText="1"/>
    </xf>
    <xf numFmtId="0" fontId="0" fillId="8" borderId="12" xfId="0" applyFill="1" applyBorder="1" applyAlignment="1">
      <alignment vertical="top" wrapText="1"/>
    </xf>
    <xf numFmtId="0" fontId="0" fillId="8" borderId="0" xfId="0" applyFill="1" applyBorder="1" applyAlignment="1">
      <alignment vertical="top" wrapText="1"/>
    </xf>
    <xf numFmtId="0" fontId="0" fillId="8" borderId="13" xfId="0" applyFill="1" applyBorder="1" applyAlignment="1">
      <alignment vertical="top" wrapText="1"/>
    </xf>
    <xf numFmtId="0" fontId="0" fillId="8" borderId="10" xfId="0" applyFill="1" applyBorder="1" applyAlignment="1">
      <alignment vertical="top" wrapText="1"/>
    </xf>
    <xf numFmtId="0" fontId="0" fillId="8" borderId="14" xfId="0" applyFill="1" applyBorder="1" applyAlignment="1">
      <alignment vertical="top" wrapText="1"/>
    </xf>
    <xf numFmtId="0" fontId="0" fillId="8" borderId="11" xfId="0" applyFill="1" applyBorder="1" applyAlignment="1">
      <alignment vertical="top" wrapText="1"/>
    </xf>
    <xf numFmtId="0" fontId="17" fillId="13" borderId="1" xfId="0" applyFont="1" applyFill="1" applyBorder="1" applyAlignment="1">
      <alignment horizontal="right" vertical="center" wrapText="1"/>
    </xf>
    <xf numFmtId="0" fontId="15" fillId="13" borderId="1" xfId="0" applyFont="1" applyFill="1" applyBorder="1" applyAlignment="1">
      <alignment vertical="center" wrapText="1"/>
    </xf>
    <xf numFmtId="0" fontId="0" fillId="0" borderId="1" xfId="0" applyBorder="1" applyAlignment="1">
      <alignment vertical="center" wrapText="1"/>
    </xf>
    <xf numFmtId="0" fontId="0" fillId="0" borderId="7" xfId="0" applyBorder="1" applyAlignment="1">
      <alignment horizontal="left" vertical="center" wrapText="1"/>
    </xf>
    <xf numFmtId="0" fontId="0" fillId="0" borderId="2" xfId="0" applyBorder="1" applyAlignment="1">
      <alignment horizontal="left" vertical="center" wrapText="1"/>
    </xf>
    <xf numFmtId="0" fontId="0" fillId="0" borderId="7" xfId="0" applyBorder="1" applyAlignment="1">
      <alignment vertical="center" wrapText="1"/>
    </xf>
    <xf numFmtId="0" fontId="0" fillId="0" borderId="1" xfId="0" applyBorder="1" applyAlignment="1">
      <alignment vertical="top" wrapText="1"/>
    </xf>
    <xf numFmtId="20" fontId="11" fillId="0" borderId="1" xfId="0" quotePrefix="1" applyNumberFormat="1" applyFont="1" applyBorder="1" applyAlignment="1">
      <alignment vertical="top" wrapText="1"/>
    </xf>
    <xf numFmtId="0" fontId="11" fillId="0" borderId="1" xfId="0" applyFont="1" applyBorder="1" applyAlignment="1">
      <alignment vertical="top" wrapText="1"/>
    </xf>
    <xf numFmtId="0" fontId="0" fillId="8" borderId="1" xfId="0" applyFill="1" applyBorder="1" applyAlignment="1">
      <alignment vertical="top" wrapText="1"/>
    </xf>
    <xf numFmtId="0" fontId="0" fillId="0" borderId="0" xfId="0" applyFill="1" applyBorder="1" applyAlignment="1">
      <alignment vertical="top" wrapText="1"/>
    </xf>
    <xf numFmtId="186" fontId="4" fillId="0" borderId="0" xfId="0" applyNumberFormat="1" applyFont="1" applyAlignment="1">
      <alignment horizontal="left" vertical="center"/>
    </xf>
    <xf numFmtId="0" fontId="5" fillId="8" borderId="0" xfId="0" applyFont="1" applyFill="1" applyAlignment="1">
      <alignment horizontal="left" vertical="center"/>
    </xf>
    <xf numFmtId="0" fontId="5" fillId="8" borderId="0" xfId="0" applyFont="1" applyFill="1" applyAlignment="1">
      <alignment horizontal="center" vertical="center"/>
    </xf>
    <xf numFmtId="0" fontId="5" fillId="8" borderId="0" xfId="0" applyFont="1" applyFill="1" applyAlignment="1">
      <alignment horizontal="center" vertical="center" wrapText="1"/>
    </xf>
  </cellXfs>
  <cellStyles count="4">
    <cellStyle name="パーセント" xfId="1" builtinId="5"/>
    <cellStyle name="標準" xfId="0" builtinId="0"/>
    <cellStyle name="標準 2" xfId="2"/>
    <cellStyle name="標準 3" xfId="3"/>
  </cellStyles>
  <dxfs count="4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colors>
    <mruColors>
      <color rgb="FFCCFFFF"/>
      <color rgb="FF008000"/>
      <color rgb="FF66FFFF"/>
      <color rgb="FFFF9900"/>
      <color rgb="FFCCCCFF"/>
      <color rgb="FFFFCCFF"/>
      <color rgb="FF006600"/>
      <color rgb="FFCCFFCC"/>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v>資金</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リアル運用!$C$7:$C$108</c:f>
              <c:strCache>
                <c:ptCount val="102"/>
                <c:pt idx="0">
                  <c:v>No.</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c:v>
                </c:pt>
              </c:strCache>
            </c:strRef>
          </c:cat>
          <c:val>
            <c:numRef>
              <c:f>リアル運用!$D$7:$D$108</c:f>
              <c:numCache>
                <c:formatCode>General</c:formatCode>
                <c:ptCount val="102"/>
                <c:pt idx="0">
                  <c:v>0</c:v>
                </c:pt>
                <c:pt idx="2" formatCode="#,##0_ ">
                  <c:v>100000</c:v>
                </c:pt>
                <c:pt idx="3" formatCode="#,##0_ ">
                  <c:v>102076</c:v>
                </c:pt>
                <c:pt idx="4" formatCode="#,##0_ ">
                  <c:v>104151</c:v>
                </c:pt>
                <c:pt idx="5" formatCode="#,##0_ ">
                  <c:v>108770</c:v>
                </c:pt>
                <c:pt idx="6" formatCode="#,##0_ ">
                  <c:v>0</c:v>
                </c:pt>
                <c:pt idx="7" formatCode="#,##0_ ">
                  <c:v>0</c:v>
                </c:pt>
                <c:pt idx="8" formatCode="#,##0_ ">
                  <c:v>0</c:v>
                </c:pt>
                <c:pt idx="9" formatCode="#,##0_ ">
                  <c:v>0</c:v>
                </c:pt>
                <c:pt idx="10" formatCode="#,##0_ ">
                  <c:v>0</c:v>
                </c:pt>
                <c:pt idx="11" formatCode="#,##0_ ">
                  <c:v>0</c:v>
                </c:pt>
                <c:pt idx="12" formatCode="#,##0_ ">
                  <c:v>0</c:v>
                </c:pt>
                <c:pt idx="13" formatCode="#,##0_ ">
                  <c:v>0</c:v>
                </c:pt>
                <c:pt idx="14" formatCode="#,##0_ ">
                  <c:v>0</c:v>
                </c:pt>
                <c:pt idx="15" formatCode="#,##0_ ">
                  <c:v>0</c:v>
                </c:pt>
                <c:pt idx="16" formatCode="#,##0_ ">
                  <c:v>0</c:v>
                </c:pt>
                <c:pt idx="17" formatCode="#,##0_ ">
                  <c:v>0</c:v>
                </c:pt>
                <c:pt idx="18" formatCode="#,##0_ ">
                  <c:v>0</c:v>
                </c:pt>
                <c:pt idx="19" formatCode="#,##0_ ">
                  <c:v>0</c:v>
                </c:pt>
                <c:pt idx="20" formatCode="#,##0_ ">
                  <c:v>0</c:v>
                </c:pt>
                <c:pt idx="21" formatCode="#,##0_ ">
                  <c:v>0</c:v>
                </c:pt>
                <c:pt idx="22" formatCode="#,##0_ ">
                  <c:v>0</c:v>
                </c:pt>
                <c:pt idx="23" formatCode="#,##0_ ">
                  <c:v>0</c:v>
                </c:pt>
                <c:pt idx="24" formatCode="#,##0_ ">
                  <c:v>0</c:v>
                </c:pt>
                <c:pt idx="25" formatCode="#,##0_ ">
                  <c:v>0</c:v>
                </c:pt>
                <c:pt idx="26" formatCode="#,##0_ ">
                  <c:v>0</c:v>
                </c:pt>
                <c:pt idx="27" formatCode="#,##0_ ">
                  <c:v>0</c:v>
                </c:pt>
                <c:pt idx="28" formatCode="#,##0_ ">
                  <c:v>0</c:v>
                </c:pt>
                <c:pt idx="29" formatCode="#,##0_ ">
                  <c:v>0</c:v>
                </c:pt>
                <c:pt idx="30" formatCode="#,##0_ ">
                  <c:v>0</c:v>
                </c:pt>
                <c:pt idx="31" formatCode="#,##0_ ">
                  <c:v>0</c:v>
                </c:pt>
                <c:pt idx="32" formatCode="#,##0_ ">
                  <c:v>0</c:v>
                </c:pt>
                <c:pt idx="33" formatCode="#,##0_ ">
                  <c:v>0</c:v>
                </c:pt>
                <c:pt idx="34" formatCode="#,##0_ ">
                  <c:v>0</c:v>
                </c:pt>
                <c:pt idx="35" formatCode="#,##0_ ">
                  <c:v>0</c:v>
                </c:pt>
                <c:pt idx="36" formatCode="#,##0_ ">
                  <c:v>0</c:v>
                </c:pt>
                <c:pt idx="37" formatCode="#,##0_ ">
                  <c:v>0</c:v>
                </c:pt>
                <c:pt idx="38" formatCode="#,##0_ ">
                  <c:v>0</c:v>
                </c:pt>
                <c:pt idx="39" formatCode="#,##0_ ">
                  <c:v>0</c:v>
                </c:pt>
                <c:pt idx="40" formatCode="#,##0_ ">
                  <c:v>0</c:v>
                </c:pt>
                <c:pt idx="41" formatCode="#,##0_ ">
                  <c:v>0</c:v>
                </c:pt>
                <c:pt idx="42" formatCode="#,##0_ ">
                  <c:v>0</c:v>
                </c:pt>
                <c:pt idx="43" formatCode="#,##0_ ">
                  <c:v>0</c:v>
                </c:pt>
                <c:pt idx="44" formatCode="#,##0_ ">
                  <c:v>0</c:v>
                </c:pt>
                <c:pt idx="45" formatCode="#,##0_ ">
                  <c:v>0</c:v>
                </c:pt>
                <c:pt idx="46" formatCode="#,##0_ ">
                  <c:v>0</c:v>
                </c:pt>
                <c:pt idx="47" formatCode="#,##0_ ">
                  <c:v>0</c:v>
                </c:pt>
                <c:pt idx="48" formatCode="#,##0_ ">
                  <c:v>0</c:v>
                </c:pt>
                <c:pt idx="49" formatCode="#,##0_ ">
                  <c:v>0</c:v>
                </c:pt>
                <c:pt idx="50" formatCode="#,##0_ ">
                  <c:v>0</c:v>
                </c:pt>
                <c:pt idx="51" formatCode="#,##0_ ">
                  <c:v>0</c:v>
                </c:pt>
                <c:pt idx="52" formatCode="#,##0_ ">
                  <c:v>0</c:v>
                </c:pt>
                <c:pt idx="53" formatCode="#,##0_ ">
                  <c:v>0</c:v>
                </c:pt>
                <c:pt idx="54" formatCode="#,##0_ ">
                  <c:v>0</c:v>
                </c:pt>
                <c:pt idx="55" formatCode="#,##0_ ">
                  <c:v>0</c:v>
                </c:pt>
                <c:pt idx="56" formatCode="#,##0_ ">
                  <c:v>0</c:v>
                </c:pt>
                <c:pt idx="57" formatCode="#,##0_ ">
                  <c:v>0</c:v>
                </c:pt>
                <c:pt idx="58" formatCode="#,##0_ ">
                  <c:v>0</c:v>
                </c:pt>
                <c:pt idx="59" formatCode="#,##0_ ">
                  <c:v>0</c:v>
                </c:pt>
                <c:pt idx="60" formatCode="#,##0_ ">
                  <c:v>0</c:v>
                </c:pt>
                <c:pt idx="61" formatCode="#,##0_ ">
                  <c:v>0</c:v>
                </c:pt>
                <c:pt idx="62" formatCode="#,##0_ ">
                  <c:v>0</c:v>
                </c:pt>
                <c:pt idx="63" formatCode="#,##0_ ">
                  <c:v>0</c:v>
                </c:pt>
                <c:pt idx="64" formatCode="#,##0_ ">
                  <c:v>0</c:v>
                </c:pt>
                <c:pt idx="65" formatCode="#,##0_ ">
                  <c:v>0</c:v>
                </c:pt>
                <c:pt idx="66" formatCode="#,##0_ ">
                  <c:v>0</c:v>
                </c:pt>
                <c:pt idx="67" formatCode="#,##0_ ">
                  <c:v>0</c:v>
                </c:pt>
                <c:pt idx="68" formatCode="#,##0_ ">
                  <c:v>0</c:v>
                </c:pt>
                <c:pt idx="69" formatCode="#,##0_ ">
                  <c:v>0</c:v>
                </c:pt>
                <c:pt idx="70" formatCode="#,##0_ ">
                  <c:v>0</c:v>
                </c:pt>
                <c:pt idx="71" formatCode="#,##0_ ">
                  <c:v>0</c:v>
                </c:pt>
                <c:pt idx="72" formatCode="#,##0_ ">
                  <c:v>0</c:v>
                </c:pt>
                <c:pt idx="73" formatCode="#,##0_ ">
                  <c:v>0</c:v>
                </c:pt>
                <c:pt idx="74" formatCode="#,##0_ ">
                  <c:v>0</c:v>
                </c:pt>
                <c:pt idx="75" formatCode="#,##0_ ">
                  <c:v>0</c:v>
                </c:pt>
                <c:pt idx="76" formatCode="#,##0_ ">
                  <c:v>0</c:v>
                </c:pt>
                <c:pt idx="77" formatCode="#,##0_ ">
                  <c:v>0</c:v>
                </c:pt>
                <c:pt idx="78" formatCode="#,##0_ ">
                  <c:v>0</c:v>
                </c:pt>
                <c:pt idx="79" formatCode="#,##0_ ">
                  <c:v>0</c:v>
                </c:pt>
                <c:pt idx="80" formatCode="#,##0_ ">
                  <c:v>0</c:v>
                </c:pt>
                <c:pt idx="81" formatCode="#,##0_ ">
                  <c:v>0</c:v>
                </c:pt>
                <c:pt idx="82" formatCode="#,##0_ ">
                  <c:v>0</c:v>
                </c:pt>
                <c:pt idx="83" formatCode="#,##0_ ">
                  <c:v>0</c:v>
                </c:pt>
                <c:pt idx="84" formatCode="#,##0_ ">
                  <c:v>0</c:v>
                </c:pt>
                <c:pt idx="85" formatCode="#,##0_ ">
                  <c:v>0</c:v>
                </c:pt>
                <c:pt idx="86" formatCode="#,##0_ ">
                  <c:v>0</c:v>
                </c:pt>
                <c:pt idx="87" formatCode="#,##0_ ">
                  <c:v>0</c:v>
                </c:pt>
                <c:pt idx="88" formatCode="#,##0_ ">
                  <c:v>0</c:v>
                </c:pt>
                <c:pt idx="89" formatCode="#,##0_ ">
                  <c:v>0</c:v>
                </c:pt>
                <c:pt idx="90" formatCode="#,##0_ ">
                  <c:v>0</c:v>
                </c:pt>
                <c:pt idx="91" formatCode="#,##0_ ">
                  <c:v>0</c:v>
                </c:pt>
                <c:pt idx="92" formatCode="#,##0_ ">
                  <c:v>0</c:v>
                </c:pt>
                <c:pt idx="93" formatCode="#,##0_ ">
                  <c:v>0</c:v>
                </c:pt>
                <c:pt idx="94" formatCode="#,##0_ ">
                  <c:v>0</c:v>
                </c:pt>
                <c:pt idx="95" formatCode="#,##0_ ">
                  <c:v>0</c:v>
                </c:pt>
                <c:pt idx="96" formatCode="#,##0_ ">
                  <c:v>0</c:v>
                </c:pt>
                <c:pt idx="97" formatCode="#,##0_ ">
                  <c:v>0</c:v>
                </c:pt>
                <c:pt idx="98" formatCode="#,##0_ ">
                  <c:v>0</c:v>
                </c:pt>
                <c:pt idx="99" formatCode="#,##0_ ">
                  <c:v>0</c:v>
                </c:pt>
                <c:pt idx="100" formatCode="#,##0_ ">
                  <c:v>0</c:v>
                </c:pt>
                <c:pt idx="101" formatCode="#,##0_ ">
                  <c:v>0</c:v>
                </c:pt>
              </c:numCache>
            </c:numRef>
          </c:val>
          <c:smooth val="0"/>
        </c:ser>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リアル運用!$C$7:$C$108</c:f>
              <c:strCache>
                <c:ptCount val="102"/>
                <c:pt idx="0">
                  <c:v>No.</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c:v>
                </c:pt>
              </c:strCache>
            </c:strRef>
          </c:cat>
          <c:val>
            <c:numRef>
              <c:f>リアル運用!$E$7:$E$108</c:f>
              <c:numCache>
                <c:formatCode>General</c:formatCode>
                <c:ptCount val="102"/>
              </c:numCache>
            </c:numRef>
          </c:val>
          <c:smooth val="0"/>
        </c:ser>
        <c:dLbls>
          <c:showLegendKey val="0"/>
          <c:showVal val="0"/>
          <c:showCatName val="0"/>
          <c:showSerName val="0"/>
          <c:showPercent val="0"/>
          <c:showBubbleSize val="0"/>
        </c:dLbls>
        <c:marker val="1"/>
        <c:smooth val="0"/>
        <c:axId val="140924208"/>
        <c:axId val="140923424"/>
      </c:lineChart>
      <c:catAx>
        <c:axId val="140924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923424"/>
        <c:crosses val="autoZero"/>
        <c:auto val="1"/>
        <c:lblAlgn val="ctr"/>
        <c:lblOffset val="100"/>
        <c:noMultiLvlLbl val="0"/>
      </c:catAx>
      <c:valAx>
        <c:axId val="14092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0924208"/>
        <c:crosses val="autoZero"/>
        <c:crossBetween val="between"/>
      </c:valAx>
      <c:spPr>
        <a:noFill/>
        <a:ln w="25400">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v>資金</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'検証（AUDUSD　D1)'!$B$7:$B$108</c:f>
              <c:strCache>
                <c:ptCount val="102"/>
                <c:pt idx="0">
                  <c:v>No.</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c:v>
                </c:pt>
              </c:strCache>
            </c:strRef>
          </c:cat>
          <c:val>
            <c:numRef>
              <c:f>'検証（AUDUSD　D1)'!$C$7:$C$108</c:f>
              <c:numCache>
                <c:formatCode>General</c:formatCode>
                <c:ptCount val="102"/>
                <c:pt idx="0">
                  <c:v>0</c:v>
                </c:pt>
                <c:pt idx="2" formatCode="#,##0_ ">
                  <c:v>10000</c:v>
                </c:pt>
                <c:pt idx="3" formatCode="#,##0_ ">
                  <c:v>10400</c:v>
                </c:pt>
                <c:pt idx="4" formatCode="#,##0_ ">
                  <c:v>10816</c:v>
                </c:pt>
                <c:pt idx="5" formatCode="#,##0_ ">
                  <c:v>11248.64</c:v>
                </c:pt>
                <c:pt idx="6" formatCode="#,##0_ ">
                  <c:v>11698.5856</c:v>
                </c:pt>
                <c:pt idx="7" formatCode="#,##0_ ">
                  <c:v>11843.180118016</c:v>
                </c:pt>
                <c:pt idx="8" formatCode="#,##0_ ">
                  <c:v>11989.561824274679</c:v>
                </c:pt>
                <c:pt idx="9" formatCode="#,##0_ ">
                  <c:v>12469.144297245666</c:v>
                </c:pt>
                <c:pt idx="10" formatCode="#,##0_ ">
                  <c:v>12561.863575353389</c:v>
                </c:pt>
                <c:pt idx="11" formatCode="#,##0_ ">
                  <c:v>13064.338118367525</c:v>
                </c:pt>
                <c:pt idx="12" formatCode="#,##0_ ">
                  <c:v>13586.911643102227</c:v>
                </c:pt>
                <c:pt idx="13" formatCode="#,##0_ ">
                  <c:v>14130.388108826315</c:v>
                </c:pt>
                <c:pt idx="14" formatCode="#,##0_ ">
                  <c:v>14130.388108826315</c:v>
                </c:pt>
                <c:pt idx="15" formatCode="#,##0_ ">
                  <c:v>14130.388108826315</c:v>
                </c:pt>
                <c:pt idx="16" formatCode="#,##0_ ">
                  <c:v>13847.780346649788</c:v>
                </c:pt>
                <c:pt idx="17" formatCode="#,##0_ ">
                  <c:v>14401.691560515779</c:v>
                </c:pt>
                <c:pt idx="18" formatCode="#,##0_ ">
                  <c:v>14600.097318134947</c:v>
                </c:pt>
                <c:pt idx="19" formatCode="#,##0_ ">
                  <c:v>15184.101210860345</c:v>
                </c:pt>
                <c:pt idx="20" formatCode="#,##0_ ">
                  <c:v>15791.465259294759</c:v>
                </c:pt>
                <c:pt idx="21" formatCode="#,##0_ ">
                  <c:v>16423.12386966655</c:v>
                </c:pt>
                <c:pt idx="22" formatCode="#,##0_ ">
                  <c:v>16626.113680695631</c:v>
                </c:pt>
                <c:pt idx="23" formatCode="#,##0_ ">
                  <c:v>16831.612445789029</c:v>
                </c:pt>
                <c:pt idx="24" formatCode="#,##0_ ">
                  <c:v>16494.98019687325</c:v>
                </c:pt>
                <c:pt idx="25" formatCode="#,##0_ ">
                  <c:v>16698.858152106604</c:v>
                </c:pt>
                <c:pt idx="26" formatCode="#,##0_ ">
                  <c:v>16905.256038866642</c:v>
                </c:pt>
                <c:pt idx="27" formatCode="#,##0_ ">
                  <c:v>17581.466280421308</c:v>
                </c:pt>
                <c:pt idx="28" formatCode="#,##0_ ">
                  <c:v>17229.836954812883</c:v>
                </c:pt>
                <c:pt idx="29" formatCode="#,##0_ ">
                  <c:v>17045.938199556327</c:v>
                </c:pt>
                <c:pt idx="30" formatCode="#,##0_ ">
                  <c:v>17727.775727538581</c:v>
                </c:pt>
                <c:pt idx="31" formatCode="#,##0_ ">
                  <c:v>17946.891035530956</c:v>
                </c:pt>
                <c:pt idx="32" formatCode="#,##0_ ">
                  <c:v>18664.766676952193</c:v>
                </c:pt>
                <c:pt idx="33" formatCode="#,##0_ ">
                  <c:v>18784.937092543529</c:v>
                </c:pt>
                <c:pt idx="34" formatCode="#,##0_ ">
                  <c:v>19017.118915007366</c:v>
                </c:pt>
                <c:pt idx="35" formatCode="#,##0_ ">
                  <c:v>0</c:v>
                </c:pt>
                <c:pt idx="36" formatCode="#,##0_ ">
                  <c:v>0</c:v>
                </c:pt>
                <c:pt idx="37" formatCode="#,##0_ ">
                  <c:v>0</c:v>
                </c:pt>
                <c:pt idx="38" formatCode="#,##0_ ">
                  <c:v>0</c:v>
                </c:pt>
                <c:pt idx="39" formatCode="#,##0_ ">
                  <c:v>0</c:v>
                </c:pt>
                <c:pt idx="40" formatCode="#,##0_ ">
                  <c:v>0</c:v>
                </c:pt>
                <c:pt idx="41" formatCode="#,##0_ ">
                  <c:v>0</c:v>
                </c:pt>
                <c:pt idx="42" formatCode="#,##0_ ">
                  <c:v>0</c:v>
                </c:pt>
                <c:pt idx="43" formatCode="#,##0_ ">
                  <c:v>0</c:v>
                </c:pt>
                <c:pt idx="44" formatCode="#,##0_ ">
                  <c:v>0</c:v>
                </c:pt>
                <c:pt idx="45" formatCode="#,##0_ ">
                  <c:v>0</c:v>
                </c:pt>
                <c:pt idx="46" formatCode="#,##0_ ">
                  <c:v>0</c:v>
                </c:pt>
                <c:pt idx="47" formatCode="#,##0_ ">
                  <c:v>0</c:v>
                </c:pt>
                <c:pt idx="48" formatCode="#,##0_ ">
                  <c:v>0</c:v>
                </c:pt>
                <c:pt idx="49" formatCode="#,##0_ ">
                  <c:v>0</c:v>
                </c:pt>
                <c:pt idx="50" formatCode="#,##0_ ">
                  <c:v>0</c:v>
                </c:pt>
                <c:pt idx="51" formatCode="#,##0_ ">
                  <c:v>0</c:v>
                </c:pt>
                <c:pt idx="52" formatCode="#,##0_ ">
                  <c:v>0</c:v>
                </c:pt>
                <c:pt idx="53" formatCode="#,##0_ ">
                  <c:v>0</c:v>
                </c:pt>
                <c:pt idx="54" formatCode="#,##0_ ">
                  <c:v>0</c:v>
                </c:pt>
                <c:pt idx="55" formatCode="#,##0_ ">
                  <c:v>0</c:v>
                </c:pt>
                <c:pt idx="56" formatCode="#,##0_ ">
                  <c:v>0</c:v>
                </c:pt>
                <c:pt idx="57" formatCode="#,##0_ ">
                  <c:v>0</c:v>
                </c:pt>
                <c:pt idx="58" formatCode="#,##0_ ">
                  <c:v>0</c:v>
                </c:pt>
                <c:pt idx="59" formatCode="#,##0_ ">
                  <c:v>0</c:v>
                </c:pt>
                <c:pt idx="60" formatCode="#,##0_ ">
                  <c:v>0</c:v>
                </c:pt>
                <c:pt idx="61" formatCode="#,##0_ ">
                  <c:v>0</c:v>
                </c:pt>
                <c:pt idx="62" formatCode="#,##0_ ">
                  <c:v>0</c:v>
                </c:pt>
                <c:pt idx="63" formatCode="#,##0_ ">
                  <c:v>0</c:v>
                </c:pt>
                <c:pt idx="64" formatCode="#,##0_ ">
                  <c:v>0</c:v>
                </c:pt>
                <c:pt idx="65" formatCode="#,##0_ ">
                  <c:v>0</c:v>
                </c:pt>
                <c:pt idx="66" formatCode="#,##0_ ">
                  <c:v>0</c:v>
                </c:pt>
                <c:pt idx="67" formatCode="#,##0_ ">
                  <c:v>0</c:v>
                </c:pt>
                <c:pt idx="68" formatCode="#,##0_ ">
                  <c:v>0</c:v>
                </c:pt>
                <c:pt idx="69" formatCode="#,##0_ ">
                  <c:v>0</c:v>
                </c:pt>
                <c:pt idx="70" formatCode="#,##0_ ">
                  <c:v>0</c:v>
                </c:pt>
                <c:pt idx="71" formatCode="#,##0_ ">
                  <c:v>0</c:v>
                </c:pt>
                <c:pt idx="72" formatCode="#,##0_ ">
                  <c:v>0</c:v>
                </c:pt>
                <c:pt idx="73" formatCode="#,##0_ ">
                  <c:v>0</c:v>
                </c:pt>
                <c:pt idx="74" formatCode="#,##0_ ">
                  <c:v>0</c:v>
                </c:pt>
                <c:pt idx="75" formatCode="#,##0_ ">
                  <c:v>0</c:v>
                </c:pt>
                <c:pt idx="76" formatCode="#,##0_ ">
                  <c:v>0</c:v>
                </c:pt>
                <c:pt idx="77" formatCode="#,##0_ ">
                  <c:v>0</c:v>
                </c:pt>
                <c:pt idx="78" formatCode="#,##0_ ">
                  <c:v>0</c:v>
                </c:pt>
                <c:pt idx="79" formatCode="#,##0_ ">
                  <c:v>0</c:v>
                </c:pt>
                <c:pt idx="80" formatCode="#,##0_ ">
                  <c:v>0</c:v>
                </c:pt>
                <c:pt idx="81" formatCode="#,##0_ ">
                  <c:v>0</c:v>
                </c:pt>
                <c:pt idx="82" formatCode="#,##0_ ">
                  <c:v>0</c:v>
                </c:pt>
                <c:pt idx="83" formatCode="#,##0_ ">
                  <c:v>0</c:v>
                </c:pt>
                <c:pt idx="84" formatCode="#,##0_ ">
                  <c:v>0</c:v>
                </c:pt>
                <c:pt idx="85" formatCode="#,##0_ ">
                  <c:v>0</c:v>
                </c:pt>
                <c:pt idx="86" formatCode="#,##0_ ">
                  <c:v>0</c:v>
                </c:pt>
                <c:pt idx="87" formatCode="#,##0_ ">
                  <c:v>0</c:v>
                </c:pt>
                <c:pt idx="88" formatCode="#,##0_ ">
                  <c:v>0</c:v>
                </c:pt>
                <c:pt idx="89" formatCode="#,##0_ ">
                  <c:v>0</c:v>
                </c:pt>
                <c:pt idx="90" formatCode="#,##0_ ">
                  <c:v>0</c:v>
                </c:pt>
                <c:pt idx="91" formatCode="#,##0_ ">
                  <c:v>0</c:v>
                </c:pt>
                <c:pt idx="92" formatCode="#,##0_ ">
                  <c:v>0</c:v>
                </c:pt>
                <c:pt idx="93" formatCode="#,##0_ ">
                  <c:v>0</c:v>
                </c:pt>
                <c:pt idx="94" formatCode="#,##0_ ">
                  <c:v>0</c:v>
                </c:pt>
                <c:pt idx="95" formatCode="#,##0_ ">
                  <c:v>0</c:v>
                </c:pt>
                <c:pt idx="96" formatCode="#,##0_ ">
                  <c:v>0</c:v>
                </c:pt>
                <c:pt idx="97" formatCode="#,##0_ ">
                  <c:v>0</c:v>
                </c:pt>
                <c:pt idx="98" formatCode="#,##0_ ">
                  <c:v>0</c:v>
                </c:pt>
                <c:pt idx="99" formatCode="#,##0_ ">
                  <c:v>0</c:v>
                </c:pt>
                <c:pt idx="100" formatCode="#,##0_ ">
                  <c:v>0</c:v>
                </c:pt>
                <c:pt idx="101" formatCode="#,##0_ ">
                  <c:v>0</c:v>
                </c:pt>
              </c:numCache>
            </c:numRef>
          </c:val>
          <c:smooth val="0"/>
        </c:ser>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'検証（AUDUSD　D1)'!$B$7:$B$108</c:f>
              <c:strCache>
                <c:ptCount val="102"/>
                <c:pt idx="0">
                  <c:v>No.</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c:v>
                </c:pt>
              </c:strCache>
            </c:strRef>
          </c:cat>
          <c:val>
            <c:numRef>
              <c:f>'検証（AUDUSD　D1)'!$D$7:$D$108</c:f>
              <c:numCache>
                <c:formatCode>General</c:formatCode>
                <c:ptCount val="102"/>
              </c:numCache>
            </c:numRef>
          </c:val>
          <c:smooth val="0"/>
        </c:ser>
        <c:dLbls>
          <c:showLegendKey val="0"/>
          <c:showVal val="0"/>
          <c:showCatName val="0"/>
          <c:showSerName val="0"/>
          <c:showPercent val="0"/>
          <c:showBubbleSize val="0"/>
        </c:dLbls>
        <c:marker val="1"/>
        <c:smooth val="0"/>
        <c:axId val="144371984"/>
        <c:axId val="144367280"/>
      </c:lineChart>
      <c:catAx>
        <c:axId val="14437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4367280"/>
        <c:crosses val="autoZero"/>
        <c:auto val="1"/>
        <c:lblAlgn val="ctr"/>
        <c:lblOffset val="100"/>
        <c:noMultiLvlLbl val="0"/>
      </c:catAx>
      <c:valAx>
        <c:axId val="144367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4371984"/>
        <c:crosses val="autoZero"/>
        <c:crossBetween val="between"/>
      </c:valAx>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v>資金</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'検証（USDJPY　D1)'!$B$7:$B$109</c:f>
              <c:strCache>
                <c:ptCount val="41"/>
                <c:pt idx="0">
                  <c:v>No.</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c:v>
                </c:pt>
              </c:strCache>
            </c:strRef>
          </c:cat>
          <c:val>
            <c:numRef>
              <c:f>'検証（USDJPY　D1)'!$C$7:$C$109</c:f>
              <c:numCache>
                <c:formatCode>General</c:formatCode>
                <c:ptCount val="41"/>
                <c:pt idx="0">
                  <c:v>0</c:v>
                </c:pt>
                <c:pt idx="2" formatCode="#,##0_ ">
                  <c:v>10000</c:v>
                </c:pt>
                <c:pt idx="3" formatCode="#,##0_ ">
                  <c:v>10400</c:v>
                </c:pt>
                <c:pt idx="4" formatCode="#,##0_ ">
                  <c:v>10528.544</c:v>
                </c:pt>
                <c:pt idx="5" formatCode="#,##0_ ">
                  <c:v>10317.973120000001</c:v>
                </c:pt>
                <c:pt idx="6" formatCode="#,##0_ ">
                  <c:v>10445.503267763201</c:v>
                </c:pt>
                <c:pt idx="7" formatCode="#,##0_ ">
                  <c:v>0</c:v>
                </c:pt>
                <c:pt idx="8" formatCode="#,##0_ ">
                  <c:v>0</c:v>
                </c:pt>
                <c:pt idx="9" formatCode="#,##0_ ">
                  <c:v>0</c:v>
                </c:pt>
                <c:pt idx="10" formatCode="#,##0_ ">
                  <c:v>0</c:v>
                </c:pt>
                <c:pt idx="11" formatCode="#,##0_ ">
                  <c:v>0</c:v>
                </c:pt>
                <c:pt idx="12" formatCode="#,##0_ ">
                  <c:v>0</c:v>
                </c:pt>
                <c:pt idx="13" formatCode="#,##0_ ">
                  <c:v>0</c:v>
                </c:pt>
                <c:pt idx="14" formatCode="#,##0_ ">
                  <c:v>0</c:v>
                </c:pt>
                <c:pt idx="15" formatCode="#,##0_ ">
                  <c:v>0</c:v>
                </c:pt>
                <c:pt idx="16" formatCode="#,##0_ ">
                  <c:v>0</c:v>
                </c:pt>
                <c:pt idx="17" formatCode="#,##0_ ">
                  <c:v>0</c:v>
                </c:pt>
                <c:pt idx="18" formatCode="#,##0_ ">
                  <c:v>0</c:v>
                </c:pt>
                <c:pt idx="19" formatCode="#,##0_ ">
                  <c:v>0</c:v>
                </c:pt>
                <c:pt idx="20" formatCode="#,##0_ ">
                  <c:v>0</c:v>
                </c:pt>
                <c:pt idx="21" formatCode="#,##0_ ">
                  <c:v>0</c:v>
                </c:pt>
                <c:pt idx="22" formatCode="#,##0_ ">
                  <c:v>0</c:v>
                </c:pt>
                <c:pt idx="23" formatCode="#,##0_ ">
                  <c:v>0</c:v>
                </c:pt>
                <c:pt idx="24" formatCode="#,##0_ ">
                  <c:v>0</c:v>
                </c:pt>
                <c:pt idx="25" formatCode="#,##0_ ">
                  <c:v>0</c:v>
                </c:pt>
                <c:pt idx="26" formatCode="#,##0_ ">
                  <c:v>0</c:v>
                </c:pt>
                <c:pt idx="27" formatCode="#,##0_ ">
                  <c:v>0</c:v>
                </c:pt>
                <c:pt idx="28" formatCode="#,##0_ ">
                  <c:v>0</c:v>
                </c:pt>
                <c:pt idx="29" formatCode="#,##0_ ">
                  <c:v>0</c:v>
                </c:pt>
                <c:pt idx="30" formatCode="#,##0_ ">
                  <c:v>0</c:v>
                </c:pt>
                <c:pt idx="31" formatCode="#,##0_ ">
                  <c:v>0</c:v>
                </c:pt>
                <c:pt idx="32" formatCode="#,##0_ ">
                  <c:v>0</c:v>
                </c:pt>
                <c:pt idx="33" formatCode="#,##0_ ">
                  <c:v>0</c:v>
                </c:pt>
                <c:pt idx="34" formatCode="#,##0_ ">
                  <c:v>0</c:v>
                </c:pt>
                <c:pt idx="35" formatCode="#,##0_ ">
                  <c:v>0</c:v>
                </c:pt>
                <c:pt idx="36" formatCode="#,##0_ ">
                  <c:v>0</c:v>
                </c:pt>
                <c:pt idx="37" formatCode="#,##0_ ">
                  <c:v>0</c:v>
                </c:pt>
                <c:pt idx="38" formatCode="#,##0_ ">
                  <c:v>0</c:v>
                </c:pt>
                <c:pt idx="39" formatCode="#,##0_ ">
                  <c:v>0</c:v>
                </c:pt>
                <c:pt idx="40" formatCode="#,##0_ ">
                  <c:v>0</c:v>
                </c:pt>
              </c:numCache>
            </c:numRef>
          </c:val>
          <c:smooth val="0"/>
        </c:ser>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'検証（USDJPY　D1)'!$B$7:$B$109</c:f>
              <c:strCache>
                <c:ptCount val="41"/>
                <c:pt idx="0">
                  <c:v>No.</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c:v>
                </c:pt>
              </c:strCache>
            </c:strRef>
          </c:cat>
          <c:val>
            <c:numRef>
              <c:f>'検証（USDJPY　D1)'!$D$7:$D$109</c:f>
              <c:numCache>
                <c:formatCode>General</c:formatCode>
                <c:ptCount val="41"/>
              </c:numCache>
            </c:numRef>
          </c:val>
          <c:smooth val="0"/>
        </c:ser>
        <c:dLbls>
          <c:showLegendKey val="0"/>
          <c:showVal val="0"/>
          <c:showCatName val="0"/>
          <c:showSerName val="0"/>
          <c:showPercent val="0"/>
          <c:showBubbleSize val="0"/>
        </c:dLbls>
        <c:marker val="1"/>
        <c:smooth val="0"/>
        <c:axId val="144366104"/>
        <c:axId val="144368848"/>
      </c:lineChart>
      <c:catAx>
        <c:axId val="144366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4368848"/>
        <c:crosses val="autoZero"/>
        <c:auto val="1"/>
        <c:lblAlgn val="ctr"/>
        <c:lblOffset val="100"/>
        <c:noMultiLvlLbl val="0"/>
      </c:catAx>
      <c:valAx>
        <c:axId val="144368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4366104"/>
        <c:crosses val="autoZero"/>
        <c:crossBetween val="between"/>
      </c:valAx>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v>資金</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'検証（EURUSD　D1)'!$B$7:$B$109</c:f>
              <c:strCache>
                <c:ptCount val="41"/>
                <c:pt idx="0">
                  <c:v>No.</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c:v>
                </c:pt>
              </c:strCache>
            </c:strRef>
          </c:cat>
          <c:val>
            <c:numRef>
              <c:f>'検証（EURUSD　D1)'!$C$7:$C$109</c:f>
              <c:numCache>
                <c:formatCode>General</c:formatCode>
                <c:ptCount val="41"/>
                <c:pt idx="0">
                  <c:v>0</c:v>
                </c:pt>
                <c:pt idx="2" formatCode="#,##0_ ">
                  <c:v>10000</c:v>
                </c:pt>
                <c:pt idx="3" formatCode="#,##0_ ">
                  <c:v>10123.6</c:v>
                </c:pt>
                <c:pt idx="4" formatCode="#,##0_ ">
                  <c:v>10248.727696</c:v>
                </c:pt>
                <c:pt idx="5" formatCode="#,##0_ ">
                  <c:v>10375.40197032256</c:v>
                </c:pt>
                <c:pt idx="6" formatCode="#,##0_ ">
                  <c:v>10503.641938675748</c:v>
                </c:pt>
                <c:pt idx="7" formatCode="#,##0_ ">
                  <c:v>10293.569099902234</c:v>
                </c:pt>
                <c:pt idx="8" formatCode="#,##0_ ">
                  <c:v>10420.797613977025</c:v>
                </c:pt>
                <c:pt idx="9" formatCode="#,##0_ ">
                  <c:v>10212.381661697485</c:v>
                </c:pt>
                <c:pt idx="10" formatCode="#,##0_ ">
                  <c:v>10620.876928165386</c:v>
                </c:pt>
                <c:pt idx="11" formatCode="#,##0_ ">
                  <c:v>11045.712005292002</c:v>
                </c:pt>
                <c:pt idx="12" formatCode="#,##0_ ">
                  <c:v>10824.797765186162</c:v>
                </c:pt>
                <c:pt idx="13" formatCode="#,##0_ ">
                  <c:v>10958.592265563862</c:v>
                </c:pt>
                <c:pt idx="14" formatCode="#,##0_ ">
                  <c:v>10739.420420252585</c:v>
                </c:pt>
                <c:pt idx="15" formatCode="#,##0_ ">
                  <c:v>10872.159656646907</c:v>
                </c:pt>
                <c:pt idx="16" formatCode="#,##0_ ">
                  <c:v>11307.046042912783</c:v>
                </c:pt>
                <c:pt idx="17" formatCode="#,##0_ ">
                  <c:v>11080.905122054528</c:v>
                </c:pt>
                <c:pt idx="18" formatCode="#,##0_ ">
                  <c:v>11217.865109363122</c:v>
                </c:pt>
                <c:pt idx="19" formatCode="#,##0_ ">
                  <c:v>11356.517922114848</c:v>
                </c:pt>
                <c:pt idx="20" formatCode="#,##0_ ">
                  <c:v>11129.387563672552</c:v>
                </c:pt>
                <c:pt idx="21" formatCode="#,##0_ ">
                  <c:v>11266.946793959543</c:v>
                </c:pt>
                <c:pt idx="22" formatCode="#,##0_ ">
                  <c:v>11396.427261877427</c:v>
                </c:pt>
                <c:pt idx="23" formatCode="#,##0_ ">
                  <c:v>11168.498716639879</c:v>
                </c:pt>
                <c:pt idx="24" formatCode="#,##0_ ">
                  <c:v>11396.921107058779</c:v>
                </c:pt>
                <c:pt idx="25" formatCode="#,##0_ ">
                  <c:v>12207.406972533625</c:v>
                </c:pt>
                <c:pt idx="26" formatCode="#,##0_ ">
                  <c:v>12695.70325143497</c:v>
                </c:pt>
                <c:pt idx="27" formatCode="#,##0_ ">
                  <c:v>0</c:v>
                </c:pt>
                <c:pt idx="28" formatCode="#,##0_ ">
                  <c:v>0</c:v>
                </c:pt>
                <c:pt idx="29" formatCode="#,##0_ ">
                  <c:v>0</c:v>
                </c:pt>
                <c:pt idx="30" formatCode="#,##0_ ">
                  <c:v>0</c:v>
                </c:pt>
                <c:pt idx="31" formatCode="#,##0_ ">
                  <c:v>0</c:v>
                </c:pt>
                <c:pt idx="32" formatCode="#,##0_ ">
                  <c:v>0</c:v>
                </c:pt>
                <c:pt idx="33" formatCode="#,##0_ ">
                  <c:v>0</c:v>
                </c:pt>
                <c:pt idx="34" formatCode="#,##0_ ">
                  <c:v>0</c:v>
                </c:pt>
                <c:pt idx="35" formatCode="#,##0_ ">
                  <c:v>0</c:v>
                </c:pt>
                <c:pt idx="36" formatCode="#,##0_ ">
                  <c:v>0</c:v>
                </c:pt>
                <c:pt idx="37" formatCode="#,##0_ ">
                  <c:v>0</c:v>
                </c:pt>
                <c:pt idx="38" formatCode="#,##0_ ">
                  <c:v>0</c:v>
                </c:pt>
                <c:pt idx="39" formatCode="#,##0_ ">
                  <c:v>0</c:v>
                </c:pt>
                <c:pt idx="40" formatCode="#,##0_ ">
                  <c:v>0</c:v>
                </c:pt>
              </c:numCache>
            </c:numRef>
          </c:val>
          <c:smooth val="0"/>
        </c:ser>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'検証（EURUSD　D1)'!$B$7:$B$109</c:f>
              <c:strCache>
                <c:ptCount val="41"/>
                <c:pt idx="0">
                  <c:v>No.</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c:v>
                </c:pt>
              </c:strCache>
            </c:strRef>
          </c:cat>
          <c:val>
            <c:numRef>
              <c:f>'検証（EURUSD　D1)'!$D$7:$D$109</c:f>
              <c:numCache>
                <c:formatCode>General</c:formatCode>
                <c:ptCount val="41"/>
              </c:numCache>
            </c:numRef>
          </c:val>
          <c:smooth val="0"/>
        </c:ser>
        <c:dLbls>
          <c:showLegendKey val="0"/>
          <c:showVal val="0"/>
          <c:showCatName val="0"/>
          <c:showSerName val="0"/>
          <c:showPercent val="0"/>
          <c:showBubbleSize val="0"/>
        </c:dLbls>
        <c:marker val="1"/>
        <c:smooth val="0"/>
        <c:axId val="144366888"/>
        <c:axId val="144365320"/>
      </c:lineChart>
      <c:catAx>
        <c:axId val="144366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4365320"/>
        <c:crosses val="autoZero"/>
        <c:auto val="1"/>
        <c:lblAlgn val="ctr"/>
        <c:lblOffset val="100"/>
        <c:noMultiLvlLbl val="0"/>
      </c:catAx>
      <c:valAx>
        <c:axId val="144365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4366888"/>
        <c:crosses val="autoZero"/>
        <c:crossBetween val="between"/>
      </c:valAx>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414619</xdr:colOff>
      <xdr:row>2</xdr:row>
      <xdr:rowOff>145676</xdr:rowOff>
    </xdr:from>
    <xdr:to>
      <xdr:col>4</xdr:col>
      <xdr:colOff>1535207</xdr:colOff>
      <xdr:row>2</xdr:row>
      <xdr:rowOff>4101354</xdr:rowOff>
    </xdr:to>
    <xdr:grpSp>
      <xdr:nvGrpSpPr>
        <xdr:cNvPr id="28" name="グループ化 27"/>
        <xdr:cNvGrpSpPr/>
      </xdr:nvGrpSpPr>
      <xdr:grpSpPr>
        <a:xfrm>
          <a:off x="2306012" y="812426"/>
          <a:ext cx="8849445" cy="3955678"/>
          <a:chOff x="829235" y="672353"/>
          <a:chExt cx="7250206" cy="3227294"/>
        </a:xfrm>
      </xdr:grpSpPr>
      <xdr:sp macro="" textlink="">
        <xdr:nvSpPr>
          <xdr:cNvPr id="4" name="テキスト ボックス 3"/>
          <xdr:cNvSpPr txBox="1"/>
        </xdr:nvSpPr>
        <xdr:spPr>
          <a:xfrm>
            <a:off x="829235" y="672353"/>
            <a:ext cx="7250206" cy="3227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6" name="円/楕円 5"/>
          <xdr:cNvSpPr/>
        </xdr:nvSpPr>
        <xdr:spPr>
          <a:xfrm rot="20474072">
            <a:off x="2213496" y="1503903"/>
            <a:ext cx="325689" cy="829235"/>
          </a:xfrm>
          <a:prstGeom prst="ellipse">
            <a:avLst/>
          </a:prstGeom>
          <a:solidFill>
            <a:srgbClr val="0000FF">
              <a:alpha val="30000"/>
            </a:srgbClr>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フリーフォーム 6"/>
          <xdr:cNvSpPr/>
        </xdr:nvSpPr>
        <xdr:spPr>
          <a:xfrm>
            <a:off x="1658471" y="1143000"/>
            <a:ext cx="5793441" cy="2521323"/>
          </a:xfrm>
          <a:custGeom>
            <a:avLst/>
            <a:gdLst>
              <a:gd name="connsiteX0" fmla="*/ 0 w 5793441"/>
              <a:gd name="connsiteY0" fmla="*/ 437029 h 2521323"/>
              <a:gd name="connsiteX1" fmla="*/ 11206 w 5793441"/>
              <a:gd name="connsiteY1" fmla="*/ 381000 h 2521323"/>
              <a:gd name="connsiteX2" fmla="*/ 22412 w 5793441"/>
              <a:gd name="connsiteY2" fmla="*/ 347382 h 2521323"/>
              <a:gd name="connsiteX3" fmla="*/ 44824 w 5793441"/>
              <a:gd name="connsiteY3" fmla="*/ 190500 h 2521323"/>
              <a:gd name="connsiteX4" fmla="*/ 78441 w 5793441"/>
              <a:gd name="connsiteY4" fmla="*/ 201706 h 2521323"/>
              <a:gd name="connsiteX5" fmla="*/ 112059 w 5793441"/>
              <a:gd name="connsiteY5" fmla="*/ 302559 h 2521323"/>
              <a:gd name="connsiteX6" fmla="*/ 123265 w 5793441"/>
              <a:gd name="connsiteY6" fmla="*/ 336176 h 2521323"/>
              <a:gd name="connsiteX7" fmla="*/ 134471 w 5793441"/>
              <a:gd name="connsiteY7" fmla="*/ 369794 h 2521323"/>
              <a:gd name="connsiteX8" fmla="*/ 156883 w 5793441"/>
              <a:gd name="connsiteY8" fmla="*/ 336176 h 2521323"/>
              <a:gd name="connsiteX9" fmla="*/ 179294 w 5793441"/>
              <a:gd name="connsiteY9" fmla="*/ 268941 h 2521323"/>
              <a:gd name="connsiteX10" fmla="*/ 224118 w 5793441"/>
              <a:gd name="connsiteY10" fmla="*/ 168088 h 2521323"/>
              <a:gd name="connsiteX11" fmla="*/ 246530 w 5793441"/>
              <a:gd name="connsiteY11" fmla="*/ 56029 h 2521323"/>
              <a:gd name="connsiteX12" fmla="*/ 257735 w 5793441"/>
              <a:gd name="connsiteY12" fmla="*/ 0 h 2521323"/>
              <a:gd name="connsiteX13" fmla="*/ 280147 w 5793441"/>
              <a:gd name="connsiteY13" fmla="*/ 89647 h 2521323"/>
              <a:gd name="connsiteX14" fmla="*/ 291353 w 5793441"/>
              <a:gd name="connsiteY14" fmla="*/ 134470 h 2521323"/>
              <a:gd name="connsiteX15" fmla="*/ 313765 w 5793441"/>
              <a:gd name="connsiteY15" fmla="*/ 201706 h 2521323"/>
              <a:gd name="connsiteX16" fmla="*/ 324971 w 5793441"/>
              <a:gd name="connsiteY16" fmla="*/ 235323 h 2521323"/>
              <a:gd name="connsiteX17" fmla="*/ 369794 w 5793441"/>
              <a:gd name="connsiteY17" fmla="*/ 302559 h 2521323"/>
              <a:gd name="connsiteX18" fmla="*/ 403412 w 5793441"/>
              <a:gd name="connsiteY18" fmla="*/ 280147 h 2521323"/>
              <a:gd name="connsiteX19" fmla="*/ 414618 w 5793441"/>
              <a:gd name="connsiteY19" fmla="*/ 246529 h 2521323"/>
              <a:gd name="connsiteX20" fmla="*/ 437030 w 5793441"/>
              <a:gd name="connsiteY20" fmla="*/ 156882 h 2521323"/>
              <a:gd name="connsiteX21" fmla="*/ 470647 w 5793441"/>
              <a:gd name="connsiteY21" fmla="*/ 179294 h 2521323"/>
              <a:gd name="connsiteX22" fmla="*/ 493059 w 5793441"/>
              <a:gd name="connsiteY22" fmla="*/ 246529 h 2521323"/>
              <a:gd name="connsiteX23" fmla="*/ 526677 w 5793441"/>
              <a:gd name="connsiteY23" fmla="*/ 313765 h 2521323"/>
              <a:gd name="connsiteX24" fmla="*/ 549088 w 5793441"/>
              <a:gd name="connsiteY24" fmla="*/ 347382 h 2521323"/>
              <a:gd name="connsiteX25" fmla="*/ 582706 w 5793441"/>
              <a:gd name="connsiteY25" fmla="*/ 448235 h 2521323"/>
              <a:gd name="connsiteX26" fmla="*/ 649941 w 5793441"/>
              <a:gd name="connsiteY26" fmla="*/ 649941 h 2521323"/>
              <a:gd name="connsiteX27" fmla="*/ 683559 w 5793441"/>
              <a:gd name="connsiteY27" fmla="*/ 750794 h 2521323"/>
              <a:gd name="connsiteX28" fmla="*/ 694765 w 5793441"/>
              <a:gd name="connsiteY28" fmla="*/ 784412 h 2521323"/>
              <a:gd name="connsiteX29" fmla="*/ 717177 w 5793441"/>
              <a:gd name="connsiteY29" fmla="*/ 818029 h 2521323"/>
              <a:gd name="connsiteX30" fmla="*/ 739588 w 5793441"/>
              <a:gd name="connsiteY30" fmla="*/ 885265 h 2521323"/>
              <a:gd name="connsiteX31" fmla="*/ 750794 w 5793441"/>
              <a:gd name="connsiteY31" fmla="*/ 918882 h 2521323"/>
              <a:gd name="connsiteX32" fmla="*/ 784412 w 5793441"/>
              <a:gd name="connsiteY32" fmla="*/ 930088 h 2521323"/>
              <a:gd name="connsiteX33" fmla="*/ 795618 w 5793441"/>
              <a:gd name="connsiteY33" fmla="*/ 896470 h 2521323"/>
              <a:gd name="connsiteX34" fmla="*/ 806824 w 5793441"/>
              <a:gd name="connsiteY34" fmla="*/ 840441 h 2521323"/>
              <a:gd name="connsiteX35" fmla="*/ 818030 w 5793441"/>
              <a:gd name="connsiteY35" fmla="*/ 885265 h 2521323"/>
              <a:gd name="connsiteX36" fmla="*/ 829235 w 5793441"/>
              <a:gd name="connsiteY36" fmla="*/ 918882 h 2521323"/>
              <a:gd name="connsiteX37" fmla="*/ 840441 w 5793441"/>
              <a:gd name="connsiteY37" fmla="*/ 1030941 h 2521323"/>
              <a:gd name="connsiteX38" fmla="*/ 862853 w 5793441"/>
              <a:gd name="connsiteY38" fmla="*/ 1109382 h 2521323"/>
              <a:gd name="connsiteX39" fmla="*/ 874059 w 5793441"/>
              <a:gd name="connsiteY39" fmla="*/ 1165412 h 2521323"/>
              <a:gd name="connsiteX40" fmla="*/ 885265 w 5793441"/>
              <a:gd name="connsiteY40" fmla="*/ 1210235 h 2521323"/>
              <a:gd name="connsiteX41" fmla="*/ 907677 w 5793441"/>
              <a:gd name="connsiteY41" fmla="*/ 1299882 h 2521323"/>
              <a:gd name="connsiteX42" fmla="*/ 918883 w 5793441"/>
              <a:gd name="connsiteY42" fmla="*/ 1378323 h 2521323"/>
              <a:gd name="connsiteX43" fmla="*/ 930088 w 5793441"/>
              <a:gd name="connsiteY43" fmla="*/ 1411941 h 2521323"/>
              <a:gd name="connsiteX44" fmla="*/ 952500 w 5793441"/>
              <a:gd name="connsiteY44" fmla="*/ 1378323 h 2521323"/>
              <a:gd name="connsiteX45" fmla="*/ 963706 w 5793441"/>
              <a:gd name="connsiteY45" fmla="*/ 1333500 h 2521323"/>
              <a:gd name="connsiteX46" fmla="*/ 974912 w 5793441"/>
              <a:gd name="connsiteY46" fmla="*/ 1299882 h 2521323"/>
              <a:gd name="connsiteX47" fmla="*/ 986118 w 5793441"/>
              <a:gd name="connsiteY47" fmla="*/ 1221441 h 2521323"/>
              <a:gd name="connsiteX48" fmla="*/ 997324 w 5793441"/>
              <a:gd name="connsiteY48" fmla="*/ 1255059 h 2521323"/>
              <a:gd name="connsiteX49" fmla="*/ 1042147 w 5793441"/>
              <a:gd name="connsiteY49" fmla="*/ 1322294 h 2521323"/>
              <a:gd name="connsiteX50" fmla="*/ 1086971 w 5793441"/>
              <a:gd name="connsiteY50" fmla="*/ 1288676 h 2521323"/>
              <a:gd name="connsiteX51" fmla="*/ 1120588 w 5793441"/>
              <a:gd name="connsiteY51" fmla="*/ 1277470 h 2521323"/>
              <a:gd name="connsiteX52" fmla="*/ 1143000 w 5793441"/>
              <a:gd name="connsiteY52" fmla="*/ 1199029 h 2521323"/>
              <a:gd name="connsiteX53" fmla="*/ 1176618 w 5793441"/>
              <a:gd name="connsiteY53" fmla="*/ 1221441 h 2521323"/>
              <a:gd name="connsiteX54" fmla="*/ 1210235 w 5793441"/>
              <a:gd name="connsiteY54" fmla="*/ 1176617 h 2521323"/>
              <a:gd name="connsiteX55" fmla="*/ 1232647 w 5793441"/>
              <a:gd name="connsiteY55" fmla="*/ 1143000 h 2521323"/>
              <a:gd name="connsiteX56" fmla="*/ 1288677 w 5793441"/>
              <a:gd name="connsiteY56" fmla="*/ 1187823 h 2521323"/>
              <a:gd name="connsiteX57" fmla="*/ 1333500 w 5793441"/>
              <a:gd name="connsiteY57" fmla="*/ 1143000 h 2521323"/>
              <a:gd name="connsiteX58" fmla="*/ 1367118 w 5793441"/>
              <a:gd name="connsiteY58" fmla="*/ 1199029 h 2521323"/>
              <a:gd name="connsiteX59" fmla="*/ 1389530 w 5793441"/>
              <a:gd name="connsiteY59" fmla="*/ 1266265 h 2521323"/>
              <a:gd name="connsiteX60" fmla="*/ 1423147 w 5793441"/>
              <a:gd name="connsiteY60" fmla="*/ 1367117 h 2521323"/>
              <a:gd name="connsiteX61" fmla="*/ 1456765 w 5793441"/>
              <a:gd name="connsiteY61" fmla="*/ 1467970 h 2521323"/>
              <a:gd name="connsiteX62" fmla="*/ 1467971 w 5793441"/>
              <a:gd name="connsiteY62" fmla="*/ 1501588 h 2521323"/>
              <a:gd name="connsiteX63" fmla="*/ 1512794 w 5793441"/>
              <a:gd name="connsiteY63" fmla="*/ 1568823 h 2521323"/>
              <a:gd name="connsiteX64" fmla="*/ 1535206 w 5793441"/>
              <a:gd name="connsiteY64" fmla="*/ 1602441 h 2521323"/>
              <a:gd name="connsiteX65" fmla="*/ 1568824 w 5793441"/>
              <a:gd name="connsiteY65" fmla="*/ 1714500 h 2521323"/>
              <a:gd name="connsiteX66" fmla="*/ 1602441 w 5793441"/>
              <a:gd name="connsiteY66" fmla="*/ 1692088 h 2521323"/>
              <a:gd name="connsiteX67" fmla="*/ 1647265 w 5793441"/>
              <a:gd name="connsiteY67" fmla="*/ 1624853 h 2521323"/>
              <a:gd name="connsiteX68" fmla="*/ 1669677 w 5793441"/>
              <a:gd name="connsiteY68" fmla="*/ 1591235 h 2521323"/>
              <a:gd name="connsiteX69" fmla="*/ 1703294 w 5793441"/>
              <a:gd name="connsiteY69" fmla="*/ 1568823 h 2521323"/>
              <a:gd name="connsiteX70" fmla="*/ 1759324 w 5793441"/>
              <a:gd name="connsiteY70" fmla="*/ 1736912 h 2521323"/>
              <a:gd name="connsiteX71" fmla="*/ 1781735 w 5793441"/>
              <a:gd name="connsiteY71" fmla="*/ 1804147 h 2521323"/>
              <a:gd name="connsiteX72" fmla="*/ 1804147 w 5793441"/>
              <a:gd name="connsiteY72" fmla="*/ 1882588 h 2521323"/>
              <a:gd name="connsiteX73" fmla="*/ 1826559 w 5793441"/>
              <a:gd name="connsiteY73" fmla="*/ 1927412 h 2521323"/>
              <a:gd name="connsiteX74" fmla="*/ 1837765 w 5793441"/>
              <a:gd name="connsiteY74" fmla="*/ 1961029 h 2521323"/>
              <a:gd name="connsiteX75" fmla="*/ 1860177 w 5793441"/>
              <a:gd name="connsiteY75" fmla="*/ 1994647 h 2521323"/>
              <a:gd name="connsiteX76" fmla="*/ 1882588 w 5793441"/>
              <a:gd name="connsiteY76" fmla="*/ 2061882 h 2521323"/>
              <a:gd name="connsiteX77" fmla="*/ 1927412 w 5793441"/>
              <a:gd name="connsiteY77" fmla="*/ 2140323 h 2521323"/>
              <a:gd name="connsiteX78" fmla="*/ 1949824 w 5793441"/>
              <a:gd name="connsiteY78" fmla="*/ 2173941 h 2521323"/>
              <a:gd name="connsiteX79" fmla="*/ 1961030 w 5793441"/>
              <a:gd name="connsiteY79" fmla="*/ 2207559 h 2521323"/>
              <a:gd name="connsiteX80" fmla="*/ 1983441 w 5793441"/>
              <a:gd name="connsiteY80" fmla="*/ 2241176 h 2521323"/>
              <a:gd name="connsiteX81" fmla="*/ 1994647 w 5793441"/>
              <a:gd name="connsiteY81" fmla="*/ 2274794 h 2521323"/>
              <a:gd name="connsiteX82" fmla="*/ 2017059 w 5793441"/>
              <a:gd name="connsiteY82" fmla="*/ 2308412 h 2521323"/>
              <a:gd name="connsiteX83" fmla="*/ 2028265 w 5793441"/>
              <a:gd name="connsiteY83" fmla="*/ 2342029 h 2521323"/>
              <a:gd name="connsiteX84" fmla="*/ 2073088 w 5793441"/>
              <a:gd name="connsiteY84" fmla="*/ 2409265 h 2521323"/>
              <a:gd name="connsiteX85" fmla="*/ 2095500 w 5793441"/>
              <a:gd name="connsiteY85" fmla="*/ 2442882 h 2521323"/>
              <a:gd name="connsiteX86" fmla="*/ 2151530 w 5793441"/>
              <a:gd name="connsiteY86" fmla="*/ 2342029 h 2521323"/>
              <a:gd name="connsiteX87" fmla="*/ 2162735 w 5793441"/>
              <a:gd name="connsiteY87" fmla="*/ 2252382 h 2521323"/>
              <a:gd name="connsiteX88" fmla="*/ 2173941 w 5793441"/>
              <a:gd name="connsiteY88" fmla="*/ 2218765 h 2521323"/>
              <a:gd name="connsiteX89" fmla="*/ 2185147 w 5793441"/>
              <a:gd name="connsiteY89" fmla="*/ 2252382 h 2521323"/>
              <a:gd name="connsiteX90" fmla="*/ 2207559 w 5793441"/>
              <a:gd name="connsiteY90" fmla="*/ 2286000 h 2521323"/>
              <a:gd name="connsiteX91" fmla="*/ 2218765 w 5793441"/>
              <a:gd name="connsiteY91" fmla="*/ 2319617 h 2521323"/>
              <a:gd name="connsiteX92" fmla="*/ 2263588 w 5793441"/>
              <a:gd name="connsiteY92" fmla="*/ 2386853 h 2521323"/>
              <a:gd name="connsiteX93" fmla="*/ 2308412 w 5793441"/>
              <a:gd name="connsiteY93" fmla="*/ 2454088 h 2521323"/>
              <a:gd name="connsiteX94" fmla="*/ 2330824 w 5793441"/>
              <a:gd name="connsiteY94" fmla="*/ 2487706 h 2521323"/>
              <a:gd name="connsiteX95" fmla="*/ 2342030 w 5793441"/>
              <a:gd name="connsiteY95" fmla="*/ 2521323 h 2521323"/>
              <a:gd name="connsiteX96" fmla="*/ 2353235 w 5793441"/>
              <a:gd name="connsiteY96" fmla="*/ 2487706 h 2521323"/>
              <a:gd name="connsiteX97" fmla="*/ 2364441 w 5793441"/>
              <a:gd name="connsiteY97" fmla="*/ 2442882 h 2521323"/>
              <a:gd name="connsiteX98" fmla="*/ 2442883 w 5793441"/>
              <a:gd name="connsiteY98" fmla="*/ 2353235 h 2521323"/>
              <a:gd name="connsiteX99" fmla="*/ 2465294 w 5793441"/>
              <a:gd name="connsiteY99" fmla="*/ 2286000 h 2521323"/>
              <a:gd name="connsiteX100" fmla="*/ 2476500 w 5793441"/>
              <a:gd name="connsiteY100" fmla="*/ 2241176 h 2521323"/>
              <a:gd name="connsiteX101" fmla="*/ 2498912 w 5793441"/>
              <a:gd name="connsiteY101" fmla="*/ 2173941 h 2521323"/>
              <a:gd name="connsiteX102" fmla="*/ 2510118 w 5793441"/>
              <a:gd name="connsiteY102" fmla="*/ 2140323 h 2521323"/>
              <a:gd name="connsiteX103" fmla="*/ 2543735 w 5793441"/>
              <a:gd name="connsiteY103" fmla="*/ 2117912 h 2521323"/>
              <a:gd name="connsiteX104" fmla="*/ 2566147 w 5793441"/>
              <a:gd name="connsiteY104" fmla="*/ 2084294 h 2521323"/>
              <a:gd name="connsiteX105" fmla="*/ 2599765 w 5793441"/>
              <a:gd name="connsiteY105" fmla="*/ 2061882 h 2521323"/>
              <a:gd name="connsiteX106" fmla="*/ 2644588 w 5793441"/>
              <a:gd name="connsiteY106" fmla="*/ 1994647 h 2521323"/>
              <a:gd name="connsiteX107" fmla="*/ 2667000 w 5793441"/>
              <a:gd name="connsiteY107" fmla="*/ 1961029 h 2521323"/>
              <a:gd name="connsiteX108" fmla="*/ 2678206 w 5793441"/>
              <a:gd name="connsiteY108" fmla="*/ 1927412 h 2521323"/>
              <a:gd name="connsiteX109" fmla="*/ 2711824 w 5793441"/>
              <a:gd name="connsiteY109" fmla="*/ 1860176 h 2521323"/>
              <a:gd name="connsiteX110" fmla="*/ 2723030 w 5793441"/>
              <a:gd name="connsiteY110" fmla="*/ 1938617 h 2521323"/>
              <a:gd name="connsiteX111" fmla="*/ 2745441 w 5793441"/>
              <a:gd name="connsiteY111" fmla="*/ 2017059 h 2521323"/>
              <a:gd name="connsiteX112" fmla="*/ 2812677 w 5793441"/>
              <a:gd name="connsiteY112" fmla="*/ 1994647 h 2521323"/>
              <a:gd name="connsiteX113" fmla="*/ 2835088 w 5793441"/>
              <a:gd name="connsiteY113" fmla="*/ 1961029 h 2521323"/>
              <a:gd name="connsiteX114" fmla="*/ 2868706 w 5793441"/>
              <a:gd name="connsiteY114" fmla="*/ 1938617 h 2521323"/>
              <a:gd name="connsiteX115" fmla="*/ 2891118 w 5793441"/>
              <a:gd name="connsiteY115" fmla="*/ 1905000 h 2521323"/>
              <a:gd name="connsiteX116" fmla="*/ 2924735 w 5793441"/>
              <a:gd name="connsiteY116" fmla="*/ 1871382 h 2521323"/>
              <a:gd name="connsiteX117" fmla="*/ 2947147 w 5793441"/>
              <a:gd name="connsiteY117" fmla="*/ 1804147 h 2521323"/>
              <a:gd name="connsiteX118" fmla="*/ 3014383 w 5793441"/>
              <a:gd name="connsiteY118" fmla="*/ 1703294 h 2521323"/>
              <a:gd name="connsiteX119" fmla="*/ 3036794 w 5793441"/>
              <a:gd name="connsiteY119" fmla="*/ 1669676 h 2521323"/>
              <a:gd name="connsiteX120" fmla="*/ 3059206 w 5793441"/>
              <a:gd name="connsiteY120" fmla="*/ 1602441 h 2521323"/>
              <a:gd name="connsiteX121" fmla="*/ 3081618 w 5793441"/>
              <a:gd name="connsiteY121" fmla="*/ 1568823 h 2521323"/>
              <a:gd name="connsiteX122" fmla="*/ 3104030 w 5793441"/>
              <a:gd name="connsiteY122" fmla="*/ 1501588 h 2521323"/>
              <a:gd name="connsiteX123" fmla="*/ 3148853 w 5793441"/>
              <a:gd name="connsiteY123" fmla="*/ 1434353 h 2521323"/>
              <a:gd name="connsiteX124" fmla="*/ 3182471 w 5793441"/>
              <a:gd name="connsiteY124" fmla="*/ 1367117 h 2521323"/>
              <a:gd name="connsiteX125" fmla="*/ 3193677 w 5793441"/>
              <a:gd name="connsiteY125" fmla="*/ 1400735 h 2521323"/>
              <a:gd name="connsiteX126" fmla="*/ 3216088 w 5793441"/>
              <a:gd name="connsiteY126" fmla="*/ 1524000 h 2521323"/>
              <a:gd name="connsiteX127" fmla="*/ 3227294 w 5793441"/>
              <a:gd name="connsiteY127" fmla="*/ 1557617 h 2521323"/>
              <a:gd name="connsiteX128" fmla="*/ 3249706 w 5793441"/>
              <a:gd name="connsiteY128" fmla="*/ 1524000 h 2521323"/>
              <a:gd name="connsiteX129" fmla="*/ 3294530 w 5793441"/>
              <a:gd name="connsiteY129" fmla="*/ 1423147 h 2521323"/>
              <a:gd name="connsiteX130" fmla="*/ 3305735 w 5793441"/>
              <a:gd name="connsiteY130" fmla="*/ 1389529 h 2521323"/>
              <a:gd name="connsiteX131" fmla="*/ 3328147 w 5793441"/>
              <a:gd name="connsiteY131" fmla="*/ 1355912 h 2521323"/>
              <a:gd name="connsiteX132" fmla="*/ 3372971 w 5793441"/>
              <a:gd name="connsiteY132" fmla="*/ 1255059 h 2521323"/>
              <a:gd name="connsiteX133" fmla="*/ 3395383 w 5793441"/>
              <a:gd name="connsiteY133" fmla="*/ 1187823 h 2521323"/>
              <a:gd name="connsiteX134" fmla="*/ 3406588 w 5793441"/>
              <a:gd name="connsiteY134" fmla="*/ 1154206 h 2521323"/>
              <a:gd name="connsiteX135" fmla="*/ 3429000 w 5793441"/>
              <a:gd name="connsiteY135" fmla="*/ 1120588 h 2521323"/>
              <a:gd name="connsiteX136" fmla="*/ 3451412 w 5793441"/>
              <a:gd name="connsiteY136" fmla="*/ 1053353 h 2521323"/>
              <a:gd name="connsiteX137" fmla="*/ 3462618 w 5793441"/>
              <a:gd name="connsiteY137" fmla="*/ 1086970 h 2521323"/>
              <a:gd name="connsiteX138" fmla="*/ 3473824 w 5793441"/>
              <a:gd name="connsiteY138" fmla="*/ 1255059 h 2521323"/>
              <a:gd name="connsiteX139" fmla="*/ 3507441 w 5793441"/>
              <a:gd name="connsiteY139" fmla="*/ 1221441 h 2521323"/>
              <a:gd name="connsiteX140" fmla="*/ 3552265 w 5793441"/>
              <a:gd name="connsiteY140" fmla="*/ 1154206 h 2521323"/>
              <a:gd name="connsiteX141" fmla="*/ 3563471 w 5793441"/>
              <a:gd name="connsiteY141" fmla="*/ 1120588 h 2521323"/>
              <a:gd name="connsiteX142" fmla="*/ 3597088 w 5793441"/>
              <a:gd name="connsiteY142" fmla="*/ 1176617 h 2521323"/>
              <a:gd name="connsiteX143" fmla="*/ 3608294 w 5793441"/>
              <a:gd name="connsiteY143" fmla="*/ 1221441 h 2521323"/>
              <a:gd name="connsiteX144" fmla="*/ 3619500 w 5793441"/>
              <a:gd name="connsiteY144" fmla="*/ 1255059 h 2521323"/>
              <a:gd name="connsiteX145" fmla="*/ 3686735 w 5793441"/>
              <a:gd name="connsiteY145" fmla="*/ 1165412 h 2521323"/>
              <a:gd name="connsiteX146" fmla="*/ 3697941 w 5793441"/>
              <a:gd name="connsiteY146" fmla="*/ 1131794 h 2521323"/>
              <a:gd name="connsiteX147" fmla="*/ 3720353 w 5793441"/>
              <a:gd name="connsiteY147" fmla="*/ 1243853 h 2521323"/>
              <a:gd name="connsiteX148" fmla="*/ 3731559 w 5793441"/>
              <a:gd name="connsiteY148" fmla="*/ 1277470 h 2521323"/>
              <a:gd name="connsiteX149" fmla="*/ 3765177 w 5793441"/>
              <a:gd name="connsiteY149" fmla="*/ 1288676 h 2521323"/>
              <a:gd name="connsiteX150" fmla="*/ 3798794 w 5793441"/>
              <a:gd name="connsiteY150" fmla="*/ 1210235 h 2521323"/>
              <a:gd name="connsiteX151" fmla="*/ 3821206 w 5793441"/>
              <a:gd name="connsiteY151" fmla="*/ 1243853 h 2521323"/>
              <a:gd name="connsiteX152" fmla="*/ 3832412 w 5793441"/>
              <a:gd name="connsiteY152" fmla="*/ 1322294 h 2521323"/>
              <a:gd name="connsiteX153" fmla="*/ 3866030 w 5793441"/>
              <a:gd name="connsiteY153" fmla="*/ 1299882 h 2521323"/>
              <a:gd name="connsiteX154" fmla="*/ 3877235 w 5793441"/>
              <a:gd name="connsiteY154" fmla="*/ 1255059 h 2521323"/>
              <a:gd name="connsiteX155" fmla="*/ 3899647 w 5793441"/>
              <a:gd name="connsiteY155" fmla="*/ 1288676 h 2521323"/>
              <a:gd name="connsiteX156" fmla="*/ 3922059 w 5793441"/>
              <a:gd name="connsiteY156" fmla="*/ 1378323 h 2521323"/>
              <a:gd name="connsiteX157" fmla="*/ 3966883 w 5793441"/>
              <a:gd name="connsiteY157" fmla="*/ 1288676 h 2521323"/>
              <a:gd name="connsiteX158" fmla="*/ 4011706 w 5793441"/>
              <a:gd name="connsiteY158" fmla="*/ 1199029 h 2521323"/>
              <a:gd name="connsiteX159" fmla="*/ 4045324 w 5793441"/>
              <a:gd name="connsiteY159" fmla="*/ 1109382 h 2521323"/>
              <a:gd name="connsiteX160" fmla="*/ 4056530 w 5793441"/>
              <a:gd name="connsiteY160" fmla="*/ 1075765 h 2521323"/>
              <a:gd name="connsiteX161" fmla="*/ 4101353 w 5793441"/>
              <a:gd name="connsiteY161" fmla="*/ 997323 h 2521323"/>
              <a:gd name="connsiteX162" fmla="*/ 4146177 w 5793441"/>
              <a:gd name="connsiteY162" fmla="*/ 840441 h 2521323"/>
              <a:gd name="connsiteX163" fmla="*/ 4191000 w 5793441"/>
              <a:gd name="connsiteY163" fmla="*/ 773206 h 2521323"/>
              <a:gd name="connsiteX164" fmla="*/ 4213412 w 5793441"/>
              <a:gd name="connsiteY164" fmla="*/ 739588 h 2521323"/>
              <a:gd name="connsiteX165" fmla="*/ 4235824 w 5793441"/>
              <a:gd name="connsiteY165" fmla="*/ 705970 h 2521323"/>
              <a:gd name="connsiteX166" fmla="*/ 4280647 w 5793441"/>
              <a:gd name="connsiteY166" fmla="*/ 806823 h 2521323"/>
              <a:gd name="connsiteX167" fmla="*/ 4291853 w 5793441"/>
              <a:gd name="connsiteY167" fmla="*/ 840441 h 2521323"/>
              <a:gd name="connsiteX168" fmla="*/ 4325471 w 5793441"/>
              <a:gd name="connsiteY168" fmla="*/ 851647 h 2521323"/>
              <a:gd name="connsiteX169" fmla="*/ 4359088 w 5793441"/>
              <a:gd name="connsiteY169" fmla="*/ 750794 h 2521323"/>
              <a:gd name="connsiteX170" fmla="*/ 4370294 w 5793441"/>
              <a:gd name="connsiteY170" fmla="*/ 717176 h 2521323"/>
              <a:gd name="connsiteX171" fmla="*/ 4415118 w 5793441"/>
              <a:gd name="connsiteY171" fmla="*/ 593912 h 2521323"/>
              <a:gd name="connsiteX172" fmla="*/ 4459941 w 5793441"/>
              <a:gd name="connsiteY172" fmla="*/ 493059 h 2521323"/>
              <a:gd name="connsiteX173" fmla="*/ 4538383 w 5793441"/>
              <a:gd name="connsiteY173" fmla="*/ 381000 h 2521323"/>
              <a:gd name="connsiteX174" fmla="*/ 4560794 w 5793441"/>
              <a:gd name="connsiteY174" fmla="*/ 347382 h 2521323"/>
              <a:gd name="connsiteX175" fmla="*/ 4594412 w 5793441"/>
              <a:gd name="connsiteY175" fmla="*/ 280147 h 2521323"/>
              <a:gd name="connsiteX176" fmla="*/ 4616824 w 5793441"/>
              <a:gd name="connsiteY176" fmla="*/ 212912 h 2521323"/>
              <a:gd name="connsiteX177" fmla="*/ 4650441 w 5793441"/>
              <a:gd name="connsiteY177" fmla="*/ 224117 h 2521323"/>
              <a:gd name="connsiteX178" fmla="*/ 4684059 w 5793441"/>
              <a:gd name="connsiteY178" fmla="*/ 291353 h 2521323"/>
              <a:gd name="connsiteX179" fmla="*/ 4706471 w 5793441"/>
              <a:gd name="connsiteY179" fmla="*/ 324970 h 2521323"/>
              <a:gd name="connsiteX180" fmla="*/ 4740088 w 5793441"/>
              <a:gd name="connsiteY180" fmla="*/ 392206 h 2521323"/>
              <a:gd name="connsiteX181" fmla="*/ 4751294 w 5793441"/>
              <a:gd name="connsiteY181" fmla="*/ 425823 h 2521323"/>
              <a:gd name="connsiteX182" fmla="*/ 4784912 w 5793441"/>
              <a:gd name="connsiteY182" fmla="*/ 493059 h 2521323"/>
              <a:gd name="connsiteX183" fmla="*/ 4829735 w 5793441"/>
              <a:gd name="connsiteY183" fmla="*/ 392206 h 2521323"/>
              <a:gd name="connsiteX184" fmla="*/ 4852147 w 5793441"/>
              <a:gd name="connsiteY184" fmla="*/ 313765 h 2521323"/>
              <a:gd name="connsiteX185" fmla="*/ 4919383 w 5793441"/>
              <a:gd name="connsiteY185" fmla="*/ 268941 h 2521323"/>
              <a:gd name="connsiteX186" fmla="*/ 4953000 w 5793441"/>
              <a:gd name="connsiteY186" fmla="*/ 201706 h 2521323"/>
              <a:gd name="connsiteX187" fmla="*/ 4986618 w 5793441"/>
              <a:gd name="connsiteY187" fmla="*/ 134470 h 2521323"/>
              <a:gd name="connsiteX188" fmla="*/ 5009030 w 5793441"/>
              <a:gd name="connsiteY188" fmla="*/ 168088 h 2521323"/>
              <a:gd name="connsiteX189" fmla="*/ 5031441 w 5793441"/>
              <a:gd name="connsiteY189" fmla="*/ 246529 h 2521323"/>
              <a:gd name="connsiteX190" fmla="*/ 5053853 w 5793441"/>
              <a:gd name="connsiteY190" fmla="*/ 324970 h 2521323"/>
              <a:gd name="connsiteX191" fmla="*/ 5065059 w 5793441"/>
              <a:gd name="connsiteY191" fmla="*/ 392206 h 2521323"/>
              <a:gd name="connsiteX192" fmla="*/ 5087471 w 5793441"/>
              <a:gd name="connsiteY192" fmla="*/ 481853 h 2521323"/>
              <a:gd name="connsiteX193" fmla="*/ 5109883 w 5793441"/>
              <a:gd name="connsiteY193" fmla="*/ 549088 h 2521323"/>
              <a:gd name="connsiteX194" fmla="*/ 5121088 w 5793441"/>
              <a:gd name="connsiteY194" fmla="*/ 582706 h 2521323"/>
              <a:gd name="connsiteX195" fmla="*/ 5154706 w 5793441"/>
              <a:gd name="connsiteY195" fmla="*/ 694765 h 2521323"/>
              <a:gd name="connsiteX196" fmla="*/ 5165912 w 5793441"/>
              <a:gd name="connsiteY196" fmla="*/ 728382 h 2521323"/>
              <a:gd name="connsiteX197" fmla="*/ 5188324 w 5793441"/>
              <a:gd name="connsiteY197" fmla="*/ 762000 h 2521323"/>
              <a:gd name="connsiteX198" fmla="*/ 5221941 w 5793441"/>
              <a:gd name="connsiteY198" fmla="*/ 750794 h 2521323"/>
              <a:gd name="connsiteX199" fmla="*/ 5244353 w 5793441"/>
              <a:gd name="connsiteY199" fmla="*/ 717176 h 2521323"/>
              <a:gd name="connsiteX200" fmla="*/ 5277971 w 5793441"/>
              <a:gd name="connsiteY200" fmla="*/ 694765 h 2521323"/>
              <a:gd name="connsiteX201" fmla="*/ 5322794 w 5793441"/>
              <a:gd name="connsiteY201" fmla="*/ 829235 h 2521323"/>
              <a:gd name="connsiteX202" fmla="*/ 5334000 w 5793441"/>
              <a:gd name="connsiteY202" fmla="*/ 862853 h 2521323"/>
              <a:gd name="connsiteX203" fmla="*/ 5356412 w 5793441"/>
              <a:gd name="connsiteY203" fmla="*/ 896470 h 2521323"/>
              <a:gd name="connsiteX204" fmla="*/ 5378824 w 5793441"/>
              <a:gd name="connsiteY204" fmla="*/ 963706 h 2521323"/>
              <a:gd name="connsiteX205" fmla="*/ 5401235 w 5793441"/>
              <a:gd name="connsiteY205" fmla="*/ 997323 h 2521323"/>
              <a:gd name="connsiteX206" fmla="*/ 5423647 w 5793441"/>
              <a:gd name="connsiteY206" fmla="*/ 1064559 h 2521323"/>
              <a:gd name="connsiteX207" fmla="*/ 5446059 w 5793441"/>
              <a:gd name="connsiteY207" fmla="*/ 1131794 h 2521323"/>
              <a:gd name="connsiteX208" fmla="*/ 5468471 w 5793441"/>
              <a:gd name="connsiteY208" fmla="*/ 1199029 h 2521323"/>
              <a:gd name="connsiteX209" fmla="*/ 5490883 w 5793441"/>
              <a:gd name="connsiteY209" fmla="*/ 1232647 h 2521323"/>
              <a:gd name="connsiteX210" fmla="*/ 5502088 w 5793441"/>
              <a:gd name="connsiteY210" fmla="*/ 1266265 h 2521323"/>
              <a:gd name="connsiteX211" fmla="*/ 5513294 w 5793441"/>
              <a:gd name="connsiteY211" fmla="*/ 1199029 h 2521323"/>
              <a:gd name="connsiteX212" fmla="*/ 5535706 w 5793441"/>
              <a:gd name="connsiteY212" fmla="*/ 1120588 h 2521323"/>
              <a:gd name="connsiteX213" fmla="*/ 5580530 w 5793441"/>
              <a:gd name="connsiteY213" fmla="*/ 1053353 h 2521323"/>
              <a:gd name="connsiteX214" fmla="*/ 5614147 w 5793441"/>
              <a:gd name="connsiteY214" fmla="*/ 1030941 h 2521323"/>
              <a:gd name="connsiteX215" fmla="*/ 5636559 w 5793441"/>
              <a:gd name="connsiteY215" fmla="*/ 997323 h 2521323"/>
              <a:gd name="connsiteX216" fmla="*/ 5658971 w 5793441"/>
              <a:gd name="connsiteY216" fmla="*/ 1030941 h 2521323"/>
              <a:gd name="connsiteX217" fmla="*/ 5681383 w 5793441"/>
              <a:gd name="connsiteY217" fmla="*/ 1120588 h 2521323"/>
              <a:gd name="connsiteX218" fmla="*/ 5703794 w 5793441"/>
              <a:gd name="connsiteY218" fmla="*/ 1299882 h 2521323"/>
              <a:gd name="connsiteX219" fmla="*/ 5737412 w 5793441"/>
              <a:gd name="connsiteY219" fmla="*/ 1423147 h 2521323"/>
              <a:gd name="connsiteX220" fmla="*/ 5748618 w 5793441"/>
              <a:gd name="connsiteY220" fmla="*/ 1456765 h 2521323"/>
              <a:gd name="connsiteX221" fmla="*/ 5771030 w 5793441"/>
              <a:gd name="connsiteY221" fmla="*/ 1490382 h 2521323"/>
              <a:gd name="connsiteX222" fmla="*/ 5793441 w 5793441"/>
              <a:gd name="connsiteY222" fmla="*/ 1524000 h 25213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 ang="0">
                <a:pos x="connsiteX167" y="connsiteY167"/>
              </a:cxn>
              <a:cxn ang="0">
                <a:pos x="connsiteX168" y="connsiteY168"/>
              </a:cxn>
              <a:cxn ang="0">
                <a:pos x="connsiteX169" y="connsiteY169"/>
              </a:cxn>
              <a:cxn ang="0">
                <a:pos x="connsiteX170" y="connsiteY170"/>
              </a:cxn>
              <a:cxn ang="0">
                <a:pos x="connsiteX171" y="connsiteY171"/>
              </a:cxn>
              <a:cxn ang="0">
                <a:pos x="connsiteX172" y="connsiteY172"/>
              </a:cxn>
              <a:cxn ang="0">
                <a:pos x="connsiteX173" y="connsiteY173"/>
              </a:cxn>
              <a:cxn ang="0">
                <a:pos x="connsiteX174" y="connsiteY174"/>
              </a:cxn>
              <a:cxn ang="0">
                <a:pos x="connsiteX175" y="connsiteY175"/>
              </a:cxn>
              <a:cxn ang="0">
                <a:pos x="connsiteX176" y="connsiteY176"/>
              </a:cxn>
              <a:cxn ang="0">
                <a:pos x="connsiteX177" y="connsiteY177"/>
              </a:cxn>
              <a:cxn ang="0">
                <a:pos x="connsiteX178" y="connsiteY178"/>
              </a:cxn>
              <a:cxn ang="0">
                <a:pos x="connsiteX179" y="connsiteY179"/>
              </a:cxn>
              <a:cxn ang="0">
                <a:pos x="connsiteX180" y="connsiteY180"/>
              </a:cxn>
              <a:cxn ang="0">
                <a:pos x="connsiteX181" y="connsiteY181"/>
              </a:cxn>
              <a:cxn ang="0">
                <a:pos x="connsiteX182" y="connsiteY182"/>
              </a:cxn>
              <a:cxn ang="0">
                <a:pos x="connsiteX183" y="connsiteY183"/>
              </a:cxn>
              <a:cxn ang="0">
                <a:pos x="connsiteX184" y="connsiteY184"/>
              </a:cxn>
              <a:cxn ang="0">
                <a:pos x="connsiteX185" y="connsiteY185"/>
              </a:cxn>
              <a:cxn ang="0">
                <a:pos x="connsiteX186" y="connsiteY186"/>
              </a:cxn>
              <a:cxn ang="0">
                <a:pos x="connsiteX187" y="connsiteY187"/>
              </a:cxn>
              <a:cxn ang="0">
                <a:pos x="connsiteX188" y="connsiteY188"/>
              </a:cxn>
              <a:cxn ang="0">
                <a:pos x="connsiteX189" y="connsiteY189"/>
              </a:cxn>
              <a:cxn ang="0">
                <a:pos x="connsiteX190" y="connsiteY190"/>
              </a:cxn>
              <a:cxn ang="0">
                <a:pos x="connsiteX191" y="connsiteY191"/>
              </a:cxn>
              <a:cxn ang="0">
                <a:pos x="connsiteX192" y="connsiteY192"/>
              </a:cxn>
              <a:cxn ang="0">
                <a:pos x="connsiteX193" y="connsiteY193"/>
              </a:cxn>
              <a:cxn ang="0">
                <a:pos x="connsiteX194" y="connsiteY194"/>
              </a:cxn>
              <a:cxn ang="0">
                <a:pos x="connsiteX195" y="connsiteY195"/>
              </a:cxn>
              <a:cxn ang="0">
                <a:pos x="connsiteX196" y="connsiteY196"/>
              </a:cxn>
              <a:cxn ang="0">
                <a:pos x="connsiteX197" y="connsiteY197"/>
              </a:cxn>
              <a:cxn ang="0">
                <a:pos x="connsiteX198" y="connsiteY198"/>
              </a:cxn>
              <a:cxn ang="0">
                <a:pos x="connsiteX199" y="connsiteY199"/>
              </a:cxn>
              <a:cxn ang="0">
                <a:pos x="connsiteX200" y="connsiteY200"/>
              </a:cxn>
              <a:cxn ang="0">
                <a:pos x="connsiteX201" y="connsiteY201"/>
              </a:cxn>
              <a:cxn ang="0">
                <a:pos x="connsiteX202" y="connsiteY202"/>
              </a:cxn>
              <a:cxn ang="0">
                <a:pos x="connsiteX203" y="connsiteY203"/>
              </a:cxn>
              <a:cxn ang="0">
                <a:pos x="connsiteX204" y="connsiteY204"/>
              </a:cxn>
              <a:cxn ang="0">
                <a:pos x="connsiteX205" y="connsiteY205"/>
              </a:cxn>
              <a:cxn ang="0">
                <a:pos x="connsiteX206" y="connsiteY206"/>
              </a:cxn>
              <a:cxn ang="0">
                <a:pos x="connsiteX207" y="connsiteY207"/>
              </a:cxn>
              <a:cxn ang="0">
                <a:pos x="connsiteX208" y="connsiteY208"/>
              </a:cxn>
              <a:cxn ang="0">
                <a:pos x="connsiteX209" y="connsiteY209"/>
              </a:cxn>
              <a:cxn ang="0">
                <a:pos x="connsiteX210" y="connsiteY210"/>
              </a:cxn>
              <a:cxn ang="0">
                <a:pos x="connsiteX211" y="connsiteY211"/>
              </a:cxn>
              <a:cxn ang="0">
                <a:pos x="connsiteX212" y="connsiteY212"/>
              </a:cxn>
              <a:cxn ang="0">
                <a:pos x="connsiteX213" y="connsiteY213"/>
              </a:cxn>
              <a:cxn ang="0">
                <a:pos x="connsiteX214" y="connsiteY214"/>
              </a:cxn>
              <a:cxn ang="0">
                <a:pos x="connsiteX215" y="connsiteY215"/>
              </a:cxn>
              <a:cxn ang="0">
                <a:pos x="connsiteX216" y="connsiteY216"/>
              </a:cxn>
              <a:cxn ang="0">
                <a:pos x="connsiteX217" y="connsiteY217"/>
              </a:cxn>
              <a:cxn ang="0">
                <a:pos x="connsiteX218" y="connsiteY218"/>
              </a:cxn>
              <a:cxn ang="0">
                <a:pos x="connsiteX219" y="connsiteY219"/>
              </a:cxn>
              <a:cxn ang="0">
                <a:pos x="connsiteX220" y="connsiteY220"/>
              </a:cxn>
              <a:cxn ang="0">
                <a:pos x="connsiteX221" y="connsiteY221"/>
              </a:cxn>
              <a:cxn ang="0">
                <a:pos x="connsiteX222" y="connsiteY222"/>
              </a:cxn>
            </a:cxnLst>
            <a:rect l="l" t="t" r="r" b="b"/>
            <a:pathLst>
              <a:path w="5793441" h="2521323">
                <a:moveTo>
                  <a:pt x="0" y="437029"/>
                </a:moveTo>
                <a:cubicBezTo>
                  <a:pt x="3735" y="418353"/>
                  <a:pt x="6587" y="399478"/>
                  <a:pt x="11206" y="381000"/>
                </a:cubicBezTo>
                <a:cubicBezTo>
                  <a:pt x="14071" y="369541"/>
                  <a:pt x="19850" y="358913"/>
                  <a:pt x="22412" y="347382"/>
                </a:cubicBezTo>
                <a:cubicBezTo>
                  <a:pt x="31645" y="305835"/>
                  <a:pt x="39977" y="229272"/>
                  <a:pt x="44824" y="190500"/>
                </a:cubicBezTo>
                <a:cubicBezTo>
                  <a:pt x="56030" y="194235"/>
                  <a:pt x="71576" y="192094"/>
                  <a:pt x="78441" y="201706"/>
                </a:cubicBezTo>
                <a:cubicBezTo>
                  <a:pt x="78442" y="201707"/>
                  <a:pt x="106456" y="285750"/>
                  <a:pt x="112059" y="302559"/>
                </a:cubicBezTo>
                <a:lnTo>
                  <a:pt x="123265" y="336176"/>
                </a:lnTo>
                <a:lnTo>
                  <a:pt x="134471" y="369794"/>
                </a:lnTo>
                <a:cubicBezTo>
                  <a:pt x="141942" y="358588"/>
                  <a:pt x="151413" y="348483"/>
                  <a:pt x="156883" y="336176"/>
                </a:cubicBezTo>
                <a:cubicBezTo>
                  <a:pt x="166477" y="314588"/>
                  <a:pt x="166190" y="288597"/>
                  <a:pt x="179294" y="268941"/>
                </a:cubicBezTo>
                <a:cubicBezTo>
                  <a:pt x="206122" y="228700"/>
                  <a:pt x="212688" y="225239"/>
                  <a:pt x="224118" y="168088"/>
                </a:cubicBezTo>
                <a:lnTo>
                  <a:pt x="246530" y="56029"/>
                </a:lnTo>
                <a:lnTo>
                  <a:pt x="257735" y="0"/>
                </a:lnTo>
                <a:lnTo>
                  <a:pt x="280147" y="89647"/>
                </a:lnTo>
                <a:cubicBezTo>
                  <a:pt x="283882" y="104588"/>
                  <a:pt x="286483" y="119859"/>
                  <a:pt x="291353" y="134470"/>
                </a:cubicBezTo>
                <a:lnTo>
                  <a:pt x="313765" y="201706"/>
                </a:lnTo>
                <a:cubicBezTo>
                  <a:pt x="317500" y="212912"/>
                  <a:pt x="318419" y="225495"/>
                  <a:pt x="324971" y="235323"/>
                </a:cubicBezTo>
                <a:lnTo>
                  <a:pt x="369794" y="302559"/>
                </a:lnTo>
                <a:cubicBezTo>
                  <a:pt x="381000" y="295088"/>
                  <a:pt x="394999" y="290664"/>
                  <a:pt x="403412" y="280147"/>
                </a:cubicBezTo>
                <a:cubicBezTo>
                  <a:pt x="410791" y="270923"/>
                  <a:pt x="411753" y="257988"/>
                  <a:pt x="414618" y="246529"/>
                </a:cubicBezTo>
                <a:lnTo>
                  <a:pt x="437030" y="156882"/>
                </a:lnTo>
                <a:cubicBezTo>
                  <a:pt x="448236" y="164353"/>
                  <a:pt x="463509" y="167873"/>
                  <a:pt x="470647" y="179294"/>
                </a:cubicBezTo>
                <a:cubicBezTo>
                  <a:pt x="483168" y="199327"/>
                  <a:pt x="479955" y="226873"/>
                  <a:pt x="493059" y="246529"/>
                </a:cubicBezTo>
                <a:cubicBezTo>
                  <a:pt x="557286" y="342869"/>
                  <a:pt x="480285" y="220980"/>
                  <a:pt x="526677" y="313765"/>
                </a:cubicBezTo>
                <a:cubicBezTo>
                  <a:pt x="532700" y="325811"/>
                  <a:pt x="543618" y="335075"/>
                  <a:pt x="549088" y="347382"/>
                </a:cubicBezTo>
                <a:cubicBezTo>
                  <a:pt x="549090" y="347386"/>
                  <a:pt x="577103" y="431425"/>
                  <a:pt x="582706" y="448235"/>
                </a:cubicBezTo>
                <a:lnTo>
                  <a:pt x="649941" y="649941"/>
                </a:lnTo>
                <a:lnTo>
                  <a:pt x="683559" y="750794"/>
                </a:lnTo>
                <a:cubicBezTo>
                  <a:pt x="687294" y="762000"/>
                  <a:pt x="688213" y="774584"/>
                  <a:pt x="694765" y="784412"/>
                </a:cubicBezTo>
                <a:lnTo>
                  <a:pt x="717177" y="818029"/>
                </a:lnTo>
                <a:lnTo>
                  <a:pt x="739588" y="885265"/>
                </a:lnTo>
                <a:cubicBezTo>
                  <a:pt x="743323" y="896471"/>
                  <a:pt x="739588" y="915147"/>
                  <a:pt x="750794" y="918882"/>
                </a:cubicBezTo>
                <a:lnTo>
                  <a:pt x="784412" y="930088"/>
                </a:lnTo>
                <a:cubicBezTo>
                  <a:pt x="788147" y="918882"/>
                  <a:pt x="792753" y="907929"/>
                  <a:pt x="795618" y="896470"/>
                </a:cubicBezTo>
                <a:cubicBezTo>
                  <a:pt x="800237" y="877992"/>
                  <a:pt x="789788" y="848958"/>
                  <a:pt x="806824" y="840441"/>
                </a:cubicBezTo>
                <a:cubicBezTo>
                  <a:pt x="820599" y="833554"/>
                  <a:pt x="813799" y="870456"/>
                  <a:pt x="818030" y="885265"/>
                </a:cubicBezTo>
                <a:cubicBezTo>
                  <a:pt x="821275" y="896622"/>
                  <a:pt x="825500" y="907676"/>
                  <a:pt x="829235" y="918882"/>
                </a:cubicBezTo>
                <a:cubicBezTo>
                  <a:pt x="832970" y="956235"/>
                  <a:pt x="835132" y="993779"/>
                  <a:pt x="840441" y="1030941"/>
                </a:cubicBezTo>
                <a:cubicBezTo>
                  <a:pt x="847429" y="1079855"/>
                  <a:pt x="852209" y="1066806"/>
                  <a:pt x="862853" y="1109382"/>
                </a:cubicBezTo>
                <a:cubicBezTo>
                  <a:pt x="867473" y="1127860"/>
                  <a:pt x="869927" y="1146819"/>
                  <a:pt x="874059" y="1165412"/>
                </a:cubicBezTo>
                <a:cubicBezTo>
                  <a:pt x="877400" y="1180446"/>
                  <a:pt x="881924" y="1195201"/>
                  <a:pt x="885265" y="1210235"/>
                </a:cubicBezTo>
                <a:cubicBezTo>
                  <a:pt x="903295" y="1291370"/>
                  <a:pt x="887652" y="1239810"/>
                  <a:pt x="907677" y="1299882"/>
                </a:cubicBezTo>
                <a:cubicBezTo>
                  <a:pt x="911412" y="1326029"/>
                  <a:pt x="913703" y="1352423"/>
                  <a:pt x="918883" y="1378323"/>
                </a:cubicBezTo>
                <a:cubicBezTo>
                  <a:pt x="921199" y="1389906"/>
                  <a:pt x="918276" y="1411941"/>
                  <a:pt x="930088" y="1411941"/>
                </a:cubicBezTo>
                <a:cubicBezTo>
                  <a:pt x="943556" y="1411941"/>
                  <a:pt x="945029" y="1389529"/>
                  <a:pt x="952500" y="1378323"/>
                </a:cubicBezTo>
                <a:cubicBezTo>
                  <a:pt x="956235" y="1363382"/>
                  <a:pt x="959475" y="1348308"/>
                  <a:pt x="963706" y="1333500"/>
                </a:cubicBezTo>
                <a:cubicBezTo>
                  <a:pt x="966951" y="1322142"/>
                  <a:pt x="972595" y="1311465"/>
                  <a:pt x="974912" y="1299882"/>
                </a:cubicBezTo>
                <a:cubicBezTo>
                  <a:pt x="980092" y="1273982"/>
                  <a:pt x="982383" y="1247588"/>
                  <a:pt x="986118" y="1221441"/>
                </a:cubicBezTo>
                <a:cubicBezTo>
                  <a:pt x="989853" y="1232647"/>
                  <a:pt x="991588" y="1244733"/>
                  <a:pt x="997324" y="1255059"/>
                </a:cubicBezTo>
                <a:cubicBezTo>
                  <a:pt x="1010405" y="1278605"/>
                  <a:pt x="1042147" y="1322294"/>
                  <a:pt x="1042147" y="1322294"/>
                </a:cubicBezTo>
                <a:cubicBezTo>
                  <a:pt x="1068818" y="1242282"/>
                  <a:pt x="1051454" y="1235403"/>
                  <a:pt x="1086971" y="1288676"/>
                </a:cubicBezTo>
                <a:cubicBezTo>
                  <a:pt x="1098177" y="1284941"/>
                  <a:pt x="1112236" y="1285822"/>
                  <a:pt x="1120588" y="1277470"/>
                </a:cubicBezTo>
                <a:cubicBezTo>
                  <a:pt x="1125947" y="1272111"/>
                  <a:pt x="1142903" y="1199417"/>
                  <a:pt x="1143000" y="1199029"/>
                </a:cubicBezTo>
                <a:cubicBezTo>
                  <a:pt x="1180673" y="1312049"/>
                  <a:pt x="1152908" y="1268862"/>
                  <a:pt x="1176618" y="1221441"/>
                </a:cubicBezTo>
                <a:cubicBezTo>
                  <a:pt x="1184970" y="1204736"/>
                  <a:pt x="1199380" y="1191815"/>
                  <a:pt x="1210235" y="1176617"/>
                </a:cubicBezTo>
                <a:cubicBezTo>
                  <a:pt x="1218063" y="1165658"/>
                  <a:pt x="1225176" y="1154206"/>
                  <a:pt x="1232647" y="1143000"/>
                </a:cubicBezTo>
                <a:cubicBezTo>
                  <a:pt x="1259318" y="1223012"/>
                  <a:pt x="1235403" y="1223339"/>
                  <a:pt x="1288677" y="1187823"/>
                </a:cubicBezTo>
                <a:cubicBezTo>
                  <a:pt x="1375932" y="1275080"/>
                  <a:pt x="1261784" y="1178858"/>
                  <a:pt x="1333500" y="1143000"/>
                </a:cubicBezTo>
                <a:cubicBezTo>
                  <a:pt x="1352981" y="1133260"/>
                  <a:pt x="1358105" y="1179201"/>
                  <a:pt x="1367118" y="1199029"/>
                </a:cubicBezTo>
                <a:cubicBezTo>
                  <a:pt x="1376894" y="1220536"/>
                  <a:pt x="1382059" y="1243853"/>
                  <a:pt x="1389530" y="1266265"/>
                </a:cubicBezTo>
                <a:lnTo>
                  <a:pt x="1423147" y="1367117"/>
                </a:lnTo>
                <a:lnTo>
                  <a:pt x="1456765" y="1467970"/>
                </a:lnTo>
                <a:cubicBezTo>
                  <a:pt x="1460500" y="1479176"/>
                  <a:pt x="1461419" y="1491760"/>
                  <a:pt x="1467971" y="1501588"/>
                </a:cubicBezTo>
                <a:lnTo>
                  <a:pt x="1512794" y="1568823"/>
                </a:lnTo>
                <a:cubicBezTo>
                  <a:pt x="1520265" y="1580029"/>
                  <a:pt x="1530947" y="1589664"/>
                  <a:pt x="1535206" y="1602441"/>
                </a:cubicBezTo>
                <a:cubicBezTo>
                  <a:pt x="1562488" y="1684287"/>
                  <a:pt x="1551888" y="1646757"/>
                  <a:pt x="1568824" y="1714500"/>
                </a:cubicBezTo>
                <a:cubicBezTo>
                  <a:pt x="1580030" y="1707029"/>
                  <a:pt x="1593572" y="1702223"/>
                  <a:pt x="1602441" y="1692088"/>
                </a:cubicBezTo>
                <a:cubicBezTo>
                  <a:pt x="1620178" y="1671817"/>
                  <a:pt x="1632324" y="1647265"/>
                  <a:pt x="1647265" y="1624853"/>
                </a:cubicBezTo>
                <a:cubicBezTo>
                  <a:pt x="1654736" y="1613647"/>
                  <a:pt x="1658471" y="1598706"/>
                  <a:pt x="1669677" y="1591235"/>
                </a:cubicBezTo>
                <a:lnTo>
                  <a:pt x="1703294" y="1568823"/>
                </a:lnTo>
                <a:lnTo>
                  <a:pt x="1759324" y="1736912"/>
                </a:lnTo>
                <a:lnTo>
                  <a:pt x="1781735" y="1804147"/>
                </a:lnTo>
                <a:cubicBezTo>
                  <a:pt x="1787421" y="1826892"/>
                  <a:pt x="1794502" y="1860082"/>
                  <a:pt x="1804147" y="1882588"/>
                </a:cubicBezTo>
                <a:cubicBezTo>
                  <a:pt x="1810727" y="1897942"/>
                  <a:pt x="1819979" y="1912058"/>
                  <a:pt x="1826559" y="1927412"/>
                </a:cubicBezTo>
                <a:cubicBezTo>
                  <a:pt x="1831212" y="1938269"/>
                  <a:pt x="1832483" y="1950464"/>
                  <a:pt x="1837765" y="1961029"/>
                </a:cubicBezTo>
                <a:cubicBezTo>
                  <a:pt x="1843788" y="1973075"/>
                  <a:pt x="1854707" y="1982340"/>
                  <a:pt x="1860177" y="1994647"/>
                </a:cubicBezTo>
                <a:cubicBezTo>
                  <a:pt x="1869771" y="2016235"/>
                  <a:pt x="1869484" y="2042226"/>
                  <a:pt x="1882588" y="2061882"/>
                </a:cubicBezTo>
                <a:cubicBezTo>
                  <a:pt x="1937192" y="2143787"/>
                  <a:pt x="1870542" y="2040801"/>
                  <a:pt x="1927412" y="2140323"/>
                </a:cubicBezTo>
                <a:cubicBezTo>
                  <a:pt x="1934094" y="2152016"/>
                  <a:pt x="1943801" y="2161895"/>
                  <a:pt x="1949824" y="2173941"/>
                </a:cubicBezTo>
                <a:cubicBezTo>
                  <a:pt x="1955107" y="2184506"/>
                  <a:pt x="1955748" y="2196994"/>
                  <a:pt x="1961030" y="2207559"/>
                </a:cubicBezTo>
                <a:cubicBezTo>
                  <a:pt x="1967053" y="2219605"/>
                  <a:pt x="1977418" y="2229130"/>
                  <a:pt x="1983441" y="2241176"/>
                </a:cubicBezTo>
                <a:cubicBezTo>
                  <a:pt x="1988723" y="2251741"/>
                  <a:pt x="1989364" y="2264229"/>
                  <a:pt x="1994647" y="2274794"/>
                </a:cubicBezTo>
                <a:cubicBezTo>
                  <a:pt x="2000670" y="2286840"/>
                  <a:pt x="2011036" y="2296366"/>
                  <a:pt x="2017059" y="2308412"/>
                </a:cubicBezTo>
                <a:cubicBezTo>
                  <a:pt x="2022341" y="2318977"/>
                  <a:pt x="2022529" y="2331704"/>
                  <a:pt x="2028265" y="2342029"/>
                </a:cubicBezTo>
                <a:cubicBezTo>
                  <a:pt x="2041346" y="2365575"/>
                  <a:pt x="2058147" y="2386853"/>
                  <a:pt x="2073088" y="2409265"/>
                </a:cubicBezTo>
                <a:lnTo>
                  <a:pt x="2095500" y="2442882"/>
                </a:lnTo>
                <a:cubicBezTo>
                  <a:pt x="2146876" y="2365819"/>
                  <a:pt x="2131806" y="2401200"/>
                  <a:pt x="2151530" y="2342029"/>
                </a:cubicBezTo>
                <a:cubicBezTo>
                  <a:pt x="2155265" y="2312147"/>
                  <a:pt x="2157348" y="2282011"/>
                  <a:pt x="2162735" y="2252382"/>
                </a:cubicBezTo>
                <a:cubicBezTo>
                  <a:pt x="2164848" y="2240761"/>
                  <a:pt x="2162129" y="2218765"/>
                  <a:pt x="2173941" y="2218765"/>
                </a:cubicBezTo>
                <a:cubicBezTo>
                  <a:pt x="2185753" y="2218765"/>
                  <a:pt x="2179865" y="2241817"/>
                  <a:pt x="2185147" y="2252382"/>
                </a:cubicBezTo>
                <a:cubicBezTo>
                  <a:pt x="2191170" y="2264428"/>
                  <a:pt x="2201536" y="2273954"/>
                  <a:pt x="2207559" y="2286000"/>
                </a:cubicBezTo>
                <a:cubicBezTo>
                  <a:pt x="2212841" y="2296565"/>
                  <a:pt x="2213029" y="2309292"/>
                  <a:pt x="2218765" y="2319617"/>
                </a:cubicBezTo>
                <a:cubicBezTo>
                  <a:pt x="2231846" y="2343163"/>
                  <a:pt x="2248647" y="2364441"/>
                  <a:pt x="2263588" y="2386853"/>
                </a:cubicBezTo>
                <a:lnTo>
                  <a:pt x="2308412" y="2454088"/>
                </a:lnTo>
                <a:cubicBezTo>
                  <a:pt x="2315883" y="2465294"/>
                  <a:pt x="2326565" y="2474929"/>
                  <a:pt x="2330824" y="2487706"/>
                </a:cubicBezTo>
                <a:lnTo>
                  <a:pt x="2342030" y="2521323"/>
                </a:lnTo>
                <a:cubicBezTo>
                  <a:pt x="2345765" y="2510117"/>
                  <a:pt x="2349990" y="2499063"/>
                  <a:pt x="2353235" y="2487706"/>
                </a:cubicBezTo>
                <a:cubicBezTo>
                  <a:pt x="2357466" y="2472897"/>
                  <a:pt x="2357553" y="2456657"/>
                  <a:pt x="2364441" y="2442882"/>
                </a:cubicBezTo>
                <a:cubicBezTo>
                  <a:pt x="2397125" y="2377515"/>
                  <a:pt x="2396659" y="2384051"/>
                  <a:pt x="2442883" y="2353235"/>
                </a:cubicBezTo>
                <a:cubicBezTo>
                  <a:pt x="2450353" y="2330823"/>
                  <a:pt x="2459564" y="2308919"/>
                  <a:pt x="2465294" y="2286000"/>
                </a:cubicBezTo>
                <a:cubicBezTo>
                  <a:pt x="2469029" y="2271059"/>
                  <a:pt x="2472074" y="2255928"/>
                  <a:pt x="2476500" y="2241176"/>
                </a:cubicBezTo>
                <a:cubicBezTo>
                  <a:pt x="2483288" y="2218548"/>
                  <a:pt x="2491441" y="2196353"/>
                  <a:pt x="2498912" y="2173941"/>
                </a:cubicBezTo>
                <a:cubicBezTo>
                  <a:pt x="2502647" y="2162735"/>
                  <a:pt x="2500290" y="2146875"/>
                  <a:pt x="2510118" y="2140323"/>
                </a:cubicBezTo>
                <a:lnTo>
                  <a:pt x="2543735" y="2117912"/>
                </a:lnTo>
                <a:cubicBezTo>
                  <a:pt x="2551206" y="2106706"/>
                  <a:pt x="2556624" y="2093817"/>
                  <a:pt x="2566147" y="2084294"/>
                </a:cubicBezTo>
                <a:cubicBezTo>
                  <a:pt x="2575670" y="2074771"/>
                  <a:pt x="2590896" y="2072018"/>
                  <a:pt x="2599765" y="2061882"/>
                </a:cubicBezTo>
                <a:cubicBezTo>
                  <a:pt x="2617502" y="2041611"/>
                  <a:pt x="2629647" y="2017059"/>
                  <a:pt x="2644588" y="1994647"/>
                </a:cubicBezTo>
                <a:cubicBezTo>
                  <a:pt x="2652059" y="1983441"/>
                  <a:pt x="2662741" y="1973806"/>
                  <a:pt x="2667000" y="1961029"/>
                </a:cubicBezTo>
                <a:cubicBezTo>
                  <a:pt x="2670735" y="1949823"/>
                  <a:pt x="2672924" y="1937977"/>
                  <a:pt x="2678206" y="1927412"/>
                </a:cubicBezTo>
                <a:cubicBezTo>
                  <a:pt x="2721651" y="1840523"/>
                  <a:pt x="2683659" y="1944672"/>
                  <a:pt x="2711824" y="1860176"/>
                </a:cubicBezTo>
                <a:cubicBezTo>
                  <a:pt x="2715559" y="1886323"/>
                  <a:pt x="2718305" y="1912631"/>
                  <a:pt x="2723030" y="1938617"/>
                </a:cubicBezTo>
                <a:cubicBezTo>
                  <a:pt x="2728659" y="1969580"/>
                  <a:pt x="2735838" y="1988250"/>
                  <a:pt x="2745441" y="2017059"/>
                </a:cubicBezTo>
                <a:cubicBezTo>
                  <a:pt x="2767853" y="2009588"/>
                  <a:pt x="2792644" y="2007168"/>
                  <a:pt x="2812677" y="1994647"/>
                </a:cubicBezTo>
                <a:cubicBezTo>
                  <a:pt x="2824098" y="1987509"/>
                  <a:pt x="2825565" y="1970552"/>
                  <a:pt x="2835088" y="1961029"/>
                </a:cubicBezTo>
                <a:cubicBezTo>
                  <a:pt x="2844611" y="1951506"/>
                  <a:pt x="2857500" y="1946088"/>
                  <a:pt x="2868706" y="1938617"/>
                </a:cubicBezTo>
                <a:cubicBezTo>
                  <a:pt x="2876177" y="1927411"/>
                  <a:pt x="2882496" y="1915346"/>
                  <a:pt x="2891118" y="1905000"/>
                </a:cubicBezTo>
                <a:cubicBezTo>
                  <a:pt x="2901263" y="1892826"/>
                  <a:pt x="2917039" y="1885235"/>
                  <a:pt x="2924735" y="1871382"/>
                </a:cubicBezTo>
                <a:cubicBezTo>
                  <a:pt x="2936208" y="1850731"/>
                  <a:pt x="2934043" y="1823803"/>
                  <a:pt x="2947147" y="1804147"/>
                </a:cubicBezTo>
                <a:lnTo>
                  <a:pt x="3014383" y="1703294"/>
                </a:lnTo>
                <a:cubicBezTo>
                  <a:pt x="3021853" y="1692088"/>
                  <a:pt x="3032535" y="1682453"/>
                  <a:pt x="3036794" y="1669676"/>
                </a:cubicBezTo>
                <a:cubicBezTo>
                  <a:pt x="3044265" y="1647264"/>
                  <a:pt x="3046102" y="1622097"/>
                  <a:pt x="3059206" y="1602441"/>
                </a:cubicBezTo>
                <a:cubicBezTo>
                  <a:pt x="3066677" y="1591235"/>
                  <a:pt x="3076148" y="1581130"/>
                  <a:pt x="3081618" y="1568823"/>
                </a:cubicBezTo>
                <a:cubicBezTo>
                  <a:pt x="3091213" y="1547235"/>
                  <a:pt x="3090926" y="1521244"/>
                  <a:pt x="3104030" y="1501588"/>
                </a:cubicBezTo>
                <a:lnTo>
                  <a:pt x="3148853" y="1434353"/>
                </a:lnTo>
                <a:cubicBezTo>
                  <a:pt x="3151616" y="1426063"/>
                  <a:pt x="3167989" y="1367117"/>
                  <a:pt x="3182471" y="1367117"/>
                </a:cubicBezTo>
                <a:cubicBezTo>
                  <a:pt x="3194283" y="1367117"/>
                  <a:pt x="3190432" y="1389377"/>
                  <a:pt x="3193677" y="1400735"/>
                </a:cubicBezTo>
                <a:cubicBezTo>
                  <a:pt x="3215825" y="1478252"/>
                  <a:pt x="3194926" y="1418189"/>
                  <a:pt x="3216088" y="1524000"/>
                </a:cubicBezTo>
                <a:cubicBezTo>
                  <a:pt x="3218404" y="1535582"/>
                  <a:pt x="3223559" y="1546411"/>
                  <a:pt x="3227294" y="1557617"/>
                </a:cubicBezTo>
                <a:cubicBezTo>
                  <a:pt x="3234765" y="1546411"/>
                  <a:pt x="3244236" y="1536307"/>
                  <a:pt x="3249706" y="1524000"/>
                </a:cubicBezTo>
                <a:cubicBezTo>
                  <a:pt x="3303050" y="1403979"/>
                  <a:pt x="3243808" y="1499230"/>
                  <a:pt x="3294530" y="1423147"/>
                </a:cubicBezTo>
                <a:cubicBezTo>
                  <a:pt x="3298265" y="1411941"/>
                  <a:pt x="3300453" y="1400094"/>
                  <a:pt x="3305735" y="1389529"/>
                </a:cubicBezTo>
                <a:cubicBezTo>
                  <a:pt x="3311758" y="1377483"/>
                  <a:pt x="3322677" y="1368219"/>
                  <a:pt x="3328147" y="1355912"/>
                </a:cubicBezTo>
                <a:cubicBezTo>
                  <a:pt x="3381489" y="1235894"/>
                  <a:pt x="3322250" y="1331138"/>
                  <a:pt x="3372971" y="1255059"/>
                </a:cubicBezTo>
                <a:lnTo>
                  <a:pt x="3395383" y="1187823"/>
                </a:lnTo>
                <a:cubicBezTo>
                  <a:pt x="3399118" y="1176617"/>
                  <a:pt x="3400036" y="1164034"/>
                  <a:pt x="3406588" y="1154206"/>
                </a:cubicBezTo>
                <a:cubicBezTo>
                  <a:pt x="3414059" y="1143000"/>
                  <a:pt x="3423530" y="1132895"/>
                  <a:pt x="3429000" y="1120588"/>
                </a:cubicBezTo>
                <a:cubicBezTo>
                  <a:pt x="3438595" y="1099000"/>
                  <a:pt x="3451412" y="1053353"/>
                  <a:pt x="3451412" y="1053353"/>
                </a:cubicBezTo>
                <a:cubicBezTo>
                  <a:pt x="3455147" y="1064559"/>
                  <a:pt x="3461314" y="1075230"/>
                  <a:pt x="3462618" y="1086970"/>
                </a:cubicBezTo>
                <a:cubicBezTo>
                  <a:pt x="3468819" y="1142781"/>
                  <a:pt x="3456067" y="1201787"/>
                  <a:pt x="3473824" y="1255059"/>
                </a:cubicBezTo>
                <a:cubicBezTo>
                  <a:pt x="3478835" y="1270093"/>
                  <a:pt x="3497712" y="1233950"/>
                  <a:pt x="3507441" y="1221441"/>
                </a:cubicBezTo>
                <a:cubicBezTo>
                  <a:pt x="3523978" y="1200179"/>
                  <a:pt x="3552265" y="1154206"/>
                  <a:pt x="3552265" y="1154206"/>
                </a:cubicBezTo>
                <a:cubicBezTo>
                  <a:pt x="3556000" y="1143000"/>
                  <a:pt x="3552906" y="1115306"/>
                  <a:pt x="3563471" y="1120588"/>
                </a:cubicBezTo>
                <a:cubicBezTo>
                  <a:pt x="3582952" y="1130328"/>
                  <a:pt x="3588242" y="1156714"/>
                  <a:pt x="3597088" y="1176617"/>
                </a:cubicBezTo>
                <a:cubicBezTo>
                  <a:pt x="3603343" y="1190691"/>
                  <a:pt x="3604063" y="1206632"/>
                  <a:pt x="3608294" y="1221441"/>
                </a:cubicBezTo>
                <a:cubicBezTo>
                  <a:pt x="3611539" y="1232799"/>
                  <a:pt x="3615765" y="1243853"/>
                  <a:pt x="3619500" y="1255059"/>
                </a:cubicBezTo>
                <a:cubicBezTo>
                  <a:pt x="3685454" y="1222082"/>
                  <a:pt x="3659041" y="1248495"/>
                  <a:pt x="3686735" y="1165412"/>
                </a:cubicBezTo>
                <a:lnTo>
                  <a:pt x="3697941" y="1131794"/>
                </a:lnTo>
                <a:cubicBezTo>
                  <a:pt x="3723258" y="1207746"/>
                  <a:pt x="3694599" y="1115087"/>
                  <a:pt x="3720353" y="1243853"/>
                </a:cubicBezTo>
                <a:cubicBezTo>
                  <a:pt x="3722670" y="1255435"/>
                  <a:pt x="3723207" y="1269118"/>
                  <a:pt x="3731559" y="1277470"/>
                </a:cubicBezTo>
                <a:cubicBezTo>
                  <a:pt x="3739912" y="1285822"/>
                  <a:pt x="3753971" y="1284941"/>
                  <a:pt x="3765177" y="1288676"/>
                </a:cubicBezTo>
                <a:cubicBezTo>
                  <a:pt x="3769204" y="1276597"/>
                  <a:pt x="3788725" y="1212752"/>
                  <a:pt x="3798794" y="1210235"/>
                </a:cubicBezTo>
                <a:cubicBezTo>
                  <a:pt x="3811860" y="1206968"/>
                  <a:pt x="3813735" y="1232647"/>
                  <a:pt x="3821206" y="1243853"/>
                </a:cubicBezTo>
                <a:cubicBezTo>
                  <a:pt x="3824941" y="1270000"/>
                  <a:pt x="3815912" y="1301669"/>
                  <a:pt x="3832412" y="1322294"/>
                </a:cubicBezTo>
                <a:cubicBezTo>
                  <a:pt x="3840825" y="1332811"/>
                  <a:pt x="3858559" y="1311088"/>
                  <a:pt x="3866030" y="1299882"/>
                </a:cubicBezTo>
                <a:cubicBezTo>
                  <a:pt x="3874573" y="1287068"/>
                  <a:pt x="3873500" y="1270000"/>
                  <a:pt x="3877235" y="1255059"/>
                </a:cubicBezTo>
                <a:cubicBezTo>
                  <a:pt x="3884706" y="1266265"/>
                  <a:pt x="3895044" y="1276019"/>
                  <a:pt x="3899647" y="1288676"/>
                </a:cubicBezTo>
                <a:cubicBezTo>
                  <a:pt x="3910174" y="1317623"/>
                  <a:pt x="3922059" y="1378323"/>
                  <a:pt x="3922059" y="1378323"/>
                </a:cubicBezTo>
                <a:cubicBezTo>
                  <a:pt x="4011792" y="1228771"/>
                  <a:pt x="3921653" y="1388184"/>
                  <a:pt x="3966883" y="1288676"/>
                </a:cubicBezTo>
                <a:cubicBezTo>
                  <a:pt x="3980708" y="1258261"/>
                  <a:pt x="4003603" y="1231441"/>
                  <a:pt x="4011706" y="1199029"/>
                </a:cubicBezTo>
                <a:cubicBezTo>
                  <a:pt x="4032366" y="1116392"/>
                  <a:pt x="4010165" y="1191419"/>
                  <a:pt x="4045324" y="1109382"/>
                </a:cubicBezTo>
                <a:cubicBezTo>
                  <a:pt x="4049977" y="1098525"/>
                  <a:pt x="4051877" y="1086622"/>
                  <a:pt x="4056530" y="1075765"/>
                </a:cubicBezTo>
                <a:cubicBezTo>
                  <a:pt x="4073593" y="1035952"/>
                  <a:pt x="4078843" y="1031088"/>
                  <a:pt x="4101353" y="997323"/>
                </a:cubicBezTo>
                <a:cubicBezTo>
                  <a:pt x="4104342" y="985367"/>
                  <a:pt x="4133316" y="859733"/>
                  <a:pt x="4146177" y="840441"/>
                </a:cubicBezTo>
                <a:lnTo>
                  <a:pt x="4191000" y="773206"/>
                </a:lnTo>
                <a:lnTo>
                  <a:pt x="4213412" y="739588"/>
                </a:lnTo>
                <a:lnTo>
                  <a:pt x="4235824" y="705970"/>
                </a:lnTo>
                <a:cubicBezTo>
                  <a:pt x="4271339" y="759244"/>
                  <a:pt x="4253976" y="726812"/>
                  <a:pt x="4280647" y="806823"/>
                </a:cubicBezTo>
                <a:cubicBezTo>
                  <a:pt x="4284382" y="818029"/>
                  <a:pt x="4280647" y="836706"/>
                  <a:pt x="4291853" y="840441"/>
                </a:cubicBezTo>
                <a:lnTo>
                  <a:pt x="4325471" y="851647"/>
                </a:lnTo>
                <a:lnTo>
                  <a:pt x="4359088" y="750794"/>
                </a:lnTo>
                <a:cubicBezTo>
                  <a:pt x="4362823" y="739588"/>
                  <a:pt x="4367429" y="728635"/>
                  <a:pt x="4370294" y="717176"/>
                </a:cubicBezTo>
                <a:cubicBezTo>
                  <a:pt x="4395972" y="614463"/>
                  <a:pt x="4375620" y="653158"/>
                  <a:pt x="4415118" y="593912"/>
                </a:cubicBezTo>
                <a:cubicBezTo>
                  <a:pt x="4437894" y="525583"/>
                  <a:pt x="4426646" y="539673"/>
                  <a:pt x="4459941" y="493059"/>
                </a:cubicBezTo>
                <a:cubicBezTo>
                  <a:pt x="4542899" y="376918"/>
                  <a:pt x="4435349" y="535552"/>
                  <a:pt x="4538383" y="381000"/>
                </a:cubicBezTo>
                <a:cubicBezTo>
                  <a:pt x="4545854" y="369794"/>
                  <a:pt x="4556535" y="360159"/>
                  <a:pt x="4560794" y="347382"/>
                </a:cubicBezTo>
                <a:cubicBezTo>
                  <a:pt x="4601663" y="224779"/>
                  <a:pt x="4536482" y="410488"/>
                  <a:pt x="4594412" y="280147"/>
                </a:cubicBezTo>
                <a:cubicBezTo>
                  <a:pt x="4604007" y="258559"/>
                  <a:pt x="4616824" y="212912"/>
                  <a:pt x="4616824" y="212912"/>
                </a:cubicBezTo>
                <a:cubicBezTo>
                  <a:pt x="4628030" y="216647"/>
                  <a:pt x="4641218" y="216738"/>
                  <a:pt x="4650441" y="224117"/>
                </a:cubicBezTo>
                <a:cubicBezTo>
                  <a:pt x="4677204" y="245527"/>
                  <a:pt x="4670525" y="264285"/>
                  <a:pt x="4684059" y="291353"/>
                </a:cubicBezTo>
                <a:cubicBezTo>
                  <a:pt x="4690082" y="303399"/>
                  <a:pt x="4699000" y="313764"/>
                  <a:pt x="4706471" y="324970"/>
                </a:cubicBezTo>
                <a:cubicBezTo>
                  <a:pt x="4734637" y="409467"/>
                  <a:pt x="4696644" y="305317"/>
                  <a:pt x="4740088" y="392206"/>
                </a:cubicBezTo>
                <a:cubicBezTo>
                  <a:pt x="4745370" y="402771"/>
                  <a:pt x="4746012" y="415258"/>
                  <a:pt x="4751294" y="425823"/>
                </a:cubicBezTo>
                <a:cubicBezTo>
                  <a:pt x="4794739" y="512712"/>
                  <a:pt x="4756747" y="408563"/>
                  <a:pt x="4784912" y="493059"/>
                </a:cubicBezTo>
                <a:cubicBezTo>
                  <a:pt x="4811583" y="413047"/>
                  <a:pt x="4794220" y="445480"/>
                  <a:pt x="4829735" y="392206"/>
                </a:cubicBezTo>
                <a:cubicBezTo>
                  <a:pt x="4829832" y="391818"/>
                  <a:pt x="4846788" y="319124"/>
                  <a:pt x="4852147" y="313765"/>
                </a:cubicBezTo>
                <a:cubicBezTo>
                  <a:pt x="4871194" y="294719"/>
                  <a:pt x="4919383" y="268941"/>
                  <a:pt x="4919383" y="268941"/>
                </a:cubicBezTo>
                <a:cubicBezTo>
                  <a:pt x="4947545" y="184448"/>
                  <a:pt x="4909557" y="288590"/>
                  <a:pt x="4953000" y="201706"/>
                </a:cubicBezTo>
                <a:cubicBezTo>
                  <a:pt x="4999398" y="108912"/>
                  <a:pt x="4922385" y="230819"/>
                  <a:pt x="4986618" y="134470"/>
                </a:cubicBezTo>
                <a:cubicBezTo>
                  <a:pt x="4994089" y="145676"/>
                  <a:pt x="5003007" y="156042"/>
                  <a:pt x="5009030" y="168088"/>
                </a:cubicBezTo>
                <a:cubicBezTo>
                  <a:pt x="5017983" y="185994"/>
                  <a:pt x="5026656" y="229783"/>
                  <a:pt x="5031441" y="246529"/>
                </a:cubicBezTo>
                <a:cubicBezTo>
                  <a:pt x="5045680" y="296366"/>
                  <a:pt x="5042177" y="266590"/>
                  <a:pt x="5053853" y="324970"/>
                </a:cubicBezTo>
                <a:cubicBezTo>
                  <a:pt x="5058309" y="347250"/>
                  <a:pt x="5060298" y="369989"/>
                  <a:pt x="5065059" y="392206"/>
                </a:cubicBezTo>
                <a:cubicBezTo>
                  <a:pt x="5071513" y="422324"/>
                  <a:pt x="5077730" y="452632"/>
                  <a:pt x="5087471" y="481853"/>
                </a:cubicBezTo>
                <a:lnTo>
                  <a:pt x="5109883" y="549088"/>
                </a:lnTo>
                <a:cubicBezTo>
                  <a:pt x="5113618" y="560294"/>
                  <a:pt x="5118223" y="571247"/>
                  <a:pt x="5121088" y="582706"/>
                </a:cubicBezTo>
                <a:cubicBezTo>
                  <a:pt x="5138023" y="650446"/>
                  <a:pt x="5127425" y="612922"/>
                  <a:pt x="5154706" y="694765"/>
                </a:cubicBezTo>
                <a:cubicBezTo>
                  <a:pt x="5158441" y="705971"/>
                  <a:pt x="5159360" y="718554"/>
                  <a:pt x="5165912" y="728382"/>
                </a:cubicBezTo>
                <a:lnTo>
                  <a:pt x="5188324" y="762000"/>
                </a:lnTo>
                <a:cubicBezTo>
                  <a:pt x="5199530" y="758265"/>
                  <a:pt x="5212718" y="758173"/>
                  <a:pt x="5221941" y="750794"/>
                </a:cubicBezTo>
                <a:cubicBezTo>
                  <a:pt x="5232458" y="742381"/>
                  <a:pt x="5234830" y="726699"/>
                  <a:pt x="5244353" y="717176"/>
                </a:cubicBezTo>
                <a:cubicBezTo>
                  <a:pt x="5253876" y="707653"/>
                  <a:pt x="5266765" y="702235"/>
                  <a:pt x="5277971" y="694765"/>
                </a:cubicBezTo>
                <a:lnTo>
                  <a:pt x="5322794" y="829235"/>
                </a:lnTo>
                <a:cubicBezTo>
                  <a:pt x="5326529" y="840441"/>
                  <a:pt x="5327448" y="853025"/>
                  <a:pt x="5334000" y="862853"/>
                </a:cubicBezTo>
                <a:lnTo>
                  <a:pt x="5356412" y="896470"/>
                </a:lnTo>
                <a:cubicBezTo>
                  <a:pt x="5363883" y="918882"/>
                  <a:pt x="5365720" y="944049"/>
                  <a:pt x="5378824" y="963706"/>
                </a:cubicBezTo>
                <a:cubicBezTo>
                  <a:pt x="5386294" y="974912"/>
                  <a:pt x="5395765" y="985016"/>
                  <a:pt x="5401235" y="997323"/>
                </a:cubicBezTo>
                <a:cubicBezTo>
                  <a:pt x="5410830" y="1018911"/>
                  <a:pt x="5416176" y="1042147"/>
                  <a:pt x="5423647" y="1064559"/>
                </a:cubicBezTo>
                <a:lnTo>
                  <a:pt x="5446059" y="1131794"/>
                </a:lnTo>
                <a:cubicBezTo>
                  <a:pt x="5446059" y="1131795"/>
                  <a:pt x="5468470" y="1199028"/>
                  <a:pt x="5468471" y="1199029"/>
                </a:cubicBezTo>
                <a:lnTo>
                  <a:pt x="5490883" y="1232647"/>
                </a:lnTo>
                <a:cubicBezTo>
                  <a:pt x="5494618" y="1243853"/>
                  <a:pt x="5495536" y="1276093"/>
                  <a:pt x="5502088" y="1266265"/>
                </a:cubicBezTo>
                <a:cubicBezTo>
                  <a:pt x="5514691" y="1247360"/>
                  <a:pt x="5508838" y="1221309"/>
                  <a:pt x="5513294" y="1199029"/>
                </a:cubicBezTo>
                <a:cubicBezTo>
                  <a:pt x="5515107" y="1189963"/>
                  <a:pt x="5529031" y="1132602"/>
                  <a:pt x="5535706" y="1120588"/>
                </a:cubicBezTo>
                <a:cubicBezTo>
                  <a:pt x="5548787" y="1097042"/>
                  <a:pt x="5558118" y="1068294"/>
                  <a:pt x="5580530" y="1053353"/>
                </a:cubicBezTo>
                <a:lnTo>
                  <a:pt x="5614147" y="1030941"/>
                </a:lnTo>
                <a:cubicBezTo>
                  <a:pt x="5621618" y="1019735"/>
                  <a:pt x="5623091" y="997323"/>
                  <a:pt x="5636559" y="997323"/>
                </a:cubicBezTo>
                <a:cubicBezTo>
                  <a:pt x="5650027" y="997323"/>
                  <a:pt x="5652948" y="1018895"/>
                  <a:pt x="5658971" y="1030941"/>
                </a:cubicBezTo>
                <a:cubicBezTo>
                  <a:pt x="5670079" y="1053157"/>
                  <a:pt x="5677730" y="1100496"/>
                  <a:pt x="5681383" y="1120588"/>
                </a:cubicBezTo>
                <a:cubicBezTo>
                  <a:pt x="5704601" y="1248293"/>
                  <a:pt x="5680674" y="1126485"/>
                  <a:pt x="5703794" y="1299882"/>
                </a:cubicBezTo>
                <a:cubicBezTo>
                  <a:pt x="5710834" y="1352680"/>
                  <a:pt x="5719891" y="1370584"/>
                  <a:pt x="5737412" y="1423147"/>
                </a:cubicBezTo>
                <a:cubicBezTo>
                  <a:pt x="5741147" y="1434353"/>
                  <a:pt x="5742066" y="1446937"/>
                  <a:pt x="5748618" y="1456765"/>
                </a:cubicBezTo>
                <a:lnTo>
                  <a:pt x="5771030" y="1490382"/>
                </a:lnTo>
                <a:cubicBezTo>
                  <a:pt x="5783416" y="1527544"/>
                  <a:pt x="5770423" y="1524000"/>
                  <a:pt x="5793441" y="152400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円/楕円 7"/>
          <xdr:cNvSpPr/>
        </xdr:nvSpPr>
        <xdr:spPr>
          <a:xfrm>
            <a:off x="1445559" y="1030940"/>
            <a:ext cx="997324" cy="493059"/>
          </a:xfrm>
          <a:prstGeom prst="ellipse">
            <a:avLst/>
          </a:prstGeom>
          <a:solidFill>
            <a:srgbClr val="FF0000">
              <a:alpha val="3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円/楕円 8"/>
          <xdr:cNvSpPr/>
        </xdr:nvSpPr>
        <xdr:spPr>
          <a:xfrm rot="20339986">
            <a:off x="2382352" y="2233080"/>
            <a:ext cx="871151" cy="363731"/>
          </a:xfrm>
          <a:prstGeom prst="ellipse">
            <a:avLst/>
          </a:prstGeom>
          <a:solidFill>
            <a:srgbClr val="00B050">
              <a:alpha val="30000"/>
            </a:srgb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円/楕円 9"/>
          <xdr:cNvSpPr/>
        </xdr:nvSpPr>
        <xdr:spPr>
          <a:xfrm rot="19980671">
            <a:off x="3092607" y="2486787"/>
            <a:ext cx="438712" cy="829235"/>
          </a:xfrm>
          <a:prstGeom prst="ellipse">
            <a:avLst/>
          </a:prstGeom>
          <a:solidFill>
            <a:srgbClr val="0000FF">
              <a:alpha val="30000"/>
            </a:srgbClr>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円/楕円 10"/>
          <xdr:cNvSpPr/>
        </xdr:nvSpPr>
        <xdr:spPr>
          <a:xfrm>
            <a:off x="3462617" y="3260911"/>
            <a:ext cx="840441" cy="437029"/>
          </a:xfrm>
          <a:prstGeom prst="ellipse">
            <a:avLst/>
          </a:prstGeom>
          <a:solidFill>
            <a:srgbClr val="FF0000">
              <a:alpha val="3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円/楕円 11"/>
          <xdr:cNvSpPr/>
        </xdr:nvSpPr>
        <xdr:spPr>
          <a:xfrm rot="2557584">
            <a:off x="4366778" y="2294266"/>
            <a:ext cx="413946" cy="1166689"/>
          </a:xfrm>
          <a:prstGeom prst="ellipse">
            <a:avLst/>
          </a:prstGeom>
          <a:solidFill>
            <a:srgbClr val="0000FF">
              <a:alpha val="30000"/>
            </a:srgbClr>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円/楕円 12"/>
          <xdr:cNvSpPr/>
        </xdr:nvSpPr>
        <xdr:spPr>
          <a:xfrm rot="1181934">
            <a:off x="4858852" y="2165843"/>
            <a:ext cx="871151" cy="363731"/>
          </a:xfrm>
          <a:prstGeom prst="ellipse">
            <a:avLst/>
          </a:prstGeom>
          <a:solidFill>
            <a:srgbClr val="00B050">
              <a:alpha val="30000"/>
            </a:srgb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円/楕円 13"/>
          <xdr:cNvSpPr/>
        </xdr:nvSpPr>
        <xdr:spPr>
          <a:xfrm rot="2123884">
            <a:off x="5658712" y="1594558"/>
            <a:ext cx="413946" cy="752335"/>
          </a:xfrm>
          <a:prstGeom prst="ellipse">
            <a:avLst/>
          </a:prstGeom>
          <a:solidFill>
            <a:srgbClr val="0000FF">
              <a:alpha val="30000"/>
            </a:srgbClr>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円/楕円 14"/>
          <xdr:cNvSpPr/>
        </xdr:nvSpPr>
        <xdr:spPr>
          <a:xfrm>
            <a:off x="5950324" y="1176616"/>
            <a:ext cx="997324" cy="493059"/>
          </a:xfrm>
          <a:prstGeom prst="ellipse">
            <a:avLst/>
          </a:prstGeom>
          <a:solidFill>
            <a:srgbClr val="FF0000">
              <a:alpha val="3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円/楕円 16"/>
          <xdr:cNvSpPr/>
        </xdr:nvSpPr>
        <xdr:spPr>
          <a:xfrm rot="19679791">
            <a:off x="6792908" y="1570549"/>
            <a:ext cx="560243" cy="1051328"/>
          </a:xfrm>
          <a:prstGeom prst="ellipse">
            <a:avLst/>
          </a:prstGeom>
          <a:solidFill>
            <a:srgbClr val="0000FF">
              <a:alpha val="30000"/>
            </a:srgbClr>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角丸四角形吹き出し 17"/>
          <xdr:cNvSpPr/>
        </xdr:nvSpPr>
        <xdr:spPr>
          <a:xfrm>
            <a:off x="2868707" y="818030"/>
            <a:ext cx="1585630" cy="291352"/>
          </a:xfrm>
          <a:prstGeom prst="wedgeRoundRectCallout">
            <a:avLst>
              <a:gd name="adj1" fmla="val -88050"/>
              <a:gd name="adj2" fmla="val 73718"/>
              <a:gd name="adj3" fmla="val 16667"/>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赤色部分：ルール①</a:t>
            </a:r>
          </a:p>
        </xdr:txBody>
      </xdr:sp>
      <xdr:sp macro="" textlink="">
        <xdr:nvSpPr>
          <xdr:cNvPr id="19" name="角丸四角形吹き出し 18"/>
          <xdr:cNvSpPr/>
        </xdr:nvSpPr>
        <xdr:spPr>
          <a:xfrm>
            <a:off x="2980767" y="1333501"/>
            <a:ext cx="1629983" cy="291352"/>
          </a:xfrm>
          <a:prstGeom prst="wedgeRoundRectCallout">
            <a:avLst>
              <a:gd name="adj1" fmla="val -88050"/>
              <a:gd name="adj2" fmla="val 73718"/>
              <a:gd name="adj3" fmla="val 16667"/>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00FF"/>
                </a:solidFill>
              </a:rPr>
              <a:t>青色部分：ルール②</a:t>
            </a:r>
          </a:p>
        </xdr:txBody>
      </xdr:sp>
      <xdr:sp macro="" textlink="">
        <xdr:nvSpPr>
          <xdr:cNvPr id="20" name="角丸四角形吹き出し 19"/>
          <xdr:cNvSpPr/>
        </xdr:nvSpPr>
        <xdr:spPr>
          <a:xfrm>
            <a:off x="3272120" y="1770530"/>
            <a:ext cx="1577850" cy="291352"/>
          </a:xfrm>
          <a:prstGeom prst="wedgeRoundRectCallout">
            <a:avLst>
              <a:gd name="adj1" fmla="val -58945"/>
              <a:gd name="adj2" fmla="val 127564"/>
              <a:gd name="adj3" fmla="val 16667"/>
            </a:avLst>
          </a:prstGeom>
          <a:noFill/>
          <a:ln>
            <a:solidFill>
              <a:srgbClr val="00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6600"/>
                </a:solidFill>
              </a:rPr>
              <a:t>緑色部分：ルール③</a:t>
            </a:r>
          </a:p>
        </xdr:txBody>
      </xdr:sp>
    </xdr:grpSp>
    <xdr:clientData/>
  </xdr:twoCellAnchor>
  <xdr:twoCellAnchor>
    <xdr:from>
      <xdr:col>2</xdr:col>
      <xdr:colOff>291353</xdr:colOff>
      <xdr:row>5</xdr:row>
      <xdr:rowOff>1490383</xdr:rowOff>
    </xdr:from>
    <xdr:to>
      <xdr:col>2</xdr:col>
      <xdr:colOff>3697941</xdr:colOff>
      <xdr:row>5</xdr:row>
      <xdr:rowOff>2498912</xdr:rowOff>
    </xdr:to>
    <xdr:grpSp>
      <xdr:nvGrpSpPr>
        <xdr:cNvPr id="51" name="グループ化 50"/>
        <xdr:cNvGrpSpPr/>
      </xdr:nvGrpSpPr>
      <xdr:grpSpPr>
        <a:xfrm>
          <a:off x="2182746" y="8253133"/>
          <a:ext cx="3406588" cy="1008529"/>
          <a:chOff x="2106706" y="9334500"/>
          <a:chExt cx="3406588" cy="1008529"/>
        </a:xfrm>
      </xdr:grpSpPr>
      <xdr:grpSp>
        <xdr:nvGrpSpPr>
          <xdr:cNvPr id="43" name="グループ化 42"/>
          <xdr:cNvGrpSpPr/>
        </xdr:nvGrpSpPr>
        <xdr:grpSpPr>
          <a:xfrm>
            <a:off x="2106706" y="9334500"/>
            <a:ext cx="3406588" cy="1008529"/>
            <a:chOff x="2106706" y="9334500"/>
            <a:chExt cx="3406588" cy="1008529"/>
          </a:xfrm>
        </xdr:grpSpPr>
        <xdr:cxnSp macro="">
          <xdr:nvCxnSpPr>
            <xdr:cNvPr id="16" name="直線コネクタ 15"/>
            <xdr:cNvCxnSpPr/>
          </xdr:nvCxnSpPr>
          <xdr:spPr>
            <a:xfrm>
              <a:off x="2129118" y="9581028"/>
              <a:ext cx="2510118" cy="0"/>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23" name="テキスト ボックス 22"/>
            <xdr:cNvSpPr txBox="1"/>
          </xdr:nvSpPr>
          <xdr:spPr>
            <a:xfrm>
              <a:off x="4684059" y="9435352"/>
              <a:ext cx="705970"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ストップ</a:t>
              </a:r>
            </a:p>
          </xdr:txBody>
        </xdr:sp>
        <xdr:sp macro="" textlink="">
          <xdr:nvSpPr>
            <xdr:cNvPr id="25" name="テキスト ボックス 24"/>
            <xdr:cNvSpPr txBox="1"/>
          </xdr:nvSpPr>
          <xdr:spPr>
            <a:xfrm>
              <a:off x="4695265" y="9883587"/>
              <a:ext cx="818029"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エントリー</a:t>
              </a:r>
            </a:p>
          </xdr:txBody>
        </xdr:sp>
        <xdr:cxnSp macro="">
          <xdr:nvCxnSpPr>
            <xdr:cNvPr id="40" name="直線コネクタ 39"/>
            <xdr:cNvCxnSpPr/>
          </xdr:nvCxnSpPr>
          <xdr:spPr>
            <a:xfrm>
              <a:off x="2129118" y="10018057"/>
              <a:ext cx="2510118" cy="0"/>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41" name="フリーフォーム 40"/>
            <xdr:cNvSpPr/>
          </xdr:nvSpPr>
          <xdr:spPr>
            <a:xfrm>
              <a:off x="2106706" y="9334500"/>
              <a:ext cx="1210235" cy="1008529"/>
            </a:xfrm>
            <a:custGeom>
              <a:avLst/>
              <a:gdLst>
                <a:gd name="connsiteX0" fmla="*/ 0 w 1210235"/>
                <a:gd name="connsiteY0" fmla="*/ 1008529 h 1008529"/>
                <a:gd name="connsiteX1" fmla="*/ 22412 w 1210235"/>
                <a:gd name="connsiteY1" fmla="*/ 874059 h 1008529"/>
                <a:gd name="connsiteX2" fmla="*/ 44823 w 1210235"/>
                <a:gd name="connsiteY2" fmla="*/ 795618 h 1008529"/>
                <a:gd name="connsiteX3" fmla="*/ 67235 w 1210235"/>
                <a:gd name="connsiteY3" fmla="*/ 717176 h 1008529"/>
                <a:gd name="connsiteX4" fmla="*/ 112059 w 1210235"/>
                <a:gd name="connsiteY4" fmla="*/ 649941 h 1008529"/>
                <a:gd name="connsiteX5" fmla="*/ 134470 w 1210235"/>
                <a:gd name="connsiteY5" fmla="*/ 616324 h 1008529"/>
                <a:gd name="connsiteX6" fmla="*/ 168088 w 1210235"/>
                <a:gd name="connsiteY6" fmla="*/ 549088 h 1008529"/>
                <a:gd name="connsiteX7" fmla="*/ 190500 w 1210235"/>
                <a:gd name="connsiteY7" fmla="*/ 481853 h 1008529"/>
                <a:gd name="connsiteX8" fmla="*/ 201706 w 1210235"/>
                <a:gd name="connsiteY8" fmla="*/ 448235 h 1008529"/>
                <a:gd name="connsiteX9" fmla="*/ 224118 w 1210235"/>
                <a:gd name="connsiteY9" fmla="*/ 481853 h 1008529"/>
                <a:gd name="connsiteX10" fmla="*/ 235323 w 1210235"/>
                <a:gd name="connsiteY10" fmla="*/ 526676 h 1008529"/>
                <a:gd name="connsiteX11" fmla="*/ 257735 w 1210235"/>
                <a:gd name="connsiteY11" fmla="*/ 627529 h 1008529"/>
                <a:gd name="connsiteX12" fmla="*/ 268941 w 1210235"/>
                <a:gd name="connsiteY12" fmla="*/ 661147 h 1008529"/>
                <a:gd name="connsiteX13" fmla="*/ 313765 w 1210235"/>
                <a:gd name="connsiteY13" fmla="*/ 728382 h 1008529"/>
                <a:gd name="connsiteX14" fmla="*/ 358588 w 1210235"/>
                <a:gd name="connsiteY14" fmla="*/ 829235 h 1008529"/>
                <a:gd name="connsiteX15" fmla="*/ 381000 w 1210235"/>
                <a:gd name="connsiteY15" fmla="*/ 762000 h 1008529"/>
                <a:gd name="connsiteX16" fmla="*/ 392206 w 1210235"/>
                <a:gd name="connsiteY16" fmla="*/ 728382 h 1008529"/>
                <a:gd name="connsiteX17" fmla="*/ 414618 w 1210235"/>
                <a:gd name="connsiteY17" fmla="*/ 694765 h 1008529"/>
                <a:gd name="connsiteX18" fmla="*/ 448235 w 1210235"/>
                <a:gd name="connsiteY18" fmla="*/ 593912 h 1008529"/>
                <a:gd name="connsiteX19" fmla="*/ 459441 w 1210235"/>
                <a:gd name="connsiteY19" fmla="*/ 560294 h 1008529"/>
                <a:gd name="connsiteX20" fmla="*/ 504265 w 1210235"/>
                <a:gd name="connsiteY20" fmla="*/ 493059 h 1008529"/>
                <a:gd name="connsiteX21" fmla="*/ 526676 w 1210235"/>
                <a:gd name="connsiteY21" fmla="*/ 459441 h 1008529"/>
                <a:gd name="connsiteX22" fmla="*/ 560294 w 1210235"/>
                <a:gd name="connsiteY22" fmla="*/ 392206 h 1008529"/>
                <a:gd name="connsiteX23" fmla="*/ 593912 w 1210235"/>
                <a:gd name="connsiteY23" fmla="*/ 324971 h 1008529"/>
                <a:gd name="connsiteX24" fmla="*/ 616323 w 1210235"/>
                <a:gd name="connsiteY24" fmla="*/ 257735 h 1008529"/>
                <a:gd name="connsiteX25" fmla="*/ 638735 w 1210235"/>
                <a:gd name="connsiteY25" fmla="*/ 179294 h 1008529"/>
                <a:gd name="connsiteX26" fmla="*/ 649941 w 1210235"/>
                <a:gd name="connsiteY26" fmla="*/ 89647 h 1008529"/>
                <a:gd name="connsiteX27" fmla="*/ 672353 w 1210235"/>
                <a:gd name="connsiteY27" fmla="*/ 0 h 1008529"/>
                <a:gd name="connsiteX28" fmla="*/ 717176 w 1210235"/>
                <a:gd name="connsiteY28" fmla="*/ 78441 h 1008529"/>
                <a:gd name="connsiteX29" fmla="*/ 739588 w 1210235"/>
                <a:gd name="connsiteY29" fmla="*/ 168088 h 1008529"/>
                <a:gd name="connsiteX30" fmla="*/ 750794 w 1210235"/>
                <a:gd name="connsiteY30" fmla="*/ 201706 h 1008529"/>
                <a:gd name="connsiteX31" fmla="*/ 773206 w 1210235"/>
                <a:gd name="connsiteY31" fmla="*/ 324971 h 1008529"/>
                <a:gd name="connsiteX32" fmla="*/ 784412 w 1210235"/>
                <a:gd name="connsiteY32" fmla="*/ 369794 h 1008529"/>
                <a:gd name="connsiteX33" fmla="*/ 795618 w 1210235"/>
                <a:gd name="connsiteY33" fmla="*/ 515471 h 1008529"/>
                <a:gd name="connsiteX34" fmla="*/ 806823 w 1210235"/>
                <a:gd name="connsiteY34" fmla="*/ 560294 h 1008529"/>
                <a:gd name="connsiteX35" fmla="*/ 829235 w 1210235"/>
                <a:gd name="connsiteY35" fmla="*/ 627529 h 1008529"/>
                <a:gd name="connsiteX36" fmla="*/ 840441 w 1210235"/>
                <a:gd name="connsiteY36" fmla="*/ 661147 h 1008529"/>
                <a:gd name="connsiteX37" fmla="*/ 862853 w 1210235"/>
                <a:gd name="connsiteY37" fmla="*/ 694765 h 1008529"/>
                <a:gd name="connsiteX38" fmla="*/ 874059 w 1210235"/>
                <a:gd name="connsiteY38" fmla="*/ 638735 h 1008529"/>
                <a:gd name="connsiteX39" fmla="*/ 896470 w 1210235"/>
                <a:gd name="connsiteY39" fmla="*/ 571500 h 1008529"/>
                <a:gd name="connsiteX40" fmla="*/ 918882 w 1210235"/>
                <a:gd name="connsiteY40" fmla="*/ 504265 h 1008529"/>
                <a:gd name="connsiteX41" fmla="*/ 930088 w 1210235"/>
                <a:gd name="connsiteY41" fmla="*/ 470647 h 1008529"/>
                <a:gd name="connsiteX42" fmla="*/ 941294 w 1210235"/>
                <a:gd name="connsiteY42" fmla="*/ 437029 h 1008529"/>
                <a:gd name="connsiteX43" fmla="*/ 1008529 w 1210235"/>
                <a:gd name="connsiteY43" fmla="*/ 336176 h 1008529"/>
                <a:gd name="connsiteX44" fmla="*/ 1030941 w 1210235"/>
                <a:gd name="connsiteY44" fmla="*/ 302559 h 1008529"/>
                <a:gd name="connsiteX45" fmla="*/ 1053353 w 1210235"/>
                <a:gd name="connsiteY45" fmla="*/ 336176 h 1008529"/>
                <a:gd name="connsiteX46" fmla="*/ 1064559 w 1210235"/>
                <a:gd name="connsiteY46" fmla="*/ 369794 h 1008529"/>
                <a:gd name="connsiteX47" fmla="*/ 1086970 w 1210235"/>
                <a:gd name="connsiteY47" fmla="*/ 470647 h 1008529"/>
                <a:gd name="connsiteX48" fmla="*/ 1109382 w 1210235"/>
                <a:gd name="connsiteY48" fmla="*/ 537882 h 1008529"/>
                <a:gd name="connsiteX49" fmla="*/ 1131794 w 1210235"/>
                <a:gd name="connsiteY49" fmla="*/ 605118 h 1008529"/>
                <a:gd name="connsiteX50" fmla="*/ 1143000 w 1210235"/>
                <a:gd name="connsiteY50" fmla="*/ 638735 h 1008529"/>
                <a:gd name="connsiteX51" fmla="*/ 1176618 w 1210235"/>
                <a:gd name="connsiteY51" fmla="*/ 840441 h 1008529"/>
                <a:gd name="connsiteX52" fmla="*/ 1187823 w 1210235"/>
                <a:gd name="connsiteY52" fmla="*/ 896471 h 1008529"/>
                <a:gd name="connsiteX53" fmla="*/ 1210235 w 1210235"/>
                <a:gd name="connsiteY53" fmla="*/ 963706 h 1008529"/>
                <a:gd name="connsiteX54" fmla="*/ 1210235 w 1210235"/>
                <a:gd name="connsiteY54" fmla="*/ 997324 h 10085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Lst>
              <a:rect l="l" t="t" r="r" b="b"/>
              <a:pathLst>
                <a:path w="1210235" h="1008529">
                  <a:moveTo>
                    <a:pt x="0" y="1008529"/>
                  </a:moveTo>
                  <a:cubicBezTo>
                    <a:pt x="7471" y="963706"/>
                    <a:pt x="11391" y="918144"/>
                    <a:pt x="22412" y="874059"/>
                  </a:cubicBezTo>
                  <a:cubicBezTo>
                    <a:pt x="57445" y="733928"/>
                    <a:pt x="12672" y="908152"/>
                    <a:pt x="44823" y="795618"/>
                  </a:cubicBezTo>
                  <a:cubicBezTo>
                    <a:pt x="48236" y="783672"/>
                    <a:pt x="59333" y="731400"/>
                    <a:pt x="67235" y="717176"/>
                  </a:cubicBezTo>
                  <a:cubicBezTo>
                    <a:pt x="80316" y="693630"/>
                    <a:pt x="97118" y="672353"/>
                    <a:pt x="112059" y="649941"/>
                  </a:cubicBezTo>
                  <a:cubicBezTo>
                    <a:pt x="119529" y="638735"/>
                    <a:pt x="130211" y="629100"/>
                    <a:pt x="134470" y="616324"/>
                  </a:cubicBezTo>
                  <a:cubicBezTo>
                    <a:pt x="175337" y="493724"/>
                    <a:pt x="110161" y="679422"/>
                    <a:pt x="168088" y="549088"/>
                  </a:cubicBezTo>
                  <a:cubicBezTo>
                    <a:pt x="177683" y="527500"/>
                    <a:pt x="183029" y="504265"/>
                    <a:pt x="190500" y="481853"/>
                  </a:cubicBezTo>
                  <a:lnTo>
                    <a:pt x="201706" y="448235"/>
                  </a:lnTo>
                  <a:cubicBezTo>
                    <a:pt x="209177" y="459441"/>
                    <a:pt x="218813" y="469474"/>
                    <a:pt x="224118" y="481853"/>
                  </a:cubicBezTo>
                  <a:cubicBezTo>
                    <a:pt x="230185" y="496009"/>
                    <a:pt x="231982" y="511642"/>
                    <a:pt x="235323" y="526676"/>
                  </a:cubicBezTo>
                  <a:cubicBezTo>
                    <a:pt x="246876" y="578666"/>
                    <a:pt x="244071" y="579706"/>
                    <a:pt x="257735" y="627529"/>
                  </a:cubicBezTo>
                  <a:cubicBezTo>
                    <a:pt x="260980" y="638887"/>
                    <a:pt x="263204" y="650821"/>
                    <a:pt x="268941" y="661147"/>
                  </a:cubicBezTo>
                  <a:cubicBezTo>
                    <a:pt x="282022" y="684693"/>
                    <a:pt x="313765" y="728382"/>
                    <a:pt x="313765" y="728382"/>
                  </a:cubicBezTo>
                  <a:cubicBezTo>
                    <a:pt x="340435" y="808395"/>
                    <a:pt x="323071" y="775962"/>
                    <a:pt x="358588" y="829235"/>
                  </a:cubicBezTo>
                  <a:lnTo>
                    <a:pt x="381000" y="762000"/>
                  </a:lnTo>
                  <a:cubicBezTo>
                    <a:pt x="384735" y="750794"/>
                    <a:pt x="385654" y="738210"/>
                    <a:pt x="392206" y="728382"/>
                  </a:cubicBezTo>
                  <a:lnTo>
                    <a:pt x="414618" y="694765"/>
                  </a:lnTo>
                  <a:lnTo>
                    <a:pt x="448235" y="593912"/>
                  </a:lnTo>
                  <a:cubicBezTo>
                    <a:pt x="451970" y="582706"/>
                    <a:pt x="452889" y="570122"/>
                    <a:pt x="459441" y="560294"/>
                  </a:cubicBezTo>
                  <a:lnTo>
                    <a:pt x="504265" y="493059"/>
                  </a:lnTo>
                  <a:cubicBezTo>
                    <a:pt x="511736" y="481853"/>
                    <a:pt x="522417" y="472218"/>
                    <a:pt x="526676" y="459441"/>
                  </a:cubicBezTo>
                  <a:cubicBezTo>
                    <a:pt x="554843" y="374941"/>
                    <a:pt x="516847" y="479101"/>
                    <a:pt x="560294" y="392206"/>
                  </a:cubicBezTo>
                  <a:cubicBezTo>
                    <a:pt x="606686" y="299422"/>
                    <a:pt x="529686" y="421307"/>
                    <a:pt x="593912" y="324971"/>
                  </a:cubicBezTo>
                  <a:lnTo>
                    <a:pt x="616323" y="257735"/>
                  </a:lnTo>
                  <a:cubicBezTo>
                    <a:pt x="625206" y="231086"/>
                    <a:pt x="634044" y="207441"/>
                    <a:pt x="638735" y="179294"/>
                  </a:cubicBezTo>
                  <a:cubicBezTo>
                    <a:pt x="643686" y="149589"/>
                    <a:pt x="645362" y="119412"/>
                    <a:pt x="649941" y="89647"/>
                  </a:cubicBezTo>
                  <a:cubicBezTo>
                    <a:pt x="657668" y="39422"/>
                    <a:pt x="658718" y="40904"/>
                    <a:pt x="672353" y="0"/>
                  </a:cubicBezTo>
                  <a:cubicBezTo>
                    <a:pt x="723597" y="34164"/>
                    <a:pt x="700811" y="7527"/>
                    <a:pt x="717176" y="78441"/>
                  </a:cubicBezTo>
                  <a:cubicBezTo>
                    <a:pt x="724102" y="108454"/>
                    <a:pt x="729848" y="138867"/>
                    <a:pt x="739588" y="168088"/>
                  </a:cubicBezTo>
                  <a:cubicBezTo>
                    <a:pt x="743323" y="179294"/>
                    <a:pt x="747929" y="190247"/>
                    <a:pt x="750794" y="201706"/>
                  </a:cubicBezTo>
                  <a:cubicBezTo>
                    <a:pt x="762814" y="249783"/>
                    <a:pt x="763214" y="275012"/>
                    <a:pt x="773206" y="324971"/>
                  </a:cubicBezTo>
                  <a:cubicBezTo>
                    <a:pt x="776226" y="340073"/>
                    <a:pt x="780677" y="354853"/>
                    <a:pt x="784412" y="369794"/>
                  </a:cubicBezTo>
                  <a:cubicBezTo>
                    <a:pt x="788147" y="418353"/>
                    <a:pt x="789928" y="467102"/>
                    <a:pt x="795618" y="515471"/>
                  </a:cubicBezTo>
                  <a:cubicBezTo>
                    <a:pt x="797417" y="530766"/>
                    <a:pt x="802398" y="545543"/>
                    <a:pt x="806823" y="560294"/>
                  </a:cubicBezTo>
                  <a:cubicBezTo>
                    <a:pt x="813611" y="582922"/>
                    <a:pt x="821764" y="605117"/>
                    <a:pt x="829235" y="627529"/>
                  </a:cubicBezTo>
                  <a:cubicBezTo>
                    <a:pt x="832970" y="638735"/>
                    <a:pt x="833889" y="651319"/>
                    <a:pt x="840441" y="661147"/>
                  </a:cubicBezTo>
                  <a:lnTo>
                    <a:pt x="862853" y="694765"/>
                  </a:lnTo>
                  <a:cubicBezTo>
                    <a:pt x="866588" y="676088"/>
                    <a:pt x="869048" y="657110"/>
                    <a:pt x="874059" y="638735"/>
                  </a:cubicBezTo>
                  <a:cubicBezTo>
                    <a:pt x="880275" y="615943"/>
                    <a:pt x="889000" y="593912"/>
                    <a:pt x="896470" y="571500"/>
                  </a:cubicBezTo>
                  <a:lnTo>
                    <a:pt x="918882" y="504265"/>
                  </a:lnTo>
                  <a:lnTo>
                    <a:pt x="930088" y="470647"/>
                  </a:lnTo>
                  <a:cubicBezTo>
                    <a:pt x="933823" y="459441"/>
                    <a:pt x="934742" y="446857"/>
                    <a:pt x="941294" y="437029"/>
                  </a:cubicBezTo>
                  <a:lnTo>
                    <a:pt x="1008529" y="336176"/>
                  </a:lnTo>
                  <a:lnTo>
                    <a:pt x="1030941" y="302559"/>
                  </a:lnTo>
                  <a:cubicBezTo>
                    <a:pt x="1038412" y="313765"/>
                    <a:pt x="1047330" y="324130"/>
                    <a:pt x="1053353" y="336176"/>
                  </a:cubicBezTo>
                  <a:cubicBezTo>
                    <a:pt x="1058636" y="346741"/>
                    <a:pt x="1061694" y="358335"/>
                    <a:pt x="1064559" y="369794"/>
                  </a:cubicBezTo>
                  <a:cubicBezTo>
                    <a:pt x="1080548" y="433750"/>
                    <a:pt x="1069720" y="413148"/>
                    <a:pt x="1086970" y="470647"/>
                  </a:cubicBezTo>
                  <a:cubicBezTo>
                    <a:pt x="1093758" y="493275"/>
                    <a:pt x="1101911" y="515470"/>
                    <a:pt x="1109382" y="537882"/>
                  </a:cubicBezTo>
                  <a:lnTo>
                    <a:pt x="1131794" y="605118"/>
                  </a:lnTo>
                  <a:cubicBezTo>
                    <a:pt x="1135529" y="616324"/>
                    <a:pt x="1140683" y="627153"/>
                    <a:pt x="1143000" y="638735"/>
                  </a:cubicBezTo>
                  <a:cubicBezTo>
                    <a:pt x="1191461" y="881037"/>
                    <a:pt x="1144763" y="633375"/>
                    <a:pt x="1176618" y="840441"/>
                  </a:cubicBezTo>
                  <a:cubicBezTo>
                    <a:pt x="1179514" y="859266"/>
                    <a:pt x="1182812" y="878096"/>
                    <a:pt x="1187823" y="896471"/>
                  </a:cubicBezTo>
                  <a:cubicBezTo>
                    <a:pt x="1194039" y="919263"/>
                    <a:pt x="1210235" y="940082"/>
                    <a:pt x="1210235" y="963706"/>
                  </a:cubicBezTo>
                  <a:lnTo>
                    <a:pt x="1210235" y="997324"/>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フリーフォーム 41"/>
            <xdr:cNvSpPr/>
          </xdr:nvSpPr>
          <xdr:spPr>
            <a:xfrm>
              <a:off x="3563471" y="9637059"/>
              <a:ext cx="750794" cy="705970"/>
            </a:xfrm>
            <a:custGeom>
              <a:avLst/>
              <a:gdLst>
                <a:gd name="connsiteX0" fmla="*/ 0 w 750794"/>
                <a:gd name="connsiteY0" fmla="*/ 705970 h 705970"/>
                <a:gd name="connsiteX1" fmla="*/ 11205 w 750794"/>
                <a:gd name="connsiteY1" fmla="*/ 616323 h 705970"/>
                <a:gd name="connsiteX2" fmla="*/ 33617 w 750794"/>
                <a:gd name="connsiteY2" fmla="*/ 582706 h 705970"/>
                <a:gd name="connsiteX3" fmla="*/ 44823 w 750794"/>
                <a:gd name="connsiteY3" fmla="*/ 549088 h 705970"/>
                <a:gd name="connsiteX4" fmla="*/ 67235 w 750794"/>
                <a:gd name="connsiteY4" fmla="*/ 437029 h 705970"/>
                <a:gd name="connsiteX5" fmla="*/ 78441 w 750794"/>
                <a:gd name="connsiteY5" fmla="*/ 302559 h 705970"/>
                <a:gd name="connsiteX6" fmla="*/ 112058 w 750794"/>
                <a:gd name="connsiteY6" fmla="*/ 190500 h 705970"/>
                <a:gd name="connsiteX7" fmla="*/ 134470 w 750794"/>
                <a:gd name="connsiteY7" fmla="*/ 123265 h 705970"/>
                <a:gd name="connsiteX8" fmla="*/ 156882 w 750794"/>
                <a:gd name="connsiteY8" fmla="*/ 89647 h 705970"/>
                <a:gd name="connsiteX9" fmla="*/ 201705 w 750794"/>
                <a:gd name="connsiteY9" fmla="*/ 145676 h 705970"/>
                <a:gd name="connsiteX10" fmla="*/ 246529 w 750794"/>
                <a:gd name="connsiteY10" fmla="*/ 212912 h 705970"/>
                <a:gd name="connsiteX11" fmla="*/ 280147 w 750794"/>
                <a:gd name="connsiteY11" fmla="*/ 313765 h 705970"/>
                <a:gd name="connsiteX12" fmla="*/ 291353 w 750794"/>
                <a:gd name="connsiteY12" fmla="*/ 347382 h 705970"/>
                <a:gd name="connsiteX13" fmla="*/ 313764 w 750794"/>
                <a:gd name="connsiteY13" fmla="*/ 381000 h 705970"/>
                <a:gd name="connsiteX14" fmla="*/ 336176 w 750794"/>
                <a:gd name="connsiteY14" fmla="*/ 347382 h 705970"/>
                <a:gd name="connsiteX15" fmla="*/ 358588 w 750794"/>
                <a:gd name="connsiteY15" fmla="*/ 268941 h 705970"/>
                <a:gd name="connsiteX16" fmla="*/ 381000 w 750794"/>
                <a:gd name="connsiteY16" fmla="*/ 201706 h 705970"/>
                <a:gd name="connsiteX17" fmla="*/ 392205 w 750794"/>
                <a:gd name="connsiteY17" fmla="*/ 168088 h 705970"/>
                <a:gd name="connsiteX18" fmla="*/ 414617 w 750794"/>
                <a:gd name="connsiteY18" fmla="*/ 134470 h 705970"/>
                <a:gd name="connsiteX19" fmla="*/ 425823 w 750794"/>
                <a:gd name="connsiteY19" fmla="*/ 100853 h 705970"/>
                <a:gd name="connsiteX20" fmla="*/ 470647 w 750794"/>
                <a:gd name="connsiteY20" fmla="*/ 33617 h 705970"/>
                <a:gd name="connsiteX21" fmla="*/ 493058 w 750794"/>
                <a:gd name="connsiteY21" fmla="*/ 0 h 705970"/>
                <a:gd name="connsiteX22" fmla="*/ 526676 w 750794"/>
                <a:gd name="connsiteY22" fmla="*/ 11206 h 705970"/>
                <a:gd name="connsiteX23" fmla="*/ 560294 w 750794"/>
                <a:gd name="connsiteY23" fmla="*/ 145676 h 705970"/>
                <a:gd name="connsiteX24" fmla="*/ 582705 w 750794"/>
                <a:gd name="connsiteY24" fmla="*/ 212912 h 705970"/>
                <a:gd name="connsiteX25" fmla="*/ 593911 w 750794"/>
                <a:gd name="connsiteY25" fmla="*/ 257735 h 705970"/>
                <a:gd name="connsiteX26" fmla="*/ 616323 w 750794"/>
                <a:gd name="connsiteY26" fmla="*/ 324970 h 705970"/>
                <a:gd name="connsiteX27" fmla="*/ 638735 w 750794"/>
                <a:gd name="connsiteY27" fmla="*/ 392206 h 705970"/>
                <a:gd name="connsiteX28" fmla="*/ 649941 w 750794"/>
                <a:gd name="connsiteY28" fmla="*/ 425823 h 705970"/>
                <a:gd name="connsiteX29" fmla="*/ 672353 w 750794"/>
                <a:gd name="connsiteY29" fmla="*/ 459441 h 705970"/>
                <a:gd name="connsiteX30" fmla="*/ 705970 w 750794"/>
                <a:gd name="connsiteY30" fmla="*/ 560294 h 705970"/>
                <a:gd name="connsiteX31" fmla="*/ 717176 w 750794"/>
                <a:gd name="connsiteY31" fmla="*/ 593912 h 705970"/>
                <a:gd name="connsiteX32" fmla="*/ 739588 w 750794"/>
                <a:gd name="connsiteY32" fmla="*/ 627529 h 705970"/>
                <a:gd name="connsiteX33" fmla="*/ 750794 w 750794"/>
                <a:gd name="connsiteY33" fmla="*/ 661147 h 705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750794" h="705970">
                  <a:moveTo>
                    <a:pt x="0" y="705970"/>
                  </a:moveTo>
                  <a:cubicBezTo>
                    <a:pt x="3735" y="676088"/>
                    <a:pt x="3281" y="645377"/>
                    <a:pt x="11205" y="616323"/>
                  </a:cubicBezTo>
                  <a:cubicBezTo>
                    <a:pt x="14749" y="603330"/>
                    <a:pt x="27594" y="594752"/>
                    <a:pt x="33617" y="582706"/>
                  </a:cubicBezTo>
                  <a:cubicBezTo>
                    <a:pt x="38900" y="572141"/>
                    <a:pt x="42167" y="560598"/>
                    <a:pt x="44823" y="549088"/>
                  </a:cubicBezTo>
                  <a:cubicBezTo>
                    <a:pt x="53389" y="511971"/>
                    <a:pt x="67235" y="437029"/>
                    <a:pt x="67235" y="437029"/>
                  </a:cubicBezTo>
                  <a:cubicBezTo>
                    <a:pt x="70970" y="392206"/>
                    <a:pt x="72862" y="347190"/>
                    <a:pt x="78441" y="302559"/>
                  </a:cubicBezTo>
                  <a:cubicBezTo>
                    <a:pt x="81828" y="275464"/>
                    <a:pt x="105559" y="209997"/>
                    <a:pt x="112058" y="190500"/>
                  </a:cubicBezTo>
                  <a:cubicBezTo>
                    <a:pt x="112058" y="190499"/>
                    <a:pt x="134469" y="123266"/>
                    <a:pt x="134470" y="123265"/>
                  </a:cubicBezTo>
                  <a:lnTo>
                    <a:pt x="156882" y="89647"/>
                  </a:lnTo>
                  <a:cubicBezTo>
                    <a:pt x="218999" y="131059"/>
                    <a:pt x="169866" y="88365"/>
                    <a:pt x="201705" y="145676"/>
                  </a:cubicBezTo>
                  <a:cubicBezTo>
                    <a:pt x="214786" y="169222"/>
                    <a:pt x="238011" y="187358"/>
                    <a:pt x="246529" y="212912"/>
                  </a:cubicBezTo>
                  <a:lnTo>
                    <a:pt x="280147" y="313765"/>
                  </a:lnTo>
                  <a:cubicBezTo>
                    <a:pt x="283882" y="324971"/>
                    <a:pt x="284801" y="337554"/>
                    <a:pt x="291353" y="347382"/>
                  </a:cubicBezTo>
                  <a:lnTo>
                    <a:pt x="313764" y="381000"/>
                  </a:lnTo>
                  <a:cubicBezTo>
                    <a:pt x="321235" y="369794"/>
                    <a:pt x="330153" y="359428"/>
                    <a:pt x="336176" y="347382"/>
                  </a:cubicBezTo>
                  <a:cubicBezTo>
                    <a:pt x="345592" y="328551"/>
                    <a:pt x="353202" y="286895"/>
                    <a:pt x="358588" y="268941"/>
                  </a:cubicBezTo>
                  <a:cubicBezTo>
                    <a:pt x="365376" y="246313"/>
                    <a:pt x="373530" y="224118"/>
                    <a:pt x="381000" y="201706"/>
                  </a:cubicBezTo>
                  <a:cubicBezTo>
                    <a:pt x="384735" y="190500"/>
                    <a:pt x="385653" y="177916"/>
                    <a:pt x="392205" y="168088"/>
                  </a:cubicBezTo>
                  <a:cubicBezTo>
                    <a:pt x="399676" y="156882"/>
                    <a:pt x="408594" y="146516"/>
                    <a:pt x="414617" y="134470"/>
                  </a:cubicBezTo>
                  <a:cubicBezTo>
                    <a:pt x="419899" y="123905"/>
                    <a:pt x="420087" y="111178"/>
                    <a:pt x="425823" y="100853"/>
                  </a:cubicBezTo>
                  <a:cubicBezTo>
                    <a:pt x="438904" y="77307"/>
                    <a:pt x="455706" y="56029"/>
                    <a:pt x="470647" y="33617"/>
                  </a:cubicBezTo>
                  <a:lnTo>
                    <a:pt x="493058" y="0"/>
                  </a:lnTo>
                  <a:cubicBezTo>
                    <a:pt x="504264" y="3735"/>
                    <a:pt x="520939" y="880"/>
                    <a:pt x="526676" y="11206"/>
                  </a:cubicBezTo>
                  <a:cubicBezTo>
                    <a:pt x="536011" y="28008"/>
                    <a:pt x="550024" y="114863"/>
                    <a:pt x="560294" y="145676"/>
                  </a:cubicBezTo>
                  <a:cubicBezTo>
                    <a:pt x="567764" y="168088"/>
                    <a:pt x="576975" y="189993"/>
                    <a:pt x="582705" y="212912"/>
                  </a:cubicBezTo>
                  <a:cubicBezTo>
                    <a:pt x="586440" y="227853"/>
                    <a:pt x="589486" y="242984"/>
                    <a:pt x="593911" y="257735"/>
                  </a:cubicBezTo>
                  <a:cubicBezTo>
                    <a:pt x="600699" y="280363"/>
                    <a:pt x="608852" y="302558"/>
                    <a:pt x="616323" y="324970"/>
                  </a:cubicBezTo>
                  <a:lnTo>
                    <a:pt x="638735" y="392206"/>
                  </a:lnTo>
                  <a:cubicBezTo>
                    <a:pt x="642470" y="403412"/>
                    <a:pt x="643389" y="415995"/>
                    <a:pt x="649941" y="425823"/>
                  </a:cubicBezTo>
                  <a:lnTo>
                    <a:pt x="672353" y="459441"/>
                  </a:lnTo>
                  <a:lnTo>
                    <a:pt x="705970" y="560294"/>
                  </a:lnTo>
                  <a:cubicBezTo>
                    <a:pt x="709705" y="571500"/>
                    <a:pt x="710624" y="584084"/>
                    <a:pt x="717176" y="593912"/>
                  </a:cubicBezTo>
                  <a:lnTo>
                    <a:pt x="739588" y="627529"/>
                  </a:lnTo>
                  <a:lnTo>
                    <a:pt x="750794" y="661147"/>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4" name="円/楕円 43"/>
          <xdr:cNvSpPr/>
        </xdr:nvSpPr>
        <xdr:spPr>
          <a:xfrm>
            <a:off x="4034117" y="9569823"/>
            <a:ext cx="78441" cy="7844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円/楕円 44"/>
          <xdr:cNvSpPr/>
        </xdr:nvSpPr>
        <xdr:spPr>
          <a:xfrm>
            <a:off x="3104029" y="9558617"/>
            <a:ext cx="78441" cy="7844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 name="円/楕円 45"/>
          <xdr:cNvSpPr/>
        </xdr:nvSpPr>
        <xdr:spPr>
          <a:xfrm>
            <a:off x="3227294" y="9984441"/>
            <a:ext cx="78441" cy="7844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 name="円/楕円 46"/>
          <xdr:cNvSpPr/>
        </xdr:nvSpPr>
        <xdr:spPr>
          <a:xfrm>
            <a:off x="4157382" y="9984441"/>
            <a:ext cx="78441" cy="7844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xdr:col>
      <xdr:colOff>347383</xdr:colOff>
      <xdr:row>5</xdr:row>
      <xdr:rowOff>1423147</xdr:rowOff>
    </xdr:from>
    <xdr:to>
      <xdr:col>3</xdr:col>
      <xdr:colOff>3238501</xdr:colOff>
      <xdr:row>5</xdr:row>
      <xdr:rowOff>2566147</xdr:rowOff>
    </xdr:to>
    <xdr:grpSp>
      <xdr:nvGrpSpPr>
        <xdr:cNvPr id="52" name="グループ化 51"/>
        <xdr:cNvGrpSpPr/>
      </xdr:nvGrpSpPr>
      <xdr:grpSpPr>
        <a:xfrm>
          <a:off x="6103204" y="8185897"/>
          <a:ext cx="2891118" cy="1143000"/>
          <a:chOff x="6185647" y="9312088"/>
          <a:chExt cx="2891118" cy="1143000"/>
        </a:xfrm>
      </xdr:grpSpPr>
      <xdr:grpSp>
        <xdr:nvGrpSpPr>
          <xdr:cNvPr id="33" name="グループ化 32"/>
          <xdr:cNvGrpSpPr/>
        </xdr:nvGrpSpPr>
        <xdr:grpSpPr>
          <a:xfrm>
            <a:off x="6185647" y="9312088"/>
            <a:ext cx="2891118" cy="1143000"/>
            <a:chOff x="6308912" y="9345706"/>
            <a:chExt cx="2891118" cy="1143000"/>
          </a:xfrm>
        </xdr:grpSpPr>
        <xdr:cxnSp macro="">
          <xdr:nvCxnSpPr>
            <xdr:cNvPr id="27" name="直線コネクタ 26"/>
            <xdr:cNvCxnSpPr/>
          </xdr:nvCxnSpPr>
          <xdr:spPr>
            <a:xfrm>
              <a:off x="6308912" y="9693088"/>
              <a:ext cx="1456764"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a:xfrm>
              <a:off x="6331323" y="10275794"/>
              <a:ext cx="1456764" cy="0"/>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30" name="テキスト ボックス 29"/>
            <xdr:cNvSpPr txBox="1"/>
          </xdr:nvSpPr>
          <xdr:spPr>
            <a:xfrm>
              <a:off x="7788088" y="9558618"/>
              <a:ext cx="1411942"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サポレジ＝ストップ</a:t>
              </a:r>
            </a:p>
          </xdr:txBody>
        </xdr:sp>
        <xdr:sp macro="" textlink="">
          <xdr:nvSpPr>
            <xdr:cNvPr id="31" name="テキスト ボックス 30"/>
            <xdr:cNvSpPr txBox="1"/>
          </xdr:nvSpPr>
          <xdr:spPr>
            <a:xfrm>
              <a:off x="7788088" y="10141324"/>
              <a:ext cx="941294"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エントリー</a:t>
              </a:r>
            </a:p>
          </xdr:txBody>
        </xdr:sp>
        <xdr:sp macro="" textlink="">
          <xdr:nvSpPr>
            <xdr:cNvPr id="32" name="フリーフォーム 31"/>
            <xdr:cNvSpPr/>
          </xdr:nvSpPr>
          <xdr:spPr>
            <a:xfrm>
              <a:off x="6342529" y="9345706"/>
              <a:ext cx="1064559" cy="1143000"/>
            </a:xfrm>
            <a:custGeom>
              <a:avLst/>
              <a:gdLst>
                <a:gd name="connsiteX0" fmla="*/ 0 w 1064559"/>
                <a:gd name="connsiteY0" fmla="*/ 0 h 1143000"/>
                <a:gd name="connsiteX1" fmla="*/ 22412 w 1064559"/>
                <a:gd name="connsiteY1" fmla="*/ 56029 h 1143000"/>
                <a:gd name="connsiteX2" fmla="*/ 44824 w 1064559"/>
                <a:gd name="connsiteY2" fmla="*/ 123265 h 1143000"/>
                <a:gd name="connsiteX3" fmla="*/ 56030 w 1064559"/>
                <a:gd name="connsiteY3" fmla="*/ 156882 h 1143000"/>
                <a:gd name="connsiteX4" fmla="*/ 67236 w 1064559"/>
                <a:gd name="connsiteY4" fmla="*/ 190500 h 1143000"/>
                <a:gd name="connsiteX5" fmla="*/ 78442 w 1064559"/>
                <a:gd name="connsiteY5" fmla="*/ 224118 h 1143000"/>
                <a:gd name="connsiteX6" fmla="*/ 100853 w 1064559"/>
                <a:gd name="connsiteY6" fmla="*/ 257735 h 1143000"/>
                <a:gd name="connsiteX7" fmla="*/ 123265 w 1064559"/>
                <a:gd name="connsiteY7" fmla="*/ 324970 h 1143000"/>
                <a:gd name="connsiteX8" fmla="*/ 145677 w 1064559"/>
                <a:gd name="connsiteY8" fmla="*/ 358588 h 1143000"/>
                <a:gd name="connsiteX9" fmla="*/ 156883 w 1064559"/>
                <a:gd name="connsiteY9" fmla="*/ 392206 h 1143000"/>
                <a:gd name="connsiteX10" fmla="*/ 201706 w 1064559"/>
                <a:gd name="connsiteY10" fmla="*/ 459441 h 1143000"/>
                <a:gd name="connsiteX11" fmla="*/ 235324 w 1064559"/>
                <a:gd name="connsiteY11" fmla="*/ 526676 h 1143000"/>
                <a:gd name="connsiteX12" fmla="*/ 246530 w 1064559"/>
                <a:gd name="connsiteY12" fmla="*/ 560294 h 1143000"/>
                <a:gd name="connsiteX13" fmla="*/ 268942 w 1064559"/>
                <a:gd name="connsiteY13" fmla="*/ 649941 h 1143000"/>
                <a:gd name="connsiteX14" fmla="*/ 324971 w 1064559"/>
                <a:gd name="connsiteY14" fmla="*/ 818029 h 1143000"/>
                <a:gd name="connsiteX15" fmla="*/ 358589 w 1064559"/>
                <a:gd name="connsiteY15" fmla="*/ 885265 h 1143000"/>
                <a:gd name="connsiteX16" fmla="*/ 369795 w 1064559"/>
                <a:gd name="connsiteY16" fmla="*/ 918882 h 1143000"/>
                <a:gd name="connsiteX17" fmla="*/ 403412 w 1064559"/>
                <a:gd name="connsiteY17" fmla="*/ 930088 h 1143000"/>
                <a:gd name="connsiteX18" fmla="*/ 504265 w 1064559"/>
                <a:gd name="connsiteY18" fmla="*/ 874059 h 1143000"/>
                <a:gd name="connsiteX19" fmla="*/ 582706 w 1064559"/>
                <a:gd name="connsiteY19" fmla="*/ 795618 h 1143000"/>
                <a:gd name="connsiteX20" fmla="*/ 616324 w 1064559"/>
                <a:gd name="connsiteY20" fmla="*/ 773206 h 1143000"/>
                <a:gd name="connsiteX21" fmla="*/ 627530 w 1064559"/>
                <a:gd name="connsiteY21" fmla="*/ 739588 h 1143000"/>
                <a:gd name="connsiteX22" fmla="*/ 649942 w 1064559"/>
                <a:gd name="connsiteY22" fmla="*/ 705970 h 1143000"/>
                <a:gd name="connsiteX23" fmla="*/ 661147 w 1064559"/>
                <a:gd name="connsiteY23" fmla="*/ 605118 h 1143000"/>
                <a:gd name="connsiteX24" fmla="*/ 705971 w 1064559"/>
                <a:gd name="connsiteY24" fmla="*/ 537882 h 1143000"/>
                <a:gd name="connsiteX25" fmla="*/ 750795 w 1064559"/>
                <a:gd name="connsiteY25" fmla="*/ 470647 h 1143000"/>
                <a:gd name="connsiteX26" fmla="*/ 773206 w 1064559"/>
                <a:gd name="connsiteY26" fmla="*/ 437029 h 1143000"/>
                <a:gd name="connsiteX27" fmla="*/ 784412 w 1064559"/>
                <a:gd name="connsiteY27" fmla="*/ 403412 h 1143000"/>
                <a:gd name="connsiteX28" fmla="*/ 818030 w 1064559"/>
                <a:gd name="connsiteY28" fmla="*/ 425823 h 1143000"/>
                <a:gd name="connsiteX29" fmla="*/ 829236 w 1064559"/>
                <a:gd name="connsiteY29" fmla="*/ 470647 h 1143000"/>
                <a:gd name="connsiteX30" fmla="*/ 851647 w 1064559"/>
                <a:gd name="connsiteY30" fmla="*/ 537882 h 1143000"/>
                <a:gd name="connsiteX31" fmla="*/ 862853 w 1064559"/>
                <a:gd name="connsiteY31" fmla="*/ 582706 h 1143000"/>
                <a:gd name="connsiteX32" fmla="*/ 874059 w 1064559"/>
                <a:gd name="connsiteY32" fmla="*/ 616323 h 1143000"/>
                <a:gd name="connsiteX33" fmla="*/ 885265 w 1064559"/>
                <a:gd name="connsiteY33" fmla="*/ 661147 h 1143000"/>
                <a:gd name="connsiteX34" fmla="*/ 907677 w 1064559"/>
                <a:gd name="connsiteY34" fmla="*/ 728382 h 1143000"/>
                <a:gd name="connsiteX35" fmla="*/ 918883 w 1064559"/>
                <a:gd name="connsiteY35" fmla="*/ 762000 h 1143000"/>
                <a:gd name="connsiteX36" fmla="*/ 986118 w 1064559"/>
                <a:gd name="connsiteY36" fmla="*/ 963706 h 1143000"/>
                <a:gd name="connsiteX37" fmla="*/ 1008530 w 1064559"/>
                <a:gd name="connsiteY37" fmla="*/ 1030941 h 1143000"/>
                <a:gd name="connsiteX38" fmla="*/ 1019736 w 1064559"/>
                <a:gd name="connsiteY38" fmla="*/ 1064559 h 1143000"/>
                <a:gd name="connsiteX39" fmla="*/ 1042147 w 1064559"/>
                <a:gd name="connsiteY39" fmla="*/ 1098176 h 1143000"/>
                <a:gd name="connsiteX40" fmla="*/ 1064559 w 1064559"/>
                <a:gd name="connsiteY40" fmla="*/ 1143000 h 1143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Lst>
              <a:rect l="l" t="t" r="r" b="b"/>
              <a:pathLst>
                <a:path w="1064559" h="1143000">
                  <a:moveTo>
                    <a:pt x="0" y="0"/>
                  </a:moveTo>
                  <a:cubicBezTo>
                    <a:pt x="7471" y="18676"/>
                    <a:pt x="15538" y="37125"/>
                    <a:pt x="22412" y="56029"/>
                  </a:cubicBezTo>
                  <a:cubicBezTo>
                    <a:pt x="30486" y="78231"/>
                    <a:pt x="37353" y="100853"/>
                    <a:pt x="44824" y="123265"/>
                  </a:cubicBezTo>
                  <a:lnTo>
                    <a:pt x="56030" y="156882"/>
                  </a:lnTo>
                  <a:lnTo>
                    <a:pt x="67236" y="190500"/>
                  </a:lnTo>
                  <a:cubicBezTo>
                    <a:pt x="70971" y="201706"/>
                    <a:pt x="71890" y="214290"/>
                    <a:pt x="78442" y="224118"/>
                  </a:cubicBezTo>
                  <a:cubicBezTo>
                    <a:pt x="85912" y="235324"/>
                    <a:pt x="95383" y="245428"/>
                    <a:pt x="100853" y="257735"/>
                  </a:cubicBezTo>
                  <a:cubicBezTo>
                    <a:pt x="110448" y="279323"/>
                    <a:pt x="110161" y="305314"/>
                    <a:pt x="123265" y="324970"/>
                  </a:cubicBezTo>
                  <a:cubicBezTo>
                    <a:pt x="130736" y="336176"/>
                    <a:pt x="139654" y="346542"/>
                    <a:pt x="145677" y="358588"/>
                  </a:cubicBezTo>
                  <a:cubicBezTo>
                    <a:pt x="150960" y="369153"/>
                    <a:pt x="151147" y="381880"/>
                    <a:pt x="156883" y="392206"/>
                  </a:cubicBezTo>
                  <a:cubicBezTo>
                    <a:pt x="169964" y="415752"/>
                    <a:pt x="193188" y="433888"/>
                    <a:pt x="201706" y="459441"/>
                  </a:cubicBezTo>
                  <a:cubicBezTo>
                    <a:pt x="217171" y="505836"/>
                    <a:pt x="206360" y="483231"/>
                    <a:pt x="235324" y="526676"/>
                  </a:cubicBezTo>
                  <a:cubicBezTo>
                    <a:pt x="239059" y="537882"/>
                    <a:pt x="243422" y="548898"/>
                    <a:pt x="246530" y="560294"/>
                  </a:cubicBezTo>
                  <a:cubicBezTo>
                    <a:pt x="254635" y="590011"/>
                    <a:pt x="259202" y="620720"/>
                    <a:pt x="268942" y="649941"/>
                  </a:cubicBezTo>
                  <a:lnTo>
                    <a:pt x="324971" y="818029"/>
                  </a:lnTo>
                  <a:cubicBezTo>
                    <a:pt x="353138" y="902528"/>
                    <a:pt x="315143" y="798373"/>
                    <a:pt x="358589" y="885265"/>
                  </a:cubicBezTo>
                  <a:cubicBezTo>
                    <a:pt x="363871" y="895830"/>
                    <a:pt x="361443" y="910530"/>
                    <a:pt x="369795" y="918882"/>
                  </a:cubicBezTo>
                  <a:cubicBezTo>
                    <a:pt x="378147" y="927234"/>
                    <a:pt x="392206" y="926353"/>
                    <a:pt x="403412" y="930088"/>
                  </a:cubicBezTo>
                  <a:cubicBezTo>
                    <a:pt x="485681" y="902665"/>
                    <a:pt x="453942" y="924380"/>
                    <a:pt x="504265" y="874059"/>
                  </a:cubicBezTo>
                  <a:cubicBezTo>
                    <a:pt x="523989" y="814888"/>
                    <a:pt x="505643" y="846993"/>
                    <a:pt x="582706" y="795618"/>
                  </a:cubicBezTo>
                  <a:lnTo>
                    <a:pt x="616324" y="773206"/>
                  </a:lnTo>
                  <a:cubicBezTo>
                    <a:pt x="620059" y="762000"/>
                    <a:pt x="622247" y="750153"/>
                    <a:pt x="627530" y="739588"/>
                  </a:cubicBezTo>
                  <a:cubicBezTo>
                    <a:pt x="633553" y="727542"/>
                    <a:pt x="646676" y="719036"/>
                    <a:pt x="649942" y="705970"/>
                  </a:cubicBezTo>
                  <a:cubicBezTo>
                    <a:pt x="658145" y="673156"/>
                    <a:pt x="650451" y="637206"/>
                    <a:pt x="661147" y="605118"/>
                  </a:cubicBezTo>
                  <a:cubicBezTo>
                    <a:pt x="669665" y="579564"/>
                    <a:pt x="691030" y="560294"/>
                    <a:pt x="705971" y="537882"/>
                  </a:cubicBezTo>
                  <a:lnTo>
                    <a:pt x="750795" y="470647"/>
                  </a:lnTo>
                  <a:cubicBezTo>
                    <a:pt x="758265" y="459441"/>
                    <a:pt x="768947" y="449806"/>
                    <a:pt x="773206" y="437029"/>
                  </a:cubicBezTo>
                  <a:lnTo>
                    <a:pt x="784412" y="403412"/>
                  </a:lnTo>
                  <a:cubicBezTo>
                    <a:pt x="795618" y="410882"/>
                    <a:pt x="810559" y="414617"/>
                    <a:pt x="818030" y="425823"/>
                  </a:cubicBezTo>
                  <a:cubicBezTo>
                    <a:pt x="826573" y="438637"/>
                    <a:pt x="824811" y="455895"/>
                    <a:pt x="829236" y="470647"/>
                  </a:cubicBezTo>
                  <a:cubicBezTo>
                    <a:pt x="836024" y="493275"/>
                    <a:pt x="844177" y="515470"/>
                    <a:pt x="851647" y="537882"/>
                  </a:cubicBezTo>
                  <a:cubicBezTo>
                    <a:pt x="856517" y="552493"/>
                    <a:pt x="858622" y="567897"/>
                    <a:pt x="862853" y="582706"/>
                  </a:cubicBezTo>
                  <a:cubicBezTo>
                    <a:pt x="866098" y="594063"/>
                    <a:pt x="870814" y="604966"/>
                    <a:pt x="874059" y="616323"/>
                  </a:cubicBezTo>
                  <a:cubicBezTo>
                    <a:pt x="878290" y="631132"/>
                    <a:pt x="880839" y="646395"/>
                    <a:pt x="885265" y="661147"/>
                  </a:cubicBezTo>
                  <a:cubicBezTo>
                    <a:pt x="892053" y="683775"/>
                    <a:pt x="900206" y="705970"/>
                    <a:pt x="907677" y="728382"/>
                  </a:cubicBezTo>
                  <a:lnTo>
                    <a:pt x="918883" y="762000"/>
                  </a:lnTo>
                  <a:lnTo>
                    <a:pt x="986118" y="963706"/>
                  </a:lnTo>
                  <a:lnTo>
                    <a:pt x="1008530" y="1030941"/>
                  </a:lnTo>
                  <a:cubicBezTo>
                    <a:pt x="1012265" y="1042147"/>
                    <a:pt x="1013184" y="1054731"/>
                    <a:pt x="1019736" y="1064559"/>
                  </a:cubicBezTo>
                  <a:cubicBezTo>
                    <a:pt x="1027206" y="1075765"/>
                    <a:pt x="1036124" y="1086130"/>
                    <a:pt x="1042147" y="1098176"/>
                  </a:cubicBezTo>
                  <a:cubicBezTo>
                    <a:pt x="1067899" y="1149681"/>
                    <a:pt x="1039242" y="1117683"/>
                    <a:pt x="1064559" y="114300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9" name="円/楕円 48"/>
          <xdr:cNvSpPr/>
        </xdr:nvSpPr>
        <xdr:spPr>
          <a:xfrm>
            <a:off x="6992470" y="9637058"/>
            <a:ext cx="78441" cy="7844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 name="円/楕円 49"/>
          <xdr:cNvSpPr/>
        </xdr:nvSpPr>
        <xdr:spPr>
          <a:xfrm>
            <a:off x="7171764" y="10197352"/>
            <a:ext cx="78441" cy="7844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95251</xdr:colOff>
      <xdr:row>3</xdr:row>
      <xdr:rowOff>81643</xdr:rowOff>
    </xdr:from>
    <xdr:to>
      <xdr:col>4</xdr:col>
      <xdr:colOff>3796393</xdr:colOff>
      <xdr:row>8</xdr:row>
      <xdr:rowOff>666750</xdr:rowOff>
    </xdr:to>
    <xdr:sp macro="" textlink="">
      <xdr:nvSpPr>
        <xdr:cNvPr id="53" name="テキスト ボックス 52"/>
        <xdr:cNvSpPr txBox="1"/>
      </xdr:nvSpPr>
      <xdr:spPr>
        <a:xfrm>
          <a:off x="9715501" y="5034643"/>
          <a:ext cx="3701142" cy="8382000"/>
        </a:xfrm>
        <a:prstGeom prst="rect">
          <a:avLst/>
        </a:prstGeom>
        <a:solidFill>
          <a:srgbClr val="FFCCFF">
            <a:alpha val="40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r>
            <a:rPr kumimoji="1" lang="ja-JP" altLang="en-US" sz="1800" b="1">
              <a:solidFill>
                <a:srgbClr val="FF0000"/>
              </a:solidFill>
            </a:rPr>
            <a:t>ルール③については、まだ良く分かっていません。</a:t>
          </a:r>
          <a:endParaRPr kumimoji="1" lang="en-US" altLang="ja-JP" sz="1800" b="1">
            <a:solidFill>
              <a:srgbClr val="FF0000"/>
            </a:solidFill>
          </a:endParaRPr>
        </a:p>
        <a:p>
          <a:r>
            <a:rPr kumimoji="1" lang="ja-JP" altLang="en-US" sz="1800" b="1">
              <a:solidFill>
                <a:srgbClr val="FF0000"/>
              </a:solidFill>
            </a:rPr>
            <a:t>検証も不十分なので、今後の課題です。</a:t>
          </a:r>
          <a:endParaRPr kumimoji="1" lang="en-US" altLang="ja-JP" sz="1800" b="1">
            <a:solidFill>
              <a:srgbClr val="FF0000"/>
            </a:solidFill>
          </a:endParaRPr>
        </a:p>
      </xdr:txBody>
    </xdr:sp>
    <xdr:clientData/>
  </xdr:twoCellAnchor>
  <xdr:twoCellAnchor>
    <xdr:from>
      <xdr:col>4</xdr:col>
      <xdr:colOff>340178</xdr:colOff>
      <xdr:row>5</xdr:row>
      <xdr:rowOff>870857</xdr:rowOff>
    </xdr:from>
    <xdr:to>
      <xdr:col>4</xdr:col>
      <xdr:colOff>3570673</xdr:colOff>
      <xdr:row>5</xdr:row>
      <xdr:rowOff>1728107</xdr:rowOff>
    </xdr:to>
    <xdr:grpSp>
      <xdr:nvGrpSpPr>
        <xdr:cNvPr id="81" name="グループ化 80"/>
        <xdr:cNvGrpSpPr/>
      </xdr:nvGrpSpPr>
      <xdr:grpSpPr>
        <a:xfrm>
          <a:off x="9960428" y="7633607"/>
          <a:ext cx="3230495" cy="857250"/>
          <a:chOff x="9837964" y="7715250"/>
          <a:chExt cx="3230495" cy="857250"/>
        </a:xfrm>
      </xdr:grpSpPr>
      <xdr:sp macro="" textlink="">
        <xdr:nvSpPr>
          <xdr:cNvPr id="79" name="フリーフォーム 78"/>
          <xdr:cNvSpPr/>
        </xdr:nvSpPr>
        <xdr:spPr>
          <a:xfrm>
            <a:off x="9837964" y="7715250"/>
            <a:ext cx="2041169" cy="857250"/>
          </a:xfrm>
          <a:custGeom>
            <a:avLst/>
            <a:gdLst>
              <a:gd name="connsiteX0" fmla="*/ 0 w 2041169"/>
              <a:gd name="connsiteY0" fmla="*/ 0 h 857250"/>
              <a:gd name="connsiteX1" fmla="*/ 108857 w 2041169"/>
              <a:gd name="connsiteY1" fmla="*/ 108857 h 857250"/>
              <a:gd name="connsiteX2" fmla="*/ 149679 w 2041169"/>
              <a:gd name="connsiteY2" fmla="*/ 163286 h 857250"/>
              <a:gd name="connsiteX3" fmla="*/ 204107 w 2041169"/>
              <a:gd name="connsiteY3" fmla="*/ 204107 h 857250"/>
              <a:gd name="connsiteX4" fmla="*/ 258536 w 2041169"/>
              <a:gd name="connsiteY4" fmla="*/ 258536 h 857250"/>
              <a:gd name="connsiteX5" fmla="*/ 326572 w 2041169"/>
              <a:gd name="connsiteY5" fmla="*/ 312964 h 857250"/>
              <a:gd name="connsiteX6" fmla="*/ 381000 w 2041169"/>
              <a:gd name="connsiteY6" fmla="*/ 381000 h 857250"/>
              <a:gd name="connsiteX7" fmla="*/ 435429 w 2041169"/>
              <a:gd name="connsiteY7" fmla="*/ 435429 h 857250"/>
              <a:gd name="connsiteX8" fmla="*/ 449036 w 2041169"/>
              <a:gd name="connsiteY8" fmla="*/ 476250 h 857250"/>
              <a:gd name="connsiteX9" fmla="*/ 489857 w 2041169"/>
              <a:gd name="connsiteY9" fmla="*/ 503464 h 857250"/>
              <a:gd name="connsiteX10" fmla="*/ 557893 w 2041169"/>
              <a:gd name="connsiteY10" fmla="*/ 544286 h 857250"/>
              <a:gd name="connsiteX11" fmla="*/ 598715 w 2041169"/>
              <a:gd name="connsiteY11" fmla="*/ 544286 h 857250"/>
              <a:gd name="connsiteX12" fmla="*/ 625929 w 2041169"/>
              <a:gd name="connsiteY12" fmla="*/ 517071 h 857250"/>
              <a:gd name="connsiteX13" fmla="*/ 666750 w 2041169"/>
              <a:gd name="connsiteY13" fmla="*/ 435429 h 857250"/>
              <a:gd name="connsiteX14" fmla="*/ 680357 w 2041169"/>
              <a:gd name="connsiteY14" fmla="*/ 394607 h 857250"/>
              <a:gd name="connsiteX15" fmla="*/ 653143 w 2041169"/>
              <a:gd name="connsiteY15" fmla="*/ 190500 h 857250"/>
              <a:gd name="connsiteX16" fmla="*/ 666750 w 2041169"/>
              <a:gd name="connsiteY16" fmla="*/ 40821 h 857250"/>
              <a:gd name="connsiteX17" fmla="*/ 734786 w 2041169"/>
              <a:gd name="connsiteY17" fmla="*/ 108857 h 857250"/>
              <a:gd name="connsiteX18" fmla="*/ 775607 w 2041169"/>
              <a:gd name="connsiteY18" fmla="*/ 149679 h 857250"/>
              <a:gd name="connsiteX19" fmla="*/ 802822 w 2041169"/>
              <a:gd name="connsiteY19" fmla="*/ 190500 h 857250"/>
              <a:gd name="connsiteX20" fmla="*/ 843643 w 2041169"/>
              <a:gd name="connsiteY20" fmla="*/ 258536 h 857250"/>
              <a:gd name="connsiteX21" fmla="*/ 884465 w 2041169"/>
              <a:gd name="connsiteY21" fmla="*/ 326571 h 857250"/>
              <a:gd name="connsiteX22" fmla="*/ 898072 w 2041169"/>
              <a:gd name="connsiteY22" fmla="*/ 367393 h 857250"/>
              <a:gd name="connsiteX23" fmla="*/ 952500 w 2041169"/>
              <a:gd name="connsiteY23" fmla="*/ 435429 h 857250"/>
              <a:gd name="connsiteX24" fmla="*/ 993322 w 2041169"/>
              <a:gd name="connsiteY24" fmla="*/ 299357 h 857250"/>
              <a:gd name="connsiteX25" fmla="*/ 1034143 w 2041169"/>
              <a:gd name="connsiteY25" fmla="*/ 217714 h 857250"/>
              <a:gd name="connsiteX26" fmla="*/ 1061357 w 2041169"/>
              <a:gd name="connsiteY26" fmla="*/ 244929 h 857250"/>
              <a:gd name="connsiteX27" fmla="*/ 1115786 w 2041169"/>
              <a:gd name="connsiteY27" fmla="*/ 312964 h 857250"/>
              <a:gd name="connsiteX28" fmla="*/ 1170215 w 2041169"/>
              <a:gd name="connsiteY28" fmla="*/ 367393 h 857250"/>
              <a:gd name="connsiteX29" fmla="*/ 1211036 w 2041169"/>
              <a:gd name="connsiteY29" fmla="*/ 244929 h 857250"/>
              <a:gd name="connsiteX30" fmla="*/ 1224643 w 2041169"/>
              <a:gd name="connsiteY30" fmla="*/ 204107 h 857250"/>
              <a:gd name="connsiteX31" fmla="*/ 1238250 w 2041169"/>
              <a:gd name="connsiteY31" fmla="*/ 163286 h 857250"/>
              <a:gd name="connsiteX32" fmla="*/ 1265465 w 2041169"/>
              <a:gd name="connsiteY32" fmla="*/ 68036 h 857250"/>
              <a:gd name="connsiteX33" fmla="*/ 1292679 w 2041169"/>
              <a:gd name="connsiteY33" fmla="*/ 149679 h 857250"/>
              <a:gd name="connsiteX34" fmla="*/ 1319893 w 2041169"/>
              <a:gd name="connsiteY34" fmla="*/ 190500 h 857250"/>
              <a:gd name="connsiteX35" fmla="*/ 1374322 w 2041169"/>
              <a:gd name="connsiteY35" fmla="*/ 312964 h 857250"/>
              <a:gd name="connsiteX36" fmla="*/ 1401536 w 2041169"/>
              <a:gd name="connsiteY36" fmla="*/ 394607 h 857250"/>
              <a:gd name="connsiteX37" fmla="*/ 1428750 w 2041169"/>
              <a:gd name="connsiteY37" fmla="*/ 435429 h 857250"/>
              <a:gd name="connsiteX38" fmla="*/ 1483179 w 2041169"/>
              <a:gd name="connsiteY38" fmla="*/ 503464 h 857250"/>
              <a:gd name="connsiteX39" fmla="*/ 1524000 w 2041169"/>
              <a:gd name="connsiteY39" fmla="*/ 489857 h 857250"/>
              <a:gd name="connsiteX40" fmla="*/ 1551215 w 2041169"/>
              <a:gd name="connsiteY40" fmla="*/ 408214 h 857250"/>
              <a:gd name="connsiteX41" fmla="*/ 1564822 w 2041169"/>
              <a:gd name="connsiteY41" fmla="*/ 367393 h 857250"/>
              <a:gd name="connsiteX42" fmla="*/ 1605643 w 2041169"/>
              <a:gd name="connsiteY42" fmla="*/ 340179 h 857250"/>
              <a:gd name="connsiteX43" fmla="*/ 1660072 w 2041169"/>
              <a:gd name="connsiteY43" fmla="*/ 285750 h 857250"/>
              <a:gd name="connsiteX44" fmla="*/ 1700893 w 2041169"/>
              <a:gd name="connsiteY44" fmla="*/ 217714 h 857250"/>
              <a:gd name="connsiteX45" fmla="*/ 1714500 w 2041169"/>
              <a:gd name="connsiteY45" fmla="*/ 258536 h 857250"/>
              <a:gd name="connsiteX46" fmla="*/ 1728107 w 2041169"/>
              <a:gd name="connsiteY46" fmla="*/ 312964 h 857250"/>
              <a:gd name="connsiteX47" fmla="*/ 1755322 w 2041169"/>
              <a:gd name="connsiteY47" fmla="*/ 394607 h 857250"/>
              <a:gd name="connsiteX48" fmla="*/ 1768929 w 2041169"/>
              <a:gd name="connsiteY48" fmla="*/ 435429 h 857250"/>
              <a:gd name="connsiteX49" fmla="*/ 1850572 w 2041169"/>
              <a:gd name="connsiteY49" fmla="*/ 544286 h 857250"/>
              <a:gd name="connsiteX50" fmla="*/ 1864179 w 2041169"/>
              <a:gd name="connsiteY50" fmla="*/ 585107 h 857250"/>
              <a:gd name="connsiteX51" fmla="*/ 1945822 w 2041169"/>
              <a:gd name="connsiteY51" fmla="*/ 693964 h 857250"/>
              <a:gd name="connsiteX52" fmla="*/ 2013857 w 2041169"/>
              <a:gd name="connsiteY52" fmla="*/ 816429 h 857250"/>
              <a:gd name="connsiteX53" fmla="*/ 2041072 w 2041169"/>
              <a:gd name="connsiteY53" fmla="*/ 857250 h 8572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Lst>
            <a:rect l="l" t="t" r="r" b="b"/>
            <a:pathLst>
              <a:path w="2041169" h="857250">
                <a:moveTo>
                  <a:pt x="0" y="0"/>
                </a:moveTo>
                <a:cubicBezTo>
                  <a:pt x="168056" y="210069"/>
                  <a:pt x="-46469" y="-46469"/>
                  <a:pt x="108857" y="108857"/>
                </a:cubicBezTo>
                <a:cubicBezTo>
                  <a:pt x="124893" y="124893"/>
                  <a:pt x="133643" y="147250"/>
                  <a:pt x="149679" y="163286"/>
                </a:cubicBezTo>
                <a:cubicBezTo>
                  <a:pt x="165715" y="179322"/>
                  <a:pt x="187040" y="189173"/>
                  <a:pt x="204107" y="204107"/>
                </a:cubicBezTo>
                <a:cubicBezTo>
                  <a:pt x="223417" y="221003"/>
                  <a:pt x="237187" y="244303"/>
                  <a:pt x="258536" y="258536"/>
                </a:cubicBezTo>
                <a:cubicBezTo>
                  <a:pt x="310031" y="292866"/>
                  <a:pt x="287793" y="274186"/>
                  <a:pt x="326572" y="312964"/>
                </a:cubicBezTo>
                <a:cubicBezTo>
                  <a:pt x="349463" y="381639"/>
                  <a:pt x="323555" y="331762"/>
                  <a:pt x="381000" y="381000"/>
                </a:cubicBezTo>
                <a:cubicBezTo>
                  <a:pt x="400481" y="397698"/>
                  <a:pt x="435429" y="435429"/>
                  <a:pt x="435429" y="435429"/>
                </a:cubicBezTo>
                <a:cubicBezTo>
                  <a:pt x="439965" y="449036"/>
                  <a:pt x="440076" y="465050"/>
                  <a:pt x="449036" y="476250"/>
                </a:cubicBezTo>
                <a:cubicBezTo>
                  <a:pt x="459252" y="489020"/>
                  <a:pt x="477087" y="493248"/>
                  <a:pt x="489857" y="503464"/>
                </a:cubicBezTo>
                <a:cubicBezTo>
                  <a:pt x="543224" y="546158"/>
                  <a:pt x="487002" y="520656"/>
                  <a:pt x="557893" y="544286"/>
                </a:cubicBezTo>
                <a:cubicBezTo>
                  <a:pt x="602077" y="610563"/>
                  <a:pt x="572029" y="588762"/>
                  <a:pt x="598715" y="544286"/>
                </a:cubicBezTo>
                <a:cubicBezTo>
                  <a:pt x="605316" y="533285"/>
                  <a:pt x="616858" y="526143"/>
                  <a:pt x="625929" y="517071"/>
                </a:cubicBezTo>
                <a:cubicBezTo>
                  <a:pt x="660132" y="414463"/>
                  <a:pt x="613994" y="540943"/>
                  <a:pt x="666750" y="435429"/>
                </a:cubicBezTo>
                <a:cubicBezTo>
                  <a:pt x="673164" y="422600"/>
                  <a:pt x="675821" y="408214"/>
                  <a:pt x="680357" y="394607"/>
                </a:cubicBezTo>
                <a:cubicBezTo>
                  <a:pt x="677002" y="371119"/>
                  <a:pt x="653143" y="208085"/>
                  <a:pt x="653143" y="190500"/>
                </a:cubicBezTo>
                <a:cubicBezTo>
                  <a:pt x="653143" y="140401"/>
                  <a:pt x="662214" y="90714"/>
                  <a:pt x="666750" y="40821"/>
                </a:cubicBezTo>
                <a:lnTo>
                  <a:pt x="734786" y="108857"/>
                </a:lnTo>
                <a:cubicBezTo>
                  <a:pt x="748393" y="122464"/>
                  <a:pt x="764932" y="133668"/>
                  <a:pt x="775607" y="149679"/>
                </a:cubicBezTo>
                <a:lnTo>
                  <a:pt x="802822" y="190500"/>
                </a:lnTo>
                <a:cubicBezTo>
                  <a:pt x="841368" y="306138"/>
                  <a:pt x="787609" y="165145"/>
                  <a:pt x="843643" y="258536"/>
                </a:cubicBezTo>
                <a:cubicBezTo>
                  <a:pt x="896631" y="346850"/>
                  <a:pt x="815513" y="257621"/>
                  <a:pt x="884465" y="326571"/>
                </a:cubicBezTo>
                <a:cubicBezTo>
                  <a:pt x="889001" y="340178"/>
                  <a:pt x="891658" y="354564"/>
                  <a:pt x="898072" y="367393"/>
                </a:cubicBezTo>
                <a:cubicBezTo>
                  <a:pt x="915236" y="401722"/>
                  <a:pt x="927189" y="410117"/>
                  <a:pt x="952500" y="435429"/>
                </a:cubicBezTo>
                <a:cubicBezTo>
                  <a:pt x="985629" y="336044"/>
                  <a:pt x="972758" y="381616"/>
                  <a:pt x="993322" y="299357"/>
                </a:cubicBezTo>
                <a:cubicBezTo>
                  <a:pt x="1011797" y="133078"/>
                  <a:pt x="982927" y="153693"/>
                  <a:pt x="1034143" y="217714"/>
                </a:cubicBezTo>
                <a:cubicBezTo>
                  <a:pt x="1042157" y="227732"/>
                  <a:pt x="1052286" y="235857"/>
                  <a:pt x="1061357" y="244929"/>
                </a:cubicBezTo>
                <a:cubicBezTo>
                  <a:pt x="1084250" y="313603"/>
                  <a:pt x="1058341" y="263725"/>
                  <a:pt x="1115786" y="312964"/>
                </a:cubicBezTo>
                <a:cubicBezTo>
                  <a:pt x="1135267" y="329662"/>
                  <a:pt x="1170215" y="367393"/>
                  <a:pt x="1170215" y="367393"/>
                </a:cubicBezTo>
                <a:lnTo>
                  <a:pt x="1211036" y="244929"/>
                </a:lnTo>
                <a:lnTo>
                  <a:pt x="1224643" y="204107"/>
                </a:lnTo>
                <a:cubicBezTo>
                  <a:pt x="1229179" y="190500"/>
                  <a:pt x="1234771" y="177201"/>
                  <a:pt x="1238250" y="163286"/>
                </a:cubicBezTo>
                <a:cubicBezTo>
                  <a:pt x="1255336" y="94942"/>
                  <a:pt x="1245943" y="126599"/>
                  <a:pt x="1265465" y="68036"/>
                </a:cubicBezTo>
                <a:cubicBezTo>
                  <a:pt x="1274536" y="95250"/>
                  <a:pt x="1276767" y="125810"/>
                  <a:pt x="1292679" y="149679"/>
                </a:cubicBezTo>
                <a:cubicBezTo>
                  <a:pt x="1301750" y="163286"/>
                  <a:pt x="1313251" y="175556"/>
                  <a:pt x="1319893" y="190500"/>
                </a:cubicBezTo>
                <a:cubicBezTo>
                  <a:pt x="1384662" y="336230"/>
                  <a:pt x="1312733" y="220584"/>
                  <a:pt x="1374322" y="312964"/>
                </a:cubicBezTo>
                <a:cubicBezTo>
                  <a:pt x="1383393" y="340178"/>
                  <a:pt x="1385624" y="370738"/>
                  <a:pt x="1401536" y="394607"/>
                </a:cubicBezTo>
                <a:cubicBezTo>
                  <a:pt x="1410607" y="408214"/>
                  <a:pt x="1418534" y="422659"/>
                  <a:pt x="1428750" y="435429"/>
                </a:cubicBezTo>
                <a:cubicBezTo>
                  <a:pt x="1506312" y="532381"/>
                  <a:pt x="1399411" y="377811"/>
                  <a:pt x="1483179" y="503464"/>
                </a:cubicBezTo>
                <a:cubicBezTo>
                  <a:pt x="1496786" y="498928"/>
                  <a:pt x="1515663" y="501528"/>
                  <a:pt x="1524000" y="489857"/>
                </a:cubicBezTo>
                <a:cubicBezTo>
                  <a:pt x="1540674" y="466514"/>
                  <a:pt x="1542143" y="435428"/>
                  <a:pt x="1551215" y="408214"/>
                </a:cubicBezTo>
                <a:cubicBezTo>
                  <a:pt x="1555751" y="394607"/>
                  <a:pt x="1552888" y="375349"/>
                  <a:pt x="1564822" y="367393"/>
                </a:cubicBezTo>
                <a:cubicBezTo>
                  <a:pt x="1578429" y="358322"/>
                  <a:pt x="1593226" y="350822"/>
                  <a:pt x="1605643" y="340179"/>
                </a:cubicBezTo>
                <a:cubicBezTo>
                  <a:pt x="1625124" y="323481"/>
                  <a:pt x="1660072" y="285750"/>
                  <a:pt x="1660072" y="285750"/>
                </a:cubicBezTo>
                <a:cubicBezTo>
                  <a:pt x="1661030" y="282877"/>
                  <a:pt x="1678480" y="210243"/>
                  <a:pt x="1700893" y="217714"/>
                </a:cubicBezTo>
                <a:cubicBezTo>
                  <a:pt x="1714500" y="222250"/>
                  <a:pt x="1710560" y="244745"/>
                  <a:pt x="1714500" y="258536"/>
                </a:cubicBezTo>
                <a:cubicBezTo>
                  <a:pt x="1719638" y="276518"/>
                  <a:pt x="1722733" y="295052"/>
                  <a:pt x="1728107" y="312964"/>
                </a:cubicBezTo>
                <a:cubicBezTo>
                  <a:pt x="1736350" y="340441"/>
                  <a:pt x="1746250" y="367393"/>
                  <a:pt x="1755322" y="394607"/>
                </a:cubicBezTo>
                <a:cubicBezTo>
                  <a:pt x="1759858" y="408214"/>
                  <a:pt x="1760973" y="423495"/>
                  <a:pt x="1768929" y="435429"/>
                </a:cubicBezTo>
                <a:cubicBezTo>
                  <a:pt x="1830473" y="527746"/>
                  <a:pt x="1800230" y="493944"/>
                  <a:pt x="1850572" y="544286"/>
                </a:cubicBezTo>
                <a:cubicBezTo>
                  <a:pt x="1855108" y="557893"/>
                  <a:pt x="1857213" y="572569"/>
                  <a:pt x="1864179" y="585107"/>
                </a:cubicBezTo>
                <a:cubicBezTo>
                  <a:pt x="1902646" y="654348"/>
                  <a:pt x="1904531" y="652674"/>
                  <a:pt x="1945822" y="693964"/>
                </a:cubicBezTo>
                <a:cubicBezTo>
                  <a:pt x="1962932" y="745295"/>
                  <a:pt x="1967070" y="769643"/>
                  <a:pt x="2013857" y="816429"/>
                </a:cubicBezTo>
                <a:cubicBezTo>
                  <a:pt x="2044279" y="846850"/>
                  <a:pt x="2041072" y="830814"/>
                  <a:pt x="2041072" y="85725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 name="テキスト ボックス 59"/>
          <xdr:cNvSpPr txBox="1"/>
        </xdr:nvSpPr>
        <xdr:spPr>
          <a:xfrm>
            <a:off x="12086343" y="7745665"/>
            <a:ext cx="786013" cy="323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ストップ</a:t>
            </a:r>
          </a:p>
        </xdr:txBody>
      </xdr:sp>
      <xdr:cxnSp macro="">
        <xdr:nvCxnSpPr>
          <xdr:cNvPr id="70" name="直線コネクタ 69"/>
          <xdr:cNvCxnSpPr/>
        </xdr:nvCxnSpPr>
        <xdr:spPr>
          <a:xfrm>
            <a:off x="11538856" y="7905750"/>
            <a:ext cx="612322"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xdr:cNvCxnSpPr/>
        </xdr:nvCxnSpPr>
        <xdr:spPr>
          <a:xfrm flipV="1">
            <a:off x="10395857" y="7837713"/>
            <a:ext cx="1319893" cy="462644"/>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61" name="テキスト ボックス 60"/>
          <xdr:cNvSpPr txBox="1"/>
        </xdr:nvSpPr>
        <xdr:spPr>
          <a:xfrm>
            <a:off x="12127165" y="8124265"/>
            <a:ext cx="941294"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エントリー</a:t>
            </a:r>
          </a:p>
        </xdr:txBody>
      </xdr:sp>
      <xdr:cxnSp macro="">
        <xdr:nvCxnSpPr>
          <xdr:cNvPr id="72" name="直線コネクタ 71"/>
          <xdr:cNvCxnSpPr>
            <a:stCxn id="79" idx="38"/>
          </xdr:cNvCxnSpPr>
        </xdr:nvCxnSpPr>
        <xdr:spPr>
          <a:xfrm>
            <a:off x="11321143" y="8218714"/>
            <a:ext cx="843642" cy="0"/>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74" name="円/楕円 73"/>
          <xdr:cNvSpPr/>
        </xdr:nvSpPr>
        <xdr:spPr>
          <a:xfrm>
            <a:off x="11620498" y="8177892"/>
            <a:ext cx="95251" cy="81643"/>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7" name="円/楕円 66"/>
          <xdr:cNvSpPr/>
        </xdr:nvSpPr>
        <xdr:spPr>
          <a:xfrm>
            <a:off x="11484428" y="7878536"/>
            <a:ext cx="108858" cy="81642"/>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333375</xdr:colOff>
      <xdr:row>56</xdr:row>
      <xdr:rowOff>0</xdr:rowOff>
    </xdr:from>
    <xdr:to>
      <xdr:col>6</xdr:col>
      <xdr:colOff>333375</xdr:colOff>
      <xdr:row>59</xdr:row>
      <xdr:rowOff>19050</xdr:rowOff>
    </xdr:to>
    <xdr:cxnSp macro="">
      <xdr:nvCxnSpPr>
        <xdr:cNvPr id="2" name="直線コネクタ 1"/>
        <xdr:cNvCxnSpPr/>
      </xdr:nvCxnSpPr>
      <xdr:spPr>
        <a:xfrm>
          <a:off x="4448175" y="9601200"/>
          <a:ext cx="0" cy="533400"/>
        </a:xfrm>
        <a:prstGeom prst="line">
          <a:avLst/>
        </a:prstGeom>
        <a:ln>
          <a:solidFill>
            <a:srgbClr val="FF0000"/>
          </a:solidFill>
          <a:headEnd type="diamond"/>
          <a:tailEnd type="diamo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171450</xdr:colOff>
      <xdr:row>33</xdr:row>
      <xdr:rowOff>0</xdr:rowOff>
    </xdr:from>
    <xdr:to>
      <xdr:col>6</xdr:col>
      <xdr:colOff>171450</xdr:colOff>
      <xdr:row>59</xdr:row>
      <xdr:rowOff>19050</xdr:rowOff>
    </xdr:to>
    <xdr:cxnSp macro="">
      <xdr:nvCxnSpPr>
        <xdr:cNvPr id="3" name="直線コネクタ 2"/>
        <xdr:cNvCxnSpPr/>
      </xdr:nvCxnSpPr>
      <xdr:spPr>
        <a:xfrm>
          <a:off x="4286250" y="5657850"/>
          <a:ext cx="0" cy="4476750"/>
        </a:xfrm>
        <a:prstGeom prst="line">
          <a:avLst/>
        </a:prstGeom>
        <a:ln>
          <a:solidFill>
            <a:srgbClr val="FF0000"/>
          </a:solidFill>
          <a:headEnd type="diamond"/>
          <a:tailEnd type="diamo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352425</xdr:colOff>
      <xdr:row>38</xdr:row>
      <xdr:rowOff>9525</xdr:rowOff>
    </xdr:from>
    <xdr:to>
      <xdr:col>8</xdr:col>
      <xdr:colOff>352425</xdr:colOff>
      <xdr:row>42</xdr:row>
      <xdr:rowOff>9525</xdr:rowOff>
    </xdr:to>
    <xdr:cxnSp macro="">
      <xdr:nvCxnSpPr>
        <xdr:cNvPr id="4" name="直線コネクタ 3"/>
        <xdr:cNvCxnSpPr/>
      </xdr:nvCxnSpPr>
      <xdr:spPr>
        <a:xfrm>
          <a:off x="5838825" y="6524625"/>
          <a:ext cx="0" cy="685800"/>
        </a:xfrm>
        <a:prstGeom prst="line">
          <a:avLst/>
        </a:prstGeom>
        <a:ln>
          <a:solidFill>
            <a:srgbClr val="FF0000"/>
          </a:solidFill>
          <a:headEnd type="diamond"/>
          <a:tailEnd type="diamo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361950</xdr:colOff>
      <xdr:row>33</xdr:row>
      <xdr:rowOff>9525</xdr:rowOff>
    </xdr:from>
    <xdr:to>
      <xdr:col>8</xdr:col>
      <xdr:colOff>361950</xdr:colOff>
      <xdr:row>37</xdr:row>
      <xdr:rowOff>9525</xdr:rowOff>
    </xdr:to>
    <xdr:cxnSp macro="">
      <xdr:nvCxnSpPr>
        <xdr:cNvPr id="5" name="直線コネクタ 4"/>
        <xdr:cNvCxnSpPr/>
      </xdr:nvCxnSpPr>
      <xdr:spPr>
        <a:xfrm>
          <a:off x="5848350" y="5667375"/>
          <a:ext cx="0" cy="685800"/>
        </a:xfrm>
        <a:prstGeom prst="line">
          <a:avLst/>
        </a:prstGeom>
        <a:ln>
          <a:solidFill>
            <a:srgbClr val="FF0000"/>
          </a:solidFill>
          <a:headEnd type="diamond"/>
          <a:tailEnd type="diamo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361950</xdr:colOff>
      <xdr:row>38</xdr:row>
      <xdr:rowOff>9525</xdr:rowOff>
    </xdr:from>
    <xdr:to>
      <xdr:col>9</xdr:col>
      <xdr:colOff>361950</xdr:colOff>
      <xdr:row>55</xdr:row>
      <xdr:rowOff>19050</xdr:rowOff>
    </xdr:to>
    <xdr:cxnSp macro="">
      <xdr:nvCxnSpPr>
        <xdr:cNvPr id="6" name="直線コネクタ 5"/>
        <xdr:cNvCxnSpPr/>
      </xdr:nvCxnSpPr>
      <xdr:spPr>
        <a:xfrm>
          <a:off x="6534150" y="6524625"/>
          <a:ext cx="0" cy="2924175"/>
        </a:xfrm>
        <a:prstGeom prst="line">
          <a:avLst/>
        </a:prstGeom>
        <a:ln>
          <a:solidFill>
            <a:srgbClr val="FF0000"/>
          </a:solidFill>
          <a:headEnd type="diamond"/>
          <a:tailEnd type="diamo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322169</xdr:colOff>
      <xdr:row>46</xdr:row>
      <xdr:rowOff>145676</xdr:rowOff>
    </xdr:from>
    <xdr:to>
      <xdr:col>11</xdr:col>
      <xdr:colOff>322169</xdr:colOff>
      <xdr:row>49</xdr:row>
      <xdr:rowOff>164727</xdr:rowOff>
    </xdr:to>
    <xdr:cxnSp macro="">
      <xdr:nvCxnSpPr>
        <xdr:cNvPr id="7" name="直線コネクタ 6"/>
        <xdr:cNvCxnSpPr/>
      </xdr:nvCxnSpPr>
      <xdr:spPr>
        <a:xfrm>
          <a:off x="7865969" y="8032376"/>
          <a:ext cx="0" cy="533401"/>
        </a:xfrm>
        <a:prstGeom prst="line">
          <a:avLst/>
        </a:prstGeom>
        <a:ln>
          <a:solidFill>
            <a:srgbClr val="FF0000"/>
          </a:solidFill>
          <a:headEnd type="diamond"/>
          <a:tailEnd type="diamo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400611</xdr:colOff>
      <xdr:row>41</xdr:row>
      <xdr:rowOff>168087</xdr:rowOff>
    </xdr:from>
    <xdr:to>
      <xdr:col>13</xdr:col>
      <xdr:colOff>400611</xdr:colOff>
      <xdr:row>45</xdr:row>
      <xdr:rowOff>19049</xdr:rowOff>
    </xdr:to>
    <xdr:cxnSp macro="">
      <xdr:nvCxnSpPr>
        <xdr:cNvPr id="8" name="直線コネクタ 7"/>
        <xdr:cNvCxnSpPr/>
      </xdr:nvCxnSpPr>
      <xdr:spPr>
        <a:xfrm>
          <a:off x="9316011" y="7197537"/>
          <a:ext cx="0" cy="536762"/>
        </a:xfrm>
        <a:prstGeom prst="line">
          <a:avLst/>
        </a:prstGeom>
        <a:ln>
          <a:solidFill>
            <a:srgbClr val="FF0000"/>
          </a:solidFill>
          <a:headEnd type="diamond"/>
          <a:tailEnd type="diamo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176493</xdr:colOff>
      <xdr:row>41</xdr:row>
      <xdr:rowOff>145676</xdr:rowOff>
    </xdr:from>
    <xdr:to>
      <xdr:col>13</xdr:col>
      <xdr:colOff>176493</xdr:colOff>
      <xdr:row>57</xdr:row>
      <xdr:rowOff>33618</xdr:rowOff>
    </xdr:to>
    <xdr:cxnSp macro="">
      <xdr:nvCxnSpPr>
        <xdr:cNvPr id="9" name="直線コネクタ 8"/>
        <xdr:cNvCxnSpPr/>
      </xdr:nvCxnSpPr>
      <xdr:spPr>
        <a:xfrm>
          <a:off x="9091893" y="7175126"/>
          <a:ext cx="0" cy="2631142"/>
        </a:xfrm>
        <a:prstGeom prst="line">
          <a:avLst/>
        </a:prstGeom>
        <a:ln>
          <a:solidFill>
            <a:srgbClr val="FF0000"/>
          </a:solidFill>
          <a:headEnd type="diamond"/>
          <a:tailEnd type="diamo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277346</xdr:colOff>
      <xdr:row>34</xdr:row>
      <xdr:rowOff>134471</xdr:rowOff>
    </xdr:from>
    <xdr:to>
      <xdr:col>13</xdr:col>
      <xdr:colOff>277346</xdr:colOff>
      <xdr:row>41</xdr:row>
      <xdr:rowOff>52667</xdr:rowOff>
    </xdr:to>
    <xdr:cxnSp macro="">
      <xdr:nvCxnSpPr>
        <xdr:cNvPr id="10" name="直線コネクタ 9"/>
        <xdr:cNvCxnSpPr/>
      </xdr:nvCxnSpPr>
      <xdr:spPr>
        <a:xfrm>
          <a:off x="9192746" y="5963771"/>
          <a:ext cx="0" cy="1118346"/>
        </a:xfrm>
        <a:prstGeom prst="line">
          <a:avLst/>
        </a:prstGeom>
        <a:ln>
          <a:solidFill>
            <a:srgbClr val="FF0000"/>
          </a:solidFill>
          <a:headEnd type="diamond"/>
          <a:tailEnd type="diamo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328332</xdr:colOff>
      <xdr:row>35</xdr:row>
      <xdr:rowOff>155202</xdr:rowOff>
    </xdr:from>
    <xdr:to>
      <xdr:col>5</xdr:col>
      <xdr:colOff>328332</xdr:colOff>
      <xdr:row>38</xdr:row>
      <xdr:rowOff>22412</xdr:rowOff>
    </xdr:to>
    <xdr:cxnSp macro="">
      <xdr:nvCxnSpPr>
        <xdr:cNvPr id="11" name="直線コネクタ 10"/>
        <xdr:cNvCxnSpPr/>
      </xdr:nvCxnSpPr>
      <xdr:spPr>
        <a:xfrm>
          <a:off x="3757332" y="6155952"/>
          <a:ext cx="0" cy="381560"/>
        </a:xfrm>
        <a:prstGeom prst="line">
          <a:avLst/>
        </a:prstGeom>
        <a:ln>
          <a:solidFill>
            <a:srgbClr val="0000FF"/>
          </a:solidFill>
          <a:headEnd type="diamond"/>
          <a:tailEnd type="diamo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361949</xdr:colOff>
      <xdr:row>42</xdr:row>
      <xdr:rowOff>110379</xdr:rowOff>
    </xdr:from>
    <xdr:to>
      <xdr:col>10</xdr:col>
      <xdr:colOff>361949</xdr:colOff>
      <xdr:row>46</xdr:row>
      <xdr:rowOff>56029</xdr:rowOff>
    </xdr:to>
    <xdr:cxnSp macro="">
      <xdr:nvCxnSpPr>
        <xdr:cNvPr id="12" name="直線コネクタ 11"/>
        <xdr:cNvCxnSpPr/>
      </xdr:nvCxnSpPr>
      <xdr:spPr>
        <a:xfrm>
          <a:off x="7219949" y="7311279"/>
          <a:ext cx="0" cy="631450"/>
        </a:xfrm>
        <a:prstGeom prst="line">
          <a:avLst/>
        </a:prstGeom>
        <a:ln>
          <a:solidFill>
            <a:srgbClr val="0000FF"/>
          </a:solidFill>
          <a:headEnd type="diamond"/>
          <a:tailEnd type="diamo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339538</xdr:colOff>
      <xdr:row>34</xdr:row>
      <xdr:rowOff>110379</xdr:rowOff>
    </xdr:from>
    <xdr:to>
      <xdr:col>12</xdr:col>
      <xdr:colOff>339538</xdr:colOff>
      <xdr:row>45</xdr:row>
      <xdr:rowOff>56030</xdr:rowOff>
    </xdr:to>
    <xdr:cxnSp macro="">
      <xdr:nvCxnSpPr>
        <xdr:cNvPr id="13" name="直線コネクタ 12"/>
        <xdr:cNvCxnSpPr/>
      </xdr:nvCxnSpPr>
      <xdr:spPr>
        <a:xfrm>
          <a:off x="8569138" y="5939679"/>
          <a:ext cx="0" cy="1831601"/>
        </a:xfrm>
        <a:prstGeom prst="line">
          <a:avLst/>
        </a:prstGeom>
        <a:ln>
          <a:solidFill>
            <a:srgbClr val="0000FF"/>
          </a:solidFill>
          <a:headEnd type="diamond"/>
          <a:tailEnd type="diamo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467847</xdr:colOff>
      <xdr:row>40</xdr:row>
      <xdr:rowOff>89647</xdr:rowOff>
    </xdr:from>
    <xdr:to>
      <xdr:col>13</xdr:col>
      <xdr:colOff>467847</xdr:colOff>
      <xdr:row>41</xdr:row>
      <xdr:rowOff>52666</xdr:rowOff>
    </xdr:to>
    <xdr:cxnSp macro="">
      <xdr:nvCxnSpPr>
        <xdr:cNvPr id="14" name="直線コネクタ 13"/>
        <xdr:cNvCxnSpPr/>
      </xdr:nvCxnSpPr>
      <xdr:spPr>
        <a:xfrm>
          <a:off x="9383247" y="6947647"/>
          <a:ext cx="0" cy="134469"/>
        </a:xfrm>
        <a:prstGeom prst="line">
          <a:avLst/>
        </a:prstGeom>
        <a:ln>
          <a:solidFill>
            <a:srgbClr val="FF0000"/>
          </a:solidFill>
          <a:headEnd type="diamond"/>
          <a:tailEnd type="diamo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56029</xdr:colOff>
      <xdr:row>7</xdr:row>
      <xdr:rowOff>2</xdr:rowOff>
    </xdr:from>
    <xdr:to>
      <xdr:col>7</xdr:col>
      <xdr:colOff>398929</xdr:colOff>
      <xdr:row>7</xdr:row>
      <xdr:rowOff>145676</xdr:rowOff>
    </xdr:to>
    <xdr:sp macro="" textlink="">
      <xdr:nvSpPr>
        <xdr:cNvPr id="15" name="右矢印 14"/>
        <xdr:cNvSpPr/>
      </xdr:nvSpPr>
      <xdr:spPr>
        <a:xfrm>
          <a:off x="4170829" y="1200152"/>
          <a:ext cx="1028700" cy="145674"/>
        </a:xfrm>
        <a:prstGeom prst="rightArrow">
          <a:avLst>
            <a:gd name="adj1" fmla="val 50000"/>
            <a:gd name="adj2" fmla="val 9545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56029</xdr:colOff>
      <xdr:row>7</xdr:row>
      <xdr:rowOff>22410</xdr:rowOff>
    </xdr:from>
    <xdr:to>
      <xdr:col>13</xdr:col>
      <xdr:colOff>504265</xdr:colOff>
      <xdr:row>7</xdr:row>
      <xdr:rowOff>168087</xdr:rowOff>
    </xdr:to>
    <xdr:sp macro="" textlink="">
      <xdr:nvSpPr>
        <xdr:cNvPr id="16" name="右矢印 15"/>
        <xdr:cNvSpPr/>
      </xdr:nvSpPr>
      <xdr:spPr>
        <a:xfrm>
          <a:off x="8285629" y="1222560"/>
          <a:ext cx="1134036" cy="145677"/>
        </a:xfrm>
        <a:prstGeom prst="rightArrow">
          <a:avLst>
            <a:gd name="adj1" fmla="val 50000"/>
            <a:gd name="adj2" fmla="val 9545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44823</xdr:colOff>
      <xdr:row>10</xdr:row>
      <xdr:rowOff>22412</xdr:rowOff>
    </xdr:from>
    <xdr:to>
      <xdr:col>13</xdr:col>
      <xdr:colOff>526677</xdr:colOff>
      <xdr:row>11</xdr:row>
      <xdr:rowOff>0</xdr:rowOff>
    </xdr:to>
    <xdr:sp macro="" textlink="">
      <xdr:nvSpPr>
        <xdr:cNvPr id="17" name="右矢印 16"/>
        <xdr:cNvSpPr/>
      </xdr:nvSpPr>
      <xdr:spPr>
        <a:xfrm>
          <a:off x="8274423" y="1736912"/>
          <a:ext cx="1167654" cy="149038"/>
        </a:xfrm>
        <a:prstGeom prst="rightArrow">
          <a:avLst>
            <a:gd name="adj1" fmla="val 50000"/>
            <a:gd name="adj2" fmla="val 95454"/>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56030</xdr:colOff>
      <xdr:row>2</xdr:row>
      <xdr:rowOff>33618</xdr:rowOff>
    </xdr:from>
    <xdr:to>
      <xdr:col>3</xdr:col>
      <xdr:colOff>5252758</xdr:colOff>
      <xdr:row>2</xdr:row>
      <xdr:rowOff>4487956</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883" y="392206"/>
          <a:ext cx="5196728" cy="44543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1019735</xdr:colOff>
      <xdr:row>2</xdr:row>
      <xdr:rowOff>56031</xdr:rowOff>
    </xdr:from>
    <xdr:to>
      <xdr:col>3</xdr:col>
      <xdr:colOff>2207559</xdr:colOff>
      <xdr:row>2</xdr:row>
      <xdr:rowOff>459441</xdr:rowOff>
    </xdr:to>
    <xdr:sp macro="" textlink="">
      <xdr:nvSpPr>
        <xdr:cNvPr id="3" name="テキスト ボックス 2"/>
        <xdr:cNvSpPr txBox="1"/>
      </xdr:nvSpPr>
      <xdr:spPr>
        <a:xfrm>
          <a:off x="2263588" y="414619"/>
          <a:ext cx="1187824" cy="403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latin typeface="ＭＳ Ｐ明朝" panose="02020600040205080304" pitchFamily="18" charset="-128"/>
              <a:ea typeface="ＭＳ Ｐ明朝" panose="02020600040205080304" pitchFamily="18" charset="-128"/>
            </a:rPr>
            <a:t>４時間足</a:t>
          </a:r>
        </a:p>
      </xdr:txBody>
    </xdr:sp>
    <xdr:clientData/>
  </xdr:twoCellAnchor>
  <xdr:twoCellAnchor editAs="oneCell">
    <xdr:from>
      <xdr:col>3</xdr:col>
      <xdr:colOff>44823</xdr:colOff>
      <xdr:row>3</xdr:row>
      <xdr:rowOff>33618</xdr:rowOff>
    </xdr:from>
    <xdr:to>
      <xdr:col>3</xdr:col>
      <xdr:colOff>4898651</xdr:colOff>
      <xdr:row>3</xdr:row>
      <xdr:rowOff>4487956</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8676" y="4930589"/>
          <a:ext cx="4853828" cy="44543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4953000</xdr:colOff>
      <xdr:row>3</xdr:row>
      <xdr:rowOff>750793</xdr:rowOff>
    </xdr:from>
    <xdr:to>
      <xdr:col>3</xdr:col>
      <xdr:colOff>8530478</xdr:colOff>
      <xdr:row>3</xdr:row>
      <xdr:rowOff>2804831</xdr:rowOff>
    </xdr:to>
    <xdr:pic>
      <xdr:nvPicPr>
        <xdr:cNvPr id="5"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96853" y="5647764"/>
          <a:ext cx="3577478" cy="20540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5042647</xdr:colOff>
      <xdr:row>3</xdr:row>
      <xdr:rowOff>1243853</xdr:rowOff>
    </xdr:from>
    <xdr:to>
      <xdr:col>3</xdr:col>
      <xdr:colOff>5345206</xdr:colOff>
      <xdr:row>3</xdr:row>
      <xdr:rowOff>1680882</xdr:rowOff>
    </xdr:to>
    <xdr:cxnSp macro="">
      <xdr:nvCxnSpPr>
        <xdr:cNvPr id="7" name="直線矢印コネクタ 6"/>
        <xdr:cNvCxnSpPr/>
      </xdr:nvCxnSpPr>
      <xdr:spPr>
        <a:xfrm>
          <a:off x="6286500" y="6140824"/>
          <a:ext cx="302559" cy="437029"/>
        </a:xfrm>
        <a:prstGeom prst="straightConnector1">
          <a:avLst/>
        </a:prstGeom>
        <a:ln w="19050">
          <a:solidFill>
            <a:srgbClr val="008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5647765</xdr:colOff>
      <xdr:row>3</xdr:row>
      <xdr:rowOff>1243853</xdr:rowOff>
    </xdr:from>
    <xdr:to>
      <xdr:col>3</xdr:col>
      <xdr:colOff>5849471</xdr:colOff>
      <xdr:row>3</xdr:row>
      <xdr:rowOff>1669676</xdr:rowOff>
    </xdr:to>
    <xdr:cxnSp macro="">
      <xdr:nvCxnSpPr>
        <xdr:cNvPr id="8" name="直線矢印コネクタ 7"/>
        <xdr:cNvCxnSpPr/>
      </xdr:nvCxnSpPr>
      <xdr:spPr>
        <a:xfrm flipV="1">
          <a:off x="6891618" y="6140824"/>
          <a:ext cx="201706" cy="425823"/>
        </a:xfrm>
        <a:prstGeom prst="straightConnector1">
          <a:avLst/>
        </a:prstGeom>
        <a:ln w="19050">
          <a:solidFill>
            <a:srgbClr val="008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5961529</xdr:colOff>
      <xdr:row>3</xdr:row>
      <xdr:rowOff>1232647</xdr:rowOff>
    </xdr:from>
    <xdr:to>
      <xdr:col>3</xdr:col>
      <xdr:colOff>6118412</xdr:colOff>
      <xdr:row>3</xdr:row>
      <xdr:rowOff>1580029</xdr:rowOff>
    </xdr:to>
    <xdr:cxnSp macro="">
      <xdr:nvCxnSpPr>
        <xdr:cNvPr id="10" name="直線矢印コネクタ 9"/>
        <xdr:cNvCxnSpPr/>
      </xdr:nvCxnSpPr>
      <xdr:spPr>
        <a:xfrm>
          <a:off x="7205382" y="6129618"/>
          <a:ext cx="156883" cy="347382"/>
        </a:xfrm>
        <a:prstGeom prst="straightConnector1">
          <a:avLst/>
        </a:prstGeom>
        <a:ln w="19050">
          <a:solidFill>
            <a:srgbClr val="008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6129618</xdr:colOff>
      <xdr:row>3</xdr:row>
      <xdr:rowOff>1344705</xdr:rowOff>
    </xdr:from>
    <xdr:to>
      <xdr:col>3</xdr:col>
      <xdr:colOff>6308912</xdr:colOff>
      <xdr:row>3</xdr:row>
      <xdr:rowOff>1546412</xdr:rowOff>
    </xdr:to>
    <xdr:cxnSp macro="">
      <xdr:nvCxnSpPr>
        <xdr:cNvPr id="14" name="直線矢印コネクタ 13"/>
        <xdr:cNvCxnSpPr/>
      </xdr:nvCxnSpPr>
      <xdr:spPr>
        <a:xfrm flipV="1">
          <a:off x="7373471" y="6241676"/>
          <a:ext cx="179294" cy="201707"/>
        </a:xfrm>
        <a:prstGeom prst="straightConnector1">
          <a:avLst/>
        </a:prstGeom>
        <a:ln w="19050">
          <a:solidFill>
            <a:srgbClr val="008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6342529</xdr:colOff>
      <xdr:row>3</xdr:row>
      <xdr:rowOff>1322294</xdr:rowOff>
    </xdr:from>
    <xdr:to>
      <xdr:col>3</xdr:col>
      <xdr:colOff>6499412</xdr:colOff>
      <xdr:row>3</xdr:row>
      <xdr:rowOff>1669676</xdr:rowOff>
    </xdr:to>
    <xdr:cxnSp macro="">
      <xdr:nvCxnSpPr>
        <xdr:cNvPr id="17" name="直線矢印コネクタ 16"/>
        <xdr:cNvCxnSpPr/>
      </xdr:nvCxnSpPr>
      <xdr:spPr>
        <a:xfrm>
          <a:off x="7586382" y="6219265"/>
          <a:ext cx="156883" cy="347382"/>
        </a:xfrm>
        <a:prstGeom prst="straightConnector1">
          <a:avLst/>
        </a:prstGeom>
        <a:ln w="19050">
          <a:solidFill>
            <a:srgbClr val="008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5815853</xdr:colOff>
      <xdr:row>2</xdr:row>
      <xdr:rowOff>582706</xdr:rowOff>
    </xdr:from>
    <xdr:to>
      <xdr:col>3</xdr:col>
      <xdr:colOff>8234901</xdr:colOff>
      <xdr:row>2</xdr:row>
      <xdr:rowOff>3754135</xdr:rowOff>
    </xdr:to>
    <xdr:pic>
      <xdr:nvPicPr>
        <xdr:cNvPr id="18" name="図 17"/>
        <xdr:cNvPicPr>
          <a:picLocks noChangeAspect="1"/>
        </xdr:cNvPicPr>
      </xdr:nvPicPr>
      <xdr:blipFill>
        <a:blip xmlns:r="http://schemas.openxmlformats.org/officeDocument/2006/relationships" r:embed="rId4"/>
        <a:stretch>
          <a:fillRect/>
        </a:stretch>
      </xdr:blipFill>
      <xdr:spPr>
        <a:xfrm>
          <a:off x="7059706" y="941294"/>
          <a:ext cx="2419048" cy="3171429"/>
        </a:xfrm>
        <a:prstGeom prst="rect">
          <a:avLst/>
        </a:prstGeom>
      </xdr:spPr>
    </xdr:pic>
    <xdr:clientData/>
  </xdr:twoCellAnchor>
  <xdr:twoCellAnchor>
    <xdr:from>
      <xdr:col>3</xdr:col>
      <xdr:colOff>5871881</xdr:colOff>
      <xdr:row>2</xdr:row>
      <xdr:rowOff>605119</xdr:rowOff>
    </xdr:from>
    <xdr:to>
      <xdr:col>3</xdr:col>
      <xdr:colOff>6656294</xdr:colOff>
      <xdr:row>2</xdr:row>
      <xdr:rowOff>1008529</xdr:rowOff>
    </xdr:to>
    <xdr:sp macro="" textlink="">
      <xdr:nvSpPr>
        <xdr:cNvPr id="19" name="テキスト ボックス 18"/>
        <xdr:cNvSpPr txBox="1"/>
      </xdr:nvSpPr>
      <xdr:spPr>
        <a:xfrm>
          <a:off x="7115734" y="963707"/>
          <a:ext cx="784413" cy="403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latin typeface="ＭＳ Ｐ明朝" panose="02020600040205080304" pitchFamily="18" charset="-128"/>
              <a:ea typeface="ＭＳ Ｐ明朝" panose="02020600040205080304" pitchFamily="18" charset="-128"/>
            </a:rPr>
            <a:t>日足</a:t>
          </a:r>
        </a:p>
      </xdr:txBody>
    </xdr:sp>
    <xdr:clientData/>
  </xdr:twoCellAnchor>
  <xdr:twoCellAnchor editAs="oneCell">
    <xdr:from>
      <xdr:col>3</xdr:col>
      <xdr:colOff>0</xdr:colOff>
      <xdr:row>4</xdr:row>
      <xdr:rowOff>0</xdr:rowOff>
    </xdr:from>
    <xdr:to>
      <xdr:col>3</xdr:col>
      <xdr:colOff>3171429</xdr:colOff>
      <xdr:row>4</xdr:row>
      <xdr:rowOff>4485714</xdr:rowOff>
    </xdr:to>
    <xdr:pic>
      <xdr:nvPicPr>
        <xdr:cNvPr id="20" name="図 19"/>
        <xdr:cNvPicPr>
          <a:picLocks noChangeAspect="1"/>
        </xdr:cNvPicPr>
      </xdr:nvPicPr>
      <xdr:blipFill>
        <a:blip xmlns:r="http://schemas.openxmlformats.org/officeDocument/2006/relationships" r:embed="rId5"/>
        <a:stretch>
          <a:fillRect/>
        </a:stretch>
      </xdr:blipFill>
      <xdr:spPr>
        <a:xfrm>
          <a:off x="1243853" y="9480176"/>
          <a:ext cx="3171429" cy="4485714"/>
        </a:xfrm>
        <a:prstGeom prst="rect">
          <a:avLst/>
        </a:prstGeom>
      </xdr:spPr>
    </xdr:pic>
    <xdr:clientData/>
  </xdr:twoCellAnchor>
  <xdr:twoCellAnchor editAs="oneCell">
    <xdr:from>
      <xdr:col>3</xdr:col>
      <xdr:colOff>3518647</xdr:colOff>
      <xdr:row>4</xdr:row>
      <xdr:rowOff>44823</xdr:rowOff>
    </xdr:from>
    <xdr:to>
      <xdr:col>3</xdr:col>
      <xdr:colOff>7271028</xdr:colOff>
      <xdr:row>4</xdr:row>
      <xdr:rowOff>4530537</xdr:rowOff>
    </xdr:to>
    <xdr:pic>
      <xdr:nvPicPr>
        <xdr:cNvPr id="21" name="図 20"/>
        <xdr:cNvPicPr>
          <a:picLocks noChangeAspect="1"/>
        </xdr:cNvPicPr>
      </xdr:nvPicPr>
      <xdr:blipFill>
        <a:blip xmlns:r="http://schemas.openxmlformats.org/officeDocument/2006/relationships" r:embed="rId6"/>
        <a:stretch>
          <a:fillRect/>
        </a:stretch>
      </xdr:blipFill>
      <xdr:spPr>
        <a:xfrm>
          <a:off x="4762500" y="9524999"/>
          <a:ext cx="3752381" cy="44857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212911</xdr:colOff>
      <xdr:row>108</xdr:row>
      <xdr:rowOff>112065</xdr:rowOff>
    </xdr:from>
    <xdr:to>
      <xdr:col>37</xdr:col>
      <xdr:colOff>78440</xdr:colOff>
      <xdr:row>136</xdr:row>
      <xdr:rowOff>145676</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358595</xdr:colOff>
      <xdr:row>116</xdr:row>
      <xdr:rowOff>145676</xdr:rowOff>
    </xdr:from>
    <xdr:to>
      <xdr:col>4</xdr:col>
      <xdr:colOff>112063</xdr:colOff>
      <xdr:row>118</xdr:row>
      <xdr:rowOff>100852</xdr:rowOff>
    </xdr:to>
    <xdr:sp macro="" textlink="">
      <xdr:nvSpPr>
        <xdr:cNvPr id="5" name="左中かっこ 4"/>
        <xdr:cNvSpPr/>
      </xdr:nvSpPr>
      <xdr:spPr>
        <a:xfrm rot="16200000">
          <a:off x="1400741" y="20159383"/>
          <a:ext cx="291352" cy="694762"/>
        </a:xfrm>
        <a:prstGeom prst="leftBrace">
          <a:avLst>
            <a:gd name="adj1" fmla="val 8333"/>
            <a:gd name="adj2" fmla="val 48077"/>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212913</xdr:colOff>
      <xdr:row>118</xdr:row>
      <xdr:rowOff>145676</xdr:rowOff>
    </xdr:from>
    <xdr:to>
      <xdr:col>4</xdr:col>
      <xdr:colOff>190502</xdr:colOff>
      <xdr:row>121</xdr:row>
      <xdr:rowOff>89647</xdr:rowOff>
    </xdr:to>
    <xdr:sp macro="" textlink="">
      <xdr:nvSpPr>
        <xdr:cNvPr id="8" name="テキスト ボックス 7"/>
        <xdr:cNvSpPr txBox="1"/>
      </xdr:nvSpPr>
      <xdr:spPr>
        <a:xfrm>
          <a:off x="1053354" y="20697264"/>
          <a:ext cx="918883" cy="44823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2016/11/14</a:t>
          </a:r>
          <a:r>
            <a:rPr kumimoji="1" lang="ja-JP" altLang="en-US" sz="1100">
              <a:solidFill>
                <a:srgbClr val="FF0000"/>
              </a:solidFill>
            </a:rPr>
            <a:t>～</a:t>
          </a:r>
          <a:r>
            <a:rPr kumimoji="1" lang="en-US" altLang="ja-JP" sz="1100">
              <a:solidFill>
                <a:srgbClr val="FF0000"/>
              </a:solidFill>
            </a:rPr>
            <a:t>11/19</a:t>
          </a:r>
        </a:p>
        <a:p>
          <a:pPr algn="ctr"/>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209550</xdr:colOff>
      <xdr:row>5</xdr:row>
      <xdr:rowOff>152400</xdr:rowOff>
    </xdr:from>
    <xdr:to>
      <xdr:col>1</xdr:col>
      <xdr:colOff>457200</xdr:colOff>
      <xdr:row>7</xdr:row>
      <xdr:rowOff>104775</xdr:rowOff>
    </xdr:to>
    <xdr:sp macro="" textlink="">
      <xdr:nvSpPr>
        <xdr:cNvPr id="2" name="角丸四角形吹き出し 1"/>
        <xdr:cNvSpPr/>
      </xdr:nvSpPr>
      <xdr:spPr>
        <a:xfrm>
          <a:off x="209550" y="1562100"/>
          <a:ext cx="466725" cy="295275"/>
        </a:xfrm>
        <a:prstGeom prst="wedgeRoundRectCallout">
          <a:avLst>
            <a:gd name="adj1" fmla="val 118291"/>
            <a:gd name="adj2" fmla="val 36528"/>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ドル</a:t>
          </a:r>
        </a:p>
      </xdr:txBody>
    </xdr:sp>
    <xdr:clientData/>
  </xdr:twoCellAnchor>
  <xdr:twoCellAnchor>
    <xdr:from>
      <xdr:col>29</xdr:col>
      <xdr:colOff>33617</xdr:colOff>
      <xdr:row>4</xdr:row>
      <xdr:rowOff>123825</xdr:rowOff>
    </xdr:from>
    <xdr:to>
      <xdr:col>30</xdr:col>
      <xdr:colOff>212911</xdr:colOff>
      <xdr:row>6</xdr:row>
      <xdr:rowOff>76200</xdr:rowOff>
    </xdr:to>
    <xdr:sp macro="" textlink="">
      <xdr:nvSpPr>
        <xdr:cNvPr id="3" name="角丸四角形吹き出し 2"/>
        <xdr:cNvSpPr/>
      </xdr:nvSpPr>
      <xdr:spPr>
        <a:xfrm>
          <a:off x="10062882" y="1356472"/>
          <a:ext cx="481853" cy="288552"/>
        </a:xfrm>
        <a:prstGeom prst="wedgeRoundRectCallout">
          <a:avLst>
            <a:gd name="adj1" fmla="val -26512"/>
            <a:gd name="adj2" fmla="val 101639"/>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ドル</a:t>
          </a:r>
        </a:p>
      </xdr:txBody>
    </xdr:sp>
    <xdr:clientData/>
  </xdr:twoCellAnchor>
  <xdr:twoCellAnchor>
    <xdr:from>
      <xdr:col>0</xdr:col>
      <xdr:colOff>212911</xdr:colOff>
      <xdr:row>108</xdr:row>
      <xdr:rowOff>112065</xdr:rowOff>
    </xdr:from>
    <xdr:to>
      <xdr:col>38</xdr:col>
      <xdr:colOff>78440</xdr:colOff>
      <xdr:row>136</xdr:row>
      <xdr:rowOff>145676</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403416</xdr:colOff>
      <xdr:row>129</xdr:row>
      <xdr:rowOff>156882</xdr:rowOff>
    </xdr:from>
    <xdr:to>
      <xdr:col>8</xdr:col>
      <xdr:colOff>145679</xdr:colOff>
      <xdr:row>131</xdr:row>
      <xdr:rowOff>112058</xdr:rowOff>
    </xdr:to>
    <xdr:sp macro="" textlink="">
      <xdr:nvSpPr>
        <xdr:cNvPr id="9" name="左中かっこ 8"/>
        <xdr:cNvSpPr/>
      </xdr:nvSpPr>
      <xdr:spPr>
        <a:xfrm rot="16200000">
          <a:off x="2717430" y="11166662"/>
          <a:ext cx="291353" cy="2566145"/>
        </a:xfrm>
        <a:prstGeom prst="leftBrace">
          <a:avLst>
            <a:gd name="adj1" fmla="val 8333"/>
            <a:gd name="adj2" fmla="val 48077"/>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201714</xdr:colOff>
      <xdr:row>130</xdr:row>
      <xdr:rowOff>2</xdr:rowOff>
    </xdr:from>
    <xdr:to>
      <xdr:col>32</xdr:col>
      <xdr:colOff>22415</xdr:colOff>
      <xdr:row>131</xdr:row>
      <xdr:rowOff>123266</xdr:rowOff>
    </xdr:to>
    <xdr:sp macro="" textlink="">
      <xdr:nvSpPr>
        <xdr:cNvPr id="12" name="左中かっこ 11"/>
        <xdr:cNvSpPr/>
      </xdr:nvSpPr>
      <xdr:spPr>
        <a:xfrm rot="16200000">
          <a:off x="11872639" y="10550342"/>
          <a:ext cx="291352" cy="3821201"/>
        </a:xfrm>
        <a:prstGeom prst="leftBrace">
          <a:avLst>
            <a:gd name="adj1" fmla="val 8333"/>
            <a:gd name="adj2" fmla="val 48077"/>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303117</xdr:colOff>
      <xdr:row>131</xdr:row>
      <xdr:rowOff>89646</xdr:rowOff>
    </xdr:from>
    <xdr:to>
      <xdr:col>17</xdr:col>
      <xdr:colOff>190499</xdr:colOff>
      <xdr:row>133</xdr:row>
      <xdr:rowOff>56028</xdr:rowOff>
    </xdr:to>
    <xdr:sp macro="" textlink="">
      <xdr:nvSpPr>
        <xdr:cNvPr id="13" name="テキスト ボックス 12"/>
        <xdr:cNvSpPr txBox="1"/>
      </xdr:nvSpPr>
      <xdr:spPr>
        <a:xfrm>
          <a:off x="6522382" y="12572999"/>
          <a:ext cx="1086411" cy="3025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2014</a:t>
          </a:r>
          <a:r>
            <a:rPr kumimoji="1" lang="ja-JP" altLang="en-US" sz="1100">
              <a:solidFill>
                <a:srgbClr val="FF0000"/>
              </a:solidFill>
            </a:rPr>
            <a:t>年</a:t>
          </a:r>
        </a:p>
      </xdr:txBody>
    </xdr:sp>
    <xdr:clientData/>
  </xdr:twoCellAnchor>
  <xdr:twoCellAnchor>
    <xdr:from>
      <xdr:col>4</xdr:col>
      <xdr:colOff>257736</xdr:colOff>
      <xdr:row>131</xdr:row>
      <xdr:rowOff>78441</xdr:rowOff>
    </xdr:from>
    <xdr:to>
      <xdr:col>6</xdr:col>
      <xdr:colOff>168090</xdr:colOff>
      <xdr:row>133</xdr:row>
      <xdr:rowOff>44823</xdr:rowOff>
    </xdr:to>
    <xdr:sp macro="" textlink="">
      <xdr:nvSpPr>
        <xdr:cNvPr id="14" name="テキスト ボックス 13"/>
        <xdr:cNvSpPr txBox="1"/>
      </xdr:nvSpPr>
      <xdr:spPr>
        <a:xfrm>
          <a:off x="2375648" y="12561794"/>
          <a:ext cx="918883" cy="30255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2013</a:t>
          </a:r>
          <a:r>
            <a:rPr kumimoji="1" lang="ja-JP" altLang="en-US" sz="1100">
              <a:solidFill>
                <a:srgbClr val="FF0000"/>
              </a:solidFill>
            </a:rPr>
            <a:t>年</a:t>
          </a:r>
        </a:p>
      </xdr:txBody>
    </xdr:sp>
    <xdr:clientData/>
  </xdr:twoCellAnchor>
  <xdr:twoCellAnchor>
    <xdr:from>
      <xdr:col>8</xdr:col>
      <xdr:colOff>246534</xdr:colOff>
      <xdr:row>129</xdr:row>
      <xdr:rowOff>168087</xdr:rowOff>
    </xdr:from>
    <xdr:to>
      <xdr:col>23</xdr:col>
      <xdr:colOff>100853</xdr:colOff>
      <xdr:row>131</xdr:row>
      <xdr:rowOff>123263</xdr:rowOff>
    </xdr:to>
    <xdr:sp macro="" textlink="">
      <xdr:nvSpPr>
        <xdr:cNvPr id="15" name="左中かっこ 14"/>
        <xdr:cNvSpPr/>
      </xdr:nvSpPr>
      <xdr:spPr>
        <a:xfrm rot="16200000">
          <a:off x="6981267" y="9581030"/>
          <a:ext cx="291353" cy="5759819"/>
        </a:xfrm>
        <a:prstGeom prst="leftBrace">
          <a:avLst>
            <a:gd name="adj1" fmla="val 8333"/>
            <a:gd name="adj2" fmla="val 48077"/>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67247</xdr:colOff>
      <xdr:row>130</xdr:row>
      <xdr:rowOff>11208</xdr:rowOff>
    </xdr:from>
    <xdr:to>
      <xdr:col>37</xdr:col>
      <xdr:colOff>302562</xdr:colOff>
      <xdr:row>131</xdr:row>
      <xdr:rowOff>134472</xdr:rowOff>
    </xdr:to>
    <xdr:sp macro="" textlink="">
      <xdr:nvSpPr>
        <xdr:cNvPr id="16" name="左中かっこ 15"/>
        <xdr:cNvSpPr/>
      </xdr:nvSpPr>
      <xdr:spPr>
        <a:xfrm rot="16200000">
          <a:off x="14976670" y="11323550"/>
          <a:ext cx="291352" cy="2297197"/>
        </a:xfrm>
        <a:prstGeom prst="leftBrace">
          <a:avLst>
            <a:gd name="adj1" fmla="val 8333"/>
            <a:gd name="adj2" fmla="val 48077"/>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34176</xdr:colOff>
      <xdr:row>131</xdr:row>
      <xdr:rowOff>89646</xdr:rowOff>
    </xdr:from>
    <xdr:to>
      <xdr:col>28</xdr:col>
      <xdr:colOff>112057</xdr:colOff>
      <xdr:row>133</xdr:row>
      <xdr:rowOff>56028</xdr:rowOff>
    </xdr:to>
    <xdr:sp macro="" textlink="">
      <xdr:nvSpPr>
        <xdr:cNvPr id="17" name="テキスト ボックス 16"/>
        <xdr:cNvSpPr txBox="1"/>
      </xdr:nvSpPr>
      <xdr:spPr>
        <a:xfrm>
          <a:off x="11452970" y="12572999"/>
          <a:ext cx="1086411" cy="3025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2015</a:t>
          </a:r>
          <a:r>
            <a:rPr kumimoji="1" lang="ja-JP" altLang="en-US" sz="1100">
              <a:solidFill>
                <a:srgbClr val="FF0000"/>
              </a:solidFill>
            </a:rPr>
            <a:t>年</a:t>
          </a:r>
        </a:p>
      </xdr:txBody>
    </xdr:sp>
    <xdr:clientData/>
  </xdr:twoCellAnchor>
  <xdr:twoCellAnchor>
    <xdr:from>
      <xdr:col>35</xdr:col>
      <xdr:colOff>336734</xdr:colOff>
      <xdr:row>131</xdr:row>
      <xdr:rowOff>112058</xdr:rowOff>
    </xdr:from>
    <xdr:to>
      <xdr:col>36</xdr:col>
      <xdr:colOff>437028</xdr:colOff>
      <xdr:row>133</xdr:row>
      <xdr:rowOff>78440</xdr:rowOff>
    </xdr:to>
    <xdr:sp macro="" textlink="">
      <xdr:nvSpPr>
        <xdr:cNvPr id="18" name="テキスト ボックス 17"/>
        <xdr:cNvSpPr txBox="1"/>
      </xdr:nvSpPr>
      <xdr:spPr>
        <a:xfrm>
          <a:off x="14568205" y="12595411"/>
          <a:ext cx="1086411" cy="3025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2016</a:t>
          </a:r>
          <a:r>
            <a:rPr kumimoji="1" lang="ja-JP" altLang="en-US" sz="1100">
              <a:solidFill>
                <a:srgbClr val="FF0000"/>
              </a:solidFill>
            </a:rPr>
            <a:t>年</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209550</xdr:colOff>
      <xdr:row>5</xdr:row>
      <xdr:rowOff>152400</xdr:rowOff>
    </xdr:from>
    <xdr:to>
      <xdr:col>1</xdr:col>
      <xdr:colOff>457200</xdr:colOff>
      <xdr:row>7</xdr:row>
      <xdr:rowOff>104775</xdr:rowOff>
    </xdr:to>
    <xdr:sp macro="" textlink="">
      <xdr:nvSpPr>
        <xdr:cNvPr id="2" name="角丸四角形吹き出し 1"/>
        <xdr:cNvSpPr/>
      </xdr:nvSpPr>
      <xdr:spPr>
        <a:xfrm>
          <a:off x="209550" y="1562100"/>
          <a:ext cx="971550" cy="295275"/>
        </a:xfrm>
        <a:prstGeom prst="wedgeRoundRectCallout">
          <a:avLst>
            <a:gd name="adj1" fmla="val 118291"/>
            <a:gd name="adj2" fmla="val 36528"/>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ドル</a:t>
          </a:r>
        </a:p>
      </xdr:txBody>
    </xdr:sp>
    <xdr:clientData/>
  </xdr:twoCellAnchor>
  <xdr:twoCellAnchor>
    <xdr:from>
      <xdr:col>29</xdr:col>
      <xdr:colOff>33617</xdr:colOff>
      <xdr:row>4</xdr:row>
      <xdr:rowOff>123825</xdr:rowOff>
    </xdr:from>
    <xdr:to>
      <xdr:col>30</xdr:col>
      <xdr:colOff>212911</xdr:colOff>
      <xdr:row>6</xdr:row>
      <xdr:rowOff>76200</xdr:rowOff>
    </xdr:to>
    <xdr:sp macro="" textlink="">
      <xdr:nvSpPr>
        <xdr:cNvPr id="3" name="角丸四角形吹き出し 2"/>
        <xdr:cNvSpPr/>
      </xdr:nvSpPr>
      <xdr:spPr>
        <a:xfrm>
          <a:off x="12949517" y="1362075"/>
          <a:ext cx="484094" cy="295275"/>
        </a:xfrm>
        <a:prstGeom prst="wedgeRoundRectCallout">
          <a:avLst>
            <a:gd name="adj1" fmla="val -26512"/>
            <a:gd name="adj2" fmla="val 101639"/>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ドル</a:t>
          </a:r>
        </a:p>
      </xdr:txBody>
    </xdr:sp>
    <xdr:clientData/>
  </xdr:twoCellAnchor>
  <xdr:twoCellAnchor>
    <xdr:from>
      <xdr:col>0</xdr:col>
      <xdr:colOff>212911</xdr:colOff>
      <xdr:row>109</xdr:row>
      <xdr:rowOff>112065</xdr:rowOff>
    </xdr:from>
    <xdr:to>
      <xdr:col>38</xdr:col>
      <xdr:colOff>78440</xdr:colOff>
      <xdr:row>137</xdr:row>
      <xdr:rowOff>145676</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403416</xdr:colOff>
      <xdr:row>130</xdr:row>
      <xdr:rowOff>156882</xdr:rowOff>
    </xdr:from>
    <xdr:to>
      <xdr:col>8</xdr:col>
      <xdr:colOff>145679</xdr:colOff>
      <xdr:row>132</xdr:row>
      <xdr:rowOff>112058</xdr:rowOff>
    </xdr:to>
    <xdr:sp macro="" textlink="">
      <xdr:nvSpPr>
        <xdr:cNvPr id="5" name="左中かっこ 4"/>
        <xdr:cNvSpPr/>
      </xdr:nvSpPr>
      <xdr:spPr>
        <a:xfrm rot="16200000">
          <a:off x="2721072" y="11383776"/>
          <a:ext cx="298076" cy="2571188"/>
        </a:xfrm>
        <a:prstGeom prst="leftBrace">
          <a:avLst>
            <a:gd name="adj1" fmla="val 8333"/>
            <a:gd name="adj2" fmla="val 48077"/>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201714</xdr:colOff>
      <xdr:row>131</xdr:row>
      <xdr:rowOff>2</xdr:rowOff>
    </xdr:from>
    <xdr:to>
      <xdr:col>32</xdr:col>
      <xdr:colOff>22415</xdr:colOff>
      <xdr:row>132</xdr:row>
      <xdr:rowOff>123266</xdr:rowOff>
    </xdr:to>
    <xdr:sp macro="" textlink="">
      <xdr:nvSpPr>
        <xdr:cNvPr id="6" name="左中かっこ 5"/>
        <xdr:cNvSpPr/>
      </xdr:nvSpPr>
      <xdr:spPr>
        <a:xfrm rot="16200000">
          <a:off x="11866195" y="10766896"/>
          <a:ext cx="294714" cy="3830726"/>
        </a:xfrm>
        <a:prstGeom prst="leftBrace">
          <a:avLst>
            <a:gd name="adj1" fmla="val 8333"/>
            <a:gd name="adj2" fmla="val 48077"/>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303117</xdr:colOff>
      <xdr:row>132</xdr:row>
      <xdr:rowOff>89646</xdr:rowOff>
    </xdr:from>
    <xdr:to>
      <xdr:col>17</xdr:col>
      <xdr:colOff>190499</xdr:colOff>
      <xdr:row>134</xdr:row>
      <xdr:rowOff>56028</xdr:rowOff>
    </xdr:to>
    <xdr:sp macro="" textlink="">
      <xdr:nvSpPr>
        <xdr:cNvPr id="7" name="テキスト ボックス 6"/>
        <xdr:cNvSpPr txBox="1"/>
      </xdr:nvSpPr>
      <xdr:spPr>
        <a:xfrm>
          <a:off x="6513417" y="12795996"/>
          <a:ext cx="1087532" cy="309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2014</a:t>
          </a:r>
          <a:r>
            <a:rPr kumimoji="1" lang="ja-JP" altLang="en-US" sz="1100">
              <a:solidFill>
                <a:srgbClr val="FF0000"/>
              </a:solidFill>
            </a:rPr>
            <a:t>年</a:t>
          </a:r>
        </a:p>
      </xdr:txBody>
    </xdr:sp>
    <xdr:clientData/>
  </xdr:twoCellAnchor>
  <xdr:twoCellAnchor>
    <xdr:from>
      <xdr:col>4</xdr:col>
      <xdr:colOff>257736</xdr:colOff>
      <xdr:row>132</xdr:row>
      <xdr:rowOff>78441</xdr:rowOff>
    </xdr:from>
    <xdr:to>
      <xdr:col>6</xdr:col>
      <xdr:colOff>168090</xdr:colOff>
      <xdr:row>134</xdr:row>
      <xdr:rowOff>44823</xdr:rowOff>
    </xdr:to>
    <xdr:sp macro="" textlink="">
      <xdr:nvSpPr>
        <xdr:cNvPr id="8" name="テキスト ボックス 7"/>
        <xdr:cNvSpPr txBox="1"/>
      </xdr:nvSpPr>
      <xdr:spPr>
        <a:xfrm>
          <a:off x="2381811" y="12784791"/>
          <a:ext cx="920004" cy="3092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2013</a:t>
          </a:r>
          <a:r>
            <a:rPr kumimoji="1" lang="ja-JP" altLang="en-US" sz="1100">
              <a:solidFill>
                <a:srgbClr val="FF0000"/>
              </a:solidFill>
            </a:rPr>
            <a:t>年</a:t>
          </a:r>
        </a:p>
      </xdr:txBody>
    </xdr:sp>
    <xdr:clientData/>
  </xdr:twoCellAnchor>
  <xdr:twoCellAnchor>
    <xdr:from>
      <xdr:col>8</xdr:col>
      <xdr:colOff>246534</xdr:colOff>
      <xdr:row>130</xdr:row>
      <xdr:rowOff>168087</xdr:rowOff>
    </xdr:from>
    <xdr:to>
      <xdr:col>23</xdr:col>
      <xdr:colOff>100853</xdr:colOff>
      <xdr:row>132</xdr:row>
      <xdr:rowOff>123263</xdr:rowOff>
    </xdr:to>
    <xdr:sp macro="" textlink="">
      <xdr:nvSpPr>
        <xdr:cNvPr id="9" name="左中かっこ 8"/>
        <xdr:cNvSpPr/>
      </xdr:nvSpPr>
      <xdr:spPr>
        <a:xfrm rot="16200000">
          <a:off x="6977906" y="9810190"/>
          <a:ext cx="298076" cy="5740769"/>
        </a:xfrm>
        <a:prstGeom prst="leftBrace">
          <a:avLst>
            <a:gd name="adj1" fmla="val 8333"/>
            <a:gd name="adj2" fmla="val 48077"/>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67247</xdr:colOff>
      <xdr:row>131</xdr:row>
      <xdr:rowOff>11208</xdr:rowOff>
    </xdr:from>
    <xdr:to>
      <xdr:col>37</xdr:col>
      <xdr:colOff>302562</xdr:colOff>
      <xdr:row>132</xdr:row>
      <xdr:rowOff>134472</xdr:rowOff>
    </xdr:to>
    <xdr:sp macro="" textlink="">
      <xdr:nvSpPr>
        <xdr:cNvPr id="10" name="左中かっこ 9"/>
        <xdr:cNvSpPr/>
      </xdr:nvSpPr>
      <xdr:spPr>
        <a:xfrm rot="16200000">
          <a:off x="14972748" y="11547107"/>
          <a:ext cx="294714" cy="2292715"/>
        </a:xfrm>
        <a:prstGeom prst="leftBrace">
          <a:avLst>
            <a:gd name="adj1" fmla="val 8333"/>
            <a:gd name="adj2" fmla="val 48077"/>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34176</xdr:colOff>
      <xdr:row>132</xdr:row>
      <xdr:rowOff>89646</xdr:rowOff>
    </xdr:from>
    <xdr:to>
      <xdr:col>28</xdr:col>
      <xdr:colOff>112057</xdr:colOff>
      <xdr:row>134</xdr:row>
      <xdr:rowOff>56028</xdr:rowOff>
    </xdr:to>
    <xdr:sp macro="" textlink="">
      <xdr:nvSpPr>
        <xdr:cNvPr id="11" name="テキスト ボックス 10"/>
        <xdr:cNvSpPr txBox="1"/>
      </xdr:nvSpPr>
      <xdr:spPr>
        <a:xfrm>
          <a:off x="11445126" y="12795996"/>
          <a:ext cx="1087531" cy="309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2015</a:t>
          </a:r>
          <a:r>
            <a:rPr kumimoji="1" lang="ja-JP" altLang="en-US" sz="1100">
              <a:solidFill>
                <a:srgbClr val="FF0000"/>
              </a:solidFill>
            </a:rPr>
            <a:t>年</a:t>
          </a:r>
        </a:p>
      </xdr:txBody>
    </xdr:sp>
    <xdr:clientData/>
  </xdr:twoCellAnchor>
  <xdr:twoCellAnchor>
    <xdr:from>
      <xdr:col>35</xdr:col>
      <xdr:colOff>336734</xdr:colOff>
      <xdr:row>132</xdr:row>
      <xdr:rowOff>112058</xdr:rowOff>
    </xdr:from>
    <xdr:to>
      <xdr:col>36</xdr:col>
      <xdr:colOff>437028</xdr:colOff>
      <xdr:row>134</xdr:row>
      <xdr:rowOff>78440</xdr:rowOff>
    </xdr:to>
    <xdr:sp macro="" textlink="">
      <xdr:nvSpPr>
        <xdr:cNvPr id="12" name="テキスト ボックス 11"/>
        <xdr:cNvSpPr txBox="1"/>
      </xdr:nvSpPr>
      <xdr:spPr>
        <a:xfrm>
          <a:off x="14567084" y="12818408"/>
          <a:ext cx="1081369" cy="309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2016</a:t>
          </a:r>
          <a:r>
            <a:rPr kumimoji="1" lang="ja-JP" altLang="en-US" sz="1100">
              <a:solidFill>
                <a:srgbClr val="FF0000"/>
              </a:solidFill>
            </a:rPr>
            <a:t>年</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209550</xdr:colOff>
      <xdr:row>5</xdr:row>
      <xdr:rowOff>152400</xdr:rowOff>
    </xdr:from>
    <xdr:to>
      <xdr:col>1</xdr:col>
      <xdr:colOff>457200</xdr:colOff>
      <xdr:row>7</xdr:row>
      <xdr:rowOff>104775</xdr:rowOff>
    </xdr:to>
    <xdr:sp macro="" textlink="">
      <xdr:nvSpPr>
        <xdr:cNvPr id="2" name="角丸四角形吹き出し 1"/>
        <xdr:cNvSpPr/>
      </xdr:nvSpPr>
      <xdr:spPr>
        <a:xfrm>
          <a:off x="209550" y="1562100"/>
          <a:ext cx="971550" cy="295275"/>
        </a:xfrm>
        <a:prstGeom prst="wedgeRoundRectCallout">
          <a:avLst>
            <a:gd name="adj1" fmla="val 118291"/>
            <a:gd name="adj2" fmla="val 36528"/>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ドル</a:t>
          </a:r>
        </a:p>
      </xdr:txBody>
    </xdr:sp>
    <xdr:clientData/>
  </xdr:twoCellAnchor>
  <xdr:twoCellAnchor>
    <xdr:from>
      <xdr:col>29</xdr:col>
      <xdr:colOff>33617</xdr:colOff>
      <xdr:row>4</xdr:row>
      <xdr:rowOff>123825</xdr:rowOff>
    </xdr:from>
    <xdr:to>
      <xdr:col>30</xdr:col>
      <xdr:colOff>212911</xdr:colOff>
      <xdr:row>6</xdr:row>
      <xdr:rowOff>76200</xdr:rowOff>
    </xdr:to>
    <xdr:sp macro="" textlink="">
      <xdr:nvSpPr>
        <xdr:cNvPr id="3" name="角丸四角形吹き出し 2"/>
        <xdr:cNvSpPr/>
      </xdr:nvSpPr>
      <xdr:spPr>
        <a:xfrm>
          <a:off x="13216217" y="1362075"/>
          <a:ext cx="484094" cy="295275"/>
        </a:xfrm>
        <a:prstGeom prst="wedgeRoundRectCallout">
          <a:avLst>
            <a:gd name="adj1" fmla="val -26512"/>
            <a:gd name="adj2" fmla="val 101639"/>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ドル</a:t>
          </a:r>
        </a:p>
      </xdr:txBody>
    </xdr:sp>
    <xdr:clientData/>
  </xdr:twoCellAnchor>
  <xdr:twoCellAnchor>
    <xdr:from>
      <xdr:col>0</xdr:col>
      <xdr:colOff>212911</xdr:colOff>
      <xdr:row>109</xdr:row>
      <xdr:rowOff>112065</xdr:rowOff>
    </xdr:from>
    <xdr:to>
      <xdr:col>38</xdr:col>
      <xdr:colOff>78440</xdr:colOff>
      <xdr:row>137</xdr:row>
      <xdr:rowOff>145676</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403416</xdr:colOff>
      <xdr:row>130</xdr:row>
      <xdr:rowOff>156882</xdr:rowOff>
    </xdr:from>
    <xdr:to>
      <xdr:col>8</xdr:col>
      <xdr:colOff>145679</xdr:colOff>
      <xdr:row>132</xdr:row>
      <xdr:rowOff>112058</xdr:rowOff>
    </xdr:to>
    <xdr:sp macro="" textlink="">
      <xdr:nvSpPr>
        <xdr:cNvPr id="5" name="左中かっこ 4"/>
        <xdr:cNvSpPr/>
      </xdr:nvSpPr>
      <xdr:spPr>
        <a:xfrm rot="16200000">
          <a:off x="2721072" y="11383776"/>
          <a:ext cx="298076" cy="2571188"/>
        </a:xfrm>
        <a:prstGeom prst="leftBrace">
          <a:avLst>
            <a:gd name="adj1" fmla="val 8333"/>
            <a:gd name="adj2" fmla="val 48077"/>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201714</xdr:colOff>
      <xdr:row>131</xdr:row>
      <xdr:rowOff>2</xdr:rowOff>
    </xdr:from>
    <xdr:to>
      <xdr:col>32</xdr:col>
      <xdr:colOff>22415</xdr:colOff>
      <xdr:row>132</xdr:row>
      <xdr:rowOff>123266</xdr:rowOff>
    </xdr:to>
    <xdr:sp macro="" textlink="">
      <xdr:nvSpPr>
        <xdr:cNvPr id="6" name="左中かっこ 5"/>
        <xdr:cNvSpPr/>
      </xdr:nvSpPr>
      <xdr:spPr>
        <a:xfrm rot="16200000">
          <a:off x="12132895" y="10766896"/>
          <a:ext cx="294714" cy="3830726"/>
        </a:xfrm>
        <a:prstGeom prst="leftBrace">
          <a:avLst>
            <a:gd name="adj1" fmla="val 8333"/>
            <a:gd name="adj2" fmla="val 48077"/>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303117</xdr:colOff>
      <xdr:row>132</xdr:row>
      <xdr:rowOff>89646</xdr:rowOff>
    </xdr:from>
    <xdr:to>
      <xdr:col>17</xdr:col>
      <xdr:colOff>190499</xdr:colOff>
      <xdr:row>134</xdr:row>
      <xdr:rowOff>56028</xdr:rowOff>
    </xdr:to>
    <xdr:sp macro="" textlink="">
      <xdr:nvSpPr>
        <xdr:cNvPr id="7" name="テキスト ボックス 6"/>
        <xdr:cNvSpPr txBox="1"/>
      </xdr:nvSpPr>
      <xdr:spPr>
        <a:xfrm>
          <a:off x="6513417" y="12795996"/>
          <a:ext cx="1087532" cy="309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2014</a:t>
          </a:r>
          <a:r>
            <a:rPr kumimoji="1" lang="ja-JP" altLang="en-US" sz="1100">
              <a:solidFill>
                <a:srgbClr val="FF0000"/>
              </a:solidFill>
            </a:rPr>
            <a:t>年</a:t>
          </a:r>
        </a:p>
      </xdr:txBody>
    </xdr:sp>
    <xdr:clientData/>
  </xdr:twoCellAnchor>
  <xdr:twoCellAnchor>
    <xdr:from>
      <xdr:col>4</xdr:col>
      <xdr:colOff>257736</xdr:colOff>
      <xdr:row>132</xdr:row>
      <xdr:rowOff>78441</xdr:rowOff>
    </xdr:from>
    <xdr:to>
      <xdr:col>6</xdr:col>
      <xdr:colOff>168090</xdr:colOff>
      <xdr:row>134</xdr:row>
      <xdr:rowOff>44823</xdr:rowOff>
    </xdr:to>
    <xdr:sp macro="" textlink="">
      <xdr:nvSpPr>
        <xdr:cNvPr id="8" name="テキスト ボックス 7"/>
        <xdr:cNvSpPr txBox="1"/>
      </xdr:nvSpPr>
      <xdr:spPr>
        <a:xfrm>
          <a:off x="2381811" y="12784791"/>
          <a:ext cx="920004" cy="3092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2013</a:t>
          </a:r>
          <a:r>
            <a:rPr kumimoji="1" lang="ja-JP" altLang="en-US" sz="1100">
              <a:solidFill>
                <a:srgbClr val="FF0000"/>
              </a:solidFill>
            </a:rPr>
            <a:t>年</a:t>
          </a:r>
        </a:p>
      </xdr:txBody>
    </xdr:sp>
    <xdr:clientData/>
  </xdr:twoCellAnchor>
  <xdr:twoCellAnchor>
    <xdr:from>
      <xdr:col>8</xdr:col>
      <xdr:colOff>246534</xdr:colOff>
      <xdr:row>130</xdr:row>
      <xdr:rowOff>168087</xdr:rowOff>
    </xdr:from>
    <xdr:to>
      <xdr:col>23</xdr:col>
      <xdr:colOff>100853</xdr:colOff>
      <xdr:row>132</xdr:row>
      <xdr:rowOff>123263</xdr:rowOff>
    </xdr:to>
    <xdr:sp macro="" textlink="">
      <xdr:nvSpPr>
        <xdr:cNvPr id="9" name="左中かっこ 8"/>
        <xdr:cNvSpPr/>
      </xdr:nvSpPr>
      <xdr:spPr>
        <a:xfrm rot="16200000">
          <a:off x="7111256" y="9676840"/>
          <a:ext cx="298076" cy="6007469"/>
        </a:xfrm>
        <a:prstGeom prst="leftBrace">
          <a:avLst>
            <a:gd name="adj1" fmla="val 8333"/>
            <a:gd name="adj2" fmla="val 48077"/>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67247</xdr:colOff>
      <xdr:row>131</xdr:row>
      <xdr:rowOff>11208</xdr:rowOff>
    </xdr:from>
    <xdr:to>
      <xdr:col>37</xdr:col>
      <xdr:colOff>302562</xdr:colOff>
      <xdr:row>132</xdr:row>
      <xdr:rowOff>134472</xdr:rowOff>
    </xdr:to>
    <xdr:sp macro="" textlink="">
      <xdr:nvSpPr>
        <xdr:cNvPr id="10" name="左中かっこ 9"/>
        <xdr:cNvSpPr/>
      </xdr:nvSpPr>
      <xdr:spPr>
        <a:xfrm rot="16200000">
          <a:off x="15239448" y="11547107"/>
          <a:ext cx="294714" cy="2292715"/>
        </a:xfrm>
        <a:prstGeom prst="leftBrace">
          <a:avLst>
            <a:gd name="adj1" fmla="val 8333"/>
            <a:gd name="adj2" fmla="val 48077"/>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34176</xdr:colOff>
      <xdr:row>132</xdr:row>
      <xdr:rowOff>89646</xdr:rowOff>
    </xdr:from>
    <xdr:to>
      <xdr:col>28</xdr:col>
      <xdr:colOff>112057</xdr:colOff>
      <xdr:row>134</xdr:row>
      <xdr:rowOff>56028</xdr:rowOff>
    </xdr:to>
    <xdr:sp macro="" textlink="">
      <xdr:nvSpPr>
        <xdr:cNvPr id="11" name="テキスト ボックス 10"/>
        <xdr:cNvSpPr txBox="1"/>
      </xdr:nvSpPr>
      <xdr:spPr>
        <a:xfrm>
          <a:off x="11711826" y="12795996"/>
          <a:ext cx="1087531" cy="309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2015</a:t>
          </a:r>
          <a:r>
            <a:rPr kumimoji="1" lang="ja-JP" altLang="en-US" sz="1100">
              <a:solidFill>
                <a:srgbClr val="FF0000"/>
              </a:solidFill>
            </a:rPr>
            <a:t>年</a:t>
          </a:r>
        </a:p>
      </xdr:txBody>
    </xdr:sp>
    <xdr:clientData/>
  </xdr:twoCellAnchor>
  <xdr:twoCellAnchor>
    <xdr:from>
      <xdr:col>35</xdr:col>
      <xdr:colOff>336734</xdr:colOff>
      <xdr:row>132</xdr:row>
      <xdr:rowOff>112058</xdr:rowOff>
    </xdr:from>
    <xdr:to>
      <xdr:col>36</xdr:col>
      <xdr:colOff>437028</xdr:colOff>
      <xdr:row>134</xdr:row>
      <xdr:rowOff>78440</xdr:rowOff>
    </xdr:to>
    <xdr:sp macro="" textlink="">
      <xdr:nvSpPr>
        <xdr:cNvPr id="12" name="テキスト ボックス 11"/>
        <xdr:cNvSpPr txBox="1"/>
      </xdr:nvSpPr>
      <xdr:spPr>
        <a:xfrm>
          <a:off x="14833784" y="12818408"/>
          <a:ext cx="1081369" cy="309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2016</a:t>
          </a:r>
          <a:r>
            <a:rPr kumimoji="1" lang="ja-JP" altLang="en-US" sz="1100">
              <a:solidFill>
                <a:srgbClr val="FF0000"/>
              </a:solidFill>
            </a:rPr>
            <a:t>年</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159881</xdr:colOff>
      <xdr:row>10</xdr:row>
      <xdr:rowOff>59094</xdr:rowOff>
    </xdr:from>
    <xdr:to>
      <xdr:col>7</xdr:col>
      <xdr:colOff>707686</xdr:colOff>
      <xdr:row>13</xdr:row>
      <xdr:rowOff>123665</xdr:rowOff>
    </xdr:to>
    <xdr:sp macro="" textlink="">
      <xdr:nvSpPr>
        <xdr:cNvPr id="2" name="右矢印 1"/>
        <xdr:cNvSpPr/>
      </xdr:nvSpPr>
      <xdr:spPr>
        <a:xfrm rot="2291944">
          <a:off x="4960481" y="1773594"/>
          <a:ext cx="528755" cy="578921"/>
        </a:xfrm>
        <a:prstGeom prst="rightArrow">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8</xdr:row>
      <xdr:rowOff>161926</xdr:rowOff>
    </xdr:from>
    <xdr:to>
      <xdr:col>7</xdr:col>
      <xdr:colOff>114299</xdr:colOff>
      <xdr:row>13</xdr:row>
      <xdr:rowOff>161926</xdr:rowOff>
    </xdr:to>
    <xdr:sp macro="" textlink="">
      <xdr:nvSpPr>
        <xdr:cNvPr id="3" name="右大かっこ 2"/>
        <xdr:cNvSpPr/>
      </xdr:nvSpPr>
      <xdr:spPr>
        <a:xfrm>
          <a:off x="4829175" y="1533526"/>
          <a:ext cx="85724" cy="857250"/>
        </a:xfrm>
        <a:prstGeom prst="rightBracket">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22"/>
  <sheetViews>
    <sheetView view="pageBreakPreview" zoomScale="70" zoomScaleNormal="85" zoomScaleSheetLayoutView="70" workbookViewId="0">
      <selection activeCell="C5" sqref="C5:E5"/>
    </sheetView>
  </sheetViews>
  <sheetFormatPr defaultRowHeight="13.5" x14ac:dyDescent="0.15"/>
  <cols>
    <col min="1" max="1" width="1.25" customWidth="1"/>
    <col min="2" max="2" width="23.5" bestFit="1" customWidth="1"/>
    <col min="3" max="5" width="50.625" style="109" customWidth="1"/>
    <col min="6" max="6" width="2.125" customWidth="1"/>
  </cols>
  <sheetData>
    <row r="2" spans="2:5" ht="38.25" customHeight="1" x14ac:dyDescent="0.15">
      <c r="B2" s="179" t="s">
        <v>231</v>
      </c>
      <c r="C2" s="180"/>
      <c r="D2" s="180"/>
      <c r="E2" s="180"/>
    </row>
    <row r="3" spans="2:5" s="111" customFormat="1" ht="337.5" customHeight="1" x14ac:dyDescent="0.15">
      <c r="B3" s="113" t="s">
        <v>206</v>
      </c>
      <c r="C3" s="177"/>
      <c r="D3" s="178"/>
      <c r="E3" s="178"/>
    </row>
    <row r="4" spans="2:5" s="111" customFormat="1" ht="58.5" customHeight="1" x14ac:dyDescent="0.15">
      <c r="B4" s="113" t="s">
        <v>212</v>
      </c>
      <c r="C4" s="119" t="s">
        <v>234</v>
      </c>
      <c r="D4" s="120" t="s">
        <v>232</v>
      </c>
      <c r="E4" s="121" t="s">
        <v>233</v>
      </c>
    </row>
    <row r="5" spans="2:5" s="111" customFormat="1" ht="83.25" customHeight="1" x14ac:dyDescent="0.15">
      <c r="B5" s="113" t="s">
        <v>207</v>
      </c>
      <c r="C5" s="177" t="s">
        <v>214</v>
      </c>
      <c r="D5" s="178"/>
      <c r="E5" s="178"/>
    </row>
    <row r="6" spans="2:5" s="111" customFormat="1" ht="283.5" customHeight="1" x14ac:dyDescent="0.15">
      <c r="B6" s="113" t="s">
        <v>213</v>
      </c>
      <c r="C6" s="114" t="s">
        <v>219</v>
      </c>
      <c r="D6" s="115" t="s">
        <v>223</v>
      </c>
      <c r="E6" s="115" t="s">
        <v>244</v>
      </c>
    </row>
    <row r="7" spans="2:5" s="111" customFormat="1" ht="79.5" customHeight="1" x14ac:dyDescent="0.15">
      <c r="B7" s="113" t="s">
        <v>208</v>
      </c>
      <c r="C7" s="114" t="s">
        <v>215</v>
      </c>
      <c r="D7" s="115" t="s">
        <v>224</v>
      </c>
      <c r="E7" s="116" t="s">
        <v>209</v>
      </c>
    </row>
    <row r="8" spans="2:5" s="111" customFormat="1" ht="108" customHeight="1" x14ac:dyDescent="0.15">
      <c r="B8" s="113" t="s">
        <v>81</v>
      </c>
      <c r="C8" s="117" t="s">
        <v>210</v>
      </c>
      <c r="D8" s="118" t="s">
        <v>226</v>
      </c>
      <c r="E8" s="118" t="s">
        <v>226</v>
      </c>
    </row>
    <row r="9" spans="2:5" s="111" customFormat="1" ht="65.25" customHeight="1" x14ac:dyDescent="0.15">
      <c r="B9" s="113" t="s">
        <v>80</v>
      </c>
      <c r="C9" s="114" t="s">
        <v>218</v>
      </c>
      <c r="D9" s="115" t="s">
        <v>225</v>
      </c>
      <c r="E9" s="115" t="s">
        <v>229</v>
      </c>
    </row>
    <row r="10" spans="2:5" s="111" customFormat="1" x14ac:dyDescent="0.15">
      <c r="B10" s="125"/>
      <c r="C10" s="112"/>
      <c r="D10" s="112"/>
      <c r="E10" s="112"/>
    </row>
    <row r="11" spans="2:5" x14ac:dyDescent="0.15">
      <c r="B11" s="122" t="s">
        <v>220</v>
      </c>
      <c r="C11" s="109" t="s">
        <v>235</v>
      </c>
    </row>
    <row r="12" spans="2:5" x14ac:dyDescent="0.15">
      <c r="B12" s="123" t="s">
        <v>228</v>
      </c>
      <c r="C12" s="110" t="s">
        <v>236</v>
      </c>
    </row>
    <row r="13" spans="2:5" x14ac:dyDescent="0.15">
      <c r="B13" s="124" t="s">
        <v>230</v>
      </c>
      <c r="C13" s="110" t="s">
        <v>237</v>
      </c>
    </row>
    <row r="14" spans="2:5" x14ac:dyDescent="0.15">
      <c r="B14" s="124" t="s">
        <v>221</v>
      </c>
      <c r="C14" s="110" t="s">
        <v>238</v>
      </c>
    </row>
    <row r="15" spans="2:5" x14ac:dyDescent="0.15">
      <c r="B15" s="124" t="s">
        <v>222</v>
      </c>
      <c r="C15" s="110" t="s">
        <v>239</v>
      </c>
    </row>
    <row r="16" spans="2:5" x14ac:dyDescent="0.15">
      <c r="B16" s="124"/>
      <c r="C16" s="110" t="s">
        <v>240</v>
      </c>
    </row>
    <row r="17" spans="2:3" x14ac:dyDescent="0.15">
      <c r="B17" s="124"/>
      <c r="C17" s="110" t="s">
        <v>241</v>
      </c>
    </row>
    <row r="18" spans="2:3" ht="13.5" customHeight="1" x14ac:dyDescent="0.15">
      <c r="B18" s="124"/>
      <c r="C18" s="110" t="s">
        <v>242</v>
      </c>
    </row>
    <row r="19" spans="2:3" x14ac:dyDescent="0.15">
      <c r="B19" s="124"/>
      <c r="C19" s="110" t="s">
        <v>243</v>
      </c>
    </row>
    <row r="20" spans="2:3" x14ac:dyDescent="0.15">
      <c r="B20" s="124"/>
    </row>
    <row r="21" spans="2:3" ht="207" customHeight="1" x14ac:dyDescent="0.15">
      <c r="B21" s="124" t="s">
        <v>245</v>
      </c>
      <c r="C21" s="126" t="s">
        <v>246</v>
      </c>
    </row>
    <row r="22" spans="2:3" ht="125.25" customHeight="1" x14ac:dyDescent="0.15">
      <c r="C22" s="127" t="s">
        <v>247</v>
      </c>
    </row>
  </sheetData>
  <mergeCells count="3">
    <mergeCell ref="C5:E5"/>
    <mergeCell ref="C3:E3"/>
    <mergeCell ref="B2:E2"/>
  </mergeCells>
  <phoneticPr fontId="2"/>
  <pageMargins left="0.7" right="0.7" top="0.75" bottom="0.75" header="0.3" footer="0.3"/>
  <pageSetup paperSize="9" scale="29" orientation="landscape"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36"/>
  <sheetViews>
    <sheetView view="pageBreakPreview" zoomScale="85" zoomScaleNormal="85" zoomScaleSheetLayoutView="85" workbookViewId="0">
      <selection activeCell="AC30" sqref="AC30"/>
    </sheetView>
  </sheetViews>
  <sheetFormatPr defaultRowHeight="13.5" x14ac:dyDescent="0.15"/>
  <cols>
    <col min="1" max="1" width="1.25" customWidth="1"/>
    <col min="2" max="2" width="1.875" customWidth="1"/>
    <col min="3" max="3" width="2.375" customWidth="1"/>
    <col min="4" max="4" width="2.5" customWidth="1"/>
    <col min="5" max="5" width="2.375" customWidth="1"/>
    <col min="6" max="6" width="3.75" customWidth="1"/>
    <col min="7" max="7" width="11.25" customWidth="1"/>
    <col min="8" max="8" width="11.125" customWidth="1"/>
    <col min="9" max="9" width="2" customWidth="1"/>
    <col min="10" max="10" width="3.375" bestFit="1" customWidth="1"/>
    <col min="11" max="11" width="3.375" customWidth="1"/>
    <col min="12" max="12" width="19.875" customWidth="1"/>
    <col min="13" max="13" width="2.25" customWidth="1"/>
    <col min="14" max="14" width="3.375" bestFit="1" customWidth="1"/>
    <col min="15" max="15" width="3.375" customWidth="1"/>
    <col min="16" max="16" width="19.625" customWidth="1"/>
    <col min="17" max="17" width="2.25" customWidth="1"/>
    <col min="18" max="18" width="3.375" bestFit="1" customWidth="1"/>
    <col min="19" max="19" width="3.375" customWidth="1"/>
    <col min="20" max="20" width="16.125" customWidth="1"/>
    <col min="21" max="21" width="2.125" customWidth="1"/>
    <col min="22" max="22" width="3.375" bestFit="1" customWidth="1"/>
    <col min="23" max="23" width="3.375" customWidth="1"/>
    <col min="24" max="24" width="15.75" customWidth="1"/>
    <col min="25" max="25" width="2.125" customWidth="1"/>
    <col min="26" max="26" width="3.375" bestFit="1" customWidth="1"/>
    <col min="27" max="27" width="13.875" customWidth="1"/>
  </cols>
  <sheetData>
    <row r="2" spans="2:24" ht="25.5" x14ac:dyDescent="0.15">
      <c r="B2" s="52" t="s">
        <v>114</v>
      </c>
    </row>
    <row r="3" spans="2:24" x14ac:dyDescent="0.15">
      <c r="C3" t="s">
        <v>113</v>
      </c>
    </row>
    <row r="4" spans="2:24" x14ac:dyDescent="0.15">
      <c r="C4" t="s">
        <v>112</v>
      </c>
    </row>
    <row r="5" spans="2:24" x14ac:dyDescent="0.15">
      <c r="C5" t="s">
        <v>111</v>
      </c>
    </row>
    <row r="6" spans="2:24" x14ac:dyDescent="0.15">
      <c r="D6" t="s">
        <v>110</v>
      </c>
    </row>
    <row r="7" spans="2:24" x14ac:dyDescent="0.15">
      <c r="D7" t="s">
        <v>109</v>
      </c>
    </row>
    <row r="8" spans="2:24" x14ac:dyDescent="0.15">
      <c r="D8" t="s">
        <v>101</v>
      </c>
    </row>
    <row r="9" spans="2:24" x14ac:dyDescent="0.15">
      <c r="E9" t="s">
        <v>108</v>
      </c>
    </row>
    <row r="10" spans="2:24" x14ac:dyDescent="0.15">
      <c r="E10" t="s">
        <v>107</v>
      </c>
      <c r="I10" s="301" t="s">
        <v>135</v>
      </c>
      <c r="J10" s="302"/>
      <c r="K10" s="302"/>
      <c r="L10" s="302"/>
      <c r="M10" s="302"/>
      <c r="N10" s="302"/>
      <c r="O10" s="302"/>
      <c r="P10" s="302"/>
      <c r="Q10" s="302"/>
      <c r="R10" s="302"/>
      <c r="S10" s="302"/>
      <c r="T10" s="302"/>
      <c r="U10" s="302"/>
      <c r="V10" s="302"/>
      <c r="W10" s="302"/>
      <c r="X10" s="303"/>
    </row>
    <row r="11" spans="2:24" x14ac:dyDescent="0.15">
      <c r="E11" t="s">
        <v>105</v>
      </c>
      <c r="I11" s="304"/>
      <c r="J11" s="305"/>
      <c r="K11" s="305"/>
      <c r="L11" s="305"/>
      <c r="M11" s="305"/>
      <c r="N11" s="305"/>
      <c r="O11" s="305"/>
      <c r="P11" s="305"/>
      <c r="Q11" s="305"/>
      <c r="R11" s="305"/>
      <c r="S11" s="305"/>
      <c r="T11" s="305"/>
      <c r="U11" s="305"/>
      <c r="V11" s="305"/>
      <c r="W11" s="305"/>
      <c r="X11" s="306"/>
    </row>
    <row r="12" spans="2:24" x14ac:dyDescent="0.15">
      <c r="E12" t="s">
        <v>104</v>
      </c>
      <c r="I12" s="304"/>
      <c r="J12" s="305"/>
      <c r="K12" s="305"/>
      <c r="L12" s="305"/>
      <c r="M12" s="305"/>
      <c r="N12" s="305"/>
      <c r="O12" s="305"/>
      <c r="P12" s="305"/>
      <c r="Q12" s="305"/>
      <c r="R12" s="305"/>
      <c r="S12" s="305"/>
      <c r="T12" s="305"/>
      <c r="U12" s="305"/>
      <c r="V12" s="305"/>
      <c r="W12" s="305"/>
      <c r="X12" s="306"/>
    </row>
    <row r="13" spans="2:24" x14ac:dyDescent="0.15">
      <c r="E13" t="s">
        <v>103</v>
      </c>
      <c r="I13" s="304"/>
      <c r="J13" s="305"/>
      <c r="K13" s="305"/>
      <c r="L13" s="305"/>
      <c r="M13" s="305"/>
      <c r="N13" s="305"/>
      <c r="O13" s="305"/>
      <c r="P13" s="305"/>
      <c r="Q13" s="305"/>
      <c r="R13" s="305"/>
      <c r="S13" s="305"/>
      <c r="T13" s="305"/>
      <c r="U13" s="305"/>
      <c r="V13" s="305"/>
      <c r="W13" s="305"/>
      <c r="X13" s="306"/>
    </row>
    <row r="14" spans="2:24" ht="39" customHeight="1" x14ac:dyDescent="0.15">
      <c r="E14" s="50" t="s">
        <v>132</v>
      </c>
      <c r="I14" s="307"/>
      <c r="J14" s="308"/>
      <c r="K14" s="308"/>
      <c r="L14" s="308"/>
      <c r="M14" s="308"/>
      <c r="N14" s="308"/>
      <c r="O14" s="308"/>
      <c r="P14" s="308"/>
      <c r="Q14" s="308"/>
      <c r="R14" s="308"/>
      <c r="S14" s="308"/>
      <c r="T14" s="308"/>
      <c r="U14" s="308"/>
      <c r="V14" s="308"/>
      <c r="W14" s="308"/>
      <c r="X14" s="309"/>
    </row>
    <row r="15" spans="2:24" ht="28.5" customHeight="1" x14ac:dyDescent="0.15">
      <c r="F15" s="310" t="s">
        <v>159</v>
      </c>
      <c r="G15" s="310"/>
      <c r="H15" s="310"/>
      <c r="I15" s="311" t="s">
        <v>106</v>
      </c>
      <c r="J15" s="311"/>
      <c r="K15" s="311"/>
      <c r="L15" s="311"/>
      <c r="M15" s="54" t="s">
        <v>105</v>
      </c>
      <c r="N15" s="54"/>
      <c r="O15" s="54"/>
      <c r="P15" s="54"/>
      <c r="Q15" s="54" t="s">
        <v>104</v>
      </c>
      <c r="R15" s="54"/>
      <c r="S15" s="54"/>
      <c r="T15" s="54"/>
      <c r="U15" s="54" t="s">
        <v>103</v>
      </c>
      <c r="V15" s="54"/>
      <c r="W15" s="54"/>
      <c r="X15" s="54"/>
    </row>
    <row r="16" spans="2:24" x14ac:dyDescent="0.15">
      <c r="F16" s="312" t="s">
        <v>102</v>
      </c>
      <c r="G16" s="312"/>
      <c r="H16" s="312"/>
      <c r="I16" s="51"/>
      <c r="J16" s="51" t="s">
        <v>142</v>
      </c>
      <c r="K16" s="51"/>
      <c r="L16" s="51"/>
      <c r="M16" s="51"/>
      <c r="N16" s="51" t="s">
        <v>99</v>
      </c>
      <c r="O16" s="51"/>
      <c r="P16" s="51"/>
      <c r="Q16" s="51"/>
      <c r="R16" s="51" t="s">
        <v>95</v>
      </c>
      <c r="S16" s="51"/>
      <c r="T16" s="51"/>
      <c r="U16" s="51"/>
      <c r="V16" s="51" t="s">
        <v>142</v>
      </c>
      <c r="W16" s="51"/>
      <c r="X16" s="51"/>
    </row>
    <row r="17" spans="6:24" x14ac:dyDescent="0.15">
      <c r="F17" s="312" t="s">
        <v>101</v>
      </c>
      <c r="G17" s="312"/>
      <c r="H17" s="312"/>
      <c r="I17" s="51"/>
      <c r="J17" s="51" t="s">
        <v>90</v>
      </c>
      <c r="K17" s="51"/>
      <c r="L17" s="51"/>
      <c r="M17" s="51"/>
      <c r="N17" s="51" t="s">
        <v>99</v>
      </c>
      <c r="O17" s="51"/>
      <c r="P17" s="51"/>
      <c r="Q17" s="51"/>
      <c r="R17" s="51" t="s">
        <v>142</v>
      </c>
      <c r="S17" s="51"/>
      <c r="T17" s="51"/>
      <c r="U17" s="51"/>
      <c r="V17" s="51" t="s">
        <v>95</v>
      </c>
      <c r="W17" s="51"/>
      <c r="X17" s="51"/>
    </row>
    <row r="18" spans="6:24" x14ac:dyDescent="0.15">
      <c r="F18" s="51"/>
      <c r="G18" s="313">
        <v>23.6</v>
      </c>
      <c r="H18" s="314"/>
      <c r="I18" s="51"/>
      <c r="J18" s="51"/>
      <c r="K18" s="51" t="s">
        <v>86</v>
      </c>
      <c r="L18" s="51"/>
      <c r="M18" s="51"/>
      <c r="N18" s="51"/>
      <c r="O18" s="51"/>
      <c r="P18" s="51"/>
      <c r="Q18" s="51"/>
      <c r="R18" s="51"/>
      <c r="S18" s="51" t="s">
        <v>87</v>
      </c>
      <c r="T18" s="51"/>
      <c r="U18" s="51"/>
      <c r="V18" s="51"/>
      <c r="W18" s="51" t="s">
        <v>85</v>
      </c>
      <c r="X18" s="51"/>
    </row>
    <row r="19" spans="6:24" x14ac:dyDescent="0.15">
      <c r="F19" s="51"/>
      <c r="G19" s="313">
        <v>38.200000000000003</v>
      </c>
      <c r="H19" s="314"/>
      <c r="I19" s="51"/>
      <c r="J19" s="51"/>
      <c r="K19" s="51"/>
      <c r="L19" s="51"/>
      <c r="M19" s="51"/>
      <c r="N19" s="51"/>
      <c r="O19" s="51" t="s">
        <v>86</v>
      </c>
      <c r="P19" s="51"/>
      <c r="Q19" s="51"/>
      <c r="R19" s="51"/>
      <c r="S19" s="51" t="s">
        <v>85</v>
      </c>
      <c r="T19" s="51"/>
      <c r="U19" s="51"/>
      <c r="V19" s="51"/>
      <c r="W19" s="51"/>
      <c r="X19" s="51"/>
    </row>
    <row r="20" spans="6:24" x14ac:dyDescent="0.15">
      <c r="F20" s="312" t="s">
        <v>100</v>
      </c>
      <c r="G20" s="312"/>
      <c r="H20" s="312"/>
      <c r="I20" s="51"/>
      <c r="J20" s="51" t="s">
        <v>142</v>
      </c>
      <c r="K20" s="51"/>
      <c r="L20" s="51"/>
      <c r="M20" s="51"/>
      <c r="N20" s="51" t="s">
        <v>99</v>
      </c>
      <c r="O20" s="51"/>
      <c r="P20" s="51"/>
      <c r="Q20" s="51"/>
      <c r="R20" s="51" t="s">
        <v>98</v>
      </c>
      <c r="S20" s="51"/>
      <c r="T20" s="51"/>
      <c r="U20" s="51"/>
      <c r="V20" s="51" t="s">
        <v>95</v>
      </c>
      <c r="W20" s="51"/>
      <c r="X20" s="51"/>
    </row>
    <row r="21" spans="6:24" x14ac:dyDescent="0.15">
      <c r="F21" s="51"/>
      <c r="G21" s="315" t="s">
        <v>97</v>
      </c>
      <c r="H21" s="207"/>
      <c r="I21" s="51"/>
      <c r="J21" s="51"/>
      <c r="K21" s="51" t="s">
        <v>87</v>
      </c>
      <c r="L21" s="51"/>
      <c r="M21" s="51"/>
      <c r="N21" s="51"/>
      <c r="O21" s="51"/>
      <c r="P21" s="51"/>
      <c r="Q21" s="51"/>
      <c r="R21" s="51"/>
      <c r="S21" s="51" t="s">
        <v>86</v>
      </c>
      <c r="T21" s="51"/>
      <c r="U21" s="51"/>
      <c r="V21" s="51"/>
      <c r="W21" s="51" t="s">
        <v>86</v>
      </c>
      <c r="X21" s="51"/>
    </row>
    <row r="22" spans="6:24" x14ac:dyDescent="0.15">
      <c r="F22" s="312" t="s">
        <v>96</v>
      </c>
      <c r="G22" s="312"/>
      <c r="H22" s="312"/>
      <c r="I22" s="51"/>
      <c r="J22" s="51" t="s">
        <v>90</v>
      </c>
      <c r="K22" s="51"/>
      <c r="L22" s="51"/>
      <c r="M22" s="51"/>
      <c r="N22" s="51"/>
      <c r="O22" s="51"/>
      <c r="P22" s="51"/>
      <c r="Q22" s="51"/>
      <c r="R22" s="51" t="s">
        <v>90</v>
      </c>
      <c r="S22" s="51"/>
      <c r="T22" s="51"/>
      <c r="U22" s="51"/>
      <c r="V22" s="51" t="s">
        <v>95</v>
      </c>
      <c r="W22" s="51"/>
      <c r="X22" s="51"/>
    </row>
    <row r="23" spans="6:24" x14ac:dyDescent="0.15">
      <c r="F23" s="51"/>
      <c r="G23" s="315" t="s">
        <v>94</v>
      </c>
      <c r="H23" s="207"/>
      <c r="I23" s="51"/>
      <c r="J23" s="51"/>
      <c r="K23" s="51" t="s">
        <v>86</v>
      </c>
      <c r="L23" s="51"/>
      <c r="M23" s="51"/>
      <c r="N23" s="51"/>
      <c r="O23" s="51"/>
      <c r="P23" s="51"/>
      <c r="Q23" s="51"/>
      <c r="R23" s="51"/>
      <c r="S23" s="51" t="s">
        <v>86</v>
      </c>
      <c r="T23" s="51"/>
      <c r="U23" s="51"/>
      <c r="V23" s="51"/>
      <c r="W23" s="51" t="s">
        <v>86</v>
      </c>
      <c r="X23" s="51"/>
    </row>
    <row r="24" spans="6:24" x14ac:dyDescent="0.15">
      <c r="F24" s="51"/>
      <c r="G24" s="315" t="s">
        <v>93</v>
      </c>
      <c r="H24" s="207"/>
      <c r="I24" s="51"/>
      <c r="J24" s="51"/>
      <c r="K24" s="51" t="s">
        <v>85</v>
      </c>
      <c r="L24" s="51"/>
      <c r="M24" s="51"/>
      <c r="N24" s="51"/>
      <c r="O24" s="51"/>
      <c r="P24" s="51"/>
      <c r="Q24" s="51"/>
      <c r="R24" s="51"/>
      <c r="S24" s="51" t="s">
        <v>87</v>
      </c>
      <c r="T24" s="51"/>
      <c r="U24" s="51"/>
      <c r="V24" s="51"/>
      <c r="W24" s="51" t="s">
        <v>85</v>
      </c>
      <c r="X24" s="51"/>
    </row>
    <row r="25" spans="6:24" x14ac:dyDescent="0.15">
      <c r="F25" s="51"/>
      <c r="G25" s="315" t="s">
        <v>92</v>
      </c>
      <c r="H25" s="207"/>
      <c r="I25" s="51"/>
      <c r="J25" s="51"/>
      <c r="K25" s="51"/>
      <c r="L25" s="51"/>
      <c r="M25" s="51"/>
      <c r="N25" s="51"/>
      <c r="O25" s="51" t="s">
        <v>85</v>
      </c>
      <c r="P25" s="51"/>
      <c r="Q25" s="51"/>
      <c r="R25" s="51"/>
      <c r="S25" s="51" t="s">
        <v>86</v>
      </c>
      <c r="T25" s="51"/>
      <c r="U25" s="51"/>
      <c r="V25" s="51"/>
      <c r="W25" s="51"/>
      <c r="X25" s="51"/>
    </row>
    <row r="26" spans="6:24" x14ac:dyDescent="0.15">
      <c r="F26" s="312" t="s">
        <v>91</v>
      </c>
      <c r="G26" s="312"/>
      <c r="H26" s="312"/>
      <c r="I26" s="51"/>
      <c r="J26" s="51" t="s">
        <v>142</v>
      </c>
      <c r="K26" s="51"/>
      <c r="L26" s="51"/>
      <c r="M26" s="51"/>
      <c r="N26" s="51" t="s">
        <v>90</v>
      </c>
      <c r="O26" s="51"/>
      <c r="P26" s="51"/>
      <c r="Q26" s="51"/>
      <c r="R26" s="51" t="s">
        <v>142</v>
      </c>
      <c r="S26" s="51"/>
      <c r="T26" s="51"/>
      <c r="U26" s="51"/>
      <c r="V26" s="51" t="s">
        <v>142</v>
      </c>
      <c r="W26" s="51"/>
      <c r="X26" s="51"/>
    </row>
    <row r="27" spans="6:24" x14ac:dyDescent="0.15">
      <c r="F27" s="51"/>
      <c r="G27" s="315" t="s">
        <v>89</v>
      </c>
      <c r="H27" s="207"/>
      <c r="I27" s="51"/>
      <c r="J27" s="51"/>
      <c r="K27" s="51" t="s">
        <v>86</v>
      </c>
      <c r="L27" s="51"/>
      <c r="M27" s="51"/>
      <c r="N27" s="51"/>
      <c r="O27" s="51" t="s">
        <v>86</v>
      </c>
      <c r="P27" s="51"/>
      <c r="Q27" s="51"/>
      <c r="R27" s="51"/>
      <c r="S27" s="51" t="s">
        <v>86</v>
      </c>
      <c r="T27" s="51"/>
      <c r="U27" s="51"/>
      <c r="V27" s="51"/>
      <c r="W27" s="51" t="s">
        <v>85</v>
      </c>
      <c r="X27" s="51"/>
    </row>
    <row r="28" spans="6:24" x14ac:dyDescent="0.15">
      <c r="F28" s="51"/>
      <c r="G28" s="315" t="s">
        <v>88</v>
      </c>
      <c r="H28" s="207"/>
      <c r="I28" s="51"/>
      <c r="J28" s="51"/>
      <c r="K28" s="51" t="s">
        <v>85</v>
      </c>
      <c r="L28" s="51"/>
      <c r="M28" s="51"/>
      <c r="N28" s="51"/>
      <c r="O28" s="51" t="s">
        <v>86</v>
      </c>
      <c r="P28" s="51"/>
      <c r="Q28" s="51"/>
      <c r="R28" s="51"/>
      <c r="S28" s="51" t="s">
        <v>87</v>
      </c>
      <c r="T28" s="51"/>
      <c r="U28" s="51"/>
      <c r="V28" s="51"/>
      <c r="W28" s="51" t="s">
        <v>86</v>
      </c>
      <c r="X28" s="51"/>
    </row>
    <row r="29" spans="6:24" ht="13.5" customHeight="1" x14ac:dyDescent="0.15">
      <c r="F29" s="312" t="s">
        <v>84</v>
      </c>
      <c r="G29" s="312"/>
      <c r="H29" s="312"/>
      <c r="I29" s="316" t="s">
        <v>83</v>
      </c>
      <c r="J29" s="316"/>
      <c r="K29" s="316"/>
      <c r="L29" s="316"/>
      <c r="M29" s="316" t="s">
        <v>83</v>
      </c>
      <c r="N29" s="316"/>
      <c r="O29" s="316"/>
      <c r="P29" s="316"/>
      <c r="Q29" s="316" t="s">
        <v>83</v>
      </c>
      <c r="R29" s="316"/>
      <c r="S29" s="316"/>
      <c r="T29" s="316"/>
      <c r="U29" s="316" t="s">
        <v>83</v>
      </c>
      <c r="V29" s="316"/>
      <c r="W29" s="316"/>
      <c r="X29" s="316"/>
    </row>
    <row r="30" spans="6:24" ht="92.25" customHeight="1" x14ac:dyDescent="0.15">
      <c r="F30" s="312" t="s">
        <v>82</v>
      </c>
      <c r="G30" s="312"/>
      <c r="H30" s="312"/>
      <c r="I30" s="316" t="s">
        <v>153</v>
      </c>
      <c r="J30" s="316"/>
      <c r="K30" s="316"/>
      <c r="L30" s="316"/>
      <c r="M30" s="316" t="s">
        <v>170</v>
      </c>
      <c r="N30" s="316"/>
      <c r="O30" s="316"/>
      <c r="P30" s="316"/>
      <c r="Q30" s="316" t="s">
        <v>155</v>
      </c>
      <c r="R30" s="316"/>
      <c r="S30" s="316"/>
      <c r="T30" s="316"/>
      <c r="U30" s="316" t="s">
        <v>156</v>
      </c>
      <c r="V30" s="316"/>
      <c r="W30" s="316"/>
      <c r="X30" s="316"/>
    </row>
    <row r="31" spans="6:24" ht="145.5" customHeight="1" x14ac:dyDescent="0.15">
      <c r="F31" s="312" t="s">
        <v>81</v>
      </c>
      <c r="G31" s="312"/>
      <c r="H31" s="312"/>
      <c r="I31" s="317" t="s">
        <v>203</v>
      </c>
      <c r="J31" s="318"/>
      <c r="K31" s="318"/>
      <c r="L31" s="318"/>
      <c r="M31" s="317" t="s">
        <v>203</v>
      </c>
      <c r="N31" s="318"/>
      <c r="O31" s="318"/>
      <c r="P31" s="318"/>
      <c r="Q31" s="317" t="s">
        <v>203</v>
      </c>
      <c r="R31" s="318"/>
      <c r="S31" s="318"/>
      <c r="T31" s="318"/>
      <c r="U31" s="317" t="s">
        <v>203</v>
      </c>
      <c r="V31" s="318"/>
      <c r="W31" s="318"/>
      <c r="X31" s="318"/>
    </row>
    <row r="32" spans="6:24" ht="70.5" customHeight="1" x14ac:dyDescent="0.15">
      <c r="F32" s="312" t="s">
        <v>80</v>
      </c>
      <c r="G32" s="312"/>
      <c r="H32" s="312"/>
      <c r="I32" s="316" t="s">
        <v>154</v>
      </c>
      <c r="J32" s="316"/>
      <c r="K32" s="316"/>
      <c r="L32" s="316"/>
      <c r="M32" s="316" t="s">
        <v>171</v>
      </c>
      <c r="N32" s="316"/>
      <c r="O32" s="316"/>
      <c r="P32" s="316"/>
      <c r="Q32" s="316" t="s">
        <v>157</v>
      </c>
      <c r="R32" s="316"/>
      <c r="S32" s="316"/>
      <c r="T32" s="316"/>
      <c r="U32" s="316" t="s">
        <v>154</v>
      </c>
      <c r="V32" s="316"/>
      <c r="W32" s="316"/>
      <c r="X32" s="316"/>
    </row>
    <row r="33" spans="6:24" ht="205.5" customHeight="1" x14ac:dyDescent="0.15">
      <c r="F33" s="316" t="s">
        <v>79</v>
      </c>
      <c r="G33" s="316"/>
      <c r="H33" s="316"/>
      <c r="I33" s="319" t="s">
        <v>195</v>
      </c>
      <c r="J33" s="319"/>
      <c r="K33" s="319"/>
      <c r="L33" s="319"/>
      <c r="M33" s="319" t="s">
        <v>194</v>
      </c>
      <c r="N33" s="319"/>
      <c r="O33" s="319"/>
      <c r="P33" s="319"/>
      <c r="Q33" s="319" t="s">
        <v>196</v>
      </c>
      <c r="R33" s="319"/>
      <c r="S33" s="319"/>
      <c r="T33" s="319"/>
      <c r="U33" s="319" t="s">
        <v>127</v>
      </c>
      <c r="V33" s="319"/>
      <c r="W33" s="319"/>
      <c r="X33" s="319"/>
    </row>
    <row r="35" spans="6:24" x14ac:dyDescent="0.15">
      <c r="L35" s="106" t="s">
        <v>188</v>
      </c>
    </row>
    <row r="36" spans="6:24" ht="64.5" customHeight="1" x14ac:dyDescent="0.15">
      <c r="F36" t="s">
        <v>128</v>
      </c>
      <c r="G36" t="s">
        <v>129</v>
      </c>
      <c r="H36" t="s">
        <v>130</v>
      </c>
      <c r="M36" s="320" t="s">
        <v>163</v>
      </c>
      <c r="N36" s="320"/>
      <c r="O36" s="320"/>
      <c r="P36" s="320"/>
    </row>
  </sheetData>
  <mergeCells count="42">
    <mergeCell ref="M36:P36"/>
    <mergeCell ref="F31:H31"/>
    <mergeCell ref="I31:L31"/>
    <mergeCell ref="M31:P31"/>
    <mergeCell ref="Q31:T31"/>
    <mergeCell ref="U31:X31"/>
    <mergeCell ref="F33:H33"/>
    <mergeCell ref="I33:L33"/>
    <mergeCell ref="M33:P33"/>
    <mergeCell ref="Q33:T33"/>
    <mergeCell ref="U33:X33"/>
    <mergeCell ref="F32:H32"/>
    <mergeCell ref="I32:L32"/>
    <mergeCell ref="M32:P32"/>
    <mergeCell ref="Q32:T32"/>
    <mergeCell ref="U32:X32"/>
    <mergeCell ref="U30:X30"/>
    <mergeCell ref="G25:H25"/>
    <mergeCell ref="F26:H26"/>
    <mergeCell ref="G27:H27"/>
    <mergeCell ref="G28:H28"/>
    <mergeCell ref="F29:H29"/>
    <mergeCell ref="I29:L29"/>
    <mergeCell ref="M29:P29"/>
    <mergeCell ref="Q29:T29"/>
    <mergeCell ref="U29:X29"/>
    <mergeCell ref="F30:H30"/>
    <mergeCell ref="G23:H23"/>
    <mergeCell ref="G24:H24"/>
    <mergeCell ref="I30:L30"/>
    <mergeCell ref="M30:P30"/>
    <mergeCell ref="Q30:T30"/>
    <mergeCell ref="G18:H18"/>
    <mergeCell ref="G19:H19"/>
    <mergeCell ref="F20:H20"/>
    <mergeCell ref="G21:H21"/>
    <mergeCell ref="F22:H22"/>
    <mergeCell ref="I10:X14"/>
    <mergeCell ref="F15:H15"/>
    <mergeCell ref="I15:L15"/>
    <mergeCell ref="F16:H16"/>
    <mergeCell ref="F17:H17"/>
  </mergeCells>
  <phoneticPr fontId="2"/>
  <pageMargins left="0.7" right="0.7" top="0.75" bottom="0.75" header="0.3" footer="0.3"/>
  <pageSetup paperSize="9" scale="49" orientation="landscape"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91"/>
  <sheetViews>
    <sheetView view="pageBreakPreview" zoomScale="85" zoomScaleNormal="85" zoomScaleSheetLayoutView="85" workbookViewId="0">
      <selection activeCell="I12" sqref="I12"/>
    </sheetView>
  </sheetViews>
  <sheetFormatPr defaultRowHeight="13.5" x14ac:dyDescent="0.15"/>
  <cols>
    <col min="1" max="1" width="2" customWidth="1"/>
    <col min="2" max="2" width="9.75" customWidth="1"/>
    <col min="5" max="6" width="5.25" bestFit="1" customWidth="1"/>
    <col min="7" max="7" width="7.125" customWidth="1"/>
    <col min="8" max="8" width="5.25" bestFit="1" customWidth="1"/>
    <col min="9" max="9" width="7.125" bestFit="1" customWidth="1"/>
    <col min="10" max="11" width="7.125" customWidth="1"/>
    <col min="12" max="12" width="7.125" bestFit="1" customWidth="1"/>
    <col min="13" max="13" width="5.25" bestFit="1" customWidth="1"/>
    <col min="14" max="14" width="7.125" bestFit="1" customWidth="1"/>
    <col min="15" max="18" width="5.25" bestFit="1" customWidth="1"/>
    <col min="19" max="19" width="8.75" bestFit="1" customWidth="1"/>
    <col min="20" max="20" width="17.375" bestFit="1" customWidth="1"/>
    <col min="21" max="21" width="11.125" bestFit="1" customWidth="1"/>
  </cols>
  <sheetData>
    <row r="2" spans="2:18" x14ac:dyDescent="0.15">
      <c r="B2" s="160" t="s">
        <v>356</v>
      </c>
      <c r="C2" s="159"/>
      <c r="D2" s="138">
        <v>1</v>
      </c>
    </row>
    <row r="3" spans="2:18" x14ac:dyDescent="0.15">
      <c r="B3" s="160" t="s">
        <v>355</v>
      </c>
      <c r="C3" s="159"/>
      <c r="D3" s="161">
        <v>-1</v>
      </c>
    </row>
    <row r="4" spans="2:18" x14ac:dyDescent="0.15">
      <c r="B4" s="160" t="s">
        <v>354</v>
      </c>
      <c r="C4" s="159"/>
      <c r="D4" s="138">
        <v>0</v>
      </c>
    </row>
    <row r="6" spans="2:18" x14ac:dyDescent="0.15">
      <c r="B6" s="158"/>
      <c r="C6" s="158" t="s">
        <v>353</v>
      </c>
    </row>
    <row r="7" spans="2:18" x14ac:dyDescent="0.15">
      <c r="C7" t="s">
        <v>352</v>
      </c>
      <c r="E7" s="156" t="s">
        <v>38</v>
      </c>
      <c r="F7" s="156" t="s">
        <v>342</v>
      </c>
      <c r="G7" s="157" t="s">
        <v>351</v>
      </c>
      <c r="H7" s="157"/>
      <c r="K7" s="156" t="s">
        <v>38</v>
      </c>
      <c r="L7" s="156" t="s">
        <v>342</v>
      </c>
      <c r="M7" s="157" t="s">
        <v>350</v>
      </c>
      <c r="N7" s="157"/>
      <c r="Q7" s="156" t="s">
        <v>38</v>
      </c>
      <c r="R7" s="156" t="s">
        <v>342</v>
      </c>
    </row>
    <row r="8" spans="2:18" x14ac:dyDescent="0.15">
      <c r="C8" t="s">
        <v>349</v>
      </c>
      <c r="D8" t="s">
        <v>74</v>
      </c>
      <c r="E8" s="138">
        <v>-1</v>
      </c>
      <c r="F8" s="138">
        <v>-1</v>
      </c>
      <c r="I8" s="157" t="s">
        <v>348</v>
      </c>
      <c r="J8" s="157"/>
      <c r="K8" s="138">
        <v>0</v>
      </c>
      <c r="L8" s="138">
        <v>-1</v>
      </c>
      <c r="O8" s="157" t="s">
        <v>303</v>
      </c>
      <c r="P8" s="157"/>
      <c r="Q8" s="138">
        <v>-1</v>
      </c>
      <c r="R8" s="138">
        <v>-1</v>
      </c>
    </row>
    <row r="9" spans="2:18" x14ac:dyDescent="0.15">
      <c r="I9" s="157" t="s">
        <v>295</v>
      </c>
      <c r="J9" s="157"/>
      <c r="K9" s="138">
        <v>1</v>
      </c>
      <c r="L9" s="138">
        <v>-1</v>
      </c>
      <c r="Q9" s="140"/>
      <c r="R9" s="140"/>
    </row>
    <row r="10" spans="2:18" x14ac:dyDescent="0.15">
      <c r="M10" s="157" t="s">
        <v>347</v>
      </c>
      <c r="N10" s="157"/>
      <c r="Q10" s="156" t="s">
        <v>38</v>
      </c>
      <c r="R10" s="156" t="s">
        <v>342</v>
      </c>
    </row>
    <row r="11" spans="2:18" x14ac:dyDescent="0.15">
      <c r="O11" s="157" t="s">
        <v>346</v>
      </c>
      <c r="P11" s="157"/>
      <c r="Q11" s="138">
        <v>-1</v>
      </c>
      <c r="R11" s="138">
        <v>0</v>
      </c>
    </row>
    <row r="13" spans="2:18" x14ac:dyDescent="0.15">
      <c r="B13" t="s">
        <v>345</v>
      </c>
    </row>
    <row r="14" spans="2:18" x14ac:dyDescent="0.15">
      <c r="B14" s="181" t="s">
        <v>330</v>
      </c>
      <c r="C14" s="182" t="s">
        <v>344</v>
      </c>
      <c r="D14" s="183"/>
      <c r="E14" s="182" t="s">
        <v>343</v>
      </c>
      <c r="F14" s="184"/>
      <c r="G14" s="184"/>
      <c r="H14" s="184"/>
      <c r="I14" s="184"/>
      <c r="J14" s="184"/>
      <c r="K14" s="184"/>
      <c r="L14" s="184"/>
      <c r="M14" s="184"/>
      <c r="N14" s="184"/>
      <c r="O14" s="184"/>
      <c r="P14" s="183"/>
    </row>
    <row r="15" spans="2:18" x14ac:dyDescent="0.15">
      <c r="B15" s="181"/>
      <c r="C15" s="156" t="s">
        <v>38</v>
      </c>
      <c r="D15" s="156" t="s">
        <v>342</v>
      </c>
      <c r="E15" s="156" t="s">
        <v>38</v>
      </c>
      <c r="F15" s="156" t="s">
        <v>342</v>
      </c>
      <c r="G15" s="156" t="s">
        <v>38</v>
      </c>
      <c r="H15" s="156" t="s">
        <v>342</v>
      </c>
      <c r="I15" s="156" t="s">
        <v>38</v>
      </c>
      <c r="J15" s="156" t="s">
        <v>342</v>
      </c>
      <c r="K15" s="156" t="s">
        <v>38</v>
      </c>
      <c r="L15" s="156" t="s">
        <v>342</v>
      </c>
      <c r="M15" s="156" t="s">
        <v>38</v>
      </c>
      <c r="N15" s="156" t="s">
        <v>342</v>
      </c>
      <c r="O15" s="156" t="s">
        <v>38</v>
      </c>
      <c r="P15" s="156" t="s">
        <v>342</v>
      </c>
    </row>
    <row r="16" spans="2:18" x14ac:dyDescent="0.15">
      <c r="B16" s="185" t="s">
        <v>294</v>
      </c>
      <c r="C16" s="137" t="s">
        <v>331</v>
      </c>
      <c r="D16" s="137" t="s">
        <v>331</v>
      </c>
      <c r="E16" s="187" t="s">
        <v>322</v>
      </c>
      <c r="F16" s="188"/>
      <c r="G16" s="154"/>
      <c r="H16" s="154"/>
      <c r="I16" s="187" t="s">
        <v>341</v>
      </c>
      <c r="J16" s="188"/>
      <c r="K16" s="154"/>
      <c r="L16" s="154"/>
      <c r="M16" s="187" t="s">
        <v>320</v>
      </c>
      <c r="N16" s="188"/>
      <c r="O16" s="187" t="s">
        <v>340</v>
      </c>
      <c r="P16" s="188"/>
    </row>
    <row r="17" spans="2:16" x14ac:dyDescent="0.15">
      <c r="B17" s="186"/>
      <c r="C17" s="138">
        <v>-1</v>
      </c>
      <c r="D17" s="138">
        <v>-1</v>
      </c>
      <c r="E17" s="155">
        <f>C17+C19</f>
        <v>0</v>
      </c>
      <c r="F17" s="155">
        <f>D17+D19</f>
        <v>0</v>
      </c>
      <c r="G17" s="154"/>
      <c r="H17" s="154"/>
      <c r="I17" s="155">
        <f>C17+C21</f>
        <v>0</v>
      </c>
      <c r="J17" s="155">
        <f>D17+D21</f>
        <v>0</v>
      </c>
      <c r="K17" s="154"/>
      <c r="L17" s="154"/>
      <c r="M17" s="155">
        <f>C17+C29</f>
        <v>0</v>
      </c>
      <c r="N17" s="155">
        <f>D17+D29</f>
        <v>0</v>
      </c>
      <c r="O17" s="155">
        <f>C17+(C27*-1)</f>
        <v>0</v>
      </c>
      <c r="P17" s="155">
        <f>D17+(D27*-1)</f>
        <v>0</v>
      </c>
    </row>
    <row r="18" spans="2:16" x14ac:dyDescent="0.15">
      <c r="B18" s="185" t="s">
        <v>278</v>
      </c>
      <c r="C18" s="137" t="s">
        <v>331</v>
      </c>
      <c r="D18" s="137" t="s">
        <v>331</v>
      </c>
      <c r="E18" s="154"/>
      <c r="F18" s="154"/>
      <c r="G18" s="154"/>
      <c r="H18" s="154"/>
      <c r="I18" s="187" t="s">
        <v>316</v>
      </c>
      <c r="J18" s="188"/>
      <c r="K18" s="154"/>
      <c r="L18" s="154"/>
      <c r="M18" s="187" t="s">
        <v>317</v>
      </c>
      <c r="N18" s="188"/>
      <c r="O18" s="154"/>
      <c r="P18" s="154"/>
    </row>
    <row r="19" spans="2:16" x14ac:dyDescent="0.15">
      <c r="B19" s="186"/>
      <c r="C19" s="138">
        <v>1</v>
      </c>
      <c r="D19" s="138">
        <v>1</v>
      </c>
      <c r="E19" s="154"/>
      <c r="F19" s="154"/>
      <c r="G19" s="154"/>
      <c r="H19" s="154"/>
      <c r="I19" s="155">
        <f>(C19*-1)+C21</f>
        <v>0</v>
      </c>
      <c r="J19" s="155">
        <f>(D19*-1)+D21</f>
        <v>0</v>
      </c>
      <c r="K19" s="154"/>
      <c r="L19" s="154"/>
      <c r="M19" s="155">
        <f>(C19*-1)+C29</f>
        <v>0</v>
      </c>
      <c r="N19" s="155">
        <f>(D19*-1)+D29</f>
        <v>0</v>
      </c>
      <c r="O19" s="154"/>
      <c r="P19" s="154"/>
    </row>
    <row r="20" spans="2:16" x14ac:dyDescent="0.15">
      <c r="B20" s="185" t="s">
        <v>275</v>
      </c>
      <c r="C20" s="137" t="s">
        <v>331</v>
      </c>
      <c r="D20" s="137" t="s">
        <v>331</v>
      </c>
      <c r="E20" s="154"/>
      <c r="F20" s="154"/>
      <c r="G20" s="154"/>
      <c r="H20" s="154"/>
      <c r="I20" s="154"/>
      <c r="J20" s="154"/>
      <c r="K20" s="154"/>
      <c r="L20" s="154"/>
      <c r="M20" s="187" t="s">
        <v>339</v>
      </c>
      <c r="N20" s="188"/>
      <c r="O20" s="154"/>
      <c r="P20" s="154"/>
    </row>
    <row r="21" spans="2:16" x14ac:dyDescent="0.15">
      <c r="B21" s="186"/>
      <c r="C21" s="138">
        <v>1</v>
      </c>
      <c r="D21" s="138">
        <v>1</v>
      </c>
      <c r="E21" s="154"/>
      <c r="F21" s="154"/>
      <c r="G21" s="154"/>
      <c r="H21" s="154"/>
      <c r="I21" s="154"/>
      <c r="J21" s="154"/>
      <c r="K21" s="154"/>
      <c r="L21" s="154"/>
      <c r="M21" s="155">
        <f>(C21*-1)+C29</f>
        <v>0</v>
      </c>
      <c r="N21" s="155">
        <f>(D21*-1)+D29</f>
        <v>0</v>
      </c>
      <c r="O21" s="154"/>
      <c r="P21" s="154"/>
    </row>
    <row r="22" spans="2:16" x14ac:dyDescent="0.15">
      <c r="B22" s="185" t="s">
        <v>309</v>
      </c>
      <c r="C22" s="137" t="s">
        <v>331</v>
      </c>
      <c r="D22" s="137" t="s">
        <v>331</v>
      </c>
      <c r="E22" s="187" t="s">
        <v>338</v>
      </c>
      <c r="F22" s="188"/>
      <c r="G22" s="187" t="s">
        <v>306</v>
      </c>
      <c r="H22" s="188"/>
      <c r="I22" s="187" t="s">
        <v>337</v>
      </c>
      <c r="J22" s="188"/>
      <c r="K22" s="187" t="s">
        <v>303</v>
      </c>
      <c r="L22" s="188"/>
      <c r="M22" s="187" t="s">
        <v>336</v>
      </c>
      <c r="N22" s="188"/>
      <c r="O22" s="187" t="s">
        <v>297</v>
      </c>
      <c r="P22" s="188"/>
    </row>
    <row r="23" spans="2:16" x14ac:dyDescent="0.15">
      <c r="B23" s="186"/>
      <c r="C23" s="138">
        <v>-1</v>
      </c>
      <c r="D23" s="138">
        <v>-1</v>
      </c>
      <c r="E23" s="155">
        <f>C23+(C17*-1)</f>
        <v>0</v>
      </c>
      <c r="F23" s="155">
        <f>D23+(D17*-1)</f>
        <v>0</v>
      </c>
      <c r="G23" s="155">
        <f>C23+C19</f>
        <v>0</v>
      </c>
      <c r="H23" s="155">
        <f>D23+D19</f>
        <v>0</v>
      </c>
      <c r="I23" s="155">
        <f>C23+C21</f>
        <v>0</v>
      </c>
      <c r="J23" s="155">
        <f>D23+D21</f>
        <v>0</v>
      </c>
      <c r="K23" s="155">
        <f>C23+(C25*-1)</f>
        <v>0</v>
      </c>
      <c r="L23" s="155">
        <f>D23+(D25*-1)</f>
        <v>0</v>
      </c>
      <c r="M23" s="155">
        <f>C23+C29</f>
        <v>0</v>
      </c>
      <c r="N23" s="155">
        <f>D23+D29</f>
        <v>0</v>
      </c>
      <c r="O23" s="155">
        <f>C23+(C27*-1)</f>
        <v>0</v>
      </c>
      <c r="P23" s="155">
        <f>D23+(D27*-1)</f>
        <v>0</v>
      </c>
    </row>
    <row r="24" spans="2:16" x14ac:dyDescent="0.15">
      <c r="B24" s="185" t="s">
        <v>282</v>
      </c>
      <c r="C24" s="137" t="s">
        <v>331</v>
      </c>
      <c r="D24" s="137" t="s">
        <v>331</v>
      </c>
      <c r="E24" s="187" t="s">
        <v>295</v>
      </c>
      <c r="F24" s="188"/>
      <c r="G24" s="187" t="s">
        <v>335</v>
      </c>
      <c r="H24" s="188"/>
      <c r="I24" s="187" t="s">
        <v>334</v>
      </c>
      <c r="J24" s="188"/>
      <c r="K24" s="154"/>
      <c r="L24" s="154"/>
      <c r="M24" s="187" t="s">
        <v>333</v>
      </c>
      <c r="N24" s="188"/>
      <c r="O24" s="187" t="s">
        <v>283</v>
      </c>
      <c r="P24" s="188"/>
    </row>
    <row r="25" spans="2:16" x14ac:dyDescent="0.15">
      <c r="B25" s="186"/>
      <c r="C25" s="138">
        <v>-1</v>
      </c>
      <c r="D25" s="138">
        <v>-1</v>
      </c>
      <c r="E25" s="155">
        <f>C25+(C17*-1)</f>
        <v>0</v>
      </c>
      <c r="F25" s="155">
        <f>D25+(D17*-1)</f>
        <v>0</v>
      </c>
      <c r="G25" s="155">
        <f>C25+C19</f>
        <v>0</v>
      </c>
      <c r="H25" s="155">
        <f>D25+D19</f>
        <v>0</v>
      </c>
      <c r="I25" s="155">
        <f>C25*C21</f>
        <v>-1</v>
      </c>
      <c r="J25" s="155">
        <f>D25*D21</f>
        <v>-1</v>
      </c>
      <c r="K25" s="154"/>
      <c r="L25" s="154"/>
      <c r="M25" s="155">
        <f>C25+C29</f>
        <v>0</v>
      </c>
      <c r="N25" s="155">
        <f>D25+D29</f>
        <v>0</v>
      </c>
      <c r="O25" s="155">
        <f>C25+(C27*-1)</f>
        <v>0</v>
      </c>
      <c r="P25" s="155">
        <f>D25+(D27*-1)</f>
        <v>0</v>
      </c>
    </row>
    <row r="26" spans="2:16" x14ac:dyDescent="0.15">
      <c r="B26" s="185" t="s">
        <v>276</v>
      </c>
      <c r="C26" s="137" t="s">
        <v>331</v>
      </c>
      <c r="D26" s="137" t="s">
        <v>331</v>
      </c>
      <c r="E26" s="154"/>
      <c r="F26" s="154"/>
      <c r="G26" s="187" t="s">
        <v>332</v>
      </c>
      <c r="H26" s="188"/>
      <c r="I26" s="187" t="s">
        <v>277</v>
      </c>
      <c r="J26" s="188"/>
      <c r="K26" s="154"/>
      <c r="L26" s="154"/>
      <c r="M26" s="187" t="s">
        <v>274</v>
      </c>
      <c r="N26" s="188"/>
      <c r="O26" s="154"/>
      <c r="P26" s="154"/>
    </row>
    <row r="27" spans="2:16" x14ac:dyDescent="0.15">
      <c r="B27" s="186"/>
      <c r="C27" s="138">
        <v>-1</v>
      </c>
      <c r="D27" s="138">
        <v>-1</v>
      </c>
      <c r="E27" s="154"/>
      <c r="F27" s="154"/>
      <c r="G27" s="155">
        <f>C27+C19</f>
        <v>0</v>
      </c>
      <c r="H27" s="155">
        <f>D27+D19</f>
        <v>0</v>
      </c>
      <c r="I27" s="155">
        <f>C27+C21</f>
        <v>0</v>
      </c>
      <c r="J27" s="155">
        <f>D27+D21</f>
        <v>0</v>
      </c>
      <c r="K27" s="154"/>
      <c r="L27" s="154"/>
      <c r="M27" s="155">
        <f>C27+C29</f>
        <v>0</v>
      </c>
      <c r="N27" s="155">
        <f>D27+D29</f>
        <v>0</v>
      </c>
      <c r="O27" s="154"/>
      <c r="P27" s="154"/>
    </row>
    <row r="28" spans="2:16" x14ac:dyDescent="0.15">
      <c r="B28" s="190" t="s">
        <v>272</v>
      </c>
      <c r="C28" s="137" t="s">
        <v>331</v>
      </c>
      <c r="D28" s="137" t="s">
        <v>331</v>
      </c>
      <c r="E28" s="154"/>
      <c r="F28" s="154"/>
      <c r="G28" s="154"/>
      <c r="H28" s="154"/>
      <c r="I28" s="154"/>
      <c r="J28" s="154"/>
      <c r="K28" s="154"/>
      <c r="L28" s="154"/>
      <c r="M28" s="154"/>
      <c r="N28" s="154"/>
      <c r="O28" s="154"/>
      <c r="P28" s="154"/>
    </row>
    <row r="29" spans="2:16" x14ac:dyDescent="0.15">
      <c r="B29" s="191"/>
      <c r="C29" s="138">
        <v>1</v>
      </c>
      <c r="D29" s="138">
        <v>1</v>
      </c>
      <c r="E29" s="154"/>
      <c r="F29" s="154"/>
      <c r="G29" s="154"/>
      <c r="H29" s="154"/>
      <c r="I29" s="154"/>
      <c r="J29" s="154"/>
      <c r="K29" s="154"/>
      <c r="L29" s="154"/>
      <c r="M29" s="154"/>
      <c r="N29" s="154"/>
      <c r="O29" s="154"/>
      <c r="P29" s="154"/>
    </row>
    <row r="31" spans="2:16" x14ac:dyDescent="0.15">
      <c r="B31" s="181" t="s">
        <v>330</v>
      </c>
      <c r="C31" s="181" t="s">
        <v>329</v>
      </c>
      <c r="D31" s="181"/>
      <c r="E31" s="181" t="s">
        <v>328</v>
      </c>
      <c r="F31" s="181"/>
      <c r="G31" s="181"/>
      <c r="H31" s="181"/>
      <c r="I31" s="181"/>
      <c r="J31" s="181"/>
      <c r="K31" s="181"/>
      <c r="L31" s="181"/>
      <c r="M31" s="181"/>
      <c r="N31" s="181"/>
      <c r="O31" s="181"/>
    </row>
    <row r="32" spans="2:16" x14ac:dyDescent="0.15">
      <c r="B32" s="189"/>
      <c r="C32" s="181"/>
      <c r="D32" s="181"/>
      <c r="E32" s="152" t="s">
        <v>327</v>
      </c>
      <c r="F32" s="152"/>
      <c r="G32" s="152" t="s">
        <v>326</v>
      </c>
      <c r="H32" s="152"/>
      <c r="I32" s="152"/>
      <c r="J32" s="152"/>
      <c r="K32" s="153" t="s">
        <v>325</v>
      </c>
      <c r="L32" s="153" t="s">
        <v>324</v>
      </c>
      <c r="M32" s="152" t="s">
        <v>323</v>
      </c>
      <c r="N32" s="152"/>
      <c r="O32" s="152"/>
    </row>
    <row r="33" spans="2:21" x14ac:dyDescent="0.15">
      <c r="B33" s="145" t="s">
        <v>294</v>
      </c>
      <c r="C33" s="144" t="s">
        <v>294</v>
      </c>
      <c r="D33" s="51"/>
      <c r="E33" s="150"/>
      <c r="F33" s="150"/>
      <c r="G33" s="150" t="s">
        <v>270</v>
      </c>
      <c r="H33" s="150" t="s">
        <v>271</v>
      </c>
      <c r="I33" s="151" t="s">
        <v>270</v>
      </c>
      <c r="J33" s="150"/>
      <c r="K33" s="150"/>
      <c r="L33" s="150"/>
      <c r="M33" s="150"/>
      <c r="N33" s="150"/>
      <c r="O33" s="149"/>
      <c r="Q33" t="s">
        <v>269</v>
      </c>
    </row>
    <row r="34" spans="2:21" x14ac:dyDescent="0.15">
      <c r="B34" s="145" t="s">
        <v>322</v>
      </c>
      <c r="C34" s="51" t="s">
        <v>294</v>
      </c>
      <c r="D34" s="51" t="s">
        <v>278</v>
      </c>
      <c r="E34" s="147"/>
      <c r="F34" s="147"/>
      <c r="G34" s="147"/>
      <c r="H34" s="147"/>
      <c r="I34" s="147"/>
      <c r="J34" s="147"/>
      <c r="K34" s="147"/>
      <c r="L34" s="147"/>
      <c r="M34" s="147"/>
      <c r="N34" s="147"/>
      <c r="O34" s="146"/>
    </row>
    <row r="35" spans="2:21" x14ac:dyDescent="0.15">
      <c r="B35" s="145" t="s">
        <v>321</v>
      </c>
      <c r="C35" s="51" t="s">
        <v>294</v>
      </c>
      <c r="D35" s="51" t="s">
        <v>275</v>
      </c>
      <c r="E35" s="147"/>
      <c r="F35" s="147"/>
      <c r="G35" s="147"/>
      <c r="H35" s="147"/>
      <c r="I35" s="147"/>
      <c r="J35" s="147"/>
      <c r="K35" s="147"/>
      <c r="L35" s="147"/>
      <c r="M35" s="148" t="s">
        <v>271</v>
      </c>
      <c r="N35" s="147" t="s">
        <v>270</v>
      </c>
      <c r="O35" s="146"/>
    </row>
    <row r="36" spans="2:21" x14ac:dyDescent="0.15">
      <c r="B36" s="145" t="s">
        <v>320</v>
      </c>
      <c r="C36" s="51" t="s">
        <v>294</v>
      </c>
      <c r="D36" s="51" t="s">
        <v>272</v>
      </c>
      <c r="E36" s="147"/>
      <c r="F36" s="148" t="s">
        <v>271</v>
      </c>
      <c r="G36" s="147"/>
      <c r="H36" s="147"/>
      <c r="I36" s="147"/>
      <c r="J36" s="147"/>
      <c r="K36" s="147"/>
      <c r="L36" s="147"/>
      <c r="M36" s="147"/>
      <c r="N36" s="147"/>
      <c r="O36" s="146"/>
    </row>
    <row r="37" spans="2:21" x14ac:dyDescent="0.15">
      <c r="B37" s="145" t="s">
        <v>319</v>
      </c>
      <c r="C37" s="51" t="s">
        <v>294</v>
      </c>
      <c r="D37" s="51" t="s">
        <v>276</v>
      </c>
      <c r="E37" s="147"/>
      <c r="F37" s="147"/>
      <c r="G37" s="147"/>
      <c r="H37" s="147"/>
      <c r="I37" s="147"/>
      <c r="J37" s="147"/>
      <c r="K37" s="147"/>
      <c r="L37" s="147"/>
      <c r="M37" s="147"/>
      <c r="N37" s="147"/>
      <c r="O37" s="146"/>
      <c r="U37" t="s">
        <v>318</v>
      </c>
    </row>
    <row r="38" spans="2:21" x14ac:dyDescent="0.15">
      <c r="B38" s="145" t="s">
        <v>251</v>
      </c>
      <c r="C38" s="144" t="s">
        <v>278</v>
      </c>
      <c r="D38" s="51"/>
      <c r="E38" s="147"/>
      <c r="F38" s="147"/>
      <c r="G38" s="147"/>
      <c r="H38" s="147"/>
      <c r="I38" s="148" t="s">
        <v>270</v>
      </c>
      <c r="J38" s="147" t="s">
        <v>270</v>
      </c>
      <c r="K38" s="147"/>
      <c r="L38" s="147"/>
      <c r="M38" s="147"/>
      <c r="N38" s="147"/>
      <c r="O38" s="146"/>
      <c r="Q38" t="s">
        <v>269</v>
      </c>
    </row>
    <row r="39" spans="2:21" x14ac:dyDescent="0.15">
      <c r="B39" s="145" t="s">
        <v>317</v>
      </c>
      <c r="C39" s="51" t="s">
        <v>278</v>
      </c>
      <c r="D39" s="51" t="s">
        <v>272</v>
      </c>
      <c r="E39" s="147"/>
      <c r="F39" s="148" t="s">
        <v>271</v>
      </c>
      <c r="G39" s="147"/>
      <c r="H39" s="147"/>
      <c r="I39" s="147"/>
      <c r="J39" s="147"/>
      <c r="K39" s="147"/>
      <c r="L39" s="147"/>
      <c r="M39" s="147"/>
      <c r="N39" s="147"/>
      <c r="O39" s="146"/>
    </row>
    <row r="40" spans="2:21" x14ac:dyDescent="0.15">
      <c r="B40" s="145" t="s">
        <v>316</v>
      </c>
      <c r="C40" s="51" t="s">
        <v>278</v>
      </c>
      <c r="D40" s="51" t="s">
        <v>315</v>
      </c>
      <c r="E40" s="147"/>
      <c r="F40" s="147"/>
      <c r="G40" s="147"/>
      <c r="H40" s="147"/>
      <c r="I40" s="147"/>
      <c r="J40" s="147"/>
      <c r="K40" s="147"/>
      <c r="L40" s="147"/>
      <c r="M40" s="147"/>
      <c r="N40" s="147"/>
      <c r="O40" s="146"/>
    </row>
    <row r="41" spans="2:21" x14ac:dyDescent="0.15">
      <c r="B41" s="145" t="s">
        <v>275</v>
      </c>
      <c r="C41" s="144" t="s">
        <v>275</v>
      </c>
      <c r="D41" s="51"/>
      <c r="E41" s="147"/>
      <c r="F41" s="147"/>
      <c r="G41" s="147"/>
      <c r="H41" s="147"/>
      <c r="I41" s="147"/>
      <c r="J41" s="147"/>
      <c r="K41" s="147"/>
      <c r="L41" s="147"/>
      <c r="M41" s="147"/>
      <c r="N41" s="147" t="s">
        <v>270</v>
      </c>
      <c r="O41" s="146" t="s">
        <v>271</v>
      </c>
      <c r="Q41" t="s">
        <v>269</v>
      </c>
    </row>
    <row r="42" spans="2:21" x14ac:dyDescent="0.15">
      <c r="B42" s="145" t="s">
        <v>314</v>
      </c>
      <c r="C42" s="51" t="s">
        <v>275</v>
      </c>
      <c r="D42" s="51" t="s">
        <v>41</v>
      </c>
      <c r="E42" s="147"/>
      <c r="F42" s="147"/>
      <c r="G42" s="147"/>
      <c r="H42" s="147"/>
      <c r="I42" s="147"/>
      <c r="J42" s="147"/>
      <c r="K42" s="147"/>
      <c r="L42" s="147"/>
      <c r="M42" s="147"/>
      <c r="N42" s="147" t="s">
        <v>270</v>
      </c>
      <c r="O42" s="146"/>
    </row>
    <row r="43" spans="2:21" x14ac:dyDescent="0.15">
      <c r="B43" s="145" t="s">
        <v>302</v>
      </c>
      <c r="C43" s="144" t="s">
        <v>302</v>
      </c>
      <c r="D43" s="51"/>
      <c r="E43" s="147"/>
      <c r="F43" s="147"/>
      <c r="G43" s="147"/>
      <c r="H43" s="147" t="s">
        <v>271</v>
      </c>
      <c r="I43" s="147" t="s">
        <v>270</v>
      </c>
      <c r="J43" s="147"/>
      <c r="K43" s="148" t="s">
        <v>271</v>
      </c>
      <c r="L43" s="147"/>
      <c r="M43" s="147"/>
      <c r="N43" s="147"/>
      <c r="O43" s="146"/>
      <c r="Q43" t="s">
        <v>269</v>
      </c>
      <c r="R43" t="s">
        <v>301</v>
      </c>
      <c r="S43" t="s">
        <v>313</v>
      </c>
      <c r="T43" t="s">
        <v>312</v>
      </c>
      <c r="U43" t="s">
        <v>311</v>
      </c>
    </row>
    <row r="44" spans="2:21" x14ac:dyDescent="0.15">
      <c r="B44" s="145" t="s">
        <v>310</v>
      </c>
      <c r="C44" s="51" t="s">
        <v>309</v>
      </c>
      <c r="D44" s="51" t="s">
        <v>294</v>
      </c>
      <c r="E44" s="147"/>
      <c r="F44" s="147"/>
      <c r="G44" s="147"/>
      <c r="H44" s="147"/>
      <c r="I44" s="147"/>
      <c r="J44" s="147"/>
      <c r="K44" s="147"/>
      <c r="L44" s="147"/>
      <c r="M44" s="147"/>
      <c r="N44" s="147"/>
      <c r="O44" s="146"/>
      <c r="R44" t="s">
        <v>301</v>
      </c>
      <c r="S44" t="s">
        <v>292</v>
      </c>
      <c r="T44" t="s">
        <v>308</v>
      </c>
      <c r="U44" t="s">
        <v>307</v>
      </c>
    </row>
    <row r="45" spans="2:21" x14ac:dyDescent="0.15">
      <c r="B45" s="145" t="s">
        <v>306</v>
      </c>
      <c r="C45" s="51" t="s">
        <v>302</v>
      </c>
      <c r="D45" s="51" t="s">
        <v>305</v>
      </c>
      <c r="E45" s="147"/>
      <c r="F45" s="147"/>
      <c r="G45" s="147"/>
      <c r="H45" s="147"/>
      <c r="I45" s="147"/>
      <c r="J45" s="147"/>
      <c r="K45" s="147"/>
      <c r="L45" s="147"/>
      <c r="M45" s="147"/>
      <c r="N45" s="147"/>
      <c r="O45" s="146"/>
    </row>
    <row r="46" spans="2:21" x14ac:dyDescent="0.15">
      <c r="B46" s="145" t="s">
        <v>304</v>
      </c>
      <c r="C46" s="51" t="s">
        <v>61</v>
      </c>
      <c r="D46" s="51" t="s">
        <v>275</v>
      </c>
      <c r="E46" s="147"/>
      <c r="F46" s="147"/>
      <c r="G46" s="147"/>
      <c r="H46" s="147"/>
      <c r="I46" s="147"/>
      <c r="J46" s="147"/>
      <c r="K46" s="147" t="s">
        <v>271</v>
      </c>
      <c r="L46" s="147"/>
      <c r="M46" s="148" t="s">
        <v>271</v>
      </c>
      <c r="N46" s="147" t="s">
        <v>270</v>
      </c>
      <c r="O46" s="146"/>
    </row>
    <row r="47" spans="2:21" x14ac:dyDescent="0.15">
      <c r="B47" s="145" t="s">
        <v>303</v>
      </c>
      <c r="C47" s="51" t="s">
        <v>302</v>
      </c>
      <c r="D47" s="51" t="s">
        <v>282</v>
      </c>
      <c r="E47" s="147"/>
      <c r="F47" s="147"/>
      <c r="G47" s="147"/>
      <c r="H47" s="147"/>
      <c r="I47" s="147"/>
      <c r="J47" s="147"/>
      <c r="K47" s="148" t="s">
        <v>271</v>
      </c>
      <c r="L47" s="147" t="s">
        <v>270</v>
      </c>
      <c r="M47" s="147"/>
      <c r="N47" s="147"/>
      <c r="O47" s="146"/>
      <c r="R47" t="s">
        <v>301</v>
      </c>
      <c r="S47" t="s">
        <v>300</v>
      </c>
      <c r="T47" t="s">
        <v>299</v>
      </c>
      <c r="U47" t="s">
        <v>299</v>
      </c>
    </row>
    <row r="48" spans="2:21" x14ac:dyDescent="0.15">
      <c r="B48" s="145" t="s">
        <v>298</v>
      </c>
      <c r="C48" s="51" t="s">
        <v>61</v>
      </c>
      <c r="D48" s="51" t="s">
        <v>272</v>
      </c>
      <c r="E48" s="147"/>
      <c r="F48" s="147" t="s">
        <v>271</v>
      </c>
      <c r="G48" s="147"/>
      <c r="H48" s="147"/>
      <c r="I48" s="147"/>
      <c r="J48" s="147"/>
      <c r="K48" s="147" t="s">
        <v>271</v>
      </c>
      <c r="L48" s="147"/>
      <c r="M48" s="147"/>
      <c r="N48" s="147"/>
      <c r="O48" s="146"/>
    </row>
    <row r="49" spans="2:21" x14ac:dyDescent="0.15">
      <c r="B49" s="145" t="s">
        <v>297</v>
      </c>
      <c r="C49" s="51" t="s">
        <v>296</v>
      </c>
      <c r="D49" s="51" t="s">
        <v>276</v>
      </c>
      <c r="E49" s="147"/>
      <c r="F49" s="147"/>
      <c r="G49" s="147"/>
      <c r="H49" s="147"/>
      <c r="I49" s="147"/>
      <c r="J49" s="147"/>
      <c r="K49" s="147"/>
      <c r="L49" s="147"/>
      <c r="M49" s="147"/>
      <c r="N49" s="147"/>
      <c r="O49" s="146"/>
    </row>
    <row r="50" spans="2:21" x14ac:dyDescent="0.15">
      <c r="B50" s="145" t="s">
        <v>282</v>
      </c>
      <c r="C50" s="144" t="s">
        <v>282</v>
      </c>
      <c r="D50" s="51"/>
      <c r="E50" s="147"/>
      <c r="F50" s="147"/>
      <c r="G50" s="147"/>
      <c r="H50" s="147"/>
      <c r="I50" s="147"/>
      <c r="J50" s="147"/>
      <c r="K50" s="147"/>
      <c r="L50" s="147"/>
      <c r="M50" s="147"/>
      <c r="N50" s="147"/>
      <c r="O50" s="146"/>
      <c r="Q50" t="s">
        <v>269</v>
      </c>
    </row>
    <row r="51" spans="2:21" x14ac:dyDescent="0.15">
      <c r="B51" s="145" t="s">
        <v>295</v>
      </c>
      <c r="C51" s="51" t="s">
        <v>288</v>
      </c>
      <c r="D51" s="51" t="s">
        <v>294</v>
      </c>
      <c r="E51" s="147"/>
      <c r="F51" s="147"/>
      <c r="G51" s="147"/>
      <c r="H51" s="147"/>
      <c r="I51" s="147"/>
      <c r="J51" s="147"/>
      <c r="K51" s="147"/>
      <c r="L51" s="147" t="s">
        <v>270</v>
      </c>
      <c r="M51" s="147"/>
      <c r="N51" s="147"/>
      <c r="O51" s="146"/>
      <c r="R51" t="s">
        <v>293</v>
      </c>
      <c r="S51" t="s">
        <v>292</v>
      </c>
      <c r="T51" t="s">
        <v>291</v>
      </c>
      <c r="U51" t="s">
        <v>290</v>
      </c>
    </row>
    <row r="52" spans="2:21" x14ac:dyDescent="0.15">
      <c r="B52" s="145" t="s">
        <v>289</v>
      </c>
      <c r="C52" s="51" t="s">
        <v>288</v>
      </c>
      <c r="D52" s="51" t="s">
        <v>278</v>
      </c>
      <c r="E52" s="147"/>
      <c r="F52" s="147"/>
      <c r="G52" s="147"/>
      <c r="H52" s="147"/>
      <c r="I52" s="147"/>
      <c r="J52" s="147"/>
      <c r="K52" s="147"/>
      <c r="L52" s="147"/>
      <c r="M52" s="147"/>
      <c r="N52" s="147"/>
      <c r="O52" s="146"/>
    </row>
    <row r="53" spans="2:21" x14ac:dyDescent="0.15">
      <c r="B53" s="145" t="s">
        <v>287</v>
      </c>
      <c r="C53" s="51" t="s">
        <v>282</v>
      </c>
      <c r="D53" s="51" t="s">
        <v>275</v>
      </c>
      <c r="E53" s="147"/>
      <c r="F53" s="147"/>
      <c r="G53" s="147"/>
      <c r="H53" s="147"/>
      <c r="I53" s="147"/>
      <c r="J53" s="147"/>
      <c r="K53" s="147"/>
      <c r="L53" s="147"/>
      <c r="M53" s="147"/>
      <c r="N53" s="147"/>
      <c r="O53" s="146" t="s">
        <v>271</v>
      </c>
      <c r="T53" t="s">
        <v>286</v>
      </c>
      <c r="U53" t="s">
        <v>285</v>
      </c>
    </row>
    <row r="54" spans="2:21" x14ac:dyDescent="0.15">
      <c r="B54" s="145" t="s">
        <v>284</v>
      </c>
      <c r="C54" s="51" t="s">
        <v>282</v>
      </c>
      <c r="D54" s="51" t="s">
        <v>272</v>
      </c>
      <c r="E54" s="147" t="s">
        <v>271</v>
      </c>
      <c r="F54" s="147"/>
      <c r="G54" s="147"/>
      <c r="H54" s="147"/>
      <c r="I54" s="147"/>
      <c r="J54" s="147"/>
      <c r="K54" s="147"/>
      <c r="L54" s="147"/>
      <c r="M54" s="147"/>
      <c r="N54" s="147"/>
      <c r="O54" s="146"/>
    </row>
    <row r="55" spans="2:21" x14ac:dyDescent="0.15">
      <c r="B55" s="145" t="s">
        <v>283</v>
      </c>
      <c r="C55" s="51" t="s">
        <v>282</v>
      </c>
      <c r="D55" s="51" t="s">
        <v>276</v>
      </c>
      <c r="E55" s="147"/>
      <c r="F55" s="147"/>
      <c r="G55" s="147"/>
      <c r="H55" s="147"/>
      <c r="I55" s="147"/>
      <c r="J55" s="147"/>
      <c r="K55" s="147"/>
      <c r="L55" s="147"/>
      <c r="M55" s="147"/>
      <c r="N55" s="147"/>
      <c r="O55" s="146"/>
      <c r="T55" t="s">
        <v>281</v>
      </c>
      <c r="U55" t="s">
        <v>280</v>
      </c>
    </row>
    <row r="56" spans="2:21" x14ac:dyDescent="0.15">
      <c r="B56" s="145" t="s">
        <v>276</v>
      </c>
      <c r="C56" s="144" t="s">
        <v>276</v>
      </c>
      <c r="D56" s="51"/>
      <c r="E56" s="147"/>
      <c r="F56" s="147"/>
      <c r="G56" s="147" t="s">
        <v>270</v>
      </c>
      <c r="H56" s="147"/>
      <c r="I56" s="147"/>
      <c r="J56" s="147" t="s">
        <v>270</v>
      </c>
      <c r="K56" s="147"/>
      <c r="L56" s="147"/>
      <c r="M56" s="147"/>
      <c r="N56" s="147"/>
      <c r="O56" s="146"/>
      <c r="Q56" t="s">
        <v>269</v>
      </c>
    </row>
    <row r="57" spans="2:21" x14ac:dyDescent="0.15">
      <c r="B57" s="145" t="s">
        <v>279</v>
      </c>
      <c r="C57" s="51" t="s">
        <v>273</v>
      </c>
      <c r="D57" s="51" t="s">
        <v>278</v>
      </c>
      <c r="E57" s="147"/>
      <c r="F57" s="147"/>
      <c r="G57" s="147"/>
      <c r="H57" s="147"/>
      <c r="I57" s="147"/>
      <c r="J57" s="147"/>
      <c r="K57" s="147"/>
      <c r="L57" s="147"/>
      <c r="M57" s="147"/>
      <c r="N57" s="147"/>
      <c r="O57" s="146"/>
    </row>
    <row r="58" spans="2:21" x14ac:dyDescent="0.15">
      <c r="B58" s="145" t="s">
        <v>277</v>
      </c>
      <c r="C58" s="51" t="s">
        <v>276</v>
      </c>
      <c r="D58" s="51" t="s">
        <v>275</v>
      </c>
      <c r="E58" s="147"/>
      <c r="F58" s="147"/>
      <c r="G58" s="147"/>
      <c r="H58" s="147"/>
      <c r="I58" s="147"/>
      <c r="J58" s="147"/>
      <c r="K58" s="147"/>
      <c r="L58" s="147"/>
      <c r="M58" s="147" t="s">
        <v>271</v>
      </c>
      <c r="N58" s="147" t="s">
        <v>270</v>
      </c>
      <c r="O58" s="146"/>
    </row>
    <row r="59" spans="2:21" x14ac:dyDescent="0.15">
      <c r="B59" s="145" t="s">
        <v>274</v>
      </c>
      <c r="C59" s="51" t="s">
        <v>273</v>
      </c>
      <c r="D59" s="51" t="s">
        <v>272</v>
      </c>
      <c r="E59" s="147"/>
      <c r="F59" s="147"/>
      <c r="G59" s="147"/>
      <c r="H59" s="147"/>
      <c r="I59" s="147"/>
      <c r="J59" s="147"/>
      <c r="K59" s="147"/>
      <c r="L59" s="147"/>
      <c r="M59" s="147"/>
      <c r="N59" s="147"/>
      <c r="O59" s="146"/>
    </row>
    <row r="60" spans="2:21" x14ac:dyDescent="0.15">
      <c r="B60" s="145" t="s">
        <v>272</v>
      </c>
      <c r="C60" s="144" t="s">
        <v>41</v>
      </c>
      <c r="D60" s="51"/>
      <c r="E60" s="143" t="s">
        <v>271</v>
      </c>
      <c r="F60" s="143"/>
      <c r="G60" s="143" t="s">
        <v>270</v>
      </c>
      <c r="H60" s="143"/>
      <c r="I60" s="143"/>
      <c r="J60" s="143"/>
      <c r="K60" s="143"/>
      <c r="L60" s="143"/>
      <c r="M60" s="143"/>
      <c r="N60" s="143"/>
      <c r="O60" s="142"/>
      <c r="Q60" t="s">
        <v>269</v>
      </c>
    </row>
    <row r="63" spans="2:21" x14ac:dyDescent="0.15">
      <c r="B63" s="141" t="s">
        <v>128</v>
      </c>
    </row>
    <row r="64" spans="2:21" x14ac:dyDescent="0.15">
      <c r="B64" t="s">
        <v>268</v>
      </c>
    </row>
    <row r="65" spans="2:2" x14ac:dyDescent="0.15">
      <c r="B65" t="s">
        <v>267</v>
      </c>
    </row>
    <row r="66" spans="2:2" x14ac:dyDescent="0.15">
      <c r="B66" t="s">
        <v>266</v>
      </c>
    </row>
    <row r="67" spans="2:2" x14ac:dyDescent="0.15">
      <c r="B67" t="s">
        <v>265</v>
      </c>
    </row>
    <row r="68" spans="2:2" x14ac:dyDescent="0.15">
      <c r="B68" t="s">
        <v>264</v>
      </c>
    </row>
    <row r="69" spans="2:2" x14ac:dyDescent="0.15">
      <c r="B69" t="s">
        <v>263</v>
      </c>
    </row>
    <row r="70" spans="2:2" x14ac:dyDescent="0.15">
      <c r="B70" t="s">
        <v>262</v>
      </c>
    </row>
    <row r="71" spans="2:2" x14ac:dyDescent="0.15">
      <c r="B71" t="s">
        <v>261</v>
      </c>
    </row>
    <row r="72" spans="2:2" x14ac:dyDescent="0.15">
      <c r="B72" t="s">
        <v>260</v>
      </c>
    </row>
    <row r="73" spans="2:2" x14ac:dyDescent="0.15">
      <c r="B73" t="s">
        <v>259</v>
      </c>
    </row>
    <row r="74" spans="2:2" x14ac:dyDescent="0.15">
      <c r="B74" t="s">
        <v>258</v>
      </c>
    </row>
    <row r="77" spans="2:2" x14ac:dyDescent="0.15">
      <c r="B77" t="s">
        <v>257</v>
      </c>
    </row>
    <row r="78" spans="2:2" x14ac:dyDescent="0.15">
      <c r="B78" t="s">
        <v>373</v>
      </c>
    </row>
    <row r="79" spans="2:2" x14ac:dyDescent="0.15">
      <c r="B79" t="s">
        <v>374</v>
      </c>
    </row>
    <row r="80" spans="2:2" x14ac:dyDescent="0.15">
      <c r="B80" t="s">
        <v>375</v>
      </c>
    </row>
    <row r="81" spans="2:2" x14ac:dyDescent="0.15">
      <c r="B81" t="s">
        <v>376</v>
      </c>
    </row>
    <row r="83" spans="2:2" x14ac:dyDescent="0.15">
      <c r="B83" t="s">
        <v>256</v>
      </c>
    </row>
    <row r="84" spans="2:2" x14ac:dyDescent="0.15">
      <c r="B84" t="s">
        <v>367</v>
      </c>
    </row>
    <row r="85" spans="2:2" x14ac:dyDescent="0.15">
      <c r="B85" t="s">
        <v>368</v>
      </c>
    </row>
    <row r="87" spans="2:2" x14ac:dyDescent="0.15">
      <c r="B87" t="s">
        <v>255</v>
      </c>
    </row>
    <row r="88" spans="2:2" x14ac:dyDescent="0.15">
      <c r="B88" t="s">
        <v>369</v>
      </c>
    </row>
    <row r="89" spans="2:2" x14ac:dyDescent="0.15">
      <c r="B89" t="s">
        <v>370</v>
      </c>
    </row>
    <row r="90" spans="2:2" x14ac:dyDescent="0.15">
      <c r="B90" t="s">
        <v>371</v>
      </c>
    </row>
    <row r="91" spans="2:2" x14ac:dyDescent="0.15">
      <c r="B91" t="s">
        <v>372</v>
      </c>
    </row>
  </sheetData>
  <mergeCells count="34">
    <mergeCell ref="B31:B32"/>
    <mergeCell ref="C31:D32"/>
    <mergeCell ref="E31:O31"/>
    <mergeCell ref="B26:B27"/>
    <mergeCell ref="G26:H26"/>
    <mergeCell ref="I26:J26"/>
    <mergeCell ref="M26:N26"/>
    <mergeCell ref="B28:B29"/>
    <mergeCell ref="M22:N22"/>
    <mergeCell ref="O22:P22"/>
    <mergeCell ref="B24:B25"/>
    <mergeCell ref="E24:F24"/>
    <mergeCell ref="G24:H24"/>
    <mergeCell ref="I24:J24"/>
    <mergeCell ref="M24:N24"/>
    <mergeCell ref="O24:P24"/>
    <mergeCell ref="B22:B23"/>
    <mergeCell ref="E22:F22"/>
    <mergeCell ref="G22:H22"/>
    <mergeCell ref="I22:J22"/>
    <mergeCell ref="K22:L22"/>
    <mergeCell ref="B18:B19"/>
    <mergeCell ref="I18:J18"/>
    <mergeCell ref="M18:N18"/>
    <mergeCell ref="B20:B21"/>
    <mergeCell ref="M20:N20"/>
    <mergeCell ref="B14:B15"/>
    <mergeCell ref="C14:D14"/>
    <mergeCell ref="E14:P14"/>
    <mergeCell ref="B16:B17"/>
    <mergeCell ref="E16:F16"/>
    <mergeCell ref="I16:J16"/>
    <mergeCell ref="M16:N16"/>
    <mergeCell ref="O16:P16"/>
  </mergeCells>
  <phoneticPr fontId="2"/>
  <pageMargins left="0.25" right="0.25" top="0.75" bottom="0.75" header="0.3" footer="0.3"/>
  <pageSetup paperSize="9" scale="59" fitToHeight="0"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7"/>
  <sheetViews>
    <sheetView zoomScale="70" zoomScaleNormal="70" zoomScaleSheetLayoutView="100" workbookViewId="0">
      <selection activeCell="F34" sqref="F34"/>
    </sheetView>
  </sheetViews>
  <sheetFormatPr defaultColWidth="8.875" defaultRowHeight="17.25" x14ac:dyDescent="0.15"/>
  <cols>
    <col min="1" max="1" width="3.125" style="15" customWidth="1"/>
    <col min="2" max="2" width="13.25" style="12" customWidth="1"/>
    <col min="3" max="3" width="15.75" style="14" customWidth="1"/>
    <col min="4" max="4" width="13" style="14" customWidth="1"/>
    <col min="5" max="5" width="15.875" style="20" customWidth="1"/>
    <col min="6" max="6" width="15.875" style="14" customWidth="1"/>
    <col min="7" max="7" width="15.875" style="20" customWidth="1"/>
    <col min="8" max="8" width="15.875" style="14" customWidth="1"/>
    <col min="9" max="9" width="15.875" style="20" customWidth="1"/>
    <col min="10" max="16384" width="8.875" style="15"/>
  </cols>
  <sheetData>
    <row r="2" spans="2:9" x14ac:dyDescent="0.15">
      <c r="B2" s="13" t="s">
        <v>34</v>
      </c>
      <c r="C2" s="15"/>
    </row>
    <row r="3" spans="2:9" x14ac:dyDescent="0.15">
      <c r="E3" s="20" t="s">
        <v>57</v>
      </c>
    </row>
    <row r="4" spans="2:9" x14ac:dyDescent="0.15">
      <c r="B4" s="18" t="s">
        <v>37</v>
      </c>
      <c r="C4" s="18" t="s">
        <v>35</v>
      </c>
      <c r="D4" s="18" t="s">
        <v>38</v>
      </c>
      <c r="E4" s="19" t="s">
        <v>36</v>
      </c>
      <c r="F4" s="18" t="s">
        <v>39</v>
      </c>
      <c r="G4" s="19" t="s">
        <v>36</v>
      </c>
      <c r="H4" s="18" t="s">
        <v>40</v>
      </c>
      <c r="I4" s="19" t="s">
        <v>36</v>
      </c>
    </row>
    <row r="5" spans="2:9" ht="34.5" x14ac:dyDescent="0.15">
      <c r="B5" s="31" t="s">
        <v>50</v>
      </c>
      <c r="C5" s="17" t="s">
        <v>41</v>
      </c>
      <c r="D5" s="17">
        <v>16</v>
      </c>
      <c r="E5" s="21">
        <v>42534</v>
      </c>
      <c r="F5" s="17">
        <v>100</v>
      </c>
      <c r="G5" s="21">
        <v>42544</v>
      </c>
      <c r="H5" s="17">
        <v>83</v>
      </c>
      <c r="I5" s="21">
        <v>42547</v>
      </c>
    </row>
    <row r="6" spans="2:9" ht="34.5" x14ac:dyDescent="0.15">
      <c r="B6" s="31" t="s">
        <v>60</v>
      </c>
      <c r="C6" s="17" t="s">
        <v>61</v>
      </c>
      <c r="D6" s="17"/>
      <c r="E6" s="21"/>
      <c r="F6" s="17">
        <v>100</v>
      </c>
      <c r="G6" s="21">
        <v>42554</v>
      </c>
      <c r="H6" s="17"/>
      <c r="I6" s="21"/>
    </row>
    <row r="7" spans="2:9" x14ac:dyDescent="0.15">
      <c r="B7" s="16" t="s">
        <v>68</v>
      </c>
      <c r="C7" s="17" t="s">
        <v>71</v>
      </c>
      <c r="D7" s="17" t="s">
        <v>78</v>
      </c>
      <c r="E7" s="21">
        <v>42652</v>
      </c>
      <c r="F7" s="17"/>
      <c r="G7" s="21"/>
      <c r="H7" s="17"/>
      <c r="I7" s="21"/>
    </row>
    <row r="8" spans="2:9" x14ac:dyDescent="0.15">
      <c r="B8" s="16"/>
      <c r="C8" s="17" t="s">
        <v>72</v>
      </c>
      <c r="D8" s="17" t="s">
        <v>205</v>
      </c>
      <c r="E8" s="21"/>
      <c r="F8" s="17"/>
      <c r="G8" s="21"/>
      <c r="H8" s="17"/>
      <c r="I8" s="21"/>
    </row>
    <row r="9" spans="2:9" x14ac:dyDescent="0.15">
      <c r="B9" s="16"/>
      <c r="C9" s="17" t="s">
        <v>73</v>
      </c>
      <c r="D9" s="17" t="s">
        <v>205</v>
      </c>
      <c r="E9" s="21"/>
      <c r="F9" s="17"/>
      <c r="G9" s="21"/>
      <c r="H9" s="17"/>
      <c r="I9" s="21"/>
    </row>
    <row r="10" spans="2:9" x14ac:dyDescent="0.15">
      <c r="B10" s="16"/>
      <c r="C10" s="17" t="s">
        <v>74</v>
      </c>
      <c r="D10" s="17" t="s">
        <v>205</v>
      </c>
      <c r="E10" s="21">
        <v>42680</v>
      </c>
      <c r="F10" s="17"/>
      <c r="G10" s="21"/>
      <c r="H10" s="17"/>
      <c r="I10" s="21"/>
    </row>
    <row r="11" spans="2:9" x14ac:dyDescent="0.15">
      <c r="B11" s="16"/>
      <c r="C11" s="17" t="s">
        <v>75</v>
      </c>
      <c r="D11" s="17" t="s">
        <v>205</v>
      </c>
      <c r="E11" s="21"/>
      <c r="F11" s="17"/>
      <c r="G11" s="21"/>
      <c r="H11" s="17"/>
      <c r="I11" s="21"/>
    </row>
    <row r="12" spans="2:9" x14ac:dyDescent="0.15">
      <c r="B12" s="16"/>
      <c r="C12" s="17" t="s">
        <v>76</v>
      </c>
      <c r="D12" s="17" t="s">
        <v>205</v>
      </c>
      <c r="E12" s="21"/>
      <c r="F12" s="17"/>
      <c r="G12" s="21"/>
      <c r="H12" s="17"/>
      <c r="I12" s="21"/>
    </row>
    <row r="13" spans="2:9" x14ac:dyDescent="0.15">
      <c r="B13" s="16"/>
      <c r="C13" s="17" t="s">
        <v>77</v>
      </c>
      <c r="D13" s="17" t="s">
        <v>205</v>
      </c>
      <c r="E13" s="21">
        <v>42666</v>
      </c>
      <c r="F13" s="17"/>
      <c r="G13" s="21"/>
      <c r="H13" s="17"/>
      <c r="I13" s="21"/>
    </row>
    <row r="14" spans="2:9" x14ac:dyDescent="0.15">
      <c r="B14" s="16" t="s">
        <v>69</v>
      </c>
      <c r="C14" s="17" t="s">
        <v>71</v>
      </c>
      <c r="D14" s="17" t="s">
        <v>205</v>
      </c>
      <c r="E14" s="21">
        <v>42652</v>
      </c>
      <c r="F14" s="17"/>
      <c r="G14" s="21"/>
      <c r="H14" s="17"/>
      <c r="I14" s="21"/>
    </row>
    <row r="15" spans="2:9" x14ac:dyDescent="0.15">
      <c r="B15" s="16"/>
      <c r="C15" s="17" t="s">
        <v>72</v>
      </c>
      <c r="D15" s="17" t="s">
        <v>205</v>
      </c>
      <c r="E15" s="21"/>
      <c r="F15" s="17"/>
      <c r="G15" s="21"/>
      <c r="H15" s="17"/>
      <c r="I15" s="21"/>
    </row>
    <row r="16" spans="2:9" x14ac:dyDescent="0.15">
      <c r="B16" s="16"/>
      <c r="C16" s="17" t="s">
        <v>73</v>
      </c>
      <c r="D16" s="17" t="s">
        <v>205</v>
      </c>
      <c r="E16" s="21"/>
      <c r="F16" s="17"/>
      <c r="G16" s="21"/>
      <c r="H16" s="17"/>
      <c r="I16" s="21"/>
    </row>
    <row r="17" spans="2:9" x14ac:dyDescent="0.15">
      <c r="B17" s="16"/>
      <c r="C17" s="17" t="s">
        <v>74</v>
      </c>
      <c r="D17" s="17" t="s">
        <v>205</v>
      </c>
      <c r="E17" s="21">
        <v>42680</v>
      </c>
      <c r="F17" s="17"/>
      <c r="G17" s="21"/>
      <c r="H17" s="17"/>
      <c r="I17" s="21"/>
    </row>
    <row r="18" spans="2:9" x14ac:dyDescent="0.15">
      <c r="B18" s="16"/>
      <c r="C18" s="17" t="s">
        <v>75</v>
      </c>
      <c r="D18" s="17" t="s">
        <v>205</v>
      </c>
      <c r="E18" s="21"/>
      <c r="F18" s="17"/>
      <c r="G18" s="21"/>
      <c r="H18" s="17"/>
      <c r="I18" s="21"/>
    </row>
    <row r="19" spans="2:9" x14ac:dyDescent="0.15">
      <c r="B19" s="16"/>
      <c r="C19" s="17" t="s">
        <v>76</v>
      </c>
      <c r="D19" s="17" t="s">
        <v>205</v>
      </c>
      <c r="E19" s="21"/>
      <c r="F19" s="17"/>
      <c r="G19" s="21"/>
      <c r="H19" s="17"/>
      <c r="I19" s="21"/>
    </row>
    <row r="20" spans="2:9" x14ac:dyDescent="0.15">
      <c r="B20" s="16"/>
      <c r="C20" s="17" t="s">
        <v>77</v>
      </c>
      <c r="D20" s="17" t="s">
        <v>205</v>
      </c>
      <c r="E20" s="21">
        <v>42666</v>
      </c>
      <c r="F20" s="17"/>
      <c r="G20" s="21"/>
      <c r="H20" s="17"/>
      <c r="I20" s="21"/>
    </row>
    <row r="21" spans="2:9" x14ac:dyDescent="0.15">
      <c r="B21" s="16" t="s">
        <v>70</v>
      </c>
      <c r="C21" s="17" t="s">
        <v>71</v>
      </c>
      <c r="D21" s="17" t="s">
        <v>205</v>
      </c>
      <c r="E21" s="21"/>
      <c r="F21" s="17"/>
      <c r="G21" s="21"/>
      <c r="H21" s="17"/>
      <c r="I21" s="21"/>
    </row>
    <row r="22" spans="2:9" x14ac:dyDescent="0.15">
      <c r="B22" s="16"/>
      <c r="C22" s="17" t="s">
        <v>72</v>
      </c>
      <c r="D22" s="17" t="s">
        <v>205</v>
      </c>
      <c r="E22" s="21"/>
      <c r="F22" s="17"/>
      <c r="G22" s="21"/>
      <c r="H22" s="17"/>
      <c r="I22" s="21"/>
    </row>
    <row r="23" spans="2:9" x14ac:dyDescent="0.15">
      <c r="B23" s="16"/>
      <c r="C23" s="17" t="s">
        <v>73</v>
      </c>
      <c r="D23" s="17" t="s">
        <v>205</v>
      </c>
      <c r="E23" s="21"/>
      <c r="F23" s="17"/>
      <c r="G23" s="21"/>
      <c r="H23" s="17"/>
      <c r="I23" s="21"/>
    </row>
    <row r="24" spans="2:9" x14ac:dyDescent="0.15">
      <c r="B24" s="16"/>
      <c r="C24" s="17" t="s">
        <v>74</v>
      </c>
      <c r="D24" s="17" t="s">
        <v>205</v>
      </c>
      <c r="E24" s="21"/>
      <c r="F24" s="17"/>
      <c r="G24" s="21"/>
      <c r="H24" s="17"/>
      <c r="I24" s="21"/>
    </row>
    <row r="25" spans="2:9" x14ac:dyDescent="0.15">
      <c r="B25" s="16"/>
      <c r="C25" s="17" t="s">
        <v>75</v>
      </c>
      <c r="D25" s="17" t="s">
        <v>205</v>
      </c>
      <c r="E25" s="21"/>
      <c r="F25" s="17"/>
      <c r="G25" s="21"/>
      <c r="H25" s="17"/>
      <c r="I25" s="21"/>
    </row>
    <row r="26" spans="2:9" x14ac:dyDescent="0.15">
      <c r="B26" s="16"/>
      <c r="C26" s="17" t="s">
        <v>76</v>
      </c>
      <c r="D26" s="17" t="s">
        <v>205</v>
      </c>
      <c r="E26" s="21"/>
      <c r="F26" s="17"/>
      <c r="G26" s="21"/>
      <c r="H26" s="17"/>
      <c r="I26" s="21"/>
    </row>
    <row r="27" spans="2:9" x14ac:dyDescent="0.15">
      <c r="B27" s="16"/>
      <c r="C27" s="17" t="s">
        <v>77</v>
      </c>
      <c r="D27" s="17" t="s">
        <v>205</v>
      </c>
      <c r="E27" s="21"/>
      <c r="F27" s="17"/>
      <c r="G27" s="21"/>
      <c r="H27" s="17"/>
      <c r="I27" s="21"/>
    </row>
  </sheetData>
  <phoneticPr fontId="2"/>
  <pageMargins left="0.75" right="0.75" top="1" bottom="1" header="0.51111111111111107" footer="0.51111111111111107"/>
  <pageSetup paperSize="9" firstPageNumber="42949631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115" zoomScaleNormal="115" zoomScaleSheetLayoutView="100" workbookViewId="0">
      <selection activeCell="F10" sqref="F10"/>
    </sheetView>
  </sheetViews>
  <sheetFormatPr defaultColWidth="9" defaultRowHeight="13.5" x14ac:dyDescent="0.15"/>
  <sheetData>
    <row r="1" spans="1:10" x14ac:dyDescent="0.15">
      <c r="A1" t="s">
        <v>0</v>
      </c>
    </row>
    <row r="2" spans="1:10" x14ac:dyDescent="0.15">
      <c r="A2" s="192" t="s">
        <v>382</v>
      </c>
      <c r="B2" s="193"/>
      <c r="C2" s="193"/>
      <c r="D2" s="193"/>
      <c r="E2" s="193"/>
      <c r="F2" s="193"/>
      <c r="G2" s="193"/>
      <c r="H2" s="193"/>
      <c r="I2" s="193"/>
      <c r="J2" s="193"/>
    </row>
    <row r="3" spans="1:10" x14ac:dyDescent="0.15">
      <c r="A3" s="193"/>
      <c r="B3" s="193"/>
      <c r="C3" s="193"/>
      <c r="D3" s="193"/>
      <c r="E3" s="193"/>
      <c r="F3" s="193"/>
      <c r="G3" s="193"/>
      <c r="H3" s="193"/>
      <c r="I3" s="193"/>
      <c r="J3" s="193"/>
    </row>
    <row r="4" spans="1:10" x14ac:dyDescent="0.15">
      <c r="A4" s="193"/>
      <c r="B4" s="193"/>
      <c r="C4" s="193"/>
      <c r="D4" s="193"/>
      <c r="E4" s="193"/>
      <c r="F4" s="193"/>
      <c r="G4" s="193"/>
      <c r="H4" s="193"/>
      <c r="I4" s="193"/>
      <c r="J4" s="193"/>
    </row>
    <row r="5" spans="1:10" x14ac:dyDescent="0.15">
      <c r="A5" s="193"/>
      <c r="B5" s="193"/>
      <c r="C5" s="193"/>
      <c r="D5" s="193"/>
      <c r="E5" s="193"/>
      <c r="F5" s="193"/>
      <c r="G5" s="193"/>
      <c r="H5" s="193"/>
      <c r="I5" s="193"/>
      <c r="J5" s="193"/>
    </row>
    <row r="6" spans="1:10" x14ac:dyDescent="0.15">
      <c r="A6" s="193"/>
      <c r="B6" s="193"/>
      <c r="C6" s="193"/>
      <c r="D6" s="193"/>
      <c r="E6" s="193"/>
      <c r="F6" s="193"/>
      <c r="G6" s="193"/>
      <c r="H6" s="193"/>
      <c r="I6" s="193"/>
      <c r="J6" s="193"/>
    </row>
    <row r="7" spans="1:10" x14ac:dyDescent="0.15">
      <c r="A7" s="193"/>
      <c r="B7" s="193"/>
      <c r="C7" s="193"/>
      <c r="D7" s="193"/>
      <c r="E7" s="193"/>
      <c r="F7" s="193"/>
      <c r="G7" s="193"/>
      <c r="H7" s="193"/>
      <c r="I7" s="193"/>
      <c r="J7" s="193"/>
    </row>
    <row r="8" spans="1:10" x14ac:dyDescent="0.15">
      <c r="A8" s="193"/>
      <c r="B8" s="193"/>
      <c r="C8" s="193"/>
      <c r="D8" s="193"/>
      <c r="E8" s="193"/>
      <c r="F8" s="193"/>
      <c r="G8" s="193"/>
      <c r="H8" s="193"/>
      <c r="I8" s="193"/>
      <c r="J8" s="193"/>
    </row>
    <row r="9" spans="1:10" ht="156.75" customHeight="1" x14ac:dyDescent="0.15">
      <c r="A9" s="193"/>
      <c r="B9" s="193"/>
      <c r="C9" s="193"/>
      <c r="D9" s="193"/>
      <c r="E9" s="193"/>
      <c r="F9" s="193"/>
      <c r="G9" s="193"/>
      <c r="H9" s="193"/>
      <c r="I9" s="193"/>
      <c r="J9" s="193"/>
    </row>
    <row r="11" spans="1:10" x14ac:dyDescent="0.15">
      <c r="A11" t="s">
        <v>1</v>
      </c>
    </row>
    <row r="12" spans="1:10" x14ac:dyDescent="0.15">
      <c r="A12" s="194"/>
      <c r="B12" s="195"/>
      <c r="C12" s="195"/>
      <c r="D12" s="195"/>
      <c r="E12" s="195"/>
      <c r="F12" s="195"/>
      <c r="G12" s="195"/>
      <c r="H12" s="195"/>
      <c r="I12" s="195"/>
      <c r="J12" s="195"/>
    </row>
    <row r="13" spans="1:10" x14ac:dyDescent="0.15">
      <c r="A13" s="195"/>
      <c r="B13" s="195"/>
      <c r="C13" s="195"/>
      <c r="D13" s="195"/>
      <c r="E13" s="195"/>
      <c r="F13" s="195"/>
      <c r="G13" s="195"/>
      <c r="H13" s="195"/>
      <c r="I13" s="195"/>
      <c r="J13" s="195"/>
    </row>
    <row r="14" spans="1:10" x14ac:dyDescent="0.15">
      <c r="A14" s="195"/>
      <c r="B14" s="195"/>
      <c r="C14" s="195"/>
      <c r="D14" s="195"/>
      <c r="E14" s="195"/>
      <c r="F14" s="195"/>
      <c r="G14" s="195"/>
      <c r="H14" s="195"/>
      <c r="I14" s="195"/>
      <c r="J14" s="195"/>
    </row>
    <row r="15" spans="1:10" x14ac:dyDescent="0.15">
      <c r="A15" s="195"/>
      <c r="B15" s="195"/>
      <c r="C15" s="195"/>
      <c r="D15" s="195"/>
      <c r="E15" s="195"/>
      <c r="F15" s="195"/>
      <c r="G15" s="195"/>
      <c r="H15" s="195"/>
      <c r="I15" s="195"/>
      <c r="J15" s="195"/>
    </row>
    <row r="16" spans="1:10" x14ac:dyDescent="0.15">
      <c r="A16" s="195"/>
      <c r="B16" s="195"/>
      <c r="C16" s="195"/>
      <c r="D16" s="195"/>
      <c r="E16" s="195"/>
      <c r="F16" s="195"/>
      <c r="G16" s="195"/>
      <c r="H16" s="195"/>
      <c r="I16" s="195"/>
      <c r="J16" s="195"/>
    </row>
    <row r="17" spans="1:10" x14ac:dyDescent="0.15">
      <c r="A17" s="195"/>
      <c r="B17" s="195"/>
      <c r="C17" s="195"/>
      <c r="D17" s="195"/>
      <c r="E17" s="195"/>
      <c r="F17" s="195"/>
      <c r="G17" s="195"/>
      <c r="H17" s="195"/>
      <c r="I17" s="195"/>
      <c r="J17" s="195"/>
    </row>
    <row r="18" spans="1:10" x14ac:dyDescent="0.15">
      <c r="A18" s="195"/>
      <c r="B18" s="195"/>
      <c r="C18" s="195"/>
      <c r="D18" s="195"/>
      <c r="E18" s="195"/>
      <c r="F18" s="195"/>
      <c r="G18" s="195"/>
      <c r="H18" s="195"/>
      <c r="I18" s="195"/>
      <c r="J18" s="195"/>
    </row>
    <row r="19" spans="1:10" x14ac:dyDescent="0.15">
      <c r="A19" s="195"/>
      <c r="B19" s="195"/>
      <c r="C19" s="195"/>
      <c r="D19" s="195"/>
      <c r="E19" s="195"/>
      <c r="F19" s="195"/>
      <c r="G19" s="195"/>
      <c r="H19" s="195"/>
      <c r="I19" s="195"/>
      <c r="J19" s="195"/>
    </row>
    <row r="21" spans="1:10" x14ac:dyDescent="0.15">
      <c r="A21" t="s">
        <v>2</v>
      </c>
    </row>
    <row r="22" spans="1:10" x14ac:dyDescent="0.15">
      <c r="A22" s="196"/>
      <c r="B22" s="196"/>
      <c r="C22" s="196"/>
      <c r="D22" s="196"/>
      <c r="E22" s="196"/>
      <c r="F22" s="196"/>
      <c r="G22" s="196"/>
      <c r="H22" s="196"/>
      <c r="I22" s="196"/>
      <c r="J22" s="196"/>
    </row>
    <row r="23" spans="1:10" x14ac:dyDescent="0.15">
      <c r="A23" s="196"/>
      <c r="B23" s="196"/>
      <c r="C23" s="196"/>
      <c r="D23" s="196"/>
      <c r="E23" s="196"/>
      <c r="F23" s="196"/>
      <c r="G23" s="196"/>
      <c r="H23" s="196"/>
      <c r="I23" s="196"/>
      <c r="J23" s="196"/>
    </row>
    <row r="24" spans="1:10" x14ac:dyDescent="0.15">
      <c r="A24" s="196"/>
      <c r="B24" s="196"/>
      <c r="C24" s="196"/>
      <c r="D24" s="196"/>
      <c r="E24" s="196"/>
      <c r="F24" s="196"/>
      <c r="G24" s="196"/>
      <c r="H24" s="196"/>
      <c r="I24" s="196"/>
      <c r="J24" s="196"/>
    </row>
    <row r="25" spans="1:10" x14ac:dyDescent="0.15">
      <c r="A25" s="196"/>
      <c r="B25" s="196"/>
      <c r="C25" s="196"/>
      <c r="D25" s="196"/>
      <c r="E25" s="196"/>
      <c r="F25" s="196"/>
      <c r="G25" s="196"/>
      <c r="H25" s="196"/>
      <c r="I25" s="196"/>
      <c r="J25" s="196"/>
    </row>
    <row r="26" spans="1:10" x14ac:dyDescent="0.15">
      <c r="A26" s="196"/>
      <c r="B26" s="196"/>
      <c r="C26" s="196"/>
      <c r="D26" s="196"/>
      <c r="E26" s="196"/>
      <c r="F26" s="196"/>
      <c r="G26" s="196"/>
      <c r="H26" s="196"/>
      <c r="I26" s="196"/>
      <c r="J26" s="196"/>
    </row>
    <row r="27" spans="1:10" x14ac:dyDescent="0.15">
      <c r="A27" s="196"/>
      <c r="B27" s="196"/>
      <c r="C27" s="196"/>
      <c r="D27" s="196"/>
      <c r="E27" s="196"/>
      <c r="F27" s="196"/>
      <c r="G27" s="196"/>
      <c r="H27" s="196"/>
      <c r="I27" s="196"/>
      <c r="J27" s="196"/>
    </row>
    <row r="28" spans="1:10" x14ac:dyDescent="0.15">
      <c r="A28" s="196"/>
      <c r="B28" s="196"/>
      <c r="C28" s="196"/>
      <c r="D28" s="196"/>
      <c r="E28" s="196"/>
      <c r="F28" s="196"/>
      <c r="G28" s="196"/>
      <c r="H28" s="196"/>
      <c r="I28" s="196"/>
      <c r="J28" s="196"/>
    </row>
    <row r="29" spans="1:10" x14ac:dyDescent="0.15">
      <c r="A29" s="196"/>
      <c r="B29" s="196"/>
      <c r="C29" s="196"/>
      <c r="D29" s="196"/>
      <c r="E29" s="196"/>
      <c r="F29" s="196"/>
      <c r="G29" s="196"/>
      <c r="H29" s="196"/>
      <c r="I29" s="196"/>
      <c r="J29" s="196"/>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tabSelected="1" view="pageBreakPreview" zoomScale="85" zoomScaleNormal="100" zoomScaleSheetLayoutView="85" workbookViewId="0">
      <selection activeCell="G3" sqref="G3"/>
    </sheetView>
  </sheetViews>
  <sheetFormatPr defaultRowHeight="14.25" x14ac:dyDescent="0.15"/>
  <cols>
    <col min="1" max="1" width="1.5" style="22" customWidth="1"/>
    <col min="2" max="2" width="6" bestFit="1" customWidth="1"/>
    <col min="3" max="3" width="8.75" bestFit="1" customWidth="1"/>
    <col min="4" max="4" width="113" customWidth="1"/>
    <col min="5" max="5" width="47.5" style="33" customWidth="1"/>
  </cols>
  <sheetData>
    <row r="1" spans="2:5" ht="7.5" customHeight="1" x14ac:dyDescent="0.15"/>
    <row r="2" spans="2:5" ht="21" customHeight="1" x14ac:dyDescent="0.15">
      <c r="B2" s="322" t="s">
        <v>377</v>
      </c>
      <c r="C2" s="322" t="s">
        <v>378</v>
      </c>
      <c r="D2" s="323" t="s">
        <v>384</v>
      </c>
      <c r="E2" s="324" t="s">
        <v>383</v>
      </c>
    </row>
    <row r="3" spans="2:5" ht="357.75" customHeight="1" x14ac:dyDescent="0.15">
      <c r="B3" t="s">
        <v>42</v>
      </c>
      <c r="C3" t="s">
        <v>77</v>
      </c>
      <c r="E3" s="33" t="s">
        <v>380</v>
      </c>
    </row>
    <row r="4" spans="2:5" ht="360.75" customHeight="1" x14ac:dyDescent="0.15">
      <c r="B4" t="s">
        <v>43</v>
      </c>
      <c r="C4" t="s">
        <v>74</v>
      </c>
      <c r="E4" s="33" t="s">
        <v>379</v>
      </c>
    </row>
    <row r="5" spans="2:5" ht="363.75" customHeight="1" x14ac:dyDescent="0.15">
      <c r="B5" t="s">
        <v>44</v>
      </c>
      <c r="C5" t="s">
        <v>71</v>
      </c>
      <c r="E5" s="33" t="s">
        <v>381</v>
      </c>
    </row>
    <row r="6" spans="2:5" x14ac:dyDescent="0.15">
      <c r="B6" t="s">
        <v>45</v>
      </c>
    </row>
    <row r="7" spans="2:5" x14ac:dyDescent="0.15">
      <c r="B7" t="s">
        <v>46</v>
      </c>
    </row>
    <row r="8" spans="2:5" x14ac:dyDescent="0.15">
      <c r="B8" t="s">
        <v>51</v>
      </c>
    </row>
    <row r="9" spans="2:5" x14ac:dyDescent="0.15">
      <c r="B9" t="s">
        <v>52</v>
      </c>
    </row>
    <row r="10" spans="2:5" x14ac:dyDescent="0.15">
      <c r="B10" t="s">
        <v>47</v>
      </c>
    </row>
    <row r="11" spans="2:5" ht="27" x14ac:dyDescent="0.15">
      <c r="B11" s="33" t="s">
        <v>56</v>
      </c>
      <c r="C11" s="33"/>
    </row>
  </sheetData>
  <phoneticPr fontId="2"/>
  <pageMargins left="0.7" right="0.7" top="0.75" bottom="0.75" header="0.3" footer="0.3"/>
  <pageSetup paperSize="9" scale="75" fitToHeight="0" orientation="landscape"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108"/>
  <sheetViews>
    <sheetView view="pageBreakPreview" zoomScale="85" zoomScaleNormal="100" zoomScaleSheetLayoutView="85" workbookViewId="0">
      <selection activeCell="A11" sqref="A11"/>
    </sheetView>
  </sheetViews>
  <sheetFormatPr defaultRowHeight="13.5" x14ac:dyDescent="0.15"/>
  <cols>
    <col min="1" max="1" width="1.375" customWidth="1"/>
    <col min="2" max="2" width="9.75" customWidth="1"/>
    <col min="3" max="3" width="5.75" bestFit="1" customWidth="1"/>
    <col min="4" max="4" width="6.625" customWidth="1"/>
    <col min="5" max="5" width="5.75" bestFit="1" customWidth="1"/>
    <col min="6" max="8" width="6.625" customWidth="1"/>
    <col min="9" max="9" width="4.875" bestFit="1" customWidth="1"/>
    <col min="10" max="10" width="4.875" customWidth="1"/>
    <col min="11" max="11" width="4.375" bestFit="1" customWidth="1"/>
    <col min="12" max="12" width="4.375" customWidth="1"/>
    <col min="13" max="13" width="4.5" bestFit="1" customWidth="1"/>
    <col min="14" max="14" width="5.375" customWidth="1"/>
    <col min="15" max="15" width="5.375" bestFit="1" customWidth="1"/>
    <col min="16" max="16" width="5.75" style="59" customWidth="1"/>
    <col min="17" max="17" width="5.75" bestFit="1" customWidth="1"/>
    <col min="18" max="18" width="4.25" style="65" customWidth="1"/>
    <col min="19" max="19" width="4.5" style="65" customWidth="1"/>
    <col min="20" max="20" width="9.625" style="65" customWidth="1"/>
    <col min="21" max="21" width="7.625" customWidth="1"/>
    <col min="22" max="22" width="3.875" customWidth="1"/>
    <col min="23" max="23" width="4.625" customWidth="1"/>
    <col min="24" max="24" width="5.375" customWidth="1"/>
    <col min="25" max="27" width="6.625" customWidth="1"/>
    <col min="28" max="29" width="6.625" style="65" customWidth="1"/>
    <col min="30" max="30" width="6.5" style="45" bestFit="1" customWidth="1"/>
    <col min="31" max="31" width="7.5" customWidth="1"/>
    <col min="32" max="32" width="7.375" customWidth="1"/>
    <col min="34" max="34" width="9" style="170"/>
    <col min="35" max="35" width="19.875" customWidth="1"/>
    <col min="36" max="36" width="9.875" style="129" bestFit="1" customWidth="1"/>
    <col min="37" max="37" width="9.875" style="129" customWidth="1"/>
    <col min="38" max="38" width="9.375" style="35" customWidth="1"/>
  </cols>
  <sheetData>
    <row r="2" spans="2:41" x14ac:dyDescent="0.15">
      <c r="C2" s="204" t="s">
        <v>5</v>
      </c>
      <c r="D2" s="204"/>
      <c r="E2" s="210" t="s">
        <v>249</v>
      </c>
      <c r="F2" s="210"/>
      <c r="G2" s="204" t="s">
        <v>6</v>
      </c>
      <c r="H2" s="204"/>
      <c r="I2" s="204"/>
      <c r="J2" s="204"/>
      <c r="K2" s="204"/>
      <c r="L2" s="204"/>
      <c r="M2" s="204"/>
      <c r="N2" s="204"/>
      <c r="O2" s="204"/>
      <c r="P2" s="204"/>
      <c r="Q2" s="204"/>
      <c r="R2" s="211" t="s">
        <v>53</v>
      </c>
      <c r="S2" s="212"/>
      <c r="T2" s="188"/>
      <c r="U2" s="204" t="s">
        <v>7</v>
      </c>
      <c r="V2" s="204"/>
      <c r="W2" s="213">
        <f>D9</f>
        <v>100000</v>
      </c>
      <c r="X2" s="214"/>
      <c r="Y2" s="200" t="s">
        <v>8</v>
      </c>
      <c r="Z2" s="201"/>
      <c r="AA2" s="188"/>
      <c r="AB2" s="202" t="e">
        <f>D107+AE107</f>
        <v>#VALUE!</v>
      </c>
      <c r="AC2" s="203"/>
      <c r="AD2" s="41">
        <v>42735</v>
      </c>
      <c r="AE2" s="41">
        <v>42370</v>
      </c>
      <c r="AF2" s="129"/>
    </row>
    <row r="3" spans="2:41" ht="57" customHeight="1" x14ac:dyDescent="0.15">
      <c r="C3" s="204" t="s">
        <v>9</v>
      </c>
      <c r="D3" s="204"/>
      <c r="E3" s="205" t="s">
        <v>364</v>
      </c>
      <c r="F3" s="206"/>
      <c r="G3" s="206"/>
      <c r="H3" s="206"/>
      <c r="I3" s="206"/>
      <c r="J3" s="206"/>
      <c r="K3" s="206"/>
      <c r="L3" s="206"/>
      <c r="M3" s="206"/>
      <c r="N3" s="206"/>
      <c r="O3" s="206"/>
      <c r="P3" s="206"/>
      <c r="Q3" s="206"/>
      <c r="R3" s="206"/>
      <c r="S3" s="206"/>
      <c r="T3" s="207"/>
      <c r="U3" s="204" t="s">
        <v>10</v>
      </c>
      <c r="V3" s="204"/>
      <c r="W3" s="208" t="s">
        <v>363</v>
      </c>
      <c r="X3" s="209"/>
      <c r="Y3" s="209"/>
      <c r="Z3" s="209"/>
      <c r="AA3" s="209"/>
      <c r="AB3" s="209"/>
      <c r="AC3" s="209"/>
      <c r="AD3" s="40"/>
      <c r="AE3" s="129"/>
    </row>
    <row r="4" spans="2:41" x14ac:dyDescent="0.15">
      <c r="C4" s="204" t="s">
        <v>11</v>
      </c>
      <c r="D4" s="204"/>
      <c r="E4" s="237">
        <f>SUM($AE$9:$AE$107)</f>
        <v>8034.7794232558517</v>
      </c>
      <c r="F4" s="237"/>
      <c r="G4" s="204" t="s">
        <v>12</v>
      </c>
      <c r="H4" s="204"/>
      <c r="I4" s="204"/>
      <c r="J4" s="204"/>
      <c r="K4" s="204"/>
      <c r="L4" s="204"/>
      <c r="M4" s="204"/>
      <c r="N4" s="204"/>
      <c r="O4" s="204"/>
      <c r="P4" s="204"/>
      <c r="Q4" s="204"/>
      <c r="R4" s="238">
        <f>SUM($AF$9:$AF$107)</f>
        <v>362.00000000000335</v>
      </c>
      <c r="S4" s="239"/>
      <c r="T4" s="240"/>
      <c r="U4" s="241" t="s">
        <v>13</v>
      </c>
      <c r="V4" s="241"/>
      <c r="W4" s="213">
        <f>MAX($D$9:$E$989)-D9</f>
        <v>8770</v>
      </c>
      <c r="X4" s="213"/>
      <c r="Y4" s="200" t="s">
        <v>14</v>
      </c>
      <c r="Z4" s="201"/>
      <c r="AA4" s="188"/>
      <c r="AB4" s="229">
        <f>MIN($D$9:$E$989)-D9</f>
        <v>0</v>
      </c>
      <c r="AC4" s="229"/>
      <c r="AD4" s="42"/>
      <c r="AE4" s="129"/>
      <c r="AF4" s="129"/>
    </row>
    <row r="5" spans="2:41" x14ac:dyDescent="0.15">
      <c r="C5" s="136" t="s">
        <v>15</v>
      </c>
      <c r="D5" s="134">
        <f>COUNTIF($AE$9:$AE$989,"&gt;0")</f>
        <v>3</v>
      </c>
      <c r="E5" s="133" t="s">
        <v>16</v>
      </c>
      <c r="F5" s="9">
        <f>COUNTIF($AE$9:$AE$989,"&lt;0")</f>
        <v>0</v>
      </c>
      <c r="G5" s="200" t="s">
        <v>17</v>
      </c>
      <c r="H5" s="230"/>
      <c r="I5" s="188"/>
      <c r="J5" s="231">
        <f>COUNTIF($AE$9:$AE$989,"=0")</f>
        <v>0</v>
      </c>
      <c r="K5" s="232"/>
      <c r="L5" s="232"/>
      <c r="M5" s="232"/>
      <c r="N5" s="232"/>
      <c r="O5" s="232"/>
      <c r="P5" s="232"/>
      <c r="Q5" s="233"/>
      <c r="R5" s="69" t="s">
        <v>18</v>
      </c>
      <c r="S5" s="234">
        <f>D5/SUM(D5,F5,J5)</f>
        <v>1</v>
      </c>
      <c r="T5" s="188"/>
      <c r="U5" s="235" t="s">
        <v>19</v>
      </c>
      <c r="V5" s="204"/>
      <c r="W5" s="236">
        <v>6</v>
      </c>
      <c r="X5" s="188"/>
      <c r="Y5" s="200" t="s">
        <v>20</v>
      </c>
      <c r="Z5" s="230"/>
      <c r="AA5" s="188"/>
      <c r="AB5" s="202">
        <v>8</v>
      </c>
      <c r="AC5" s="203"/>
      <c r="AD5" s="43"/>
      <c r="AE5" s="129"/>
      <c r="AF5" s="129"/>
    </row>
    <row r="6" spans="2:41" x14ac:dyDescent="0.15">
      <c r="C6" s="5"/>
      <c r="D6" s="37" t="s">
        <v>62</v>
      </c>
      <c r="E6" s="8"/>
      <c r="F6" s="6"/>
      <c r="G6" s="5"/>
      <c r="H6" s="5"/>
      <c r="I6" s="5"/>
      <c r="J6" s="5"/>
      <c r="K6" s="5"/>
      <c r="L6" s="5"/>
      <c r="M6" s="5"/>
      <c r="N6" s="5"/>
      <c r="O6" s="5"/>
      <c r="P6" s="56"/>
      <c r="Q6" s="6"/>
      <c r="R6" s="70"/>
      <c r="S6" s="71"/>
      <c r="T6" s="66" t="s">
        <v>118</v>
      </c>
      <c r="U6" s="53">
        <v>1E-4</v>
      </c>
      <c r="V6" s="242">
        <v>0.01</v>
      </c>
      <c r="W6" s="243"/>
      <c r="X6" s="6"/>
      <c r="Y6" s="7"/>
      <c r="Z6" s="7"/>
      <c r="AA6" s="7"/>
      <c r="AB6" s="62"/>
      <c r="AC6" s="132"/>
      <c r="AD6" s="43"/>
      <c r="AE6" s="129"/>
      <c r="AF6" s="129"/>
    </row>
    <row r="7" spans="2:41" x14ac:dyDescent="0.15">
      <c r="B7" s="198" t="s">
        <v>248</v>
      </c>
      <c r="C7" s="215" t="s">
        <v>21</v>
      </c>
      <c r="D7" s="217" t="s">
        <v>365</v>
      </c>
      <c r="E7" s="218"/>
      <c r="F7" s="221" t="s">
        <v>23</v>
      </c>
      <c r="G7" s="222"/>
      <c r="H7" s="222"/>
      <c r="I7" s="222"/>
      <c r="J7" s="222"/>
      <c r="K7" s="222"/>
      <c r="L7" s="222"/>
      <c r="M7" s="222"/>
      <c r="N7" s="222"/>
      <c r="O7" s="222"/>
      <c r="P7" s="222"/>
      <c r="Q7" s="222"/>
      <c r="R7" s="222"/>
      <c r="S7" s="223"/>
      <c r="T7" s="224" t="s">
        <v>117</v>
      </c>
      <c r="U7" s="226" t="s">
        <v>55</v>
      </c>
      <c r="V7" s="227"/>
      <c r="W7" s="135">
        <v>0.02</v>
      </c>
      <c r="X7" s="228" t="s">
        <v>24</v>
      </c>
      <c r="Y7" s="254" t="s">
        <v>25</v>
      </c>
      <c r="Z7" s="255"/>
      <c r="AA7" s="255"/>
      <c r="AB7" s="255"/>
      <c r="AC7" s="256"/>
      <c r="AD7" s="257" t="s">
        <v>63</v>
      </c>
      <c r="AE7" s="259" t="s">
        <v>366</v>
      </c>
      <c r="AF7" s="260"/>
      <c r="AG7" s="197" t="s">
        <v>362</v>
      </c>
      <c r="AH7" s="197"/>
      <c r="AI7" s="261" t="s">
        <v>166</v>
      </c>
      <c r="AJ7" s="262" t="s">
        <v>58</v>
      </c>
      <c r="AK7" s="262" t="s">
        <v>177</v>
      </c>
      <c r="AL7" s="248" t="s">
        <v>59</v>
      </c>
      <c r="AO7" t="s">
        <v>64</v>
      </c>
    </row>
    <row r="8" spans="2:41" ht="25.5" customHeight="1" x14ac:dyDescent="0.15">
      <c r="B8" s="199"/>
      <c r="C8" s="216"/>
      <c r="D8" s="219"/>
      <c r="E8" s="220"/>
      <c r="F8" s="10" t="s">
        <v>27</v>
      </c>
      <c r="G8" s="10" t="s">
        <v>28</v>
      </c>
      <c r="H8" s="10" t="s">
        <v>54</v>
      </c>
      <c r="I8" s="10" t="s">
        <v>211</v>
      </c>
      <c r="J8" s="73" t="s">
        <v>152</v>
      </c>
      <c r="K8" s="73" t="s">
        <v>147</v>
      </c>
      <c r="L8" s="73" t="s">
        <v>146</v>
      </c>
      <c r="M8" s="73" t="s">
        <v>148</v>
      </c>
      <c r="N8" s="73" t="s">
        <v>149</v>
      </c>
      <c r="O8" s="73" t="s">
        <v>150</v>
      </c>
      <c r="P8" s="74" t="s">
        <v>151</v>
      </c>
      <c r="Q8" s="10" t="s">
        <v>29</v>
      </c>
      <c r="R8" s="249" t="s">
        <v>30</v>
      </c>
      <c r="S8" s="250"/>
      <c r="T8" s="225"/>
      <c r="U8" s="2" t="s">
        <v>31</v>
      </c>
      <c r="V8" s="226" t="s">
        <v>32</v>
      </c>
      <c r="W8" s="251"/>
      <c r="X8" s="228"/>
      <c r="Y8" s="3" t="s">
        <v>27</v>
      </c>
      <c r="Z8" s="3" t="s">
        <v>28</v>
      </c>
      <c r="AA8" s="100" t="s">
        <v>54</v>
      </c>
      <c r="AB8" s="252" t="s">
        <v>30</v>
      </c>
      <c r="AC8" s="253"/>
      <c r="AD8" s="258"/>
      <c r="AE8" s="164" t="s">
        <v>33</v>
      </c>
      <c r="AF8" s="164" t="s">
        <v>31</v>
      </c>
      <c r="AG8" s="168" t="s">
        <v>360</v>
      </c>
      <c r="AH8" s="171" t="s">
        <v>361</v>
      </c>
      <c r="AI8" s="261"/>
      <c r="AJ8" s="262"/>
      <c r="AK8" s="262"/>
      <c r="AL8" s="248"/>
      <c r="AO8" t="s">
        <v>65</v>
      </c>
    </row>
    <row r="9" spans="2:41" x14ac:dyDescent="0.15">
      <c r="B9" s="173" t="s">
        <v>41</v>
      </c>
      <c r="C9" s="39">
        <v>1</v>
      </c>
      <c r="D9" s="244">
        <v>100000</v>
      </c>
      <c r="E9" s="244"/>
      <c r="F9" s="105">
        <v>2016</v>
      </c>
      <c r="G9" s="29">
        <v>42689</v>
      </c>
      <c r="H9" s="32" t="s">
        <v>120</v>
      </c>
      <c r="I9" s="55" t="s">
        <v>250</v>
      </c>
      <c r="J9" s="55">
        <v>23.6</v>
      </c>
      <c r="K9" s="55" t="s">
        <v>67</v>
      </c>
      <c r="L9" s="55" t="s">
        <v>142</v>
      </c>
      <c r="M9" s="55" t="s">
        <v>67</v>
      </c>
      <c r="N9" s="55" t="s">
        <v>142</v>
      </c>
      <c r="O9" s="55" t="s">
        <v>165</v>
      </c>
      <c r="P9" s="57" t="s">
        <v>131</v>
      </c>
      <c r="Q9" s="39" t="s">
        <v>4</v>
      </c>
      <c r="R9" s="245">
        <v>108.54</v>
      </c>
      <c r="S9" s="245"/>
      <c r="T9" s="139">
        <v>107.502</v>
      </c>
      <c r="U9" s="72">
        <f>IF(R9&gt;T9,R9-T9,T9-R9)</f>
        <v>1.0380000000000109</v>
      </c>
      <c r="V9" s="246">
        <f>IF(G9="","",D9*$W$7)</f>
        <v>2000</v>
      </c>
      <c r="W9" s="246"/>
      <c r="X9" s="174">
        <v>0.01</v>
      </c>
      <c r="Y9" s="105">
        <v>2016</v>
      </c>
      <c r="Z9" s="29">
        <v>42692</v>
      </c>
      <c r="AA9" s="32"/>
      <c r="AB9" s="247">
        <f>IF(R9&gt;T9,R9+(U9*2),R9-(U9*2))</f>
        <v>110.61600000000003</v>
      </c>
      <c r="AC9" s="247"/>
      <c r="AD9" s="39">
        <f>IF((Z9-G9)&gt;=0,Z9-G9,($AD$2-G9)+(Z9-$AE$2))</f>
        <v>3</v>
      </c>
      <c r="AE9" s="175">
        <f>IF(Z9="","",(IF(Q9="売",R9-AB9,AB9-R9))*X9*100000)</f>
        <v>2076.0000000000218</v>
      </c>
      <c r="AF9" s="176">
        <f>IF(Z9="","",IF(Q9="買",(AB9-R9)*100,(R9-AB9)*100))</f>
        <v>207.60000000000218</v>
      </c>
      <c r="AG9" s="169">
        <v>2076</v>
      </c>
      <c r="AH9" s="172">
        <v>208</v>
      </c>
      <c r="AI9" s="165"/>
      <c r="AJ9" s="163"/>
      <c r="AK9" s="163"/>
      <c r="AM9" s="47"/>
      <c r="AN9" s="47"/>
      <c r="AO9" s="46"/>
    </row>
    <row r="10" spans="2:41" x14ac:dyDescent="0.15">
      <c r="B10" s="51" t="s">
        <v>61</v>
      </c>
      <c r="C10" s="39">
        <v>2</v>
      </c>
      <c r="D10" s="246">
        <f t="shared" ref="D10:D41" si="0">IF(AG9="","",D9+AG9)</f>
        <v>102076</v>
      </c>
      <c r="E10" s="246"/>
      <c r="F10" s="105">
        <v>2016</v>
      </c>
      <c r="G10" s="29">
        <v>42690</v>
      </c>
      <c r="H10" s="32" t="s">
        <v>254</v>
      </c>
      <c r="I10" s="55" t="s">
        <v>122</v>
      </c>
      <c r="J10" s="55">
        <v>23.6</v>
      </c>
      <c r="K10" s="55" t="s">
        <v>67</v>
      </c>
      <c r="L10" s="55" t="s">
        <v>142</v>
      </c>
      <c r="M10" s="55" t="s">
        <v>252</v>
      </c>
      <c r="N10" s="55" t="s">
        <v>142</v>
      </c>
      <c r="O10" s="55" t="s">
        <v>253</v>
      </c>
      <c r="P10" s="57" t="s">
        <v>131</v>
      </c>
      <c r="Q10" s="39" t="s">
        <v>3</v>
      </c>
      <c r="R10" s="245">
        <v>1.0708800000000001</v>
      </c>
      <c r="S10" s="245"/>
      <c r="T10" s="139">
        <v>1.0816300000000001</v>
      </c>
      <c r="U10" s="72">
        <f t="shared" ref="U10:U73" si="1">IF(R10&gt;T10,R10-T10,T10-R10)</f>
        <v>1.0750000000000037E-2</v>
      </c>
      <c r="V10" s="246">
        <f>IF(G10="","",D10*$W$7)</f>
        <v>2041.52</v>
      </c>
      <c r="W10" s="246"/>
      <c r="X10" s="4">
        <f>(V10/(U10/U$6))*0.001</f>
        <v>1.8990883720930166E-2</v>
      </c>
      <c r="Y10" s="105">
        <v>2016</v>
      </c>
      <c r="Z10" s="29">
        <v>42692</v>
      </c>
      <c r="AA10" s="32"/>
      <c r="AB10" s="265">
        <v>1.0614399999999999</v>
      </c>
      <c r="AC10" s="265"/>
      <c r="AD10" s="39">
        <f>IF((Z10-G10)&gt;=0,Z10-G10,($AD$2-G10)+(Z10-$AE$2))</f>
        <v>2</v>
      </c>
      <c r="AE10" s="162">
        <f>IF(Z10="","",(IF(Q10="売",R10-AB10,AB10-R10))*X10*10000000)</f>
        <v>1792.7394232558297</v>
      </c>
      <c r="AF10" s="166">
        <f t="shared" ref="AF10:AF41" si="2">IF(Z10="","",IF(Q10="買",(AB10-R10)*10000,(R10-AB10)*10000))</f>
        <v>94.400000000001143</v>
      </c>
      <c r="AG10" s="169">
        <v>2075</v>
      </c>
      <c r="AH10" s="172">
        <v>215</v>
      </c>
      <c r="AI10" s="321"/>
      <c r="AJ10" s="34"/>
      <c r="AK10" s="34"/>
      <c r="AM10" s="47"/>
      <c r="AN10" s="47"/>
      <c r="AO10" s="46"/>
    </row>
    <row r="11" spans="2:41" x14ac:dyDescent="0.15">
      <c r="B11" s="51" t="s">
        <v>357</v>
      </c>
      <c r="C11" s="39">
        <v>3</v>
      </c>
      <c r="D11" s="246">
        <f t="shared" si="0"/>
        <v>104151</v>
      </c>
      <c r="E11" s="246"/>
      <c r="F11" s="105">
        <v>2016</v>
      </c>
      <c r="G11" s="29">
        <v>42691</v>
      </c>
      <c r="H11" s="32" t="s">
        <v>120</v>
      </c>
      <c r="I11" s="55" t="s">
        <v>122</v>
      </c>
      <c r="J11" s="55">
        <v>23.6</v>
      </c>
      <c r="K11" s="55" t="s">
        <v>358</v>
      </c>
      <c r="L11" s="55" t="s">
        <v>142</v>
      </c>
      <c r="M11" s="55" t="s">
        <v>67</v>
      </c>
      <c r="N11" s="55" t="s">
        <v>142</v>
      </c>
      <c r="O11" s="55" t="s">
        <v>359</v>
      </c>
      <c r="P11" s="57" t="s">
        <v>131</v>
      </c>
      <c r="Q11" s="39" t="s">
        <v>3</v>
      </c>
      <c r="R11" s="263">
        <v>0.746</v>
      </c>
      <c r="S11" s="264"/>
      <c r="T11" s="167">
        <v>0.749</v>
      </c>
      <c r="U11" s="72">
        <f t="shared" ref="U11" si="3">IF(R11&gt;T11,R11-T11,T11-R11)</f>
        <v>3.0000000000000027E-3</v>
      </c>
      <c r="V11" s="246">
        <f>IF(G11="","",D11*$W$7)</f>
        <v>2083.02</v>
      </c>
      <c r="W11" s="246"/>
      <c r="X11" s="4">
        <f>(V11/(U11/U$6))*0.001</f>
        <v>6.943399999999994E-2</v>
      </c>
      <c r="Y11" s="105">
        <v>2016</v>
      </c>
      <c r="Z11" s="29">
        <v>42692</v>
      </c>
      <c r="AA11" s="32"/>
      <c r="AB11" s="247">
        <f>IF(R11&gt;T11,R11+(U11*2),R11-(U11*2))</f>
        <v>0.74</v>
      </c>
      <c r="AC11" s="247"/>
      <c r="AD11" s="39">
        <f t="shared" ref="AD11" si="4">IF((Z11-G11)&gt;=0,Z11-G11,($AD$2-G11)+(Z11-$AE$2))</f>
        <v>1</v>
      </c>
      <c r="AE11" s="162">
        <f>IF(Z11="","",(IF(Q11="売",R11-AB11,AB11-R11))*X11*10000000)</f>
        <v>4166.04</v>
      </c>
      <c r="AF11" s="166">
        <f t="shared" si="2"/>
        <v>60.000000000000057</v>
      </c>
      <c r="AG11" s="169">
        <v>4619</v>
      </c>
      <c r="AH11" s="172">
        <v>60</v>
      </c>
      <c r="AI11" s="165"/>
      <c r="AJ11" s="34">
        <f>SUM(AG9:AG11)</f>
        <v>8770</v>
      </c>
      <c r="AK11" s="34"/>
      <c r="AL11" s="35">
        <f>AJ11/D9</f>
        <v>8.77E-2</v>
      </c>
      <c r="AM11" s="47">
        <f>ROUNDUP(V11,0)</f>
        <v>2084</v>
      </c>
      <c r="AN11" s="47">
        <f>ROUNDUP(AE11,0)*(-1)</f>
        <v>-4167</v>
      </c>
      <c r="AO11" s="46">
        <f>IF(AM11=AN11,0,IF(AM11&gt;AN11,1,2))</f>
        <v>1</v>
      </c>
    </row>
    <row r="12" spans="2:41" x14ac:dyDescent="0.15">
      <c r="B12" s="51"/>
      <c r="C12" s="39">
        <v>4</v>
      </c>
      <c r="D12" s="246">
        <f t="shared" si="0"/>
        <v>108770</v>
      </c>
      <c r="E12" s="246"/>
      <c r="F12" s="105">
        <v>2016</v>
      </c>
      <c r="G12" s="29"/>
      <c r="H12" s="32"/>
      <c r="I12" s="55"/>
      <c r="J12" s="55"/>
      <c r="K12" s="55"/>
      <c r="L12" s="55"/>
      <c r="M12" s="55"/>
      <c r="N12" s="55"/>
      <c r="O12" s="55"/>
      <c r="P12" s="57"/>
      <c r="Q12" s="39" t="s">
        <v>3</v>
      </c>
      <c r="R12" s="263"/>
      <c r="S12" s="264"/>
      <c r="T12" s="131"/>
      <c r="U12" s="72">
        <f t="shared" si="1"/>
        <v>0</v>
      </c>
      <c r="V12" s="246" t="str">
        <f t="shared" ref="V12:V75" si="5">IF(G12="","",D12*$W$7)</f>
        <v/>
      </c>
      <c r="W12" s="246"/>
      <c r="X12" s="4" t="e">
        <f t="shared" ref="X12:X75" si="6">(V12/(U12/U$6))*0.001</f>
        <v>#VALUE!</v>
      </c>
      <c r="Y12" s="105"/>
      <c r="Z12" s="29"/>
      <c r="AA12" s="32"/>
      <c r="AB12" s="247">
        <f>IF(R12&gt;T12,R12+(U12*2),R12-(U12*2))</f>
        <v>0</v>
      </c>
      <c r="AC12" s="247"/>
      <c r="AD12" s="39">
        <f t="shared" ref="AD12:AD43" si="7">IF((Z12-G12)&gt;=0,Z12-G12,($AD$2-G12)+(Z12-$AE$2))</f>
        <v>0</v>
      </c>
      <c r="AE12" s="162" t="str">
        <f t="shared" ref="AE12:AE75" si="8">IF(Z12="","",(IF(Q12="売",R12-AB12,AB12-R12))*X12*10000000)</f>
        <v/>
      </c>
      <c r="AF12" s="166" t="str">
        <f t="shared" si="2"/>
        <v/>
      </c>
      <c r="AG12" s="169"/>
      <c r="AH12" s="172"/>
      <c r="AI12" s="165"/>
      <c r="AJ12" s="163"/>
      <c r="AK12" s="163"/>
      <c r="AM12" s="47" t="e">
        <f>ROUNDUP(V12,0)</f>
        <v>#VALUE!</v>
      </c>
      <c r="AN12" s="47" t="e">
        <f>ROUNDUP(AE12,0)*(-1)</f>
        <v>#VALUE!</v>
      </c>
      <c r="AO12" s="46" t="e">
        <f>IF(AM12=AN12,0,IF(AM12&gt;AN12,1,2))</f>
        <v>#VALUE!</v>
      </c>
    </row>
    <row r="13" spans="2:41" x14ac:dyDescent="0.15">
      <c r="B13" s="51"/>
      <c r="C13" s="39">
        <v>5</v>
      </c>
      <c r="D13" s="246" t="str">
        <f t="shared" si="0"/>
        <v/>
      </c>
      <c r="E13" s="246"/>
      <c r="F13" s="105">
        <v>2016</v>
      </c>
      <c r="G13" s="29"/>
      <c r="H13" s="32"/>
      <c r="I13" s="55"/>
      <c r="J13" s="55"/>
      <c r="K13" s="55"/>
      <c r="L13" s="55"/>
      <c r="M13" s="55"/>
      <c r="N13" s="55"/>
      <c r="O13" s="55"/>
      <c r="P13" s="57"/>
      <c r="Q13" s="39" t="s">
        <v>3</v>
      </c>
      <c r="R13" s="245"/>
      <c r="S13" s="245"/>
      <c r="T13" s="130"/>
      <c r="U13" s="72">
        <f t="shared" si="1"/>
        <v>0</v>
      </c>
      <c r="V13" s="246" t="str">
        <f t="shared" si="5"/>
        <v/>
      </c>
      <c r="W13" s="246"/>
      <c r="X13" s="4" t="e">
        <f t="shared" si="6"/>
        <v>#VALUE!</v>
      </c>
      <c r="Y13" s="105"/>
      <c r="Z13" s="29"/>
      <c r="AA13" s="32"/>
      <c r="AB13" s="247">
        <f t="shared" ref="AB13" si="9">IF(R13&gt;T13,R13+(U13*2),R13-(U13*2))</f>
        <v>0</v>
      </c>
      <c r="AC13" s="247"/>
      <c r="AD13" s="39">
        <f t="shared" si="7"/>
        <v>0</v>
      </c>
      <c r="AE13" s="162" t="str">
        <f t="shared" si="8"/>
        <v/>
      </c>
      <c r="AF13" s="166" t="str">
        <f t="shared" si="2"/>
        <v/>
      </c>
      <c r="AG13" s="169"/>
      <c r="AH13" s="172"/>
      <c r="AI13" s="128"/>
      <c r="AM13" s="47" t="e">
        <f>ROUNDUP(V13,0)</f>
        <v>#VALUE!</v>
      </c>
      <c r="AN13" s="47" t="e">
        <f>ROUNDUP(AE13,0)*(-1)</f>
        <v>#VALUE!</v>
      </c>
      <c r="AO13" s="46" t="e">
        <f>IF(AM13=AN13,0,IF(AM13&gt;AN13,1,2))</f>
        <v>#VALUE!</v>
      </c>
    </row>
    <row r="14" spans="2:41" x14ac:dyDescent="0.15">
      <c r="B14" s="51"/>
      <c r="C14" s="39">
        <v>6</v>
      </c>
      <c r="D14" s="246" t="str">
        <f t="shared" si="0"/>
        <v/>
      </c>
      <c r="E14" s="246"/>
      <c r="F14" s="105"/>
      <c r="G14" s="29"/>
      <c r="H14" s="32"/>
      <c r="I14" s="55"/>
      <c r="J14" s="55"/>
      <c r="K14" s="55"/>
      <c r="L14" s="55"/>
      <c r="M14" s="55"/>
      <c r="N14" s="55"/>
      <c r="O14" s="55"/>
      <c r="P14" s="57"/>
      <c r="Q14" s="39" t="s">
        <v>3</v>
      </c>
      <c r="R14" s="245"/>
      <c r="S14" s="245"/>
      <c r="T14" s="130"/>
      <c r="U14" s="72">
        <f t="shared" si="1"/>
        <v>0</v>
      </c>
      <c r="V14" s="246" t="str">
        <f t="shared" si="5"/>
        <v/>
      </c>
      <c r="W14" s="246"/>
      <c r="X14" s="4" t="e">
        <f t="shared" si="6"/>
        <v>#VALUE!</v>
      </c>
      <c r="Y14" s="105"/>
      <c r="Z14" s="29"/>
      <c r="AA14" s="32"/>
      <c r="AB14" s="266">
        <f>IF(Q14="買",R14+(U14*0.618),R14-(U14*0.618))</f>
        <v>0</v>
      </c>
      <c r="AC14" s="266"/>
      <c r="AD14" s="39">
        <f t="shared" si="7"/>
        <v>0</v>
      </c>
      <c r="AE14" s="162" t="str">
        <f t="shared" si="8"/>
        <v/>
      </c>
      <c r="AF14" s="166" t="str">
        <f t="shared" si="2"/>
        <v/>
      </c>
      <c r="AG14" s="169"/>
      <c r="AH14" s="172"/>
      <c r="AI14" s="128"/>
      <c r="AM14" s="47" t="e">
        <f>ROUNDUP(V14,0)</f>
        <v>#VALUE!</v>
      </c>
      <c r="AN14" s="47" t="e">
        <f>ROUNDUP(AE14,0)*(-1)</f>
        <v>#VALUE!</v>
      </c>
      <c r="AO14" s="46" t="e">
        <f>IF(AM14=AN14,0,IF(AM14&gt;AN14,1,2))</f>
        <v>#VALUE!</v>
      </c>
    </row>
    <row r="15" spans="2:41" x14ac:dyDescent="0.15">
      <c r="B15" s="51"/>
      <c r="C15" s="39">
        <v>7</v>
      </c>
      <c r="D15" s="246" t="str">
        <f t="shared" si="0"/>
        <v/>
      </c>
      <c r="E15" s="246"/>
      <c r="F15" s="105"/>
      <c r="G15" s="29"/>
      <c r="H15" s="32"/>
      <c r="I15" s="55"/>
      <c r="J15" s="55"/>
      <c r="K15" s="55"/>
      <c r="L15" s="55"/>
      <c r="M15" s="55"/>
      <c r="N15" s="55"/>
      <c r="O15" s="55"/>
      <c r="P15" s="57"/>
      <c r="Q15" s="39" t="s">
        <v>3</v>
      </c>
      <c r="R15" s="245"/>
      <c r="S15" s="245"/>
      <c r="T15" s="130"/>
      <c r="U15" s="72">
        <f t="shared" si="1"/>
        <v>0</v>
      </c>
      <c r="V15" s="246" t="str">
        <f t="shared" si="5"/>
        <v/>
      </c>
      <c r="W15" s="246"/>
      <c r="X15" s="4" t="e">
        <f t="shared" si="6"/>
        <v>#VALUE!</v>
      </c>
      <c r="Y15" s="105"/>
      <c r="Z15" s="29"/>
      <c r="AA15" s="32"/>
      <c r="AB15" s="247">
        <f t="shared" ref="AB15" si="10">IF(R15&gt;T15,R15+(U15*2),R15-(U15*2))</f>
        <v>0</v>
      </c>
      <c r="AC15" s="247"/>
      <c r="AD15" s="39">
        <f t="shared" si="7"/>
        <v>0</v>
      </c>
      <c r="AE15" s="162" t="str">
        <f t="shared" si="8"/>
        <v/>
      </c>
      <c r="AF15" s="166" t="str">
        <f t="shared" si="2"/>
        <v/>
      </c>
      <c r="AG15" s="169"/>
      <c r="AH15" s="172"/>
      <c r="AI15" s="128"/>
      <c r="AM15" s="47" t="e">
        <f>ROUNDUP(V15,0)</f>
        <v>#VALUE!</v>
      </c>
      <c r="AN15" s="47" t="e">
        <f>ROUNDUP(AE15,0)*(-1)</f>
        <v>#VALUE!</v>
      </c>
      <c r="AO15" s="46" t="e">
        <f>IF(AM15=AN15,0,IF(AM15&gt;AN15,1,2))</f>
        <v>#VALUE!</v>
      </c>
    </row>
    <row r="16" spans="2:41" x14ac:dyDescent="0.15">
      <c r="B16" s="51"/>
      <c r="C16" s="39">
        <v>8</v>
      </c>
      <c r="D16" s="246" t="str">
        <f t="shared" si="0"/>
        <v/>
      </c>
      <c r="E16" s="246"/>
      <c r="F16" s="105"/>
      <c r="G16" s="29"/>
      <c r="H16" s="32"/>
      <c r="I16" s="55"/>
      <c r="J16" s="55"/>
      <c r="K16" s="55"/>
      <c r="L16" s="55"/>
      <c r="M16" s="55"/>
      <c r="N16" s="55"/>
      <c r="O16" s="55"/>
      <c r="P16" s="57"/>
      <c r="Q16" s="39" t="s">
        <v>3</v>
      </c>
      <c r="R16" s="245"/>
      <c r="S16" s="245"/>
      <c r="T16" s="130"/>
      <c r="U16" s="72">
        <f t="shared" si="1"/>
        <v>0</v>
      </c>
      <c r="V16" s="246" t="str">
        <f t="shared" si="5"/>
        <v/>
      </c>
      <c r="W16" s="246"/>
      <c r="X16" s="4" t="e">
        <f t="shared" si="6"/>
        <v>#VALUE!</v>
      </c>
      <c r="Y16" s="105"/>
      <c r="Z16" s="29"/>
      <c r="AA16" s="32"/>
      <c r="AB16" s="265">
        <v>0.90046999999999999</v>
      </c>
      <c r="AC16" s="265"/>
      <c r="AD16" s="39">
        <f t="shared" si="7"/>
        <v>0</v>
      </c>
      <c r="AE16" s="162" t="str">
        <f t="shared" si="8"/>
        <v/>
      </c>
      <c r="AF16" s="166" t="str">
        <f t="shared" si="2"/>
        <v/>
      </c>
      <c r="AG16" s="169"/>
      <c r="AH16" s="172"/>
      <c r="AI16" s="107"/>
      <c r="AJ16" s="34"/>
      <c r="AK16" s="34"/>
    </row>
    <row r="17" spans="2:41" x14ac:dyDescent="0.15">
      <c r="B17" s="51"/>
      <c r="C17" s="39">
        <v>9</v>
      </c>
      <c r="D17" s="246" t="str">
        <f t="shared" si="0"/>
        <v/>
      </c>
      <c r="E17" s="246"/>
      <c r="F17" s="105"/>
      <c r="G17" s="29"/>
      <c r="H17" s="32"/>
      <c r="I17" s="55"/>
      <c r="J17" s="55"/>
      <c r="K17" s="55"/>
      <c r="L17" s="55"/>
      <c r="M17" s="55"/>
      <c r="N17" s="55"/>
      <c r="O17" s="55"/>
      <c r="P17" s="57"/>
      <c r="Q17" s="39" t="s">
        <v>3</v>
      </c>
      <c r="R17" s="245"/>
      <c r="S17" s="245"/>
      <c r="T17" s="130"/>
      <c r="U17" s="72">
        <f t="shared" si="1"/>
        <v>0</v>
      </c>
      <c r="V17" s="246" t="str">
        <f t="shared" si="5"/>
        <v/>
      </c>
      <c r="W17" s="246"/>
      <c r="X17" s="4" t="e">
        <f t="shared" si="6"/>
        <v>#VALUE!</v>
      </c>
      <c r="Y17" s="105"/>
      <c r="Z17" s="29"/>
      <c r="AA17" s="32"/>
      <c r="AB17" s="247">
        <f t="shared" ref="AB17:AB73" si="11">IF(R17&gt;T17,R17+(U17*2),R17-(U17*2))</f>
        <v>0</v>
      </c>
      <c r="AC17" s="247"/>
      <c r="AD17" s="39">
        <f t="shared" si="7"/>
        <v>0</v>
      </c>
      <c r="AE17" s="162" t="str">
        <f t="shared" si="8"/>
        <v/>
      </c>
      <c r="AF17" s="166" t="str">
        <f t="shared" si="2"/>
        <v/>
      </c>
      <c r="AG17" s="169"/>
      <c r="AH17" s="172"/>
      <c r="AI17" s="128"/>
    </row>
    <row r="18" spans="2:41" x14ac:dyDescent="0.15">
      <c r="B18" s="51"/>
      <c r="C18" s="39">
        <v>10</v>
      </c>
      <c r="D18" s="246" t="str">
        <f t="shared" si="0"/>
        <v/>
      </c>
      <c r="E18" s="246"/>
      <c r="F18" s="105"/>
      <c r="G18" s="29"/>
      <c r="H18" s="32"/>
      <c r="I18" s="55"/>
      <c r="J18" s="55"/>
      <c r="K18" s="55"/>
      <c r="L18" s="55"/>
      <c r="M18" s="55"/>
      <c r="N18" s="55"/>
      <c r="O18" s="55"/>
      <c r="P18" s="57"/>
      <c r="Q18" s="39" t="s">
        <v>3</v>
      </c>
      <c r="R18" s="245"/>
      <c r="S18" s="245"/>
      <c r="T18" s="130"/>
      <c r="U18" s="72">
        <f t="shared" si="1"/>
        <v>0</v>
      </c>
      <c r="V18" s="246" t="str">
        <f t="shared" si="5"/>
        <v/>
      </c>
      <c r="W18" s="246"/>
      <c r="X18" s="4" t="e">
        <f t="shared" si="6"/>
        <v>#VALUE!</v>
      </c>
      <c r="Y18" s="105"/>
      <c r="Z18" s="29"/>
      <c r="AA18" s="32"/>
      <c r="AB18" s="247">
        <f t="shared" si="11"/>
        <v>0</v>
      </c>
      <c r="AC18" s="247"/>
      <c r="AD18" s="39">
        <f t="shared" si="7"/>
        <v>0</v>
      </c>
      <c r="AE18" s="162" t="str">
        <f t="shared" si="8"/>
        <v/>
      </c>
      <c r="AF18" s="166" t="str">
        <f t="shared" si="2"/>
        <v/>
      </c>
      <c r="AG18" s="169"/>
      <c r="AH18" s="172"/>
      <c r="AI18" s="128"/>
    </row>
    <row r="19" spans="2:41" x14ac:dyDescent="0.15">
      <c r="B19" s="51"/>
      <c r="C19" s="39">
        <v>11</v>
      </c>
      <c r="D19" s="246" t="str">
        <f t="shared" si="0"/>
        <v/>
      </c>
      <c r="E19" s="246"/>
      <c r="F19" s="105"/>
      <c r="G19" s="29"/>
      <c r="H19" s="32"/>
      <c r="I19" s="55"/>
      <c r="J19" s="55"/>
      <c r="K19" s="55"/>
      <c r="L19" s="55"/>
      <c r="M19" s="55"/>
      <c r="N19" s="55"/>
      <c r="O19" s="55"/>
      <c r="P19" s="57"/>
      <c r="Q19" s="39" t="s">
        <v>3</v>
      </c>
      <c r="R19" s="245"/>
      <c r="S19" s="245"/>
      <c r="T19" s="130"/>
      <c r="U19" s="72">
        <f t="shared" si="1"/>
        <v>0</v>
      </c>
      <c r="V19" s="246" t="str">
        <f t="shared" si="5"/>
        <v/>
      </c>
      <c r="W19" s="246"/>
      <c r="X19" s="4" t="e">
        <f t="shared" si="6"/>
        <v>#VALUE!</v>
      </c>
      <c r="Y19" s="105"/>
      <c r="Z19" s="29"/>
      <c r="AA19" s="32"/>
      <c r="AB19" s="267">
        <f>IF(R19&gt;T19,R19+(U19*2),R19-(U19*2))</f>
        <v>0</v>
      </c>
      <c r="AC19" s="268"/>
      <c r="AD19" s="39">
        <f t="shared" si="7"/>
        <v>0</v>
      </c>
      <c r="AE19" s="162" t="str">
        <f t="shared" si="8"/>
        <v/>
      </c>
      <c r="AF19" s="166" t="str">
        <f t="shared" si="2"/>
        <v/>
      </c>
      <c r="AG19" s="169"/>
      <c r="AH19" s="172"/>
      <c r="AI19" s="128"/>
      <c r="AJ19" s="34"/>
      <c r="AK19" s="34"/>
      <c r="AM19" s="47" t="e">
        <f>ROUNDUP(V19,0)</f>
        <v>#VALUE!</v>
      </c>
      <c r="AN19" s="47" t="e">
        <f>ROUNDUP(AE19,0)*(-1)</f>
        <v>#VALUE!</v>
      </c>
      <c r="AO19" s="46" t="e">
        <f>IF(AM19=AN19,0,IF(AM19&gt;AN19,1,2))</f>
        <v>#VALUE!</v>
      </c>
    </row>
    <row r="20" spans="2:41" x14ac:dyDescent="0.15">
      <c r="B20" s="51"/>
      <c r="C20" s="39">
        <v>12</v>
      </c>
      <c r="D20" s="246" t="str">
        <f t="shared" si="0"/>
        <v/>
      </c>
      <c r="E20" s="246"/>
      <c r="F20" s="105"/>
      <c r="G20" s="29"/>
      <c r="H20" s="32"/>
      <c r="I20" s="55"/>
      <c r="J20" s="55"/>
      <c r="K20" s="55"/>
      <c r="L20" s="55"/>
      <c r="M20" s="55"/>
      <c r="N20" s="55"/>
      <c r="O20" s="55"/>
      <c r="P20" s="57"/>
      <c r="Q20" s="39" t="s">
        <v>3</v>
      </c>
      <c r="R20" s="245"/>
      <c r="S20" s="245"/>
      <c r="T20" s="130"/>
      <c r="U20" s="72">
        <f t="shared" si="1"/>
        <v>0</v>
      </c>
      <c r="V20" s="246" t="str">
        <f t="shared" si="5"/>
        <v/>
      </c>
      <c r="W20" s="246"/>
      <c r="X20" s="4" t="e">
        <f t="shared" si="6"/>
        <v>#VALUE!</v>
      </c>
      <c r="Y20" s="105"/>
      <c r="Z20" s="29"/>
      <c r="AA20" s="32"/>
      <c r="AB20" s="269">
        <f>R20</f>
        <v>0</v>
      </c>
      <c r="AC20" s="270"/>
      <c r="AD20" s="39">
        <f t="shared" si="7"/>
        <v>0</v>
      </c>
      <c r="AE20" s="162" t="str">
        <f t="shared" si="8"/>
        <v/>
      </c>
      <c r="AF20" s="166" t="str">
        <f t="shared" si="2"/>
        <v/>
      </c>
      <c r="AG20" s="169"/>
      <c r="AH20" s="172"/>
      <c r="AI20" s="128"/>
    </row>
    <row r="21" spans="2:41" x14ac:dyDescent="0.15">
      <c r="B21" s="51"/>
      <c r="C21" s="39">
        <v>13</v>
      </c>
      <c r="D21" s="246" t="str">
        <f t="shared" si="0"/>
        <v/>
      </c>
      <c r="E21" s="246"/>
      <c r="F21" s="105"/>
      <c r="G21" s="29"/>
      <c r="H21" s="32"/>
      <c r="I21" s="55"/>
      <c r="J21" s="55"/>
      <c r="K21" s="55"/>
      <c r="L21" s="55"/>
      <c r="M21" s="55"/>
      <c r="N21" s="55"/>
      <c r="O21" s="55"/>
      <c r="P21" s="57"/>
      <c r="Q21" s="39" t="s">
        <v>3</v>
      </c>
      <c r="R21" s="245"/>
      <c r="S21" s="245"/>
      <c r="T21" s="130"/>
      <c r="U21" s="72">
        <f t="shared" si="1"/>
        <v>0</v>
      </c>
      <c r="V21" s="246" t="str">
        <f t="shared" si="5"/>
        <v/>
      </c>
      <c r="W21" s="246"/>
      <c r="X21" s="4" t="e">
        <f t="shared" si="6"/>
        <v>#VALUE!</v>
      </c>
      <c r="Y21" s="105"/>
      <c r="Z21" s="29"/>
      <c r="AA21" s="32"/>
      <c r="AB21" s="269">
        <f>R21</f>
        <v>0</v>
      </c>
      <c r="AC21" s="270"/>
      <c r="AD21" s="39">
        <f t="shared" si="7"/>
        <v>0</v>
      </c>
      <c r="AE21" s="162" t="str">
        <f t="shared" si="8"/>
        <v/>
      </c>
      <c r="AF21" s="166" t="str">
        <f t="shared" si="2"/>
        <v/>
      </c>
      <c r="AG21" s="169"/>
      <c r="AH21" s="172"/>
      <c r="AI21" s="128"/>
      <c r="AJ21" s="34"/>
      <c r="AK21" s="34"/>
    </row>
    <row r="22" spans="2:41" x14ac:dyDescent="0.15">
      <c r="B22" s="51"/>
      <c r="C22" s="39">
        <v>14</v>
      </c>
      <c r="D22" s="246" t="str">
        <f t="shared" si="0"/>
        <v/>
      </c>
      <c r="E22" s="246"/>
      <c r="F22" s="105"/>
      <c r="G22" s="29"/>
      <c r="H22" s="32"/>
      <c r="I22" s="55"/>
      <c r="J22" s="55"/>
      <c r="K22" s="55"/>
      <c r="L22" s="55"/>
      <c r="M22" s="55"/>
      <c r="N22" s="55"/>
      <c r="O22" s="55"/>
      <c r="P22" s="57"/>
      <c r="Q22" s="39" t="s">
        <v>3</v>
      </c>
      <c r="R22" s="263"/>
      <c r="S22" s="264"/>
      <c r="T22" s="130"/>
      <c r="U22" s="72">
        <f t="shared" si="1"/>
        <v>0</v>
      </c>
      <c r="V22" s="246" t="str">
        <f t="shared" si="5"/>
        <v/>
      </c>
      <c r="W22" s="246"/>
      <c r="X22" s="4" t="e">
        <f t="shared" si="6"/>
        <v>#VALUE!</v>
      </c>
      <c r="Y22" s="105"/>
      <c r="Z22" s="29"/>
      <c r="AA22" s="32"/>
      <c r="AB22" s="271">
        <f>T22</f>
        <v>0</v>
      </c>
      <c r="AC22" s="272"/>
      <c r="AD22" s="39">
        <f t="shared" si="7"/>
        <v>0</v>
      </c>
      <c r="AE22" s="162" t="str">
        <f t="shared" si="8"/>
        <v/>
      </c>
      <c r="AF22" s="166" t="str">
        <f t="shared" si="2"/>
        <v/>
      </c>
      <c r="AG22" s="169"/>
      <c r="AH22" s="172"/>
      <c r="AI22" s="128"/>
    </row>
    <row r="23" spans="2:41" x14ac:dyDescent="0.15">
      <c r="B23" s="51"/>
      <c r="C23" s="39">
        <v>15</v>
      </c>
      <c r="D23" s="246" t="str">
        <f t="shared" si="0"/>
        <v/>
      </c>
      <c r="E23" s="246"/>
      <c r="F23" s="105"/>
      <c r="G23" s="29"/>
      <c r="H23" s="32"/>
      <c r="I23" s="55"/>
      <c r="J23" s="55"/>
      <c r="K23" s="55"/>
      <c r="L23" s="55"/>
      <c r="M23" s="55"/>
      <c r="N23" s="55"/>
      <c r="O23" s="55"/>
      <c r="P23" s="57"/>
      <c r="Q23" s="39" t="s">
        <v>3</v>
      </c>
      <c r="R23" s="263"/>
      <c r="S23" s="264"/>
      <c r="T23" s="130"/>
      <c r="U23" s="72">
        <f t="shared" si="1"/>
        <v>0</v>
      </c>
      <c r="V23" s="246" t="str">
        <f t="shared" si="5"/>
        <v/>
      </c>
      <c r="W23" s="246"/>
      <c r="X23" s="4" t="e">
        <f t="shared" si="6"/>
        <v>#VALUE!</v>
      </c>
      <c r="Y23" s="105"/>
      <c r="Z23" s="29"/>
      <c r="AA23" s="32"/>
      <c r="AB23" s="267">
        <f t="shared" ref="AB23" si="12">IF(R23&gt;T23,R23+(U23*2),R23-(U23*2))</f>
        <v>0</v>
      </c>
      <c r="AC23" s="268"/>
      <c r="AD23" s="39">
        <f t="shared" si="7"/>
        <v>0</v>
      </c>
      <c r="AE23" s="162" t="str">
        <f t="shared" si="8"/>
        <v/>
      </c>
      <c r="AF23" s="166" t="str">
        <f t="shared" si="2"/>
        <v/>
      </c>
      <c r="AG23" s="169"/>
      <c r="AH23" s="172"/>
      <c r="AI23" s="128"/>
    </row>
    <row r="24" spans="2:41" x14ac:dyDescent="0.15">
      <c r="B24" s="51"/>
      <c r="C24" s="39">
        <v>16</v>
      </c>
      <c r="D24" s="246" t="str">
        <f t="shared" si="0"/>
        <v/>
      </c>
      <c r="E24" s="246"/>
      <c r="F24" s="105"/>
      <c r="G24" s="29"/>
      <c r="H24" s="32"/>
      <c r="I24" s="55"/>
      <c r="J24" s="55"/>
      <c r="K24" s="55"/>
      <c r="L24" s="55"/>
      <c r="M24" s="55"/>
      <c r="N24" s="55"/>
      <c r="O24" s="55"/>
      <c r="P24" s="57"/>
      <c r="Q24" s="39" t="s">
        <v>3</v>
      </c>
      <c r="R24" s="263"/>
      <c r="S24" s="264"/>
      <c r="T24" s="130"/>
      <c r="U24" s="72">
        <f t="shared" si="1"/>
        <v>0</v>
      </c>
      <c r="V24" s="246" t="str">
        <f t="shared" si="5"/>
        <v/>
      </c>
      <c r="W24" s="246"/>
      <c r="X24" s="4" t="e">
        <f t="shared" si="6"/>
        <v>#VALUE!</v>
      </c>
      <c r="Y24" s="105"/>
      <c r="Z24" s="29"/>
      <c r="AA24" s="32"/>
      <c r="AB24" s="273">
        <v>0.88266999999999995</v>
      </c>
      <c r="AC24" s="274"/>
      <c r="AD24" s="39">
        <f t="shared" si="7"/>
        <v>0</v>
      </c>
      <c r="AE24" s="162" t="str">
        <f t="shared" si="8"/>
        <v/>
      </c>
      <c r="AF24" s="166" t="str">
        <f t="shared" si="2"/>
        <v/>
      </c>
      <c r="AG24" s="169"/>
      <c r="AH24" s="172"/>
      <c r="AI24" s="128"/>
      <c r="AJ24" s="34"/>
      <c r="AK24" s="34"/>
    </row>
    <row r="25" spans="2:41" x14ac:dyDescent="0.15">
      <c r="B25" s="51"/>
      <c r="C25" s="39">
        <v>17</v>
      </c>
      <c r="D25" s="246" t="str">
        <f t="shared" si="0"/>
        <v/>
      </c>
      <c r="E25" s="246"/>
      <c r="F25" s="105"/>
      <c r="G25" s="29"/>
      <c r="H25" s="32"/>
      <c r="I25" s="55"/>
      <c r="J25" s="55"/>
      <c r="K25" s="55"/>
      <c r="L25" s="55"/>
      <c r="M25" s="55"/>
      <c r="N25" s="55"/>
      <c r="O25" s="55"/>
      <c r="P25" s="57"/>
      <c r="Q25" s="39" t="s">
        <v>3</v>
      </c>
      <c r="R25" s="263"/>
      <c r="S25" s="264"/>
      <c r="T25" s="130"/>
      <c r="U25" s="72">
        <f t="shared" si="1"/>
        <v>0</v>
      </c>
      <c r="V25" s="246" t="str">
        <f t="shared" si="5"/>
        <v/>
      </c>
      <c r="W25" s="246"/>
      <c r="X25" s="4" t="e">
        <f t="shared" si="6"/>
        <v>#VALUE!</v>
      </c>
      <c r="Y25" s="105"/>
      <c r="Z25" s="29"/>
      <c r="AA25" s="32"/>
      <c r="AB25" s="267">
        <f t="shared" ref="AB25" si="13">IF(R25&gt;T25,R25+(U25*2),R25-(U25*2))</f>
        <v>0</v>
      </c>
      <c r="AC25" s="268"/>
      <c r="AD25" s="39">
        <f t="shared" si="7"/>
        <v>0</v>
      </c>
      <c r="AE25" s="162" t="str">
        <f t="shared" si="8"/>
        <v/>
      </c>
      <c r="AF25" s="166" t="str">
        <f t="shared" si="2"/>
        <v/>
      </c>
      <c r="AG25" s="169"/>
      <c r="AH25" s="172"/>
      <c r="AI25" s="128"/>
    </row>
    <row r="26" spans="2:41" x14ac:dyDescent="0.15">
      <c r="B26" s="51"/>
      <c r="C26" s="39">
        <f>C25+1</f>
        <v>18</v>
      </c>
      <c r="D26" s="246" t="str">
        <f t="shared" si="0"/>
        <v/>
      </c>
      <c r="E26" s="246"/>
      <c r="F26" s="105"/>
      <c r="G26" s="29"/>
      <c r="H26" s="32"/>
      <c r="I26" s="55"/>
      <c r="J26" s="55"/>
      <c r="K26" s="55"/>
      <c r="L26" s="55"/>
      <c r="M26" s="55"/>
      <c r="N26" s="55"/>
      <c r="O26" s="55"/>
      <c r="P26" s="57"/>
      <c r="Q26" s="39" t="s">
        <v>3</v>
      </c>
      <c r="R26" s="263"/>
      <c r="S26" s="264"/>
      <c r="T26" s="130"/>
      <c r="U26" s="72">
        <f t="shared" si="1"/>
        <v>0</v>
      </c>
      <c r="V26" s="246" t="str">
        <f t="shared" si="5"/>
        <v/>
      </c>
      <c r="W26" s="246"/>
      <c r="X26" s="4" t="e">
        <f t="shared" si="6"/>
        <v>#VALUE!</v>
      </c>
      <c r="Y26" s="105"/>
      <c r="Z26" s="29"/>
      <c r="AA26" s="32"/>
      <c r="AB26" s="267">
        <f>IF(R26&gt;T26,R26+(U26*2),R26-(U26*2))</f>
        <v>0</v>
      </c>
      <c r="AC26" s="268"/>
      <c r="AD26" s="39">
        <f t="shared" si="7"/>
        <v>0</v>
      </c>
      <c r="AE26" s="162" t="str">
        <f t="shared" si="8"/>
        <v/>
      </c>
      <c r="AF26" s="166" t="str">
        <f t="shared" si="2"/>
        <v/>
      </c>
      <c r="AG26" s="169"/>
      <c r="AH26" s="172"/>
      <c r="AI26" s="128"/>
      <c r="AJ26" s="34"/>
      <c r="AK26" s="34"/>
    </row>
    <row r="27" spans="2:41" x14ac:dyDescent="0.15">
      <c r="B27" s="51"/>
      <c r="C27" s="39">
        <f t="shared" ref="C27:C90" si="14">C26+1</f>
        <v>19</v>
      </c>
      <c r="D27" s="246" t="str">
        <f t="shared" si="0"/>
        <v/>
      </c>
      <c r="E27" s="246"/>
      <c r="F27" s="105"/>
      <c r="G27" s="29"/>
      <c r="H27" s="32"/>
      <c r="I27" s="55"/>
      <c r="J27" s="55"/>
      <c r="K27" s="55"/>
      <c r="L27" s="55"/>
      <c r="M27" s="55"/>
      <c r="N27" s="55"/>
      <c r="O27" s="55"/>
      <c r="P27" s="57"/>
      <c r="Q27" s="39" t="s">
        <v>3</v>
      </c>
      <c r="R27" s="263"/>
      <c r="S27" s="264"/>
      <c r="T27" s="130"/>
      <c r="U27" s="72">
        <f t="shared" si="1"/>
        <v>0</v>
      </c>
      <c r="V27" s="246" t="str">
        <f t="shared" si="5"/>
        <v/>
      </c>
      <c r="W27" s="246"/>
      <c r="X27" s="4" t="e">
        <f t="shared" si="6"/>
        <v>#VALUE!</v>
      </c>
      <c r="Y27" s="105"/>
      <c r="Z27" s="29"/>
      <c r="AA27" s="32"/>
      <c r="AB27" s="267">
        <f>IF(R27&gt;T27,R27+(U27*2),R27-(U27*2))</f>
        <v>0</v>
      </c>
      <c r="AC27" s="268"/>
      <c r="AD27" s="39">
        <f t="shared" si="7"/>
        <v>0</v>
      </c>
      <c r="AE27" s="162" t="str">
        <f t="shared" si="8"/>
        <v/>
      </c>
      <c r="AF27" s="166" t="str">
        <f t="shared" si="2"/>
        <v/>
      </c>
      <c r="AG27" s="169"/>
      <c r="AH27" s="172"/>
      <c r="AI27" s="128"/>
    </row>
    <row r="28" spans="2:41" x14ac:dyDescent="0.15">
      <c r="B28" s="51"/>
      <c r="C28" s="39">
        <f>C27+1</f>
        <v>20</v>
      </c>
      <c r="D28" s="246" t="str">
        <f t="shared" si="0"/>
        <v/>
      </c>
      <c r="E28" s="246"/>
      <c r="F28" s="105"/>
      <c r="G28" s="29"/>
      <c r="H28" s="32"/>
      <c r="I28" s="55"/>
      <c r="J28" s="55"/>
      <c r="K28" s="55"/>
      <c r="L28" s="55"/>
      <c r="M28" s="55"/>
      <c r="N28" s="55"/>
      <c r="O28" s="55"/>
      <c r="P28" s="57"/>
      <c r="Q28" s="39" t="s">
        <v>3</v>
      </c>
      <c r="R28" s="263"/>
      <c r="S28" s="264"/>
      <c r="T28" s="130"/>
      <c r="U28" s="72">
        <f t="shared" si="1"/>
        <v>0</v>
      </c>
      <c r="V28" s="246" t="str">
        <f t="shared" si="5"/>
        <v/>
      </c>
      <c r="W28" s="246"/>
      <c r="X28" s="4" t="e">
        <f t="shared" si="6"/>
        <v>#VALUE!</v>
      </c>
      <c r="Y28" s="105"/>
      <c r="Z28" s="29"/>
      <c r="AA28" s="32"/>
      <c r="AB28" s="275">
        <f>IF(Q28="買",R28+(U28*0.618),R28-(U28*0.618))</f>
        <v>0</v>
      </c>
      <c r="AC28" s="276"/>
      <c r="AD28" s="39">
        <f t="shared" si="7"/>
        <v>0</v>
      </c>
      <c r="AE28" s="162" t="str">
        <f t="shared" si="8"/>
        <v/>
      </c>
      <c r="AF28" s="166" t="str">
        <f t="shared" si="2"/>
        <v/>
      </c>
      <c r="AG28" s="169"/>
      <c r="AH28" s="172"/>
      <c r="AI28" s="128"/>
    </row>
    <row r="29" spans="2:41" x14ac:dyDescent="0.15">
      <c r="B29" s="51"/>
      <c r="C29" s="39">
        <f>C28+1</f>
        <v>21</v>
      </c>
      <c r="D29" s="246" t="str">
        <f t="shared" si="0"/>
        <v/>
      </c>
      <c r="E29" s="246"/>
      <c r="F29" s="105"/>
      <c r="G29" s="29"/>
      <c r="H29" s="32"/>
      <c r="I29" s="55"/>
      <c r="J29" s="55"/>
      <c r="K29" s="55"/>
      <c r="L29" s="55"/>
      <c r="M29" s="55"/>
      <c r="N29" s="55"/>
      <c r="O29" s="55"/>
      <c r="P29" s="57"/>
      <c r="Q29" s="39" t="s">
        <v>3</v>
      </c>
      <c r="R29" s="263"/>
      <c r="S29" s="264"/>
      <c r="T29" s="130"/>
      <c r="U29" s="72">
        <f t="shared" si="1"/>
        <v>0</v>
      </c>
      <c r="V29" s="246" t="str">
        <f t="shared" si="5"/>
        <v/>
      </c>
      <c r="W29" s="246"/>
      <c r="X29" s="4" t="e">
        <f t="shared" si="6"/>
        <v>#VALUE!</v>
      </c>
      <c r="Y29" s="105"/>
      <c r="Z29" s="29"/>
      <c r="AA29" s="32"/>
      <c r="AB29" s="275">
        <f>IF(Q29="買",R29+(U29*0.618),R29-(U29*0.618))</f>
        <v>0</v>
      </c>
      <c r="AC29" s="276"/>
      <c r="AD29" s="39">
        <f t="shared" si="7"/>
        <v>0</v>
      </c>
      <c r="AE29" s="162" t="str">
        <f t="shared" si="8"/>
        <v/>
      </c>
      <c r="AF29" s="166" t="str">
        <f t="shared" si="2"/>
        <v/>
      </c>
      <c r="AG29" s="169"/>
      <c r="AH29" s="172"/>
      <c r="AI29" s="128"/>
      <c r="AJ29" s="34"/>
      <c r="AK29" s="34"/>
    </row>
    <row r="30" spans="2:41" x14ac:dyDescent="0.15">
      <c r="B30" s="51"/>
      <c r="C30" s="39">
        <f t="shared" si="14"/>
        <v>22</v>
      </c>
      <c r="D30" s="246" t="str">
        <f t="shared" si="0"/>
        <v/>
      </c>
      <c r="E30" s="246"/>
      <c r="F30" s="105"/>
      <c r="G30" s="29"/>
      <c r="H30" s="32"/>
      <c r="I30" s="55"/>
      <c r="J30" s="55"/>
      <c r="K30" s="55"/>
      <c r="L30" s="55"/>
      <c r="M30" s="55"/>
      <c r="N30" s="55"/>
      <c r="O30" s="55"/>
      <c r="P30" s="57"/>
      <c r="Q30" s="39" t="s">
        <v>3</v>
      </c>
      <c r="R30" s="263"/>
      <c r="S30" s="264"/>
      <c r="T30" s="130"/>
      <c r="U30" s="72">
        <f t="shared" si="1"/>
        <v>0</v>
      </c>
      <c r="V30" s="246" t="str">
        <f t="shared" si="5"/>
        <v/>
      </c>
      <c r="W30" s="246"/>
      <c r="X30" s="4" t="e">
        <f t="shared" si="6"/>
        <v>#VALUE!</v>
      </c>
      <c r="Y30" s="105"/>
      <c r="Z30" s="29"/>
      <c r="AA30" s="32"/>
      <c r="AB30" s="271">
        <f>T30</f>
        <v>0</v>
      </c>
      <c r="AC30" s="272"/>
      <c r="AD30" s="39">
        <f t="shared" si="7"/>
        <v>0</v>
      </c>
      <c r="AE30" s="162" t="str">
        <f t="shared" si="8"/>
        <v/>
      </c>
      <c r="AF30" s="166" t="str">
        <f t="shared" si="2"/>
        <v/>
      </c>
      <c r="AG30" s="169"/>
      <c r="AH30" s="172"/>
      <c r="AI30" s="128"/>
      <c r="AM30" s="47" t="e">
        <f>ROUNDUP(V30,0)</f>
        <v>#VALUE!</v>
      </c>
      <c r="AN30" s="47" t="e">
        <f>ROUNDUP(AE30,0)*(-1)</f>
        <v>#VALUE!</v>
      </c>
      <c r="AO30" s="46" t="e">
        <f>IF(AM30=AN30,0,IF(AM30&gt;AN30,1,2))</f>
        <v>#VALUE!</v>
      </c>
    </row>
    <row r="31" spans="2:41" x14ac:dyDescent="0.15">
      <c r="B31" s="51"/>
      <c r="C31" s="39">
        <f>C30+1</f>
        <v>23</v>
      </c>
      <c r="D31" s="246" t="str">
        <f t="shared" si="0"/>
        <v/>
      </c>
      <c r="E31" s="246"/>
      <c r="F31" s="105"/>
      <c r="G31" s="29"/>
      <c r="H31" s="32"/>
      <c r="I31" s="55"/>
      <c r="J31" s="55"/>
      <c r="K31" s="55"/>
      <c r="L31" s="55"/>
      <c r="M31" s="55"/>
      <c r="N31" s="55"/>
      <c r="O31" s="55"/>
      <c r="P31" s="57"/>
      <c r="Q31" s="39" t="s">
        <v>3</v>
      </c>
      <c r="R31" s="263"/>
      <c r="S31" s="264"/>
      <c r="T31" s="130"/>
      <c r="U31" s="72">
        <f t="shared" si="1"/>
        <v>0</v>
      </c>
      <c r="V31" s="246" t="str">
        <f t="shared" si="5"/>
        <v/>
      </c>
      <c r="W31" s="246"/>
      <c r="X31" s="4" t="e">
        <f t="shared" si="6"/>
        <v>#VALUE!</v>
      </c>
      <c r="Y31" s="105"/>
      <c r="Z31" s="29"/>
      <c r="AA31" s="32"/>
      <c r="AB31" s="275">
        <f>IF(Q31="買",R31+(U31*0.618),R31-(U31*0.618))</f>
        <v>0</v>
      </c>
      <c r="AC31" s="276"/>
      <c r="AD31" s="39">
        <f t="shared" si="7"/>
        <v>0</v>
      </c>
      <c r="AE31" s="162" t="str">
        <f t="shared" si="8"/>
        <v/>
      </c>
      <c r="AF31" s="166" t="str">
        <f t="shared" si="2"/>
        <v/>
      </c>
      <c r="AG31" s="169"/>
      <c r="AH31" s="172"/>
      <c r="AI31" s="128"/>
      <c r="AJ31" s="34"/>
      <c r="AK31" s="34"/>
      <c r="AM31" s="47" t="e">
        <f>ROUNDUP(V31,0)</f>
        <v>#VALUE!</v>
      </c>
      <c r="AN31" s="47" t="e">
        <f>ROUNDUP(AE31,0)*(-1)</f>
        <v>#VALUE!</v>
      </c>
      <c r="AO31" s="46" t="e">
        <f>IF(AM31=AN31,0,IF(AM31&gt;AN31,1,2))</f>
        <v>#VALUE!</v>
      </c>
    </row>
    <row r="32" spans="2:41" x14ac:dyDescent="0.15">
      <c r="B32" s="51"/>
      <c r="C32" s="39">
        <f t="shared" si="14"/>
        <v>24</v>
      </c>
      <c r="D32" s="246" t="str">
        <f t="shared" si="0"/>
        <v/>
      </c>
      <c r="E32" s="246"/>
      <c r="F32" s="105"/>
      <c r="G32" s="29"/>
      <c r="H32" s="32"/>
      <c r="I32" s="55"/>
      <c r="J32" s="55"/>
      <c r="K32" s="55"/>
      <c r="L32" s="55"/>
      <c r="M32" s="55"/>
      <c r="N32" s="55"/>
      <c r="O32" s="55"/>
      <c r="P32" s="57"/>
      <c r="Q32" s="39" t="s">
        <v>3</v>
      </c>
      <c r="R32" s="263"/>
      <c r="S32" s="264"/>
      <c r="T32" s="130"/>
      <c r="U32" s="72">
        <f t="shared" si="1"/>
        <v>0</v>
      </c>
      <c r="V32" s="246" t="str">
        <f t="shared" si="5"/>
        <v/>
      </c>
      <c r="W32" s="246"/>
      <c r="X32" s="4" t="e">
        <f t="shared" si="6"/>
        <v>#VALUE!</v>
      </c>
      <c r="Y32" s="105"/>
      <c r="Z32" s="29"/>
      <c r="AA32" s="32"/>
      <c r="AB32" s="275">
        <f>IF(Q32="買",R32+(U32*0.618),R32-(U32*0.618))</f>
        <v>0</v>
      </c>
      <c r="AC32" s="276"/>
      <c r="AD32" s="39">
        <f t="shared" si="7"/>
        <v>0</v>
      </c>
      <c r="AE32" s="162" t="str">
        <f t="shared" si="8"/>
        <v/>
      </c>
      <c r="AF32" s="166" t="str">
        <f t="shared" si="2"/>
        <v/>
      </c>
      <c r="AG32" s="169"/>
      <c r="AH32" s="172"/>
      <c r="AI32" s="128"/>
    </row>
    <row r="33" spans="2:41" x14ac:dyDescent="0.15">
      <c r="B33" s="51"/>
      <c r="C33" s="39">
        <f t="shared" si="14"/>
        <v>25</v>
      </c>
      <c r="D33" s="246" t="str">
        <f t="shared" si="0"/>
        <v/>
      </c>
      <c r="E33" s="246"/>
      <c r="F33" s="105"/>
      <c r="G33" s="29"/>
      <c r="H33" s="32"/>
      <c r="I33" s="55"/>
      <c r="J33" s="55"/>
      <c r="K33" s="55"/>
      <c r="L33" s="55"/>
      <c r="M33" s="55"/>
      <c r="N33" s="55"/>
      <c r="O33" s="55"/>
      <c r="P33" s="57"/>
      <c r="Q33" s="39" t="s">
        <v>3</v>
      </c>
      <c r="R33" s="263"/>
      <c r="S33" s="264"/>
      <c r="T33" s="130"/>
      <c r="U33" s="72">
        <f t="shared" si="1"/>
        <v>0</v>
      </c>
      <c r="V33" s="246" t="str">
        <f t="shared" si="5"/>
        <v/>
      </c>
      <c r="W33" s="246"/>
      <c r="X33" s="4" t="e">
        <f t="shared" si="6"/>
        <v>#VALUE!</v>
      </c>
      <c r="Y33" s="105"/>
      <c r="Z33" s="29"/>
      <c r="AA33" s="32"/>
      <c r="AB33" s="267">
        <f t="shared" ref="AB33" si="15">IF(R33&gt;T33,R33+(U33*2),R33-(U33*2))</f>
        <v>0</v>
      </c>
      <c r="AC33" s="268"/>
      <c r="AD33" s="39">
        <f t="shared" si="7"/>
        <v>0</v>
      </c>
      <c r="AE33" s="162" t="str">
        <f t="shared" si="8"/>
        <v/>
      </c>
      <c r="AF33" s="166" t="str">
        <f t="shared" si="2"/>
        <v/>
      </c>
      <c r="AG33" s="169"/>
      <c r="AH33" s="172"/>
      <c r="AI33" s="128"/>
      <c r="AJ33" s="34"/>
      <c r="AK33" s="34"/>
      <c r="AM33" s="47" t="e">
        <f>ROUNDUP(V33,0)</f>
        <v>#VALUE!</v>
      </c>
      <c r="AN33" s="47" t="e">
        <f>ROUNDUP(AE33,0)*(-1)</f>
        <v>#VALUE!</v>
      </c>
      <c r="AO33" s="46" t="e">
        <f>IF(AM33=AN33,0,IF(AM33&gt;AN33,1,2))</f>
        <v>#VALUE!</v>
      </c>
    </row>
    <row r="34" spans="2:41" x14ac:dyDescent="0.15">
      <c r="B34" s="51"/>
      <c r="C34" s="39">
        <f>C33+1</f>
        <v>26</v>
      </c>
      <c r="D34" s="246" t="str">
        <f t="shared" si="0"/>
        <v/>
      </c>
      <c r="E34" s="246"/>
      <c r="F34" s="105"/>
      <c r="G34" s="29"/>
      <c r="H34" s="32"/>
      <c r="I34" s="55"/>
      <c r="J34" s="55"/>
      <c r="K34" s="55"/>
      <c r="L34" s="55"/>
      <c r="M34" s="55"/>
      <c r="N34" s="55"/>
      <c r="O34" s="55"/>
      <c r="P34" s="57"/>
      <c r="Q34" s="39" t="s">
        <v>3</v>
      </c>
      <c r="R34" s="263"/>
      <c r="S34" s="264"/>
      <c r="T34" s="130"/>
      <c r="U34" s="72">
        <f t="shared" si="1"/>
        <v>0</v>
      </c>
      <c r="V34" s="246" t="str">
        <f t="shared" si="5"/>
        <v/>
      </c>
      <c r="W34" s="246"/>
      <c r="X34" s="4" t="e">
        <f t="shared" si="6"/>
        <v>#VALUE!</v>
      </c>
      <c r="Y34" s="105"/>
      <c r="Z34" s="29"/>
      <c r="AA34" s="32"/>
      <c r="AB34" s="271">
        <f>T34</f>
        <v>0</v>
      </c>
      <c r="AC34" s="272"/>
      <c r="AD34" s="39">
        <f t="shared" si="7"/>
        <v>0</v>
      </c>
      <c r="AE34" s="162" t="str">
        <f t="shared" si="8"/>
        <v/>
      </c>
      <c r="AF34" s="166" t="str">
        <f t="shared" si="2"/>
        <v/>
      </c>
      <c r="AG34" s="169"/>
      <c r="AH34" s="172"/>
      <c r="AI34" s="128"/>
    </row>
    <row r="35" spans="2:41" x14ac:dyDescent="0.15">
      <c r="B35" s="51"/>
      <c r="C35" s="39">
        <f t="shared" si="14"/>
        <v>27</v>
      </c>
      <c r="D35" s="246" t="str">
        <f t="shared" si="0"/>
        <v/>
      </c>
      <c r="E35" s="246"/>
      <c r="F35" s="105"/>
      <c r="G35" s="29"/>
      <c r="H35" s="32"/>
      <c r="I35" s="55"/>
      <c r="J35" s="55"/>
      <c r="K35" s="55"/>
      <c r="L35" s="55"/>
      <c r="M35" s="55"/>
      <c r="N35" s="55"/>
      <c r="O35" s="55"/>
      <c r="P35" s="57"/>
      <c r="Q35" s="39" t="s">
        <v>3</v>
      </c>
      <c r="R35" s="263"/>
      <c r="S35" s="264"/>
      <c r="T35" s="130"/>
      <c r="U35" s="72">
        <f t="shared" si="1"/>
        <v>0</v>
      </c>
      <c r="V35" s="246" t="str">
        <f t="shared" si="5"/>
        <v/>
      </c>
      <c r="W35" s="246"/>
      <c r="X35" s="4" t="e">
        <f t="shared" si="6"/>
        <v>#VALUE!</v>
      </c>
      <c r="Y35" s="105"/>
      <c r="Z35" s="29"/>
      <c r="AA35" s="32"/>
      <c r="AB35" s="277">
        <v>0.70965</v>
      </c>
      <c r="AC35" s="278"/>
      <c r="AD35" s="39">
        <f t="shared" si="7"/>
        <v>0</v>
      </c>
      <c r="AE35" s="162" t="str">
        <f t="shared" si="8"/>
        <v/>
      </c>
      <c r="AF35" s="166" t="str">
        <f t="shared" si="2"/>
        <v/>
      </c>
      <c r="AG35" s="169"/>
      <c r="AH35" s="172"/>
      <c r="AI35" s="128"/>
      <c r="AM35" s="47" t="e">
        <f t="shared" ref="AM35:AM41" si="16">ROUNDUP(V35,0)</f>
        <v>#VALUE!</v>
      </c>
      <c r="AN35" s="47" t="e">
        <f t="shared" ref="AN35:AN41" si="17">ROUNDUP(AE35,0)*(-1)</f>
        <v>#VALUE!</v>
      </c>
      <c r="AO35" s="46" t="e">
        <f t="shared" ref="AO35:AO41" si="18">IF(AM35=AN35,0,IF(AM35&gt;AN35,1,2))</f>
        <v>#VALUE!</v>
      </c>
    </row>
    <row r="36" spans="2:41" x14ac:dyDescent="0.15">
      <c r="B36" s="51"/>
      <c r="C36" s="39">
        <f t="shared" si="14"/>
        <v>28</v>
      </c>
      <c r="D36" s="246" t="str">
        <f t="shared" si="0"/>
        <v/>
      </c>
      <c r="E36" s="246"/>
      <c r="F36" s="105"/>
      <c r="G36" s="29"/>
      <c r="H36" s="32"/>
      <c r="I36" s="55"/>
      <c r="J36" s="55"/>
      <c r="K36" s="55"/>
      <c r="L36" s="55"/>
      <c r="M36" s="55"/>
      <c r="N36" s="55"/>
      <c r="O36" s="55"/>
      <c r="P36" s="57"/>
      <c r="Q36" s="39" t="s">
        <v>3</v>
      </c>
      <c r="R36" s="263"/>
      <c r="S36" s="264"/>
      <c r="T36" s="130"/>
      <c r="U36" s="72">
        <f t="shared" si="1"/>
        <v>0</v>
      </c>
      <c r="V36" s="246" t="str">
        <f t="shared" si="5"/>
        <v/>
      </c>
      <c r="W36" s="246"/>
      <c r="X36" s="4" t="e">
        <f t="shared" si="6"/>
        <v>#VALUE!</v>
      </c>
      <c r="Y36" s="105"/>
      <c r="Z36" s="29"/>
      <c r="AA36" s="32"/>
      <c r="AB36" s="267">
        <f t="shared" ref="AB36" si="19">IF(R36&gt;T36,R36+(U36*2),R36-(U36*2))</f>
        <v>0</v>
      </c>
      <c r="AC36" s="268"/>
      <c r="AD36" s="39">
        <f t="shared" si="7"/>
        <v>0</v>
      </c>
      <c r="AE36" s="162" t="str">
        <f t="shared" si="8"/>
        <v/>
      </c>
      <c r="AF36" s="166" t="str">
        <f t="shared" si="2"/>
        <v/>
      </c>
      <c r="AG36" s="169"/>
      <c r="AH36" s="172"/>
      <c r="AI36" s="128"/>
      <c r="AJ36" s="34">
        <f>SUM(AE29:AE36)</f>
        <v>0</v>
      </c>
      <c r="AK36" s="34"/>
      <c r="AL36" s="35" t="e">
        <f>AJ36/D29</f>
        <v>#VALUE!</v>
      </c>
      <c r="AM36" s="47" t="e">
        <f t="shared" si="16"/>
        <v>#VALUE!</v>
      </c>
      <c r="AN36" s="47" t="e">
        <f t="shared" si="17"/>
        <v>#VALUE!</v>
      </c>
      <c r="AO36" s="46" t="e">
        <f t="shared" si="18"/>
        <v>#VALUE!</v>
      </c>
    </row>
    <row r="37" spans="2:41" x14ac:dyDescent="0.15">
      <c r="B37" s="51"/>
      <c r="C37" s="39">
        <f t="shared" si="14"/>
        <v>29</v>
      </c>
      <c r="D37" s="246" t="str">
        <f t="shared" si="0"/>
        <v/>
      </c>
      <c r="E37" s="246"/>
      <c r="F37" s="105"/>
      <c r="G37" s="29"/>
      <c r="H37" s="32"/>
      <c r="I37" s="55"/>
      <c r="J37" s="55"/>
      <c r="K37" s="55"/>
      <c r="L37" s="55"/>
      <c r="M37" s="55"/>
      <c r="N37" s="55"/>
      <c r="O37" s="55"/>
      <c r="P37" s="57"/>
      <c r="Q37" s="39" t="s">
        <v>3</v>
      </c>
      <c r="R37" s="263"/>
      <c r="S37" s="264"/>
      <c r="T37" s="130"/>
      <c r="U37" s="72">
        <f t="shared" si="1"/>
        <v>0</v>
      </c>
      <c r="V37" s="246" t="str">
        <f t="shared" si="5"/>
        <v/>
      </c>
      <c r="W37" s="246"/>
      <c r="X37" s="4" t="e">
        <f t="shared" si="6"/>
        <v>#VALUE!</v>
      </c>
      <c r="Y37" s="105"/>
      <c r="Z37" s="29"/>
      <c r="AA37" s="32"/>
      <c r="AB37" s="275">
        <f>IF(Q37="買",R37+(U37*0.618),R37-(U37*0.618))</f>
        <v>0</v>
      </c>
      <c r="AC37" s="276"/>
      <c r="AD37" s="39">
        <f t="shared" si="7"/>
        <v>0</v>
      </c>
      <c r="AE37" s="162" t="str">
        <f t="shared" si="8"/>
        <v/>
      </c>
      <c r="AF37" s="166" t="str">
        <f t="shared" si="2"/>
        <v/>
      </c>
      <c r="AG37" s="169"/>
      <c r="AH37" s="172"/>
      <c r="AI37" s="128"/>
      <c r="AM37" s="47" t="e">
        <f t="shared" si="16"/>
        <v>#VALUE!</v>
      </c>
      <c r="AN37" s="47" t="e">
        <f t="shared" si="17"/>
        <v>#VALUE!</v>
      </c>
      <c r="AO37" s="46" t="e">
        <f t="shared" si="18"/>
        <v>#VALUE!</v>
      </c>
    </row>
    <row r="38" spans="2:41" x14ac:dyDescent="0.15">
      <c r="B38" s="51"/>
      <c r="C38" s="39">
        <f t="shared" si="14"/>
        <v>30</v>
      </c>
      <c r="D38" s="246" t="str">
        <f t="shared" si="0"/>
        <v/>
      </c>
      <c r="E38" s="246"/>
      <c r="F38" s="105"/>
      <c r="G38" s="29"/>
      <c r="H38" s="32"/>
      <c r="I38" s="55"/>
      <c r="J38" s="55"/>
      <c r="K38" s="55"/>
      <c r="L38" s="55"/>
      <c r="M38" s="55"/>
      <c r="N38" s="55"/>
      <c r="O38" s="55"/>
      <c r="P38" s="57"/>
      <c r="Q38" s="39" t="s">
        <v>3</v>
      </c>
      <c r="R38" s="263"/>
      <c r="S38" s="264"/>
      <c r="T38" s="130"/>
      <c r="U38" s="72">
        <f t="shared" si="1"/>
        <v>0</v>
      </c>
      <c r="V38" s="246" t="str">
        <f t="shared" si="5"/>
        <v/>
      </c>
      <c r="W38" s="246"/>
      <c r="X38" s="4" t="e">
        <f t="shared" si="6"/>
        <v>#VALUE!</v>
      </c>
      <c r="Y38" s="105"/>
      <c r="Z38" s="29"/>
      <c r="AA38" s="32"/>
      <c r="AB38" s="267">
        <f t="shared" ref="AB38" si="20">IF(R38&gt;T38,R38+(U38*2),R38-(U38*2))</f>
        <v>0</v>
      </c>
      <c r="AC38" s="268"/>
      <c r="AD38" s="39">
        <f t="shared" si="7"/>
        <v>0</v>
      </c>
      <c r="AE38" s="162" t="str">
        <f t="shared" si="8"/>
        <v/>
      </c>
      <c r="AF38" s="166" t="str">
        <f t="shared" si="2"/>
        <v/>
      </c>
      <c r="AG38" s="169"/>
      <c r="AH38" s="172"/>
      <c r="AI38" s="128"/>
      <c r="AM38" s="47" t="e">
        <f t="shared" si="16"/>
        <v>#VALUE!</v>
      </c>
      <c r="AN38" s="47" t="e">
        <f t="shared" si="17"/>
        <v>#VALUE!</v>
      </c>
      <c r="AO38" s="46" t="e">
        <f t="shared" si="18"/>
        <v>#VALUE!</v>
      </c>
    </row>
    <row r="39" spans="2:41" x14ac:dyDescent="0.15">
      <c r="B39" s="51"/>
      <c r="C39" s="39">
        <f t="shared" si="14"/>
        <v>31</v>
      </c>
      <c r="D39" s="246" t="str">
        <f t="shared" si="0"/>
        <v/>
      </c>
      <c r="E39" s="246"/>
      <c r="F39" s="105"/>
      <c r="G39" s="29"/>
      <c r="H39" s="32"/>
      <c r="I39" s="55"/>
      <c r="J39" s="55"/>
      <c r="K39" s="55"/>
      <c r="L39" s="55"/>
      <c r="M39" s="55"/>
      <c r="N39" s="55"/>
      <c r="O39" s="55"/>
      <c r="P39" s="57"/>
      <c r="Q39" s="39" t="s">
        <v>3</v>
      </c>
      <c r="R39" s="263"/>
      <c r="S39" s="264"/>
      <c r="T39" s="130"/>
      <c r="U39" s="72">
        <f t="shared" si="1"/>
        <v>0</v>
      </c>
      <c r="V39" s="246" t="str">
        <f t="shared" si="5"/>
        <v/>
      </c>
      <c r="W39" s="246"/>
      <c r="X39" s="4" t="e">
        <f t="shared" si="6"/>
        <v>#VALUE!</v>
      </c>
      <c r="Y39" s="105"/>
      <c r="Z39" s="29"/>
      <c r="AA39" s="32"/>
      <c r="AB39" s="277">
        <v>0.72667999999999999</v>
      </c>
      <c r="AC39" s="278"/>
      <c r="AD39" s="39">
        <f t="shared" si="7"/>
        <v>0</v>
      </c>
      <c r="AE39" s="162" t="str">
        <f t="shared" si="8"/>
        <v/>
      </c>
      <c r="AF39" s="166" t="str">
        <f t="shared" si="2"/>
        <v/>
      </c>
      <c r="AG39" s="169"/>
      <c r="AH39" s="172"/>
      <c r="AI39" s="128"/>
      <c r="AJ39" s="34"/>
      <c r="AK39" s="34"/>
      <c r="AM39" s="47" t="e">
        <f t="shared" si="16"/>
        <v>#VALUE!</v>
      </c>
      <c r="AN39" s="47" t="e">
        <f t="shared" si="17"/>
        <v>#VALUE!</v>
      </c>
      <c r="AO39" s="46" t="e">
        <f t="shared" si="18"/>
        <v>#VALUE!</v>
      </c>
    </row>
    <row r="40" spans="2:41" x14ac:dyDescent="0.15">
      <c r="B40" s="51"/>
      <c r="C40" s="39">
        <f t="shared" si="14"/>
        <v>32</v>
      </c>
      <c r="D40" s="246" t="str">
        <f t="shared" si="0"/>
        <v/>
      </c>
      <c r="E40" s="246"/>
      <c r="F40" s="105"/>
      <c r="G40" s="29"/>
      <c r="H40" s="32"/>
      <c r="I40" s="55"/>
      <c r="J40" s="55"/>
      <c r="K40" s="55"/>
      <c r="L40" s="55"/>
      <c r="M40" s="55"/>
      <c r="N40" s="55"/>
      <c r="O40" s="55"/>
      <c r="P40" s="57"/>
      <c r="Q40" s="39" t="s">
        <v>3</v>
      </c>
      <c r="R40" s="263"/>
      <c r="S40" s="264"/>
      <c r="T40" s="130"/>
      <c r="U40" s="72">
        <f t="shared" si="1"/>
        <v>0</v>
      </c>
      <c r="V40" s="246" t="str">
        <f t="shared" si="5"/>
        <v/>
      </c>
      <c r="W40" s="246"/>
      <c r="X40" s="4" t="e">
        <f t="shared" si="6"/>
        <v>#VALUE!</v>
      </c>
      <c r="Y40" s="105"/>
      <c r="Z40" s="29"/>
      <c r="AA40" s="32"/>
      <c r="AB40" s="275">
        <f>IF(Q40="買",R40+(U40*0.618),R40-(U40*0.618))</f>
        <v>0</v>
      </c>
      <c r="AC40" s="276"/>
      <c r="AD40" s="39">
        <f t="shared" si="7"/>
        <v>0</v>
      </c>
      <c r="AE40" s="162" t="str">
        <f t="shared" si="8"/>
        <v/>
      </c>
      <c r="AF40" s="166" t="str">
        <f t="shared" si="2"/>
        <v/>
      </c>
      <c r="AG40" s="169"/>
      <c r="AH40" s="172"/>
      <c r="AI40" s="128"/>
      <c r="AM40" s="47" t="e">
        <f t="shared" si="16"/>
        <v>#VALUE!</v>
      </c>
      <c r="AN40" s="47" t="e">
        <f t="shared" si="17"/>
        <v>#VALUE!</v>
      </c>
      <c r="AO40" s="46" t="e">
        <f t="shared" si="18"/>
        <v>#VALUE!</v>
      </c>
    </row>
    <row r="41" spans="2:41" x14ac:dyDescent="0.15">
      <c r="B41" s="51"/>
      <c r="C41" s="39">
        <f t="shared" si="14"/>
        <v>33</v>
      </c>
      <c r="D41" s="246" t="str">
        <f t="shared" si="0"/>
        <v/>
      </c>
      <c r="E41" s="246"/>
      <c r="F41" s="105"/>
      <c r="G41" s="29"/>
      <c r="H41" s="32"/>
      <c r="I41" s="55"/>
      <c r="J41" s="55"/>
      <c r="K41" s="55"/>
      <c r="L41" s="55"/>
      <c r="M41" s="55"/>
      <c r="N41" s="55"/>
      <c r="O41" s="55"/>
      <c r="P41" s="57"/>
      <c r="Q41" s="39" t="s">
        <v>3</v>
      </c>
      <c r="R41" s="263"/>
      <c r="S41" s="264"/>
      <c r="T41" s="130"/>
      <c r="U41" s="72">
        <f t="shared" si="1"/>
        <v>0</v>
      </c>
      <c r="V41" s="246" t="str">
        <f t="shared" si="5"/>
        <v/>
      </c>
      <c r="W41" s="246"/>
      <c r="X41" s="4" t="e">
        <f t="shared" si="6"/>
        <v>#VALUE!</v>
      </c>
      <c r="Y41" s="105"/>
      <c r="Z41" s="29"/>
      <c r="AA41" s="32"/>
      <c r="AB41" s="247">
        <f t="shared" ref="AB41" si="21">IF(R41&gt;T41,R41+(U41*2),R41-(U41*2))</f>
        <v>0</v>
      </c>
      <c r="AC41" s="247"/>
      <c r="AD41" s="39">
        <f t="shared" si="7"/>
        <v>0</v>
      </c>
      <c r="AE41" s="162" t="str">
        <f t="shared" si="8"/>
        <v/>
      </c>
      <c r="AF41" s="166" t="str">
        <f t="shared" si="2"/>
        <v/>
      </c>
      <c r="AG41" s="169"/>
      <c r="AH41" s="172"/>
      <c r="AI41" s="128"/>
      <c r="AJ41" s="34">
        <f>SUM(AE29:AE41)</f>
        <v>0</v>
      </c>
      <c r="AK41" s="34"/>
      <c r="AL41" s="35" t="e">
        <f>AJ41/D29</f>
        <v>#VALUE!</v>
      </c>
      <c r="AM41" s="47" t="e">
        <f t="shared" si="16"/>
        <v>#VALUE!</v>
      </c>
      <c r="AN41" s="47" t="e">
        <f t="shared" si="17"/>
        <v>#VALUE!</v>
      </c>
      <c r="AO41" s="46" t="e">
        <f t="shared" si="18"/>
        <v>#VALUE!</v>
      </c>
    </row>
    <row r="42" spans="2:41" x14ac:dyDescent="0.15">
      <c r="B42" s="51"/>
      <c r="C42" s="39">
        <f t="shared" si="14"/>
        <v>34</v>
      </c>
      <c r="D42" s="246" t="str">
        <f t="shared" ref="D42:D73" si="22">IF(AG41="","",D41+AG41)</f>
        <v/>
      </c>
      <c r="E42" s="246"/>
      <c r="F42" s="105"/>
      <c r="G42" s="29"/>
      <c r="H42" s="32"/>
      <c r="I42" s="55"/>
      <c r="J42" s="55"/>
      <c r="K42" s="55"/>
      <c r="L42" s="55"/>
      <c r="M42" s="55"/>
      <c r="N42" s="55"/>
      <c r="O42" s="55"/>
      <c r="P42" s="57"/>
      <c r="Q42" s="39" t="s">
        <v>3</v>
      </c>
      <c r="R42" s="245"/>
      <c r="S42" s="245"/>
      <c r="T42" s="130"/>
      <c r="U42" s="72">
        <f t="shared" si="1"/>
        <v>0</v>
      </c>
      <c r="V42" s="246" t="str">
        <f t="shared" si="5"/>
        <v/>
      </c>
      <c r="W42" s="246"/>
      <c r="X42" s="4" t="e">
        <f t="shared" si="6"/>
        <v>#VALUE!</v>
      </c>
      <c r="Y42" s="105"/>
      <c r="Z42" s="29"/>
      <c r="AA42" s="32"/>
      <c r="AB42" s="247">
        <f t="shared" si="11"/>
        <v>0</v>
      </c>
      <c r="AC42" s="247"/>
      <c r="AD42" s="39">
        <f t="shared" si="7"/>
        <v>0</v>
      </c>
      <c r="AE42" s="162" t="str">
        <f t="shared" si="8"/>
        <v/>
      </c>
      <c r="AF42" s="166" t="str">
        <f t="shared" ref="AF42:AF73" si="23">IF(Z42="","",IF(Q42="買",(AB42-R42)*10000,(R42-AB42)*10000))</f>
        <v/>
      </c>
      <c r="AG42" s="169"/>
      <c r="AH42" s="172"/>
      <c r="AI42" s="128"/>
      <c r="AJ42" s="34"/>
      <c r="AK42" s="34"/>
      <c r="AM42" s="47"/>
      <c r="AN42" s="47"/>
      <c r="AO42" s="46"/>
    </row>
    <row r="43" spans="2:41" x14ac:dyDescent="0.15">
      <c r="B43" s="51"/>
      <c r="C43" s="39">
        <f t="shared" si="14"/>
        <v>35</v>
      </c>
      <c r="D43" s="246" t="str">
        <f t="shared" si="22"/>
        <v/>
      </c>
      <c r="E43" s="246"/>
      <c r="F43" s="105"/>
      <c r="G43" s="29"/>
      <c r="H43" s="32"/>
      <c r="I43" s="55"/>
      <c r="J43" s="55"/>
      <c r="K43" s="55"/>
      <c r="L43" s="55"/>
      <c r="M43" s="55"/>
      <c r="N43" s="55"/>
      <c r="O43" s="55"/>
      <c r="P43" s="57"/>
      <c r="Q43" s="39" t="s">
        <v>3</v>
      </c>
      <c r="R43" s="245"/>
      <c r="S43" s="245"/>
      <c r="T43" s="130"/>
      <c r="U43" s="72">
        <f t="shared" si="1"/>
        <v>0</v>
      </c>
      <c r="V43" s="246" t="str">
        <f t="shared" si="5"/>
        <v/>
      </c>
      <c r="W43" s="246"/>
      <c r="X43" s="4" t="e">
        <f t="shared" si="6"/>
        <v>#VALUE!</v>
      </c>
      <c r="Y43" s="105"/>
      <c r="Z43" s="29"/>
      <c r="AA43" s="32"/>
      <c r="AB43" s="247">
        <f t="shared" si="11"/>
        <v>0</v>
      </c>
      <c r="AC43" s="247"/>
      <c r="AD43" s="39">
        <f t="shared" si="7"/>
        <v>0</v>
      </c>
      <c r="AE43" s="162" t="str">
        <f t="shared" si="8"/>
        <v/>
      </c>
      <c r="AF43" s="166" t="str">
        <f t="shared" si="23"/>
        <v/>
      </c>
      <c r="AG43" s="169"/>
      <c r="AH43" s="172"/>
      <c r="AI43" s="128"/>
      <c r="AM43" s="47"/>
      <c r="AN43" s="47"/>
      <c r="AO43" s="46"/>
    </row>
    <row r="44" spans="2:41" x14ac:dyDescent="0.15">
      <c r="B44" s="51"/>
      <c r="C44" s="39">
        <f t="shared" si="14"/>
        <v>36</v>
      </c>
      <c r="D44" s="246" t="str">
        <f t="shared" si="22"/>
        <v/>
      </c>
      <c r="E44" s="246"/>
      <c r="F44" s="105"/>
      <c r="G44" s="29"/>
      <c r="H44" s="32"/>
      <c r="I44" s="55"/>
      <c r="J44" s="55"/>
      <c r="K44" s="55"/>
      <c r="L44" s="55"/>
      <c r="M44" s="55"/>
      <c r="N44" s="55"/>
      <c r="O44" s="55"/>
      <c r="P44" s="57"/>
      <c r="Q44" s="39" t="s">
        <v>3</v>
      </c>
      <c r="R44" s="245"/>
      <c r="S44" s="245"/>
      <c r="T44" s="130"/>
      <c r="U44" s="72">
        <f t="shared" si="1"/>
        <v>0</v>
      </c>
      <c r="V44" s="246" t="str">
        <f t="shared" si="5"/>
        <v/>
      </c>
      <c r="W44" s="246"/>
      <c r="X44" s="4" t="e">
        <f t="shared" si="6"/>
        <v>#VALUE!</v>
      </c>
      <c r="Y44" s="105"/>
      <c r="Z44" s="29"/>
      <c r="AA44" s="32"/>
      <c r="AB44" s="247">
        <f t="shared" si="11"/>
        <v>0</v>
      </c>
      <c r="AC44" s="247"/>
      <c r="AD44" s="39">
        <f t="shared" ref="AD44:AD72" si="24">IF((Z44-G44)&gt;=0,Z44-G44,($AD$2-G44)+(Z44-$AE$2))</f>
        <v>0</v>
      </c>
      <c r="AE44" s="162" t="str">
        <f t="shared" si="8"/>
        <v/>
      </c>
      <c r="AF44" s="166" t="str">
        <f t="shared" si="23"/>
        <v/>
      </c>
      <c r="AG44" s="169"/>
      <c r="AH44" s="172"/>
      <c r="AI44" s="128"/>
      <c r="AM44" s="47" t="e">
        <f>ROUNDUP(V44,0)</f>
        <v>#VALUE!</v>
      </c>
      <c r="AN44" s="47" t="e">
        <f>ROUNDUP(AE44,0)*(-1)</f>
        <v>#VALUE!</v>
      </c>
      <c r="AO44" s="46" t="e">
        <f>IF(AM44=AN44,0,IF(AM44&gt;AN44,1,2))</f>
        <v>#VALUE!</v>
      </c>
    </row>
    <row r="45" spans="2:41" x14ac:dyDescent="0.15">
      <c r="B45" s="51"/>
      <c r="C45" s="39">
        <f t="shared" si="14"/>
        <v>37</v>
      </c>
      <c r="D45" s="246" t="str">
        <f t="shared" si="22"/>
        <v/>
      </c>
      <c r="E45" s="246"/>
      <c r="F45" s="105"/>
      <c r="G45" s="29"/>
      <c r="H45" s="32"/>
      <c r="I45" s="55"/>
      <c r="J45" s="55"/>
      <c r="K45" s="55"/>
      <c r="L45" s="55"/>
      <c r="M45" s="55"/>
      <c r="N45" s="55"/>
      <c r="O45" s="55"/>
      <c r="P45" s="57"/>
      <c r="Q45" s="39" t="s">
        <v>3</v>
      </c>
      <c r="R45" s="245"/>
      <c r="S45" s="245"/>
      <c r="T45" s="130"/>
      <c r="U45" s="72">
        <f t="shared" si="1"/>
        <v>0</v>
      </c>
      <c r="V45" s="246" t="str">
        <f t="shared" si="5"/>
        <v/>
      </c>
      <c r="W45" s="246"/>
      <c r="X45" s="4" t="e">
        <f t="shared" si="6"/>
        <v>#VALUE!</v>
      </c>
      <c r="Y45" s="105"/>
      <c r="Z45" s="29"/>
      <c r="AA45" s="32"/>
      <c r="AB45" s="247">
        <f t="shared" si="11"/>
        <v>0</v>
      </c>
      <c r="AC45" s="247"/>
      <c r="AD45" s="39">
        <f t="shared" si="24"/>
        <v>0</v>
      </c>
      <c r="AE45" s="162" t="str">
        <f t="shared" si="8"/>
        <v/>
      </c>
      <c r="AF45" s="166" t="str">
        <f t="shared" si="23"/>
        <v/>
      </c>
      <c r="AG45" s="169"/>
      <c r="AH45" s="172"/>
      <c r="AI45" s="128"/>
      <c r="AM45" s="47" t="e">
        <f>ROUNDUP(V45,0)</f>
        <v>#VALUE!</v>
      </c>
      <c r="AN45" s="47" t="e">
        <f>ROUNDUP(AE45,0)*(-1)</f>
        <v>#VALUE!</v>
      </c>
      <c r="AO45" s="46" t="e">
        <f>IF(AM45=AN45,0,IF(AM45&gt;AN45,1,2))</f>
        <v>#VALUE!</v>
      </c>
    </row>
    <row r="46" spans="2:41" x14ac:dyDescent="0.15">
      <c r="B46" s="51"/>
      <c r="C46" s="39">
        <f t="shared" si="14"/>
        <v>38</v>
      </c>
      <c r="D46" s="246" t="str">
        <f t="shared" si="22"/>
        <v/>
      </c>
      <c r="E46" s="246"/>
      <c r="F46" s="105"/>
      <c r="G46" s="29"/>
      <c r="H46" s="32"/>
      <c r="I46" s="55"/>
      <c r="J46" s="55"/>
      <c r="K46" s="55"/>
      <c r="L46" s="55"/>
      <c r="M46" s="55"/>
      <c r="N46" s="55"/>
      <c r="O46" s="55"/>
      <c r="P46" s="57"/>
      <c r="Q46" s="39" t="s">
        <v>3</v>
      </c>
      <c r="R46" s="245"/>
      <c r="S46" s="245"/>
      <c r="T46" s="130"/>
      <c r="U46" s="72">
        <f t="shared" si="1"/>
        <v>0</v>
      </c>
      <c r="V46" s="246" t="str">
        <f t="shared" si="5"/>
        <v/>
      </c>
      <c r="W46" s="246"/>
      <c r="X46" s="4" t="e">
        <f t="shared" si="6"/>
        <v>#VALUE!</v>
      </c>
      <c r="Y46" s="105"/>
      <c r="Z46" s="29"/>
      <c r="AA46" s="32"/>
      <c r="AB46" s="247">
        <f t="shared" si="11"/>
        <v>0</v>
      </c>
      <c r="AC46" s="247"/>
      <c r="AD46" s="39">
        <f t="shared" si="24"/>
        <v>0</v>
      </c>
      <c r="AE46" s="162" t="str">
        <f t="shared" si="8"/>
        <v/>
      </c>
      <c r="AF46" s="166" t="str">
        <f t="shared" si="23"/>
        <v/>
      </c>
      <c r="AG46" s="169"/>
      <c r="AH46" s="172"/>
      <c r="AI46" s="128"/>
      <c r="AM46" s="47" t="e">
        <f>ROUNDUP(V46,0)</f>
        <v>#VALUE!</v>
      </c>
      <c r="AN46" s="47" t="e">
        <f>ROUNDUP(AE46,0)*(-1)</f>
        <v>#VALUE!</v>
      </c>
      <c r="AO46" s="46" t="e">
        <f>IF(AM46=AN46,0,IF(AM46&gt;AN46,1,2))</f>
        <v>#VALUE!</v>
      </c>
    </row>
    <row r="47" spans="2:41" x14ac:dyDescent="0.15">
      <c r="B47" s="51"/>
      <c r="C47" s="39">
        <f t="shared" si="14"/>
        <v>39</v>
      </c>
      <c r="D47" s="246" t="str">
        <f t="shared" si="22"/>
        <v/>
      </c>
      <c r="E47" s="246"/>
      <c r="F47" s="105"/>
      <c r="G47" s="29"/>
      <c r="H47" s="32"/>
      <c r="I47" s="55"/>
      <c r="J47" s="55"/>
      <c r="K47" s="55"/>
      <c r="L47" s="55"/>
      <c r="M47" s="55"/>
      <c r="N47" s="55"/>
      <c r="O47" s="55"/>
      <c r="P47" s="57"/>
      <c r="Q47" s="39" t="s">
        <v>3</v>
      </c>
      <c r="R47" s="245"/>
      <c r="S47" s="245"/>
      <c r="T47" s="130"/>
      <c r="U47" s="72">
        <f t="shared" si="1"/>
        <v>0</v>
      </c>
      <c r="V47" s="246" t="str">
        <f t="shared" si="5"/>
        <v/>
      </c>
      <c r="W47" s="246"/>
      <c r="X47" s="4" t="e">
        <f t="shared" si="6"/>
        <v>#VALUE!</v>
      </c>
      <c r="Y47" s="105"/>
      <c r="Z47" s="29"/>
      <c r="AA47" s="32"/>
      <c r="AB47" s="247">
        <f t="shared" si="11"/>
        <v>0</v>
      </c>
      <c r="AC47" s="247"/>
      <c r="AD47" s="39">
        <f t="shared" si="24"/>
        <v>0</v>
      </c>
      <c r="AE47" s="162" t="str">
        <f t="shared" si="8"/>
        <v/>
      </c>
      <c r="AF47" s="166" t="str">
        <f t="shared" si="23"/>
        <v/>
      </c>
      <c r="AG47" s="169"/>
      <c r="AH47" s="172"/>
      <c r="AI47" s="128"/>
      <c r="AJ47" s="34"/>
      <c r="AK47" s="34"/>
      <c r="AM47" s="47"/>
      <c r="AN47" s="47"/>
      <c r="AO47" s="46"/>
    </row>
    <row r="48" spans="2:41" x14ac:dyDescent="0.15">
      <c r="B48" s="51"/>
      <c r="C48" s="39">
        <f t="shared" si="14"/>
        <v>40</v>
      </c>
      <c r="D48" s="246" t="str">
        <f t="shared" si="22"/>
        <v/>
      </c>
      <c r="E48" s="246"/>
      <c r="F48" s="105"/>
      <c r="G48" s="29"/>
      <c r="H48" s="32"/>
      <c r="I48" s="55"/>
      <c r="J48" s="55"/>
      <c r="K48" s="55"/>
      <c r="L48" s="55"/>
      <c r="M48" s="55"/>
      <c r="N48" s="55"/>
      <c r="O48" s="55"/>
      <c r="P48" s="57"/>
      <c r="Q48" s="39" t="s">
        <v>3</v>
      </c>
      <c r="R48" s="245"/>
      <c r="S48" s="245"/>
      <c r="T48" s="130"/>
      <c r="U48" s="72">
        <f t="shared" si="1"/>
        <v>0</v>
      </c>
      <c r="V48" s="246" t="str">
        <f t="shared" si="5"/>
        <v/>
      </c>
      <c r="W48" s="246"/>
      <c r="X48" s="4" t="e">
        <f t="shared" si="6"/>
        <v>#VALUE!</v>
      </c>
      <c r="Y48" s="105"/>
      <c r="Z48" s="29"/>
      <c r="AA48" s="32"/>
      <c r="AB48" s="247">
        <f t="shared" si="11"/>
        <v>0</v>
      </c>
      <c r="AC48" s="247"/>
      <c r="AD48" s="39">
        <f t="shared" si="24"/>
        <v>0</v>
      </c>
      <c r="AE48" s="162" t="str">
        <f t="shared" si="8"/>
        <v/>
      </c>
      <c r="AF48" s="166" t="str">
        <f t="shared" si="23"/>
        <v/>
      </c>
      <c r="AG48" s="169"/>
      <c r="AH48" s="172"/>
      <c r="AI48" s="128"/>
      <c r="AM48" s="47"/>
      <c r="AN48" s="47"/>
      <c r="AO48" s="46"/>
    </row>
    <row r="49" spans="2:41" x14ac:dyDescent="0.15">
      <c r="B49" s="51"/>
      <c r="C49" s="39">
        <f t="shared" si="14"/>
        <v>41</v>
      </c>
      <c r="D49" s="246" t="str">
        <f t="shared" si="22"/>
        <v/>
      </c>
      <c r="E49" s="246"/>
      <c r="F49" s="105"/>
      <c r="G49" s="29"/>
      <c r="H49" s="32"/>
      <c r="I49" s="55"/>
      <c r="J49" s="55"/>
      <c r="K49" s="55"/>
      <c r="L49" s="55"/>
      <c r="M49" s="55"/>
      <c r="N49" s="55"/>
      <c r="O49" s="55"/>
      <c r="P49" s="57"/>
      <c r="Q49" s="39" t="s">
        <v>3</v>
      </c>
      <c r="R49" s="245"/>
      <c r="S49" s="245"/>
      <c r="T49" s="130"/>
      <c r="U49" s="72">
        <f t="shared" si="1"/>
        <v>0</v>
      </c>
      <c r="V49" s="246" t="str">
        <f t="shared" si="5"/>
        <v/>
      </c>
      <c r="W49" s="246"/>
      <c r="X49" s="4" t="e">
        <f t="shared" si="6"/>
        <v>#VALUE!</v>
      </c>
      <c r="Y49" s="105"/>
      <c r="Z49" s="29"/>
      <c r="AA49" s="32"/>
      <c r="AB49" s="247">
        <f t="shared" si="11"/>
        <v>0</v>
      </c>
      <c r="AC49" s="247"/>
      <c r="AD49" s="39">
        <f t="shared" si="24"/>
        <v>0</v>
      </c>
      <c r="AE49" s="162" t="str">
        <f t="shared" si="8"/>
        <v/>
      </c>
      <c r="AF49" s="166" t="str">
        <f t="shared" si="23"/>
        <v/>
      </c>
      <c r="AG49" s="169"/>
      <c r="AH49" s="172"/>
      <c r="AI49" s="128"/>
      <c r="AM49" s="47" t="e">
        <f>ROUNDUP(V49,0)</f>
        <v>#VALUE!</v>
      </c>
      <c r="AN49" s="47" t="e">
        <f>ROUNDUP(AE49,0)*(-1)</f>
        <v>#VALUE!</v>
      </c>
      <c r="AO49" s="46" t="e">
        <f>IF(AM49=AN49,0,IF(AM49&gt;AN49,1,2))</f>
        <v>#VALUE!</v>
      </c>
    </row>
    <row r="50" spans="2:41" x14ac:dyDescent="0.15">
      <c r="B50" s="51"/>
      <c r="C50" s="39">
        <f t="shared" si="14"/>
        <v>42</v>
      </c>
      <c r="D50" s="246" t="str">
        <f t="shared" si="22"/>
        <v/>
      </c>
      <c r="E50" s="246"/>
      <c r="F50" s="105"/>
      <c r="G50" s="29"/>
      <c r="H50" s="32"/>
      <c r="I50" s="55"/>
      <c r="J50" s="55"/>
      <c r="K50" s="55"/>
      <c r="L50" s="55"/>
      <c r="M50" s="55"/>
      <c r="N50" s="55"/>
      <c r="O50" s="55"/>
      <c r="P50" s="57"/>
      <c r="Q50" s="39" t="s">
        <v>3</v>
      </c>
      <c r="R50" s="245"/>
      <c r="S50" s="245"/>
      <c r="T50" s="130"/>
      <c r="U50" s="72">
        <f t="shared" si="1"/>
        <v>0</v>
      </c>
      <c r="V50" s="246" t="str">
        <f t="shared" si="5"/>
        <v/>
      </c>
      <c r="W50" s="246"/>
      <c r="X50" s="4" t="e">
        <f t="shared" si="6"/>
        <v>#VALUE!</v>
      </c>
      <c r="Y50" s="105"/>
      <c r="Z50" s="29"/>
      <c r="AA50" s="32"/>
      <c r="AB50" s="247">
        <f t="shared" si="11"/>
        <v>0</v>
      </c>
      <c r="AC50" s="247"/>
      <c r="AD50" s="39">
        <f t="shared" si="24"/>
        <v>0</v>
      </c>
      <c r="AE50" s="162" t="str">
        <f t="shared" si="8"/>
        <v/>
      </c>
      <c r="AF50" s="166" t="str">
        <f t="shared" si="23"/>
        <v/>
      </c>
      <c r="AG50" s="169"/>
      <c r="AH50" s="172"/>
      <c r="AI50" s="128"/>
      <c r="AJ50" s="34"/>
      <c r="AK50" s="34"/>
      <c r="AM50" s="47"/>
      <c r="AN50" s="47"/>
      <c r="AO50" s="46"/>
    </row>
    <row r="51" spans="2:41" x14ac:dyDescent="0.15">
      <c r="B51" s="51"/>
      <c r="C51" s="39">
        <f t="shared" si="14"/>
        <v>43</v>
      </c>
      <c r="D51" s="246" t="str">
        <f t="shared" si="22"/>
        <v/>
      </c>
      <c r="E51" s="246"/>
      <c r="F51" s="105"/>
      <c r="G51" s="29"/>
      <c r="H51" s="32"/>
      <c r="I51" s="55"/>
      <c r="J51" s="55"/>
      <c r="K51" s="55"/>
      <c r="L51" s="55"/>
      <c r="M51" s="55"/>
      <c r="N51" s="55"/>
      <c r="O51" s="55"/>
      <c r="P51" s="57"/>
      <c r="Q51" s="39" t="s">
        <v>3</v>
      </c>
      <c r="R51" s="245"/>
      <c r="S51" s="245"/>
      <c r="T51" s="130"/>
      <c r="U51" s="72">
        <f t="shared" si="1"/>
        <v>0</v>
      </c>
      <c r="V51" s="246" t="str">
        <f t="shared" si="5"/>
        <v/>
      </c>
      <c r="W51" s="246"/>
      <c r="X51" s="4" t="e">
        <f t="shared" si="6"/>
        <v>#VALUE!</v>
      </c>
      <c r="Y51" s="105"/>
      <c r="Z51" s="29"/>
      <c r="AA51" s="32"/>
      <c r="AB51" s="247">
        <f t="shared" si="11"/>
        <v>0</v>
      </c>
      <c r="AC51" s="247"/>
      <c r="AD51" s="39">
        <f t="shared" si="24"/>
        <v>0</v>
      </c>
      <c r="AE51" s="162" t="str">
        <f t="shared" si="8"/>
        <v/>
      </c>
      <c r="AF51" s="166" t="str">
        <f t="shared" si="23"/>
        <v/>
      </c>
      <c r="AG51" s="169"/>
      <c r="AH51" s="172"/>
      <c r="AI51" s="128"/>
      <c r="AM51" s="47" t="e">
        <f t="shared" ref="AM51:AM58" si="25">ROUNDUP(V51,0)</f>
        <v>#VALUE!</v>
      </c>
      <c r="AN51" s="47" t="e">
        <f t="shared" ref="AN51:AN58" si="26">ROUNDUP(AE51,0)*(-1)</f>
        <v>#VALUE!</v>
      </c>
      <c r="AO51" s="46" t="e">
        <f t="shared" ref="AO51:AO58" si="27">IF(AM51=AN51,0,IF(AM51&gt;AN51,1,2))</f>
        <v>#VALUE!</v>
      </c>
    </row>
    <row r="52" spans="2:41" x14ac:dyDescent="0.15">
      <c r="B52" s="51"/>
      <c r="C52" s="39">
        <f t="shared" si="14"/>
        <v>44</v>
      </c>
      <c r="D52" s="246" t="str">
        <f t="shared" si="22"/>
        <v/>
      </c>
      <c r="E52" s="246"/>
      <c r="F52" s="105"/>
      <c r="G52" s="29"/>
      <c r="H52" s="32"/>
      <c r="I52" s="55"/>
      <c r="J52" s="55"/>
      <c r="K52" s="55"/>
      <c r="L52" s="55"/>
      <c r="M52" s="55"/>
      <c r="N52" s="55"/>
      <c r="O52" s="55"/>
      <c r="P52" s="57"/>
      <c r="Q52" s="39" t="s">
        <v>3</v>
      </c>
      <c r="R52" s="245"/>
      <c r="S52" s="245"/>
      <c r="T52" s="130"/>
      <c r="U52" s="72">
        <f t="shared" si="1"/>
        <v>0</v>
      </c>
      <c r="V52" s="246" t="str">
        <f t="shared" si="5"/>
        <v/>
      </c>
      <c r="W52" s="246"/>
      <c r="X52" s="4" t="e">
        <f t="shared" si="6"/>
        <v>#VALUE!</v>
      </c>
      <c r="Y52" s="105"/>
      <c r="Z52" s="29"/>
      <c r="AA52" s="32"/>
      <c r="AB52" s="247">
        <f t="shared" si="11"/>
        <v>0</v>
      </c>
      <c r="AC52" s="247"/>
      <c r="AD52" s="39">
        <f t="shared" si="24"/>
        <v>0</v>
      </c>
      <c r="AE52" s="162" t="str">
        <f t="shared" si="8"/>
        <v/>
      </c>
      <c r="AF52" s="166" t="str">
        <f t="shared" si="23"/>
        <v/>
      </c>
      <c r="AG52" s="169"/>
      <c r="AH52" s="172"/>
      <c r="AI52" s="128"/>
      <c r="AJ52" s="34"/>
      <c r="AK52" s="34"/>
      <c r="AM52" s="47" t="e">
        <f t="shared" si="25"/>
        <v>#VALUE!</v>
      </c>
      <c r="AN52" s="47" t="e">
        <f t="shared" si="26"/>
        <v>#VALUE!</v>
      </c>
      <c r="AO52" s="46" t="e">
        <f t="shared" si="27"/>
        <v>#VALUE!</v>
      </c>
    </row>
    <row r="53" spans="2:41" x14ac:dyDescent="0.15">
      <c r="B53" s="51"/>
      <c r="C53" s="39">
        <f t="shared" si="14"/>
        <v>45</v>
      </c>
      <c r="D53" s="246" t="str">
        <f t="shared" si="22"/>
        <v/>
      </c>
      <c r="E53" s="246"/>
      <c r="F53" s="105"/>
      <c r="G53" s="29"/>
      <c r="H53" s="32"/>
      <c r="I53" s="55"/>
      <c r="J53" s="55"/>
      <c r="K53" s="55"/>
      <c r="L53" s="55"/>
      <c r="M53" s="55"/>
      <c r="N53" s="55"/>
      <c r="O53" s="55"/>
      <c r="P53" s="57"/>
      <c r="Q53" s="39" t="s">
        <v>3</v>
      </c>
      <c r="R53" s="245"/>
      <c r="S53" s="245"/>
      <c r="T53" s="130"/>
      <c r="U53" s="72">
        <f t="shared" si="1"/>
        <v>0</v>
      </c>
      <c r="V53" s="246" t="str">
        <f t="shared" si="5"/>
        <v/>
      </c>
      <c r="W53" s="246"/>
      <c r="X53" s="4" t="e">
        <f t="shared" si="6"/>
        <v>#VALUE!</v>
      </c>
      <c r="Y53" s="105"/>
      <c r="Z53" s="29"/>
      <c r="AA53" s="32"/>
      <c r="AB53" s="247">
        <f t="shared" si="11"/>
        <v>0</v>
      </c>
      <c r="AC53" s="247"/>
      <c r="AD53" s="39">
        <f t="shared" si="24"/>
        <v>0</v>
      </c>
      <c r="AE53" s="162" t="str">
        <f t="shared" si="8"/>
        <v/>
      </c>
      <c r="AF53" s="166" t="str">
        <f t="shared" si="23"/>
        <v/>
      </c>
      <c r="AG53" s="169"/>
      <c r="AH53" s="172"/>
      <c r="AI53" s="128"/>
      <c r="AM53" s="47" t="e">
        <f t="shared" si="25"/>
        <v>#VALUE!</v>
      </c>
      <c r="AN53" s="47" t="e">
        <f t="shared" si="26"/>
        <v>#VALUE!</v>
      </c>
      <c r="AO53" s="46" t="e">
        <f t="shared" si="27"/>
        <v>#VALUE!</v>
      </c>
    </row>
    <row r="54" spans="2:41" x14ac:dyDescent="0.15">
      <c r="B54" s="51"/>
      <c r="C54" s="39">
        <f t="shared" si="14"/>
        <v>46</v>
      </c>
      <c r="D54" s="246" t="str">
        <f t="shared" si="22"/>
        <v/>
      </c>
      <c r="E54" s="246"/>
      <c r="F54" s="105"/>
      <c r="G54" s="29"/>
      <c r="H54" s="32"/>
      <c r="I54" s="55"/>
      <c r="J54" s="55"/>
      <c r="K54" s="55"/>
      <c r="L54" s="55"/>
      <c r="M54" s="55"/>
      <c r="N54" s="55"/>
      <c r="O54" s="55"/>
      <c r="P54" s="57"/>
      <c r="Q54" s="39" t="s">
        <v>3</v>
      </c>
      <c r="R54" s="245"/>
      <c r="S54" s="245"/>
      <c r="T54" s="130"/>
      <c r="U54" s="72">
        <f t="shared" si="1"/>
        <v>0</v>
      </c>
      <c r="V54" s="246" t="str">
        <f t="shared" si="5"/>
        <v/>
      </c>
      <c r="W54" s="246"/>
      <c r="X54" s="4" t="e">
        <f t="shared" si="6"/>
        <v>#VALUE!</v>
      </c>
      <c r="Y54" s="105"/>
      <c r="Z54" s="29"/>
      <c r="AA54" s="32"/>
      <c r="AB54" s="247">
        <f t="shared" si="11"/>
        <v>0</v>
      </c>
      <c r="AC54" s="247"/>
      <c r="AD54" s="39">
        <f t="shared" si="24"/>
        <v>0</v>
      </c>
      <c r="AE54" s="162" t="str">
        <f t="shared" si="8"/>
        <v/>
      </c>
      <c r="AF54" s="166" t="str">
        <f t="shared" si="23"/>
        <v/>
      </c>
      <c r="AG54" s="169"/>
      <c r="AH54" s="172"/>
      <c r="AI54" s="128"/>
      <c r="AM54" s="47" t="e">
        <f t="shared" si="25"/>
        <v>#VALUE!</v>
      </c>
      <c r="AN54" s="47" t="e">
        <f t="shared" si="26"/>
        <v>#VALUE!</v>
      </c>
      <c r="AO54" s="46" t="e">
        <f t="shared" si="27"/>
        <v>#VALUE!</v>
      </c>
    </row>
    <row r="55" spans="2:41" x14ac:dyDescent="0.15">
      <c r="B55" s="51"/>
      <c r="C55" s="39">
        <f t="shared" si="14"/>
        <v>47</v>
      </c>
      <c r="D55" s="246" t="str">
        <f t="shared" si="22"/>
        <v/>
      </c>
      <c r="E55" s="246"/>
      <c r="F55" s="105"/>
      <c r="G55" s="29"/>
      <c r="H55" s="32"/>
      <c r="I55" s="55"/>
      <c r="J55" s="55"/>
      <c r="K55" s="55"/>
      <c r="L55" s="55"/>
      <c r="M55" s="55"/>
      <c r="N55" s="55"/>
      <c r="O55" s="55"/>
      <c r="P55" s="57"/>
      <c r="Q55" s="39" t="s">
        <v>3</v>
      </c>
      <c r="R55" s="245"/>
      <c r="S55" s="245"/>
      <c r="T55" s="130"/>
      <c r="U55" s="72">
        <f t="shared" si="1"/>
        <v>0</v>
      </c>
      <c r="V55" s="246" t="str">
        <f t="shared" si="5"/>
        <v/>
      </c>
      <c r="W55" s="246"/>
      <c r="X55" s="4" t="e">
        <f t="shared" si="6"/>
        <v>#VALUE!</v>
      </c>
      <c r="Y55" s="105"/>
      <c r="Z55" s="29"/>
      <c r="AA55" s="32"/>
      <c r="AB55" s="247">
        <f t="shared" si="11"/>
        <v>0</v>
      </c>
      <c r="AC55" s="247"/>
      <c r="AD55" s="39">
        <f t="shared" si="24"/>
        <v>0</v>
      </c>
      <c r="AE55" s="162" t="str">
        <f t="shared" si="8"/>
        <v/>
      </c>
      <c r="AF55" s="166" t="str">
        <f t="shared" si="23"/>
        <v/>
      </c>
      <c r="AG55" s="169"/>
      <c r="AH55" s="172"/>
      <c r="AI55" s="128"/>
      <c r="AM55" s="47" t="e">
        <f t="shared" si="25"/>
        <v>#VALUE!</v>
      </c>
      <c r="AN55" s="47" t="e">
        <f t="shared" si="26"/>
        <v>#VALUE!</v>
      </c>
      <c r="AO55" s="46" t="e">
        <f t="shared" si="27"/>
        <v>#VALUE!</v>
      </c>
    </row>
    <row r="56" spans="2:41" x14ac:dyDescent="0.15">
      <c r="B56" s="51"/>
      <c r="C56" s="39">
        <f t="shared" si="14"/>
        <v>48</v>
      </c>
      <c r="D56" s="246" t="str">
        <f t="shared" si="22"/>
        <v/>
      </c>
      <c r="E56" s="246"/>
      <c r="F56" s="105"/>
      <c r="G56" s="29"/>
      <c r="H56" s="32"/>
      <c r="I56" s="55"/>
      <c r="J56" s="55"/>
      <c r="K56" s="55"/>
      <c r="L56" s="55"/>
      <c r="M56" s="55"/>
      <c r="N56" s="55"/>
      <c r="O56" s="55"/>
      <c r="P56" s="57"/>
      <c r="Q56" s="39" t="s">
        <v>3</v>
      </c>
      <c r="R56" s="245"/>
      <c r="S56" s="245"/>
      <c r="T56" s="130"/>
      <c r="U56" s="72">
        <f t="shared" si="1"/>
        <v>0</v>
      </c>
      <c r="V56" s="246" t="str">
        <f t="shared" si="5"/>
        <v/>
      </c>
      <c r="W56" s="246"/>
      <c r="X56" s="4" t="e">
        <f t="shared" si="6"/>
        <v>#VALUE!</v>
      </c>
      <c r="Y56" s="105"/>
      <c r="Z56" s="29"/>
      <c r="AA56" s="32"/>
      <c r="AB56" s="247">
        <f t="shared" si="11"/>
        <v>0</v>
      </c>
      <c r="AC56" s="247"/>
      <c r="AD56" s="39">
        <f t="shared" si="24"/>
        <v>0</v>
      </c>
      <c r="AE56" s="162" t="str">
        <f t="shared" si="8"/>
        <v/>
      </c>
      <c r="AF56" s="166" t="str">
        <f t="shared" si="23"/>
        <v/>
      </c>
      <c r="AG56" s="169"/>
      <c r="AH56" s="172"/>
      <c r="AI56" s="128"/>
      <c r="AJ56" s="34"/>
      <c r="AK56" s="34"/>
      <c r="AM56" s="47" t="e">
        <f t="shared" si="25"/>
        <v>#VALUE!</v>
      </c>
      <c r="AN56" s="47" t="e">
        <f t="shared" si="26"/>
        <v>#VALUE!</v>
      </c>
      <c r="AO56" s="46" t="e">
        <f t="shared" si="27"/>
        <v>#VALUE!</v>
      </c>
    </row>
    <row r="57" spans="2:41" x14ac:dyDescent="0.15">
      <c r="B57" s="51"/>
      <c r="C57" s="39">
        <f t="shared" si="14"/>
        <v>49</v>
      </c>
      <c r="D57" s="246" t="str">
        <f t="shared" si="22"/>
        <v/>
      </c>
      <c r="E57" s="246"/>
      <c r="F57" s="105"/>
      <c r="G57" s="29"/>
      <c r="H57" s="32"/>
      <c r="I57" s="55"/>
      <c r="J57" s="55"/>
      <c r="K57" s="55"/>
      <c r="L57" s="55"/>
      <c r="M57" s="55"/>
      <c r="N57" s="55"/>
      <c r="O57" s="55"/>
      <c r="P57" s="57"/>
      <c r="Q57" s="39" t="s">
        <v>3</v>
      </c>
      <c r="R57" s="245"/>
      <c r="S57" s="245"/>
      <c r="T57" s="130"/>
      <c r="U57" s="72">
        <f t="shared" si="1"/>
        <v>0</v>
      </c>
      <c r="V57" s="246" t="str">
        <f t="shared" si="5"/>
        <v/>
      </c>
      <c r="W57" s="246"/>
      <c r="X57" s="4" t="e">
        <f t="shared" si="6"/>
        <v>#VALUE!</v>
      </c>
      <c r="Y57" s="105"/>
      <c r="Z57" s="29"/>
      <c r="AA57" s="32"/>
      <c r="AB57" s="247">
        <f t="shared" si="11"/>
        <v>0</v>
      </c>
      <c r="AC57" s="247"/>
      <c r="AD57" s="39">
        <f t="shared" si="24"/>
        <v>0</v>
      </c>
      <c r="AE57" s="162" t="str">
        <f t="shared" si="8"/>
        <v/>
      </c>
      <c r="AF57" s="166" t="str">
        <f t="shared" si="23"/>
        <v/>
      </c>
      <c r="AG57" s="169"/>
      <c r="AH57" s="172"/>
      <c r="AI57" s="128"/>
      <c r="AM57" s="47" t="e">
        <f t="shared" si="25"/>
        <v>#VALUE!</v>
      </c>
      <c r="AN57" s="47" t="e">
        <f t="shared" si="26"/>
        <v>#VALUE!</v>
      </c>
      <c r="AO57" s="46" t="e">
        <f t="shared" si="27"/>
        <v>#VALUE!</v>
      </c>
    </row>
    <row r="58" spans="2:41" x14ac:dyDescent="0.15">
      <c r="B58" s="51"/>
      <c r="C58" s="39">
        <f t="shared" si="14"/>
        <v>50</v>
      </c>
      <c r="D58" s="246" t="str">
        <f t="shared" si="22"/>
        <v/>
      </c>
      <c r="E58" s="246"/>
      <c r="F58" s="105"/>
      <c r="G58" s="29"/>
      <c r="H58" s="32"/>
      <c r="I58" s="55"/>
      <c r="J58" s="55"/>
      <c r="K58" s="55"/>
      <c r="L58" s="55"/>
      <c r="M58" s="55"/>
      <c r="N58" s="55"/>
      <c r="O58" s="55"/>
      <c r="P58" s="57"/>
      <c r="Q58" s="39" t="s">
        <v>3</v>
      </c>
      <c r="R58" s="245"/>
      <c r="S58" s="245"/>
      <c r="T58" s="130"/>
      <c r="U58" s="72">
        <f t="shared" si="1"/>
        <v>0</v>
      </c>
      <c r="V58" s="246" t="str">
        <f t="shared" si="5"/>
        <v/>
      </c>
      <c r="W58" s="246"/>
      <c r="X58" s="4" t="e">
        <f t="shared" si="6"/>
        <v>#VALUE!</v>
      </c>
      <c r="Y58" s="105"/>
      <c r="Z58" s="29"/>
      <c r="AA58" s="32"/>
      <c r="AB58" s="247">
        <f t="shared" si="11"/>
        <v>0</v>
      </c>
      <c r="AC58" s="247"/>
      <c r="AD58" s="39">
        <f t="shared" si="24"/>
        <v>0</v>
      </c>
      <c r="AE58" s="162" t="str">
        <f t="shared" si="8"/>
        <v/>
      </c>
      <c r="AF58" s="166" t="str">
        <f t="shared" si="23"/>
        <v/>
      </c>
      <c r="AG58" s="169"/>
      <c r="AH58" s="172"/>
      <c r="AI58" s="128"/>
      <c r="AM58" s="47" t="e">
        <f t="shared" si="25"/>
        <v>#VALUE!</v>
      </c>
      <c r="AN58" s="47" t="e">
        <f t="shared" si="26"/>
        <v>#VALUE!</v>
      </c>
      <c r="AO58" s="46" t="e">
        <f t="shared" si="27"/>
        <v>#VALUE!</v>
      </c>
    </row>
    <row r="59" spans="2:41" x14ac:dyDescent="0.15">
      <c r="B59" s="51"/>
      <c r="C59" s="39">
        <f t="shared" si="14"/>
        <v>51</v>
      </c>
      <c r="D59" s="246" t="str">
        <f t="shared" si="22"/>
        <v/>
      </c>
      <c r="E59" s="246"/>
      <c r="F59" s="105"/>
      <c r="G59" s="29"/>
      <c r="H59" s="32"/>
      <c r="I59" s="55"/>
      <c r="J59" s="55"/>
      <c r="K59" s="55"/>
      <c r="L59" s="55"/>
      <c r="M59" s="55"/>
      <c r="N59" s="55"/>
      <c r="O59" s="55"/>
      <c r="P59" s="57"/>
      <c r="Q59" s="39" t="s">
        <v>3</v>
      </c>
      <c r="R59" s="245"/>
      <c r="S59" s="245"/>
      <c r="T59" s="130"/>
      <c r="U59" s="72">
        <f t="shared" si="1"/>
        <v>0</v>
      </c>
      <c r="V59" s="246" t="str">
        <f t="shared" si="5"/>
        <v/>
      </c>
      <c r="W59" s="246"/>
      <c r="X59" s="4" t="e">
        <f t="shared" si="6"/>
        <v>#VALUE!</v>
      </c>
      <c r="Y59" s="105"/>
      <c r="Z59" s="29"/>
      <c r="AA59" s="32"/>
      <c r="AB59" s="247">
        <f t="shared" si="11"/>
        <v>0</v>
      </c>
      <c r="AC59" s="247"/>
      <c r="AD59" s="39">
        <f t="shared" si="24"/>
        <v>0</v>
      </c>
      <c r="AE59" s="162" t="str">
        <f t="shared" si="8"/>
        <v/>
      </c>
      <c r="AF59" s="166" t="str">
        <f t="shared" si="23"/>
        <v/>
      </c>
      <c r="AG59" s="169"/>
      <c r="AH59" s="172"/>
      <c r="AI59" s="128"/>
      <c r="AJ59" s="34"/>
      <c r="AK59" s="34"/>
      <c r="AM59" s="47"/>
      <c r="AN59" s="47"/>
      <c r="AO59" s="46"/>
    </row>
    <row r="60" spans="2:41" x14ac:dyDescent="0.15">
      <c r="B60" s="51"/>
      <c r="C60" s="39">
        <f t="shared" si="14"/>
        <v>52</v>
      </c>
      <c r="D60" s="246" t="str">
        <f t="shared" si="22"/>
        <v/>
      </c>
      <c r="E60" s="246"/>
      <c r="F60" s="105"/>
      <c r="G60" s="29"/>
      <c r="H60" s="32"/>
      <c r="I60" s="55"/>
      <c r="J60" s="55"/>
      <c r="K60" s="55"/>
      <c r="L60" s="55"/>
      <c r="M60" s="55"/>
      <c r="N60" s="55"/>
      <c r="O60" s="55"/>
      <c r="P60" s="57"/>
      <c r="Q60" s="39" t="s">
        <v>3</v>
      </c>
      <c r="R60" s="245"/>
      <c r="S60" s="245"/>
      <c r="T60" s="130"/>
      <c r="U60" s="72">
        <f t="shared" si="1"/>
        <v>0</v>
      </c>
      <c r="V60" s="246" t="str">
        <f t="shared" si="5"/>
        <v/>
      </c>
      <c r="W60" s="246"/>
      <c r="X60" s="4" t="e">
        <f t="shared" si="6"/>
        <v>#VALUE!</v>
      </c>
      <c r="Y60" s="105"/>
      <c r="Z60" s="29"/>
      <c r="AA60" s="32"/>
      <c r="AB60" s="247">
        <f t="shared" si="11"/>
        <v>0</v>
      </c>
      <c r="AC60" s="247"/>
      <c r="AD60" s="39">
        <f t="shared" si="24"/>
        <v>0</v>
      </c>
      <c r="AE60" s="162" t="str">
        <f t="shared" si="8"/>
        <v/>
      </c>
      <c r="AF60" s="166" t="str">
        <f t="shared" si="23"/>
        <v/>
      </c>
      <c r="AG60" s="169"/>
      <c r="AH60" s="172"/>
      <c r="AI60" s="128"/>
      <c r="AM60" s="47"/>
      <c r="AN60" s="47"/>
      <c r="AO60" s="46"/>
    </row>
    <row r="61" spans="2:41" x14ac:dyDescent="0.15">
      <c r="B61" s="51"/>
      <c r="C61" s="39">
        <f t="shared" si="14"/>
        <v>53</v>
      </c>
      <c r="D61" s="246" t="str">
        <f t="shared" si="22"/>
        <v/>
      </c>
      <c r="E61" s="246"/>
      <c r="F61" s="105"/>
      <c r="G61" s="29"/>
      <c r="H61" s="32"/>
      <c r="I61" s="55"/>
      <c r="J61" s="55"/>
      <c r="K61" s="55"/>
      <c r="L61" s="55"/>
      <c r="M61" s="55"/>
      <c r="N61" s="55"/>
      <c r="O61" s="55"/>
      <c r="P61" s="57"/>
      <c r="Q61" s="39" t="s">
        <v>3</v>
      </c>
      <c r="R61" s="245"/>
      <c r="S61" s="245"/>
      <c r="T61" s="130"/>
      <c r="U61" s="72">
        <f t="shared" si="1"/>
        <v>0</v>
      </c>
      <c r="V61" s="246" t="str">
        <f t="shared" si="5"/>
        <v/>
      </c>
      <c r="W61" s="246"/>
      <c r="X61" s="4" t="e">
        <f t="shared" si="6"/>
        <v>#VALUE!</v>
      </c>
      <c r="Y61" s="105"/>
      <c r="Z61" s="29"/>
      <c r="AA61" s="32"/>
      <c r="AB61" s="247">
        <f t="shared" si="11"/>
        <v>0</v>
      </c>
      <c r="AC61" s="247"/>
      <c r="AD61" s="39">
        <f t="shared" si="24"/>
        <v>0</v>
      </c>
      <c r="AE61" s="162" t="str">
        <f t="shared" si="8"/>
        <v/>
      </c>
      <c r="AF61" s="166" t="str">
        <f t="shared" si="23"/>
        <v/>
      </c>
      <c r="AG61" s="169"/>
      <c r="AH61" s="172"/>
      <c r="AI61" s="128"/>
      <c r="AM61" s="47" t="e">
        <f>ROUNDUP(V61,0)</f>
        <v>#VALUE!</v>
      </c>
      <c r="AN61" s="47" t="e">
        <f>ROUNDUP(AE61,0)*(-1)</f>
        <v>#VALUE!</v>
      </c>
      <c r="AO61" s="46" t="e">
        <f>IF(AM61=AN61,0,IF(AM61&gt;AN61,1,2))</f>
        <v>#VALUE!</v>
      </c>
    </row>
    <row r="62" spans="2:41" x14ac:dyDescent="0.15">
      <c r="B62" s="51"/>
      <c r="C62" s="39">
        <f t="shared" si="14"/>
        <v>54</v>
      </c>
      <c r="D62" s="246" t="str">
        <f t="shared" si="22"/>
        <v/>
      </c>
      <c r="E62" s="246"/>
      <c r="F62" s="105"/>
      <c r="G62" s="29"/>
      <c r="H62" s="32"/>
      <c r="I62" s="55"/>
      <c r="J62" s="55"/>
      <c r="K62" s="55"/>
      <c r="L62" s="55"/>
      <c r="M62" s="55"/>
      <c r="N62" s="55"/>
      <c r="O62" s="55"/>
      <c r="P62" s="57"/>
      <c r="Q62" s="39" t="s">
        <v>3</v>
      </c>
      <c r="R62" s="245"/>
      <c r="S62" s="245"/>
      <c r="T62" s="130"/>
      <c r="U62" s="72">
        <f t="shared" si="1"/>
        <v>0</v>
      </c>
      <c r="V62" s="246" t="str">
        <f t="shared" si="5"/>
        <v/>
      </c>
      <c r="W62" s="246"/>
      <c r="X62" s="4" t="e">
        <f t="shared" si="6"/>
        <v>#VALUE!</v>
      </c>
      <c r="Y62" s="105"/>
      <c r="Z62" s="29"/>
      <c r="AA62" s="32"/>
      <c r="AB62" s="247">
        <f t="shared" si="11"/>
        <v>0</v>
      </c>
      <c r="AC62" s="247"/>
      <c r="AD62" s="39">
        <f t="shared" si="24"/>
        <v>0</v>
      </c>
      <c r="AE62" s="162" t="str">
        <f t="shared" si="8"/>
        <v/>
      </c>
      <c r="AF62" s="166" t="str">
        <f t="shared" si="23"/>
        <v/>
      </c>
      <c r="AG62" s="169"/>
      <c r="AH62" s="172"/>
      <c r="AI62" s="128"/>
      <c r="AM62" s="47"/>
      <c r="AN62" s="47"/>
      <c r="AO62" s="46"/>
    </row>
    <row r="63" spans="2:41" x14ac:dyDescent="0.15">
      <c r="B63" s="51"/>
      <c r="C63" s="39">
        <f t="shared" si="14"/>
        <v>55</v>
      </c>
      <c r="D63" s="246" t="str">
        <f t="shared" si="22"/>
        <v/>
      </c>
      <c r="E63" s="246"/>
      <c r="F63" s="105"/>
      <c r="G63" s="29"/>
      <c r="H63" s="32"/>
      <c r="I63" s="55"/>
      <c r="J63" s="55"/>
      <c r="K63" s="55"/>
      <c r="L63" s="55"/>
      <c r="M63" s="55"/>
      <c r="N63" s="55"/>
      <c r="O63" s="55"/>
      <c r="P63" s="57"/>
      <c r="Q63" s="39" t="s">
        <v>3</v>
      </c>
      <c r="R63" s="245"/>
      <c r="S63" s="245"/>
      <c r="T63" s="130"/>
      <c r="U63" s="72">
        <f t="shared" si="1"/>
        <v>0</v>
      </c>
      <c r="V63" s="246" t="str">
        <f t="shared" si="5"/>
        <v/>
      </c>
      <c r="W63" s="246"/>
      <c r="X63" s="4" t="e">
        <f t="shared" si="6"/>
        <v>#VALUE!</v>
      </c>
      <c r="Y63" s="105"/>
      <c r="Z63" s="29"/>
      <c r="AA63" s="32"/>
      <c r="AB63" s="247">
        <f t="shared" si="11"/>
        <v>0</v>
      </c>
      <c r="AC63" s="247"/>
      <c r="AD63" s="39">
        <f t="shared" si="24"/>
        <v>0</v>
      </c>
      <c r="AE63" s="162" t="str">
        <f t="shared" si="8"/>
        <v/>
      </c>
      <c r="AF63" s="166" t="str">
        <f t="shared" si="23"/>
        <v/>
      </c>
      <c r="AG63" s="169"/>
      <c r="AH63" s="172"/>
      <c r="AI63" s="128"/>
      <c r="AM63" s="47"/>
      <c r="AN63" s="47"/>
      <c r="AO63" s="46"/>
    </row>
    <row r="64" spans="2:41" x14ac:dyDescent="0.15">
      <c r="B64" s="51"/>
      <c r="C64" s="39">
        <f t="shared" si="14"/>
        <v>56</v>
      </c>
      <c r="D64" s="246" t="str">
        <f t="shared" si="22"/>
        <v/>
      </c>
      <c r="E64" s="246"/>
      <c r="F64" s="105"/>
      <c r="G64" s="29"/>
      <c r="H64" s="32"/>
      <c r="I64" s="55"/>
      <c r="J64" s="55"/>
      <c r="K64" s="55"/>
      <c r="L64" s="55"/>
      <c r="M64" s="55"/>
      <c r="N64" s="55"/>
      <c r="O64" s="55"/>
      <c r="P64" s="57"/>
      <c r="Q64" s="39" t="s">
        <v>3</v>
      </c>
      <c r="R64" s="245"/>
      <c r="S64" s="245"/>
      <c r="T64" s="130"/>
      <c r="U64" s="72">
        <f t="shared" si="1"/>
        <v>0</v>
      </c>
      <c r="V64" s="246" t="str">
        <f t="shared" si="5"/>
        <v/>
      </c>
      <c r="W64" s="246"/>
      <c r="X64" s="4" t="e">
        <f t="shared" si="6"/>
        <v>#VALUE!</v>
      </c>
      <c r="Y64" s="105"/>
      <c r="Z64" s="29"/>
      <c r="AA64" s="32"/>
      <c r="AB64" s="247">
        <f t="shared" si="11"/>
        <v>0</v>
      </c>
      <c r="AC64" s="247"/>
      <c r="AD64" s="39">
        <f t="shared" si="24"/>
        <v>0</v>
      </c>
      <c r="AE64" s="162" t="str">
        <f t="shared" si="8"/>
        <v/>
      </c>
      <c r="AF64" s="166" t="str">
        <f t="shared" si="23"/>
        <v/>
      </c>
      <c r="AG64" s="169"/>
      <c r="AH64" s="172"/>
      <c r="AI64" s="128"/>
      <c r="AM64" s="47" t="e">
        <f>ROUNDUP(V64,0)</f>
        <v>#VALUE!</v>
      </c>
      <c r="AN64" s="47" t="e">
        <f>ROUNDUP(AE64,0)*(-1)</f>
        <v>#VALUE!</v>
      </c>
      <c r="AO64" s="46" t="e">
        <f>IF(AM64=AN64,0,IF(AM64&gt;AN64,1,2))</f>
        <v>#VALUE!</v>
      </c>
    </row>
    <row r="65" spans="2:41" x14ac:dyDescent="0.15">
      <c r="B65" s="51"/>
      <c r="C65" s="39">
        <f t="shared" si="14"/>
        <v>57</v>
      </c>
      <c r="D65" s="246" t="str">
        <f t="shared" si="22"/>
        <v/>
      </c>
      <c r="E65" s="246"/>
      <c r="F65" s="105"/>
      <c r="G65" s="29"/>
      <c r="H65" s="32"/>
      <c r="I65" s="55"/>
      <c r="J65" s="55"/>
      <c r="K65" s="55"/>
      <c r="L65" s="55"/>
      <c r="M65" s="55"/>
      <c r="N65" s="55"/>
      <c r="O65" s="55"/>
      <c r="P65" s="57"/>
      <c r="Q65" s="39" t="s">
        <v>3</v>
      </c>
      <c r="R65" s="245"/>
      <c r="S65" s="245"/>
      <c r="T65" s="130"/>
      <c r="U65" s="72">
        <f t="shared" si="1"/>
        <v>0</v>
      </c>
      <c r="V65" s="246" t="str">
        <f t="shared" si="5"/>
        <v/>
      </c>
      <c r="W65" s="246"/>
      <c r="X65" s="4" t="e">
        <f t="shared" si="6"/>
        <v>#VALUE!</v>
      </c>
      <c r="Y65" s="105"/>
      <c r="Z65" s="29"/>
      <c r="AA65" s="32"/>
      <c r="AB65" s="247">
        <f t="shared" si="11"/>
        <v>0</v>
      </c>
      <c r="AC65" s="247"/>
      <c r="AD65" s="39">
        <f t="shared" si="24"/>
        <v>0</v>
      </c>
      <c r="AE65" s="162" t="str">
        <f t="shared" si="8"/>
        <v/>
      </c>
      <c r="AF65" s="166" t="str">
        <f t="shared" si="23"/>
        <v/>
      </c>
      <c r="AG65" s="169"/>
      <c r="AH65" s="172"/>
      <c r="AI65" s="128"/>
      <c r="AM65" s="47" t="e">
        <f>ROUNDUP(V65,0)</f>
        <v>#VALUE!</v>
      </c>
      <c r="AN65" s="47" t="e">
        <f>ROUNDUP(AE65,0)*(-1)</f>
        <v>#VALUE!</v>
      </c>
      <c r="AO65" s="46" t="e">
        <f>IF(AM65=AN65,0,IF(AM65&gt;AN65,1,2))</f>
        <v>#VALUE!</v>
      </c>
    </row>
    <row r="66" spans="2:41" x14ac:dyDescent="0.15">
      <c r="B66" s="51"/>
      <c r="C66" s="39">
        <f t="shared" si="14"/>
        <v>58</v>
      </c>
      <c r="D66" s="246" t="str">
        <f t="shared" si="22"/>
        <v/>
      </c>
      <c r="E66" s="246"/>
      <c r="F66" s="105"/>
      <c r="G66" s="29"/>
      <c r="H66" s="32"/>
      <c r="I66" s="55"/>
      <c r="J66" s="55"/>
      <c r="K66" s="55"/>
      <c r="L66" s="55"/>
      <c r="M66" s="55"/>
      <c r="N66" s="55"/>
      <c r="O66" s="55"/>
      <c r="P66" s="57"/>
      <c r="Q66" s="39" t="s">
        <v>3</v>
      </c>
      <c r="R66" s="245"/>
      <c r="S66" s="245"/>
      <c r="T66" s="130"/>
      <c r="U66" s="72">
        <f t="shared" si="1"/>
        <v>0</v>
      </c>
      <c r="V66" s="246" t="str">
        <f t="shared" si="5"/>
        <v/>
      </c>
      <c r="W66" s="246"/>
      <c r="X66" s="4" t="e">
        <f t="shared" si="6"/>
        <v>#VALUE!</v>
      </c>
      <c r="Y66" s="105"/>
      <c r="Z66" s="29"/>
      <c r="AA66" s="32"/>
      <c r="AB66" s="247">
        <f t="shared" si="11"/>
        <v>0</v>
      </c>
      <c r="AC66" s="247"/>
      <c r="AD66" s="39">
        <f t="shared" si="24"/>
        <v>0</v>
      </c>
      <c r="AE66" s="162" t="str">
        <f t="shared" si="8"/>
        <v/>
      </c>
      <c r="AF66" s="166" t="str">
        <f t="shared" si="23"/>
        <v/>
      </c>
      <c r="AG66" s="169"/>
      <c r="AH66" s="172"/>
      <c r="AI66" s="128"/>
      <c r="AJ66" s="34"/>
      <c r="AK66" s="34"/>
      <c r="AM66" s="47"/>
      <c r="AN66" s="47"/>
      <c r="AO66" s="46"/>
    </row>
    <row r="67" spans="2:41" x14ac:dyDescent="0.15">
      <c r="B67" s="51"/>
      <c r="C67" s="39">
        <f t="shared" si="14"/>
        <v>59</v>
      </c>
      <c r="D67" s="246" t="str">
        <f t="shared" si="22"/>
        <v/>
      </c>
      <c r="E67" s="246"/>
      <c r="F67" s="105"/>
      <c r="G67" s="29"/>
      <c r="H67" s="32"/>
      <c r="I67" s="55"/>
      <c r="J67" s="55"/>
      <c r="K67" s="55"/>
      <c r="L67" s="55"/>
      <c r="M67" s="55"/>
      <c r="N67" s="55"/>
      <c r="O67" s="55"/>
      <c r="P67" s="57"/>
      <c r="Q67" s="39" t="s">
        <v>3</v>
      </c>
      <c r="R67" s="245"/>
      <c r="S67" s="245"/>
      <c r="T67" s="130"/>
      <c r="U67" s="72">
        <f t="shared" si="1"/>
        <v>0</v>
      </c>
      <c r="V67" s="246" t="str">
        <f t="shared" si="5"/>
        <v/>
      </c>
      <c r="W67" s="246"/>
      <c r="X67" s="4" t="e">
        <f t="shared" si="6"/>
        <v>#VALUE!</v>
      </c>
      <c r="Y67" s="105"/>
      <c r="Z67" s="29"/>
      <c r="AA67" s="32"/>
      <c r="AB67" s="247">
        <f t="shared" si="11"/>
        <v>0</v>
      </c>
      <c r="AC67" s="247"/>
      <c r="AD67" s="39">
        <f t="shared" si="24"/>
        <v>0</v>
      </c>
      <c r="AE67" s="162" t="str">
        <f t="shared" si="8"/>
        <v/>
      </c>
      <c r="AF67" s="166" t="str">
        <f t="shared" si="23"/>
        <v/>
      </c>
      <c r="AG67" s="169"/>
      <c r="AH67" s="172"/>
      <c r="AI67" s="128"/>
      <c r="AM67" s="47" t="e">
        <f>ROUNDUP(V67,0)</f>
        <v>#VALUE!</v>
      </c>
      <c r="AN67" s="47" t="e">
        <f>ROUNDUP(AE67,0)*(-1)</f>
        <v>#VALUE!</v>
      </c>
      <c r="AO67" s="46" t="e">
        <f>IF(AM67=AN67,0,IF(AM67&gt;AN67,1,2))</f>
        <v>#VALUE!</v>
      </c>
    </row>
    <row r="68" spans="2:41" x14ac:dyDescent="0.15">
      <c r="B68" s="51"/>
      <c r="C68" s="39">
        <f t="shared" si="14"/>
        <v>60</v>
      </c>
      <c r="D68" s="246" t="str">
        <f t="shared" si="22"/>
        <v/>
      </c>
      <c r="E68" s="246"/>
      <c r="F68" s="105"/>
      <c r="G68" s="29"/>
      <c r="H68" s="32"/>
      <c r="I68" s="55"/>
      <c r="J68" s="55"/>
      <c r="K68" s="55"/>
      <c r="L68" s="55"/>
      <c r="M68" s="55"/>
      <c r="N68" s="55"/>
      <c r="O68" s="55"/>
      <c r="P68" s="57"/>
      <c r="Q68" s="39" t="s">
        <v>3</v>
      </c>
      <c r="R68" s="245"/>
      <c r="S68" s="245"/>
      <c r="T68" s="130"/>
      <c r="U68" s="72">
        <f t="shared" si="1"/>
        <v>0</v>
      </c>
      <c r="V68" s="246" t="str">
        <f t="shared" si="5"/>
        <v/>
      </c>
      <c r="W68" s="246"/>
      <c r="X68" s="4" t="e">
        <f t="shared" si="6"/>
        <v>#VALUE!</v>
      </c>
      <c r="Y68" s="105"/>
      <c r="Z68" s="29"/>
      <c r="AA68" s="32"/>
      <c r="AB68" s="247">
        <f t="shared" si="11"/>
        <v>0</v>
      </c>
      <c r="AC68" s="247"/>
      <c r="AD68" s="39">
        <f t="shared" si="24"/>
        <v>0</v>
      </c>
      <c r="AE68" s="162" t="str">
        <f t="shared" si="8"/>
        <v/>
      </c>
      <c r="AF68" s="166" t="str">
        <f t="shared" si="23"/>
        <v/>
      </c>
      <c r="AG68" s="169"/>
      <c r="AH68" s="172"/>
      <c r="AI68" s="128"/>
      <c r="AM68" s="47" t="e">
        <f>ROUNDUP(V68,0)</f>
        <v>#VALUE!</v>
      </c>
      <c r="AN68" s="47" t="e">
        <f>ROUNDUP(AE68,0)*(-1)</f>
        <v>#VALUE!</v>
      </c>
      <c r="AO68" s="46" t="e">
        <f>IF(AM68=AN68,0,IF(AM68&gt;AN68,1,2))</f>
        <v>#VALUE!</v>
      </c>
    </row>
    <row r="69" spans="2:41" x14ac:dyDescent="0.15">
      <c r="B69" s="51"/>
      <c r="C69" s="39">
        <f t="shared" si="14"/>
        <v>61</v>
      </c>
      <c r="D69" s="246" t="str">
        <f t="shared" si="22"/>
        <v/>
      </c>
      <c r="E69" s="246"/>
      <c r="F69" s="105"/>
      <c r="G69" s="29"/>
      <c r="H69" s="32"/>
      <c r="I69" s="55"/>
      <c r="J69" s="55"/>
      <c r="K69" s="55"/>
      <c r="L69" s="55"/>
      <c r="M69" s="55"/>
      <c r="N69" s="55"/>
      <c r="O69" s="55"/>
      <c r="P69" s="57"/>
      <c r="Q69" s="39" t="s">
        <v>3</v>
      </c>
      <c r="R69" s="245"/>
      <c r="S69" s="245"/>
      <c r="T69" s="130"/>
      <c r="U69" s="72">
        <f t="shared" si="1"/>
        <v>0</v>
      </c>
      <c r="V69" s="246" t="str">
        <f t="shared" si="5"/>
        <v/>
      </c>
      <c r="W69" s="246"/>
      <c r="X69" s="4" t="e">
        <f t="shared" si="6"/>
        <v>#VALUE!</v>
      </c>
      <c r="Y69" s="105"/>
      <c r="Z69" s="29"/>
      <c r="AA69" s="32"/>
      <c r="AB69" s="247">
        <f t="shared" si="11"/>
        <v>0</v>
      </c>
      <c r="AC69" s="247"/>
      <c r="AD69" s="39">
        <f t="shared" si="24"/>
        <v>0</v>
      </c>
      <c r="AE69" s="162" t="str">
        <f t="shared" si="8"/>
        <v/>
      </c>
      <c r="AF69" s="166" t="str">
        <f t="shared" si="23"/>
        <v/>
      </c>
      <c r="AG69" s="169"/>
      <c r="AH69" s="172"/>
      <c r="AI69" s="128"/>
      <c r="AM69" s="47" t="e">
        <f>ROUNDUP(V69,0)</f>
        <v>#VALUE!</v>
      </c>
      <c r="AN69" s="47" t="e">
        <f>ROUNDUP(AE69,0)*(-1)</f>
        <v>#VALUE!</v>
      </c>
      <c r="AO69" s="46" t="e">
        <f>IF(AM69=AN69,0,IF(AM69&gt;AN69,1,2))</f>
        <v>#VALUE!</v>
      </c>
    </row>
    <row r="70" spans="2:41" x14ac:dyDescent="0.15">
      <c r="B70" s="51"/>
      <c r="C70" s="39">
        <f t="shared" si="14"/>
        <v>62</v>
      </c>
      <c r="D70" s="246" t="str">
        <f t="shared" si="22"/>
        <v/>
      </c>
      <c r="E70" s="246"/>
      <c r="F70" s="105"/>
      <c r="G70" s="29"/>
      <c r="H70" s="32"/>
      <c r="I70" s="55"/>
      <c r="J70" s="55"/>
      <c r="K70" s="55"/>
      <c r="L70" s="55"/>
      <c r="M70" s="55"/>
      <c r="N70" s="55"/>
      <c r="O70" s="55"/>
      <c r="P70" s="57"/>
      <c r="Q70" s="39" t="s">
        <v>3</v>
      </c>
      <c r="R70" s="245"/>
      <c r="S70" s="245"/>
      <c r="T70" s="130"/>
      <c r="U70" s="72">
        <f t="shared" si="1"/>
        <v>0</v>
      </c>
      <c r="V70" s="246" t="str">
        <f t="shared" si="5"/>
        <v/>
      </c>
      <c r="W70" s="246"/>
      <c r="X70" s="4" t="e">
        <f t="shared" si="6"/>
        <v>#VALUE!</v>
      </c>
      <c r="Y70" s="105"/>
      <c r="Z70" s="29"/>
      <c r="AA70" s="32"/>
      <c r="AB70" s="247">
        <f t="shared" si="11"/>
        <v>0</v>
      </c>
      <c r="AC70" s="247"/>
      <c r="AD70" s="39">
        <f t="shared" si="24"/>
        <v>0</v>
      </c>
      <c r="AE70" s="162" t="str">
        <f t="shared" si="8"/>
        <v/>
      </c>
      <c r="AF70" s="166" t="str">
        <f t="shared" si="23"/>
        <v/>
      </c>
      <c r="AG70" s="169"/>
      <c r="AH70" s="172"/>
      <c r="AI70" s="128"/>
      <c r="AM70" s="47" t="e">
        <f>ROUNDUP(V70,0)</f>
        <v>#VALUE!</v>
      </c>
      <c r="AN70" s="47" t="e">
        <f>ROUNDUP(AE70,0)*(-1)</f>
        <v>#VALUE!</v>
      </c>
      <c r="AO70" s="46" t="e">
        <f>IF(AM70=AN70,0,IF(AM70&gt;AN70,1,2))</f>
        <v>#VALUE!</v>
      </c>
    </row>
    <row r="71" spans="2:41" x14ac:dyDescent="0.15">
      <c r="B71" s="51"/>
      <c r="C71" s="39">
        <f t="shared" si="14"/>
        <v>63</v>
      </c>
      <c r="D71" s="246" t="str">
        <f t="shared" si="22"/>
        <v/>
      </c>
      <c r="E71" s="246"/>
      <c r="F71" s="105"/>
      <c r="G71" s="29"/>
      <c r="H71" s="32"/>
      <c r="I71" s="55"/>
      <c r="J71" s="55"/>
      <c r="K71" s="55"/>
      <c r="L71" s="55"/>
      <c r="M71" s="55"/>
      <c r="N71" s="55"/>
      <c r="O71" s="55"/>
      <c r="P71" s="57"/>
      <c r="Q71" s="39" t="s">
        <v>3</v>
      </c>
      <c r="R71" s="245"/>
      <c r="S71" s="245"/>
      <c r="T71" s="130"/>
      <c r="U71" s="72">
        <f t="shared" si="1"/>
        <v>0</v>
      </c>
      <c r="V71" s="246" t="str">
        <f t="shared" si="5"/>
        <v/>
      </c>
      <c r="W71" s="246"/>
      <c r="X71" s="4" t="e">
        <f t="shared" si="6"/>
        <v>#VALUE!</v>
      </c>
      <c r="Y71" s="105"/>
      <c r="Z71" s="29"/>
      <c r="AA71" s="32"/>
      <c r="AB71" s="247">
        <f t="shared" si="11"/>
        <v>0</v>
      </c>
      <c r="AC71" s="247"/>
      <c r="AD71" s="39">
        <f t="shared" si="24"/>
        <v>0</v>
      </c>
      <c r="AE71" s="162" t="str">
        <f t="shared" si="8"/>
        <v/>
      </c>
      <c r="AF71" s="166" t="str">
        <f t="shared" si="23"/>
        <v/>
      </c>
      <c r="AG71" s="169"/>
      <c r="AH71" s="172"/>
      <c r="AI71" s="128"/>
      <c r="AM71" s="47"/>
      <c r="AN71" s="47"/>
      <c r="AO71" s="46"/>
    </row>
    <row r="72" spans="2:41" x14ac:dyDescent="0.15">
      <c r="B72" s="51"/>
      <c r="C72" s="39">
        <f t="shared" si="14"/>
        <v>64</v>
      </c>
      <c r="D72" s="246" t="str">
        <f t="shared" si="22"/>
        <v/>
      </c>
      <c r="E72" s="246"/>
      <c r="F72" s="105"/>
      <c r="G72" s="29"/>
      <c r="H72" s="32"/>
      <c r="I72" s="55"/>
      <c r="J72" s="55"/>
      <c r="K72" s="55"/>
      <c r="L72" s="55"/>
      <c r="M72" s="55"/>
      <c r="N72" s="55"/>
      <c r="O72" s="55"/>
      <c r="P72" s="57"/>
      <c r="Q72" s="39" t="s">
        <v>3</v>
      </c>
      <c r="R72" s="245"/>
      <c r="S72" s="245"/>
      <c r="T72" s="130"/>
      <c r="U72" s="72">
        <f t="shared" si="1"/>
        <v>0</v>
      </c>
      <c r="V72" s="246" t="str">
        <f t="shared" si="5"/>
        <v/>
      </c>
      <c r="W72" s="246"/>
      <c r="X72" s="4" t="e">
        <f t="shared" si="6"/>
        <v>#VALUE!</v>
      </c>
      <c r="Y72" s="105"/>
      <c r="Z72" s="29"/>
      <c r="AA72" s="32"/>
      <c r="AB72" s="247">
        <f t="shared" si="11"/>
        <v>0</v>
      </c>
      <c r="AC72" s="247"/>
      <c r="AD72" s="39">
        <f t="shared" si="24"/>
        <v>0</v>
      </c>
      <c r="AE72" s="162" t="str">
        <f t="shared" si="8"/>
        <v/>
      </c>
      <c r="AF72" s="166" t="str">
        <f t="shared" si="23"/>
        <v/>
      </c>
      <c r="AG72" s="169"/>
      <c r="AH72" s="172"/>
      <c r="AI72" s="128"/>
      <c r="AM72" s="47"/>
      <c r="AN72" s="47"/>
      <c r="AO72" s="46"/>
    </row>
    <row r="73" spans="2:41" x14ac:dyDescent="0.15">
      <c r="B73" s="51"/>
      <c r="C73" s="39">
        <f t="shared" si="14"/>
        <v>65</v>
      </c>
      <c r="D73" s="246" t="str">
        <f t="shared" si="22"/>
        <v/>
      </c>
      <c r="E73" s="246"/>
      <c r="F73" s="105"/>
      <c r="G73" s="29"/>
      <c r="H73" s="32"/>
      <c r="I73" s="55"/>
      <c r="J73" s="55"/>
      <c r="K73" s="55"/>
      <c r="L73" s="55"/>
      <c r="M73" s="55"/>
      <c r="N73" s="55"/>
      <c r="O73" s="55"/>
      <c r="P73" s="57"/>
      <c r="Q73" s="39" t="s">
        <v>3</v>
      </c>
      <c r="R73" s="245"/>
      <c r="S73" s="245"/>
      <c r="T73" s="130"/>
      <c r="U73" s="72">
        <f t="shared" si="1"/>
        <v>0</v>
      </c>
      <c r="V73" s="246" t="str">
        <f t="shared" si="5"/>
        <v/>
      </c>
      <c r="W73" s="246"/>
      <c r="X73" s="4" t="e">
        <f t="shared" si="6"/>
        <v>#VALUE!</v>
      </c>
      <c r="Y73" s="105"/>
      <c r="Z73" s="29"/>
      <c r="AA73" s="32"/>
      <c r="AB73" s="247">
        <f t="shared" si="11"/>
        <v>0</v>
      </c>
      <c r="AC73" s="247"/>
      <c r="AD73" s="39">
        <f t="shared" ref="AD73:AD107" si="28">IF((Z73-G73)&gt;=0,Z73-G73,($AD$2-G73)+(Z73-$AE$2))</f>
        <v>0</v>
      </c>
      <c r="AE73" s="162" t="str">
        <f t="shared" si="8"/>
        <v/>
      </c>
      <c r="AF73" s="166" t="str">
        <f t="shared" si="23"/>
        <v/>
      </c>
      <c r="AG73" s="169"/>
      <c r="AH73" s="172"/>
      <c r="AI73" s="128"/>
      <c r="AM73" s="47"/>
      <c r="AN73" s="47"/>
      <c r="AO73" s="46"/>
    </row>
    <row r="74" spans="2:41" x14ac:dyDescent="0.15">
      <c r="B74" s="51"/>
      <c r="C74" s="39">
        <f t="shared" si="14"/>
        <v>66</v>
      </c>
      <c r="D74" s="246" t="str">
        <f t="shared" ref="D74:D107" si="29">IF(AG73="","",D73+AG73)</f>
        <v/>
      </c>
      <c r="E74" s="246"/>
      <c r="F74" s="105"/>
      <c r="G74" s="29"/>
      <c r="H74" s="32"/>
      <c r="I74" s="55"/>
      <c r="J74" s="55"/>
      <c r="K74" s="55"/>
      <c r="L74" s="55"/>
      <c r="M74" s="55"/>
      <c r="N74" s="55"/>
      <c r="O74" s="55"/>
      <c r="P74" s="57"/>
      <c r="Q74" s="39" t="s">
        <v>3</v>
      </c>
      <c r="R74" s="245"/>
      <c r="S74" s="245"/>
      <c r="T74" s="130"/>
      <c r="U74" s="72">
        <f t="shared" ref="U74:U107" si="30">IF(R74&gt;T74,R74-T74,T74-R74)</f>
        <v>0</v>
      </c>
      <c r="V74" s="246" t="str">
        <f t="shared" si="5"/>
        <v/>
      </c>
      <c r="W74" s="246"/>
      <c r="X74" s="4" t="e">
        <f t="shared" si="6"/>
        <v>#VALUE!</v>
      </c>
      <c r="Y74" s="105"/>
      <c r="Z74" s="29"/>
      <c r="AA74" s="32"/>
      <c r="AB74" s="247">
        <f t="shared" ref="AB74:AB107" si="31">IF(R74&gt;T74,R74+(U74*2),R74-(U74*2))</f>
        <v>0</v>
      </c>
      <c r="AC74" s="247"/>
      <c r="AD74" s="39">
        <f t="shared" si="28"/>
        <v>0</v>
      </c>
      <c r="AE74" s="162" t="str">
        <f t="shared" si="8"/>
        <v/>
      </c>
      <c r="AF74" s="166" t="str">
        <f t="shared" ref="AF74:AF107" si="32">IF(Z74="","",IF(Q74="買",(AB74-R74)*10000,(R74-AB74)*10000))</f>
        <v/>
      </c>
      <c r="AG74" s="169"/>
      <c r="AH74" s="172"/>
      <c r="AI74" s="128"/>
      <c r="AM74" s="47"/>
      <c r="AN74" s="47"/>
      <c r="AO74" s="46"/>
    </row>
    <row r="75" spans="2:41" x14ac:dyDescent="0.15">
      <c r="B75" s="51"/>
      <c r="C75" s="39">
        <f t="shared" si="14"/>
        <v>67</v>
      </c>
      <c r="D75" s="246" t="str">
        <f t="shared" si="29"/>
        <v/>
      </c>
      <c r="E75" s="246"/>
      <c r="F75" s="105"/>
      <c r="G75" s="29"/>
      <c r="H75" s="32"/>
      <c r="I75" s="55"/>
      <c r="J75" s="55"/>
      <c r="K75" s="55"/>
      <c r="L75" s="55"/>
      <c r="M75" s="55"/>
      <c r="N75" s="55"/>
      <c r="O75" s="55"/>
      <c r="P75" s="57"/>
      <c r="Q75" s="39" t="s">
        <v>3</v>
      </c>
      <c r="R75" s="245"/>
      <c r="S75" s="245"/>
      <c r="T75" s="130"/>
      <c r="U75" s="72">
        <f t="shared" si="30"/>
        <v>0</v>
      </c>
      <c r="V75" s="246" t="str">
        <f t="shared" si="5"/>
        <v/>
      </c>
      <c r="W75" s="246"/>
      <c r="X75" s="4" t="e">
        <f t="shared" si="6"/>
        <v>#VALUE!</v>
      </c>
      <c r="Y75" s="105"/>
      <c r="Z75" s="29"/>
      <c r="AA75" s="32"/>
      <c r="AB75" s="247">
        <f t="shared" si="31"/>
        <v>0</v>
      </c>
      <c r="AC75" s="247"/>
      <c r="AD75" s="39">
        <f t="shared" si="28"/>
        <v>0</v>
      </c>
      <c r="AE75" s="162" t="str">
        <f t="shared" si="8"/>
        <v/>
      </c>
      <c r="AF75" s="166" t="str">
        <f t="shared" si="32"/>
        <v/>
      </c>
      <c r="AG75" s="169"/>
      <c r="AH75" s="172"/>
      <c r="AI75" s="128"/>
      <c r="AJ75" s="34"/>
      <c r="AK75" s="34"/>
      <c r="AM75" s="47" t="e">
        <f>ROUNDUP(V75,0)</f>
        <v>#VALUE!</v>
      </c>
      <c r="AN75" s="47" t="e">
        <f>ROUNDUP(AE75,0)*(-1)</f>
        <v>#VALUE!</v>
      </c>
      <c r="AO75" s="46" t="e">
        <f>IF(AM75=AN75,0,IF(AM75&gt;AN75,1,2))</f>
        <v>#VALUE!</v>
      </c>
    </row>
    <row r="76" spans="2:41" x14ac:dyDescent="0.15">
      <c r="B76" s="51"/>
      <c r="C76" s="39">
        <f t="shared" si="14"/>
        <v>68</v>
      </c>
      <c r="D76" s="246" t="str">
        <f t="shared" si="29"/>
        <v/>
      </c>
      <c r="E76" s="246"/>
      <c r="F76" s="105"/>
      <c r="G76" s="29"/>
      <c r="H76" s="32"/>
      <c r="I76" s="55"/>
      <c r="J76" s="55"/>
      <c r="K76" s="55"/>
      <c r="L76" s="55"/>
      <c r="M76" s="55"/>
      <c r="N76" s="55"/>
      <c r="O76" s="55"/>
      <c r="P76" s="57"/>
      <c r="Q76" s="39" t="s">
        <v>3</v>
      </c>
      <c r="R76" s="245"/>
      <c r="S76" s="245"/>
      <c r="T76" s="130"/>
      <c r="U76" s="72">
        <f t="shared" si="30"/>
        <v>0</v>
      </c>
      <c r="V76" s="246" t="str">
        <f t="shared" ref="V76:V107" si="33">IF(G76="","",D76*$W$7)</f>
        <v/>
      </c>
      <c r="W76" s="246"/>
      <c r="X76" s="4" t="e">
        <f t="shared" ref="X76:X107" si="34">(V76/(U76/U$6))*0.001</f>
        <v>#VALUE!</v>
      </c>
      <c r="Y76" s="105"/>
      <c r="Z76" s="29"/>
      <c r="AA76" s="32"/>
      <c r="AB76" s="247">
        <f t="shared" si="31"/>
        <v>0</v>
      </c>
      <c r="AC76" s="247"/>
      <c r="AD76" s="39">
        <f t="shared" si="28"/>
        <v>0</v>
      </c>
      <c r="AE76" s="162" t="str">
        <f t="shared" ref="AE76:AE107" si="35">IF(Z76="","",(IF(Q76="売",R76-AB76,AB76-R76))*X76*10000000)</f>
        <v/>
      </c>
      <c r="AF76" s="166" t="str">
        <f t="shared" si="32"/>
        <v/>
      </c>
      <c r="AG76" s="169"/>
      <c r="AH76" s="172"/>
      <c r="AI76" s="128"/>
      <c r="AM76" s="47" t="e">
        <f>ROUNDUP(V76,0)</f>
        <v>#VALUE!</v>
      </c>
      <c r="AN76" s="47" t="e">
        <f>ROUNDUP(AE76,0)*(-1)</f>
        <v>#VALUE!</v>
      </c>
      <c r="AO76" s="46" t="e">
        <f>IF(AM76=AN76,0,IF(AM76&gt;AN76,1,2))</f>
        <v>#VALUE!</v>
      </c>
    </row>
    <row r="77" spans="2:41" x14ac:dyDescent="0.15">
      <c r="B77" s="51"/>
      <c r="C77" s="39">
        <f t="shared" si="14"/>
        <v>69</v>
      </c>
      <c r="D77" s="246" t="str">
        <f t="shared" si="29"/>
        <v/>
      </c>
      <c r="E77" s="246"/>
      <c r="F77" s="105"/>
      <c r="G77" s="29"/>
      <c r="H77" s="32"/>
      <c r="I77" s="55"/>
      <c r="J77" s="55"/>
      <c r="K77" s="55"/>
      <c r="L77" s="55"/>
      <c r="M77" s="55"/>
      <c r="N77" s="55"/>
      <c r="O77" s="55"/>
      <c r="P77" s="57"/>
      <c r="Q77" s="39" t="s">
        <v>3</v>
      </c>
      <c r="R77" s="245"/>
      <c r="S77" s="245"/>
      <c r="T77" s="130"/>
      <c r="U77" s="72">
        <f t="shared" si="30"/>
        <v>0</v>
      </c>
      <c r="V77" s="246" t="str">
        <f t="shared" si="33"/>
        <v/>
      </c>
      <c r="W77" s="246"/>
      <c r="X77" s="4" t="e">
        <f t="shared" si="34"/>
        <v>#VALUE!</v>
      </c>
      <c r="Y77" s="105"/>
      <c r="Z77" s="29"/>
      <c r="AA77" s="32"/>
      <c r="AB77" s="247">
        <f t="shared" si="31"/>
        <v>0</v>
      </c>
      <c r="AC77" s="247"/>
      <c r="AD77" s="39">
        <f t="shared" si="28"/>
        <v>0</v>
      </c>
      <c r="AE77" s="162" t="str">
        <f t="shared" si="35"/>
        <v/>
      </c>
      <c r="AF77" s="166" t="str">
        <f t="shared" si="32"/>
        <v/>
      </c>
      <c r="AG77" s="169"/>
      <c r="AH77" s="172"/>
      <c r="AI77" s="128"/>
      <c r="AM77" s="47"/>
      <c r="AN77" s="47"/>
      <c r="AO77" s="46"/>
    </row>
    <row r="78" spans="2:41" x14ac:dyDescent="0.15">
      <c r="B78" s="51"/>
      <c r="C78" s="39">
        <f t="shared" si="14"/>
        <v>70</v>
      </c>
      <c r="D78" s="246" t="str">
        <f t="shared" si="29"/>
        <v/>
      </c>
      <c r="E78" s="246"/>
      <c r="F78" s="105"/>
      <c r="G78" s="29"/>
      <c r="H78" s="32"/>
      <c r="I78" s="55"/>
      <c r="J78" s="55"/>
      <c r="K78" s="55"/>
      <c r="L78" s="55"/>
      <c r="M78" s="55"/>
      <c r="N78" s="55"/>
      <c r="O78" s="55"/>
      <c r="P78" s="57"/>
      <c r="Q78" s="39" t="s">
        <v>3</v>
      </c>
      <c r="R78" s="245"/>
      <c r="S78" s="245"/>
      <c r="T78" s="130"/>
      <c r="U78" s="72">
        <f t="shared" si="30"/>
        <v>0</v>
      </c>
      <c r="V78" s="246" t="str">
        <f t="shared" si="33"/>
        <v/>
      </c>
      <c r="W78" s="246"/>
      <c r="X78" s="4" t="e">
        <f t="shared" si="34"/>
        <v>#VALUE!</v>
      </c>
      <c r="Y78" s="105"/>
      <c r="Z78" s="29"/>
      <c r="AA78" s="32"/>
      <c r="AB78" s="247">
        <f t="shared" si="31"/>
        <v>0</v>
      </c>
      <c r="AC78" s="247"/>
      <c r="AD78" s="39">
        <f t="shared" si="28"/>
        <v>0</v>
      </c>
      <c r="AE78" s="162" t="str">
        <f t="shared" si="35"/>
        <v/>
      </c>
      <c r="AF78" s="166" t="str">
        <f t="shared" si="32"/>
        <v/>
      </c>
      <c r="AG78" s="169"/>
      <c r="AH78" s="172"/>
      <c r="AI78" s="128"/>
      <c r="AM78" s="47"/>
      <c r="AN78" s="47"/>
      <c r="AO78" s="46"/>
    </row>
    <row r="79" spans="2:41" x14ac:dyDescent="0.15">
      <c r="B79" s="51"/>
      <c r="C79" s="39">
        <f t="shared" si="14"/>
        <v>71</v>
      </c>
      <c r="D79" s="246" t="str">
        <f t="shared" si="29"/>
        <v/>
      </c>
      <c r="E79" s="246"/>
      <c r="F79" s="105"/>
      <c r="G79" s="29"/>
      <c r="H79" s="32"/>
      <c r="I79" s="55"/>
      <c r="J79" s="55"/>
      <c r="K79" s="55"/>
      <c r="L79" s="55"/>
      <c r="M79" s="55"/>
      <c r="N79" s="55"/>
      <c r="O79" s="55"/>
      <c r="P79" s="57"/>
      <c r="Q79" s="39" t="s">
        <v>3</v>
      </c>
      <c r="R79" s="245"/>
      <c r="S79" s="245"/>
      <c r="T79" s="130"/>
      <c r="U79" s="72">
        <f t="shared" si="30"/>
        <v>0</v>
      </c>
      <c r="V79" s="246" t="str">
        <f t="shared" si="33"/>
        <v/>
      </c>
      <c r="W79" s="246"/>
      <c r="X79" s="4" t="e">
        <f t="shared" si="34"/>
        <v>#VALUE!</v>
      </c>
      <c r="Y79" s="105"/>
      <c r="Z79" s="29"/>
      <c r="AA79" s="32"/>
      <c r="AB79" s="247">
        <f t="shared" si="31"/>
        <v>0</v>
      </c>
      <c r="AC79" s="247"/>
      <c r="AD79" s="39">
        <f t="shared" si="28"/>
        <v>0</v>
      </c>
      <c r="AE79" s="162" t="str">
        <f t="shared" si="35"/>
        <v/>
      </c>
      <c r="AF79" s="166" t="str">
        <f t="shared" si="32"/>
        <v/>
      </c>
      <c r="AG79" s="169"/>
      <c r="AH79" s="172"/>
      <c r="AI79" s="128"/>
      <c r="AM79" s="47" t="e">
        <f>ROUNDUP(V79,0)</f>
        <v>#VALUE!</v>
      </c>
      <c r="AN79" s="47" t="e">
        <f>ROUNDUP(AE79,0)*(-1)</f>
        <v>#VALUE!</v>
      </c>
      <c r="AO79" s="46" t="e">
        <f>IF(AM79=AN79,0,IF(AM79&gt;AN79,1,2))</f>
        <v>#VALUE!</v>
      </c>
    </row>
    <row r="80" spans="2:41" x14ac:dyDescent="0.15">
      <c r="B80" s="51"/>
      <c r="C80" s="39">
        <f t="shared" si="14"/>
        <v>72</v>
      </c>
      <c r="D80" s="246" t="str">
        <f t="shared" si="29"/>
        <v/>
      </c>
      <c r="E80" s="246"/>
      <c r="F80" s="105"/>
      <c r="G80" s="29"/>
      <c r="H80" s="32"/>
      <c r="I80" s="55"/>
      <c r="J80" s="55"/>
      <c r="K80" s="55"/>
      <c r="L80" s="55"/>
      <c r="M80" s="55"/>
      <c r="N80" s="55"/>
      <c r="O80" s="55"/>
      <c r="P80" s="57"/>
      <c r="Q80" s="39" t="s">
        <v>3</v>
      </c>
      <c r="R80" s="245"/>
      <c r="S80" s="245"/>
      <c r="T80" s="130"/>
      <c r="U80" s="72">
        <f t="shared" si="30"/>
        <v>0</v>
      </c>
      <c r="V80" s="246" t="str">
        <f t="shared" si="33"/>
        <v/>
      </c>
      <c r="W80" s="246"/>
      <c r="X80" s="4" t="e">
        <f t="shared" si="34"/>
        <v>#VALUE!</v>
      </c>
      <c r="Y80" s="105"/>
      <c r="Z80" s="29"/>
      <c r="AA80" s="32"/>
      <c r="AB80" s="247">
        <f t="shared" si="31"/>
        <v>0</v>
      </c>
      <c r="AC80" s="247"/>
      <c r="AD80" s="39">
        <f t="shared" si="28"/>
        <v>0</v>
      </c>
      <c r="AE80" s="162" t="str">
        <f t="shared" si="35"/>
        <v/>
      </c>
      <c r="AF80" s="166" t="str">
        <f t="shared" si="32"/>
        <v/>
      </c>
      <c r="AG80" s="169"/>
      <c r="AH80" s="172"/>
      <c r="AI80" s="128"/>
      <c r="AM80" s="47" t="e">
        <f>ROUNDUP(V80,0)</f>
        <v>#VALUE!</v>
      </c>
      <c r="AN80" s="47" t="e">
        <f>ROUNDUP(AE80,0)*(-1)</f>
        <v>#VALUE!</v>
      </c>
      <c r="AO80" s="46" t="e">
        <f>IF(AM80=AN80,0,IF(AM80&gt;AN80,1,2))</f>
        <v>#VALUE!</v>
      </c>
    </row>
    <row r="81" spans="2:41" x14ac:dyDescent="0.15">
      <c r="B81" s="51"/>
      <c r="C81" s="39">
        <f t="shared" si="14"/>
        <v>73</v>
      </c>
      <c r="D81" s="246" t="str">
        <f t="shared" si="29"/>
        <v/>
      </c>
      <c r="E81" s="246"/>
      <c r="F81" s="105"/>
      <c r="G81" s="29"/>
      <c r="H81" s="32"/>
      <c r="I81" s="55"/>
      <c r="J81" s="55"/>
      <c r="K81" s="55"/>
      <c r="L81" s="55"/>
      <c r="M81" s="55"/>
      <c r="N81" s="55"/>
      <c r="O81" s="55"/>
      <c r="P81" s="57"/>
      <c r="Q81" s="39" t="s">
        <v>3</v>
      </c>
      <c r="R81" s="245"/>
      <c r="S81" s="245"/>
      <c r="T81" s="130"/>
      <c r="U81" s="72">
        <f t="shared" si="30"/>
        <v>0</v>
      </c>
      <c r="V81" s="246" t="str">
        <f t="shared" si="33"/>
        <v/>
      </c>
      <c r="W81" s="246"/>
      <c r="X81" s="4" t="e">
        <f t="shared" si="34"/>
        <v>#VALUE!</v>
      </c>
      <c r="Y81" s="105"/>
      <c r="Z81" s="29"/>
      <c r="AA81" s="32"/>
      <c r="AB81" s="247">
        <f t="shared" si="31"/>
        <v>0</v>
      </c>
      <c r="AC81" s="247"/>
      <c r="AD81" s="39">
        <f t="shared" si="28"/>
        <v>0</v>
      </c>
      <c r="AE81" s="162" t="str">
        <f t="shared" si="35"/>
        <v/>
      </c>
      <c r="AF81" s="166" t="str">
        <f t="shared" si="32"/>
        <v/>
      </c>
      <c r="AG81" s="169"/>
      <c r="AH81" s="172"/>
      <c r="AI81" s="128"/>
      <c r="AJ81" s="34"/>
      <c r="AK81" s="34"/>
      <c r="AM81" s="47" t="e">
        <f>ROUNDUP(V81,0)</f>
        <v>#VALUE!</v>
      </c>
      <c r="AN81" s="47" t="e">
        <f>ROUNDUP(AE81,0)*(-1)</f>
        <v>#VALUE!</v>
      </c>
      <c r="AO81" s="46" t="e">
        <f>IF(AM81=AN81,0,IF(AM81&gt;AN81,1,2))</f>
        <v>#VALUE!</v>
      </c>
    </row>
    <row r="82" spans="2:41" x14ac:dyDescent="0.15">
      <c r="B82" s="51"/>
      <c r="C82" s="39">
        <f t="shared" si="14"/>
        <v>74</v>
      </c>
      <c r="D82" s="246" t="str">
        <f t="shared" si="29"/>
        <v/>
      </c>
      <c r="E82" s="246"/>
      <c r="F82" s="105"/>
      <c r="G82" s="29"/>
      <c r="H82" s="32"/>
      <c r="I82" s="55"/>
      <c r="J82" s="55"/>
      <c r="K82" s="55"/>
      <c r="L82" s="55"/>
      <c r="M82" s="55"/>
      <c r="N82" s="55"/>
      <c r="O82" s="55"/>
      <c r="P82" s="57"/>
      <c r="Q82" s="39" t="s">
        <v>3</v>
      </c>
      <c r="R82" s="245"/>
      <c r="S82" s="245"/>
      <c r="T82" s="130"/>
      <c r="U82" s="72">
        <f t="shared" si="30"/>
        <v>0</v>
      </c>
      <c r="V82" s="246" t="str">
        <f t="shared" si="33"/>
        <v/>
      </c>
      <c r="W82" s="246"/>
      <c r="X82" s="4" t="e">
        <f t="shared" si="34"/>
        <v>#VALUE!</v>
      </c>
      <c r="Y82" s="105"/>
      <c r="Z82" s="29"/>
      <c r="AA82" s="32"/>
      <c r="AB82" s="247">
        <f t="shared" si="31"/>
        <v>0</v>
      </c>
      <c r="AC82" s="247"/>
      <c r="AD82" s="39">
        <f t="shared" si="28"/>
        <v>0</v>
      </c>
      <c r="AE82" s="162" t="str">
        <f t="shared" si="35"/>
        <v/>
      </c>
      <c r="AF82" s="166" t="str">
        <f t="shared" si="32"/>
        <v/>
      </c>
      <c r="AG82" s="169"/>
      <c r="AH82" s="172"/>
      <c r="AI82" s="128"/>
      <c r="AM82" s="47"/>
      <c r="AN82" s="47"/>
      <c r="AO82" s="46"/>
    </row>
    <row r="83" spans="2:41" x14ac:dyDescent="0.15">
      <c r="B83" s="51"/>
      <c r="C83" s="39">
        <f t="shared" si="14"/>
        <v>75</v>
      </c>
      <c r="D83" s="246" t="str">
        <f t="shared" si="29"/>
        <v/>
      </c>
      <c r="E83" s="246"/>
      <c r="F83" s="105"/>
      <c r="G83" s="29"/>
      <c r="H83" s="32"/>
      <c r="I83" s="55"/>
      <c r="J83" s="55"/>
      <c r="K83" s="55"/>
      <c r="L83" s="55"/>
      <c r="M83" s="55"/>
      <c r="N83" s="55"/>
      <c r="O83" s="55"/>
      <c r="P83" s="57"/>
      <c r="Q83" s="39" t="s">
        <v>3</v>
      </c>
      <c r="R83" s="245"/>
      <c r="S83" s="245"/>
      <c r="T83" s="130"/>
      <c r="U83" s="72">
        <f t="shared" si="30"/>
        <v>0</v>
      </c>
      <c r="V83" s="246" t="str">
        <f t="shared" si="33"/>
        <v/>
      </c>
      <c r="W83" s="246"/>
      <c r="X83" s="4" t="e">
        <f t="shared" si="34"/>
        <v>#VALUE!</v>
      </c>
      <c r="Y83" s="105"/>
      <c r="Z83" s="29"/>
      <c r="AA83" s="32"/>
      <c r="AB83" s="247">
        <f t="shared" si="31"/>
        <v>0</v>
      </c>
      <c r="AC83" s="247"/>
      <c r="AD83" s="39">
        <f t="shared" si="28"/>
        <v>0</v>
      </c>
      <c r="AE83" s="162" t="str">
        <f t="shared" si="35"/>
        <v/>
      </c>
      <c r="AF83" s="166" t="str">
        <f t="shared" si="32"/>
        <v/>
      </c>
      <c r="AG83" s="169"/>
      <c r="AH83" s="172"/>
      <c r="AI83" s="128"/>
      <c r="AM83" s="47" t="e">
        <f>ROUNDUP(V83,0)</f>
        <v>#VALUE!</v>
      </c>
      <c r="AN83" s="47" t="e">
        <f>ROUNDUP(AE83,0)*(-1)</f>
        <v>#VALUE!</v>
      </c>
      <c r="AO83" s="46" t="e">
        <f>IF(AM83=AN83,0,IF(AM83&gt;AN83,1,2))</f>
        <v>#VALUE!</v>
      </c>
    </row>
    <row r="84" spans="2:41" x14ac:dyDescent="0.15">
      <c r="B84" s="51"/>
      <c r="C84" s="39">
        <f t="shared" si="14"/>
        <v>76</v>
      </c>
      <c r="D84" s="246" t="str">
        <f t="shared" si="29"/>
        <v/>
      </c>
      <c r="E84" s="246"/>
      <c r="F84" s="105"/>
      <c r="G84" s="29"/>
      <c r="H84" s="32"/>
      <c r="I84" s="55"/>
      <c r="J84" s="55"/>
      <c r="K84" s="55"/>
      <c r="L84" s="55"/>
      <c r="M84" s="55"/>
      <c r="N84" s="55"/>
      <c r="O84" s="55"/>
      <c r="P84" s="57"/>
      <c r="Q84" s="39" t="s">
        <v>3</v>
      </c>
      <c r="R84" s="245"/>
      <c r="S84" s="245"/>
      <c r="T84" s="130"/>
      <c r="U84" s="72">
        <f t="shared" si="30"/>
        <v>0</v>
      </c>
      <c r="V84" s="246" t="str">
        <f t="shared" si="33"/>
        <v/>
      </c>
      <c r="W84" s="246"/>
      <c r="X84" s="4" t="e">
        <f t="shared" si="34"/>
        <v>#VALUE!</v>
      </c>
      <c r="Y84" s="105"/>
      <c r="Z84" s="29"/>
      <c r="AA84" s="32"/>
      <c r="AB84" s="247">
        <f t="shared" si="31"/>
        <v>0</v>
      </c>
      <c r="AC84" s="247"/>
      <c r="AD84" s="39">
        <f t="shared" si="28"/>
        <v>0</v>
      </c>
      <c r="AE84" s="162" t="str">
        <f t="shared" si="35"/>
        <v/>
      </c>
      <c r="AF84" s="166" t="str">
        <f t="shared" si="32"/>
        <v/>
      </c>
      <c r="AG84" s="169"/>
      <c r="AH84" s="172"/>
      <c r="AI84" s="128"/>
      <c r="AJ84" s="34"/>
      <c r="AK84" s="34"/>
      <c r="AM84" s="47"/>
      <c r="AN84" s="47"/>
      <c r="AO84" s="46"/>
    </row>
    <row r="85" spans="2:41" x14ac:dyDescent="0.15">
      <c r="B85" s="51"/>
      <c r="C85" s="39">
        <f t="shared" si="14"/>
        <v>77</v>
      </c>
      <c r="D85" s="246" t="str">
        <f t="shared" si="29"/>
        <v/>
      </c>
      <c r="E85" s="246"/>
      <c r="F85" s="105"/>
      <c r="G85" s="29"/>
      <c r="H85" s="32"/>
      <c r="I85" s="55"/>
      <c r="J85" s="55"/>
      <c r="K85" s="55"/>
      <c r="L85" s="55"/>
      <c r="M85" s="55"/>
      <c r="N85" s="55"/>
      <c r="O85" s="55"/>
      <c r="P85" s="57"/>
      <c r="Q85" s="39" t="s">
        <v>3</v>
      </c>
      <c r="R85" s="245"/>
      <c r="S85" s="245"/>
      <c r="T85" s="130"/>
      <c r="U85" s="72">
        <f t="shared" si="30"/>
        <v>0</v>
      </c>
      <c r="V85" s="246" t="str">
        <f t="shared" si="33"/>
        <v/>
      </c>
      <c r="W85" s="246"/>
      <c r="X85" s="4" t="e">
        <f t="shared" si="34"/>
        <v>#VALUE!</v>
      </c>
      <c r="Y85" s="105"/>
      <c r="Z85" s="29"/>
      <c r="AA85" s="32"/>
      <c r="AB85" s="247">
        <f t="shared" si="31"/>
        <v>0</v>
      </c>
      <c r="AC85" s="247"/>
      <c r="AD85" s="39">
        <f t="shared" si="28"/>
        <v>0</v>
      </c>
      <c r="AE85" s="162" t="str">
        <f t="shared" si="35"/>
        <v/>
      </c>
      <c r="AF85" s="166" t="str">
        <f t="shared" si="32"/>
        <v/>
      </c>
      <c r="AG85" s="169"/>
      <c r="AH85" s="172"/>
      <c r="AI85" s="128"/>
      <c r="AM85" s="47" t="e">
        <f>ROUNDUP(V85,0)</f>
        <v>#VALUE!</v>
      </c>
      <c r="AN85" s="47" t="e">
        <f>ROUNDUP(AE85,0)*(-1)</f>
        <v>#VALUE!</v>
      </c>
      <c r="AO85" s="46" t="e">
        <f>IF(AM85=AN85,0,IF(AM85&gt;AN85,1,2))</f>
        <v>#VALUE!</v>
      </c>
    </row>
    <row r="86" spans="2:41" x14ac:dyDescent="0.15">
      <c r="B86" s="51"/>
      <c r="C86" s="39">
        <f t="shared" si="14"/>
        <v>78</v>
      </c>
      <c r="D86" s="246" t="str">
        <f t="shared" si="29"/>
        <v/>
      </c>
      <c r="E86" s="246"/>
      <c r="F86" s="105"/>
      <c r="G86" s="29"/>
      <c r="H86" s="32"/>
      <c r="I86" s="55"/>
      <c r="J86" s="55"/>
      <c r="K86" s="55"/>
      <c r="L86" s="55"/>
      <c r="M86" s="55"/>
      <c r="N86" s="55"/>
      <c r="O86" s="55"/>
      <c r="P86" s="57"/>
      <c r="Q86" s="39" t="s">
        <v>3</v>
      </c>
      <c r="R86" s="245"/>
      <c r="S86" s="245"/>
      <c r="T86" s="130"/>
      <c r="U86" s="72">
        <f t="shared" si="30"/>
        <v>0</v>
      </c>
      <c r="V86" s="246" t="str">
        <f t="shared" si="33"/>
        <v/>
      </c>
      <c r="W86" s="246"/>
      <c r="X86" s="4" t="e">
        <f t="shared" si="34"/>
        <v>#VALUE!</v>
      </c>
      <c r="Y86" s="105"/>
      <c r="Z86" s="29"/>
      <c r="AA86" s="32"/>
      <c r="AB86" s="247">
        <f t="shared" si="31"/>
        <v>0</v>
      </c>
      <c r="AC86" s="247"/>
      <c r="AD86" s="39">
        <f t="shared" si="28"/>
        <v>0</v>
      </c>
      <c r="AE86" s="162" t="str">
        <f t="shared" si="35"/>
        <v/>
      </c>
      <c r="AF86" s="166" t="str">
        <f t="shared" si="32"/>
        <v/>
      </c>
      <c r="AG86" s="169"/>
      <c r="AH86" s="172"/>
      <c r="AI86" s="128"/>
      <c r="AM86" s="47"/>
      <c r="AN86" s="47"/>
      <c r="AO86" s="46"/>
    </row>
    <row r="87" spans="2:41" x14ac:dyDescent="0.15">
      <c r="B87" s="51"/>
      <c r="C87" s="39">
        <f t="shared" si="14"/>
        <v>79</v>
      </c>
      <c r="D87" s="246" t="str">
        <f t="shared" si="29"/>
        <v/>
      </c>
      <c r="E87" s="246"/>
      <c r="F87" s="105"/>
      <c r="G87" s="29"/>
      <c r="H87" s="32"/>
      <c r="I87" s="55"/>
      <c r="J87" s="55"/>
      <c r="K87" s="55"/>
      <c r="L87" s="55"/>
      <c r="M87" s="55"/>
      <c r="N87" s="55"/>
      <c r="O87" s="55"/>
      <c r="P87" s="57"/>
      <c r="Q87" s="39" t="s">
        <v>3</v>
      </c>
      <c r="R87" s="245"/>
      <c r="S87" s="245"/>
      <c r="T87" s="130"/>
      <c r="U87" s="72">
        <f t="shared" si="30"/>
        <v>0</v>
      </c>
      <c r="V87" s="246" t="str">
        <f t="shared" si="33"/>
        <v/>
      </c>
      <c r="W87" s="246"/>
      <c r="X87" s="4" t="e">
        <f t="shared" si="34"/>
        <v>#VALUE!</v>
      </c>
      <c r="Y87" s="105"/>
      <c r="Z87" s="29"/>
      <c r="AA87" s="32"/>
      <c r="AB87" s="247">
        <f t="shared" si="31"/>
        <v>0</v>
      </c>
      <c r="AC87" s="247"/>
      <c r="AD87" s="39">
        <f t="shared" si="28"/>
        <v>0</v>
      </c>
      <c r="AE87" s="162" t="str">
        <f t="shared" si="35"/>
        <v/>
      </c>
      <c r="AF87" s="166" t="str">
        <f t="shared" si="32"/>
        <v/>
      </c>
      <c r="AG87" s="169"/>
      <c r="AH87" s="172"/>
      <c r="AI87" s="128"/>
      <c r="AM87" s="47" t="e">
        <f>ROUNDUP(V87,0)</f>
        <v>#VALUE!</v>
      </c>
      <c r="AN87" s="47" t="e">
        <f>ROUNDUP(AE87,0)*(-1)</f>
        <v>#VALUE!</v>
      </c>
      <c r="AO87" s="46" t="e">
        <f t="shared" ref="AO87:AO103" si="36">IF(AM87=AN87,0,IF(AM87&gt;AN87,1,2))</f>
        <v>#VALUE!</v>
      </c>
    </row>
    <row r="88" spans="2:41" x14ac:dyDescent="0.15">
      <c r="B88" s="51"/>
      <c r="C88" s="39">
        <f t="shared" si="14"/>
        <v>80</v>
      </c>
      <c r="D88" s="246" t="str">
        <f t="shared" si="29"/>
        <v/>
      </c>
      <c r="E88" s="246"/>
      <c r="F88" s="105"/>
      <c r="G88" s="29"/>
      <c r="H88" s="32"/>
      <c r="I88" s="55"/>
      <c r="J88" s="55"/>
      <c r="K88" s="55"/>
      <c r="L88" s="55"/>
      <c r="M88" s="55"/>
      <c r="N88" s="55"/>
      <c r="O88" s="55"/>
      <c r="P88" s="57"/>
      <c r="Q88" s="39" t="s">
        <v>3</v>
      </c>
      <c r="R88" s="245"/>
      <c r="S88" s="245"/>
      <c r="T88" s="130"/>
      <c r="U88" s="72">
        <f t="shared" si="30"/>
        <v>0</v>
      </c>
      <c r="V88" s="246" t="str">
        <f t="shared" si="33"/>
        <v/>
      </c>
      <c r="W88" s="246"/>
      <c r="X88" s="4" t="e">
        <f t="shared" si="34"/>
        <v>#VALUE!</v>
      </c>
      <c r="Y88" s="105"/>
      <c r="Z88" s="29"/>
      <c r="AA88" s="32"/>
      <c r="AB88" s="247">
        <f t="shared" si="31"/>
        <v>0</v>
      </c>
      <c r="AC88" s="247"/>
      <c r="AD88" s="39">
        <f t="shared" si="28"/>
        <v>0</v>
      </c>
      <c r="AE88" s="162" t="str">
        <f t="shared" si="35"/>
        <v/>
      </c>
      <c r="AF88" s="166" t="str">
        <f t="shared" si="32"/>
        <v/>
      </c>
      <c r="AG88" s="169"/>
      <c r="AH88" s="172"/>
      <c r="AI88" s="128"/>
      <c r="AM88" s="47" t="e">
        <f>ROUNDUP(V88,0)</f>
        <v>#VALUE!</v>
      </c>
      <c r="AN88" s="47" t="e">
        <f>ROUNDUP(AE88,0)*(-1)</f>
        <v>#VALUE!</v>
      </c>
      <c r="AO88" s="46" t="e">
        <f t="shared" si="36"/>
        <v>#VALUE!</v>
      </c>
    </row>
    <row r="89" spans="2:41" x14ac:dyDescent="0.15">
      <c r="B89" s="51"/>
      <c r="C89" s="39">
        <f t="shared" si="14"/>
        <v>81</v>
      </c>
      <c r="D89" s="246" t="str">
        <f t="shared" si="29"/>
        <v/>
      </c>
      <c r="E89" s="246"/>
      <c r="F89" s="105"/>
      <c r="G89" s="29"/>
      <c r="H89" s="32"/>
      <c r="I89" s="55"/>
      <c r="J89" s="55"/>
      <c r="K89" s="55"/>
      <c r="L89" s="55"/>
      <c r="M89" s="55"/>
      <c r="N89" s="55"/>
      <c r="O89" s="55"/>
      <c r="P89" s="57"/>
      <c r="Q89" s="39" t="s">
        <v>3</v>
      </c>
      <c r="R89" s="245"/>
      <c r="S89" s="245"/>
      <c r="T89" s="130"/>
      <c r="U89" s="72">
        <f t="shared" si="30"/>
        <v>0</v>
      </c>
      <c r="V89" s="246" t="str">
        <f t="shared" si="33"/>
        <v/>
      </c>
      <c r="W89" s="246"/>
      <c r="X89" s="4" t="e">
        <f t="shared" si="34"/>
        <v>#VALUE!</v>
      </c>
      <c r="Y89" s="105"/>
      <c r="Z89" s="29"/>
      <c r="AA89" s="32"/>
      <c r="AB89" s="247">
        <f t="shared" si="31"/>
        <v>0</v>
      </c>
      <c r="AC89" s="247"/>
      <c r="AD89" s="39">
        <f t="shared" si="28"/>
        <v>0</v>
      </c>
      <c r="AE89" s="162" t="str">
        <f t="shared" si="35"/>
        <v/>
      </c>
      <c r="AF89" s="166" t="str">
        <f t="shared" si="32"/>
        <v/>
      </c>
      <c r="AG89" s="169"/>
      <c r="AH89" s="172"/>
      <c r="AI89" s="128"/>
      <c r="AJ89" s="34"/>
      <c r="AK89" s="34"/>
      <c r="AM89" s="47"/>
      <c r="AN89" s="47"/>
      <c r="AO89" s="46"/>
    </row>
    <row r="90" spans="2:41" x14ac:dyDescent="0.15">
      <c r="B90" s="51"/>
      <c r="C90" s="39">
        <f t="shared" si="14"/>
        <v>82</v>
      </c>
      <c r="D90" s="246" t="str">
        <f t="shared" si="29"/>
        <v/>
      </c>
      <c r="E90" s="246"/>
      <c r="F90" s="105"/>
      <c r="G90" s="29"/>
      <c r="H90" s="32"/>
      <c r="I90" s="55"/>
      <c r="J90" s="55"/>
      <c r="K90" s="55"/>
      <c r="L90" s="55"/>
      <c r="M90" s="55"/>
      <c r="N90" s="55"/>
      <c r="O90" s="55"/>
      <c r="P90" s="57"/>
      <c r="Q90" s="39" t="s">
        <v>3</v>
      </c>
      <c r="R90" s="245"/>
      <c r="S90" s="245"/>
      <c r="T90" s="130"/>
      <c r="U90" s="72">
        <f t="shared" si="30"/>
        <v>0</v>
      </c>
      <c r="V90" s="246" t="str">
        <f t="shared" si="33"/>
        <v/>
      </c>
      <c r="W90" s="246"/>
      <c r="X90" s="4" t="e">
        <f t="shared" si="34"/>
        <v>#VALUE!</v>
      </c>
      <c r="Y90" s="105"/>
      <c r="Z90" s="29"/>
      <c r="AA90" s="32"/>
      <c r="AB90" s="247">
        <f t="shared" si="31"/>
        <v>0</v>
      </c>
      <c r="AC90" s="247"/>
      <c r="AD90" s="39">
        <f t="shared" si="28"/>
        <v>0</v>
      </c>
      <c r="AE90" s="162" t="str">
        <f t="shared" si="35"/>
        <v/>
      </c>
      <c r="AF90" s="166" t="str">
        <f t="shared" si="32"/>
        <v/>
      </c>
      <c r="AG90" s="169"/>
      <c r="AH90" s="172"/>
      <c r="AI90" s="128"/>
      <c r="AM90" s="47"/>
      <c r="AN90" s="47"/>
      <c r="AO90" s="46"/>
    </row>
    <row r="91" spans="2:41" x14ac:dyDescent="0.15">
      <c r="B91" s="51"/>
      <c r="C91" s="39">
        <f t="shared" ref="C91:C107" si="37">C90+1</f>
        <v>83</v>
      </c>
      <c r="D91" s="246" t="str">
        <f t="shared" si="29"/>
        <v/>
      </c>
      <c r="E91" s="246"/>
      <c r="F91" s="105"/>
      <c r="G91" s="29"/>
      <c r="H91" s="32"/>
      <c r="I91" s="55"/>
      <c r="J91" s="55"/>
      <c r="K91" s="55"/>
      <c r="L91" s="55"/>
      <c r="M91" s="55"/>
      <c r="N91" s="55"/>
      <c r="O91" s="55"/>
      <c r="P91" s="57"/>
      <c r="Q91" s="39" t="s">
        <v>3</v>
      </c>
      <c r="R91" s="245"/>
      <c r="S91" s="245"/>
      <c r="T91" s="130"/>
      <c r="U91" s="72">
        <f t="shared" si="30"/>
        <v>0</v>
      </c>
      <c r="V91" s="246" t="str">
        <f t="shared" si="33"/>
        <v/>
      </c>
      <c r="W91" s="246"/>
      <c r="X91" s="4" t="e">
        <f t="shared" si="34"/>
        <v>#VALUE!</v>
      </c>
      <c r="Y91" s="105"/>
      <c r="Z91" s="29"/>
      <c r="AA91" s="32"/>
      <c r="AB91" s="247">
        <f t="shared" si="31"/>
        <v>0</v>
      </c>
      <c r="AC91" s="247"/>
      <c r="AD91" s="39">
        <f t="shared" si="28"/>
        <v>0</v>
      </c>
      <c r="AE91" s="162" t="str">
        <f t="shared" si="35"/>
        <v/>
      </c>
      <c r="AF91" s="166" t="str">
        <f t="shared" si="32"/>
        <v/>
      </c>
      <c r="AG91" s="169"/>
      <c r="AH91" s="172"/>
      <c r="AI91" s="128"/>
      <c r="AM91" s="47"/>
      <c r="AN91" s="47"/>
      <c r="AO91" s="46"/>
    </row>
    <row r="92" spans="2:41" x14ac:dyDescent="0.15">
      <c r="B92" s="51"/>
      <c r="C92" s="39">
        <f t="shared" si="37"/>
        <v>84</v>
      </c>
      <c r="D92" s="246" t="str">
        <f t="shared" si="29"/>
        <v/>
      </c>
      <c r="E92" s="246"/>
      <c r="F92" s="105"/>
      <c r="G92" s="29"/>
      <c r="H92" s="32"/>
      <c r="I92" s="55"/>
      <c r="J92" s="55"/>
      <c r="K92" s="55"/>
      <c r="L92" s="55"/>
      <c r="M92" s="55"/>
      <c r="N92" s="55"/>
      <c r="O92" s="55"/>
      <c r="P92" s="57"/>
      <c r="Q92" s="39" t="s">
        <v>3</v>
      </c>
      <c r="R92" s="245"/>
      <c r="S92" s="245"/>
      <c r="T92" s="130"/>
      <c r="U92" s="72">
        <f t="shared" si="30"/>
        <v>0</v>
      </c>
      <c r="V92" s="246" t="str">
        <f t="shared" si="33"/>
        <v/>
      </c>
      <c r="W92" s="246"/>
      <c r="X92" s="4" t="e">
        <f t="shared" si="34"/>
        <v>#VALUE!</v>
      </c>
      <c r="Y92" s="105"/>
      <c r="Z92" s="29"/>
      <c r="AA92" s="32"/>
      <c r="AB92" s="247">
        <f t="shared" si="31"/>
        <v>0</v>
      </c>
      <c r="AC92" s="247"/>
      <c r="AD92" s="39">
        <f t="shared" si="28"/>
        <v>0</v>
      </c>
      <c r="AE92" s="162" t="str">
        <f t="shared" si="35"/>
        <v/>
      </c>
      <c r="AF92" s="166" t="str">
        <f t="shared" si="32"/>
        <v/>
      </c>
      <c r="AG92" s="169"/>
      <c r="AH92" s="172"/>
      <c r="AI92" s="128"/>
      <c r="AJ92" s="34"/>
      <c r="AK92" s="34"/>
      <c r="AM92" s="47" t="e">
        <f>ROUNDUP(V92,0)</f>
        <v>#VALUE!</v>
      </c>
      <c r="AN92" s="47" t="e">
        <f>ROUNDUP(AE92,0)*(-1)</f>
        <v>#VALUE!</v>
      </c>
      <c r="AO92" s="46" t="e">
        <f t="shared" si="36"/>
        <v>#VALUE!</v>
      </c>
    </row>
    <row r="93" spans="2:41" x14ac:dyDescent="0.15">
      <c r="B93" s="51"/>
      <c r="C93" s="39">
        <f t="shared" si="37"/>
        <v>85</v>
      </c>
      <c r="D93" s="246" t="str">
        <f t="shared" si="29"/>
        <v/>
      </c>
      <c r="E93" s="246"/>
      <c r="F93" s="105"/>
      <c r="G93" s="29"/>
      <c r="H93" s="32"/>
      <c r="I93" s="55"/>
      <c r="J93" s="55"/>
      <c r="K93" s="55"/>
      <c r="L93" s="55"/>
      <c r="M93" s="55"/>
      <c r="N93" s="55"/>
      <c r="O93" s="55"/>
      <c r="P93" s="57"/>
      <c r="Q93" s="39" t="s">
        <v>3</v>
      </c>
      <c r="R93" s="245"/>
      <c r="S93" s="245"/>
      <c r="T93" s="130"/>
      <c r="U93" s="72">
        <f t="shared" si="30"/>
        <v>0</v>
      </c>
      <c r="V93" s="246" t="str">
        <f t="shared" si="33"/>
        <v/>
      </c>
      <c r="W93" s="246"/>
      <c r="X93" s="4" t="e">
        <f t="shared" si="34"/>
        <v>#VALUE!</v>
      </c>
      <c r="Y93" s="105"/>
      <c r="Z93" s="29"/>
      <c r="AA93" s="32"/>
      <c r="AB93" s="247">
        <f t="shared" si="31"/>
        <v>0</v>
      </c>
      <c r="AC93" s="247"/>
      <c r="AD93" s="39">
        <f t="shared" si="28"/>
        <v>0</v>
      </c>
      <c r="AE93" s="162" t="str">
        <f t="shared" si="35"/>
        <v/>
      </c>
      <c r="AF93" s="166" t="str">
        <f t="shared" si="32"/>
        <v/>
      </c>
      <c r="AG93" s="169"/>
      <c r="AH93" s="172"/>
      <c r="AI93" s="128"/>
      <c r="AM93" s="47" t="e">
        <f>ROUNDUP(V93,0)</f>
        <v>#VALUE!</v>
      </c>
      <c r="AN93" s="47" t="e">
        <f>ROUNDUP(AE93,0)*(-1)</f>
        <v>#VALUE!</v>
      </c>
      <c r="AO93" s="46" t="e">
        <f t="shared" si="36"/>
        <v>#VALUE!</v>
      </c>
    </row>
    <row r="94" spans="2:41" x14ac:dyDescent="0.15">
      <c r="B94" s="51"/>
      <c r="C94" s="39">
        <f t="shared" si="37"/>
        <v>86</v>
      </c>
      <c r="D94" s="246" t="str">
        <f t="shared" si="29"/>
        <v/>
      </c>
      <c r="E94" s="246"/>
      <c r="F94" s="105"/>
      <c r="G94" s="29"/>
      <c r="H94" s="32"/>
      <c r="I94" s="55"/>
      <c r="J94" s="55"/>
      <c r="K94" s="55"/>
      <c r="L94" s="55"/>
      <c r="M94" s="55"/>
      <c r="N94" s="55"/>
      <c r="O94" s="55"/>
      <c r="P94" s="57"/>
      <c r="Q94" s="39" t="s">
        <v>3</v>
      </c>
      <c r="R94" s="245"/>
      <c r="S94" s="245"/>
      <c r="T94" s="130"/>
      <c r="U94" s="72">
        <f t="shared" si="30"/>
        <v>0</v>
      </c>
      <c r="V94" s="246" t="str">
        <f t="shared" si="33"/>
        <v/>
      </c>
      <c r="W94" s="246"/>
      <c r="X94" s="4" t="e">
        <f t="shared" si="34"/>
        <v>#VALUE!</v>
      </c>
      <c r="Y94" s="105"/>
      <c r="Z94" s="29"/>
      <c r="AA94" s="32"/>
      <c r="AB94" s="247">
        <f t="shared" si="31"/>
        <v>0</v>
      </c>
      <c r="AC94" s="247"/>
      <c r="AD94" s="39">
        <f t="shared" si="28"/>
        <v>0</v>
      </c>
      <c r="AE94" s="162" t="str">
        <f t="shared" si="35"/>
        <v/>
      </c>
      <c r="AF94" s="166" t="str">
        <f t="shared" si="32"/>
        <v/>
      </c>
      <c r="AG94" s="169"/>
      <c r="AH94" s="172"/>
      <c r="AI94" s="128"/>
      <c r="AJ94" s="34"/>
      <c r="AK94" s="34"/>
      <c r="AM94" s="47" t="e">
        <f>ROUNDUP(V94,0)</f>
        <v>#VALUE!</v>
      </c>
      <c r="AN94" s="47" t="e">
        <f>ROUNDUP(AE94,0)*(-1)</f>
        <v>#VALUE!</v>
      </c>
      <c r="AO94" s="46" t="e">
        <f t="shared" si="36"/>
        <v>#VALUE!</v>
      </c>
    </row>
    <row r="95" spans="2:41" x14ac:dyDescent="0.15">
      <c r="B95" s="51"/>
      <c r="C95" s="39">
        <f t="shared" si="37"/>
        <v>87</v>
      </c>
      <c r="D95" s="246" t="str">
        <f t="shared" si="29"/>
        <v/>
      </c>
      <c r="E95" s="246"/>
      <c r="F95" s="105"/>
      <c r="G95" s="29"/>
      <c r="H95" s="32"/>
      <c r="I95" s="55"/>
      <c r="J95" s="55"/>
      <c r="K95" s="55"/>
      <c r="L95" s="55"/>
      <c r="M95" s="55"/>
      <c r="N95" s="55"/>
      <c r="O95" s="55"/>
      <c r="P95" s="57"/>
      <c r="Q95" s="39" t="s">
        <v>3</v>
      </c>
      <c r="R95" s="245"/>
      <c r="S95" s="245"/>
      <c r="T95" s="130"/>
      <c r="U95" s="72">
        <f t="shared" si="30"/>
        <v>0</v>
      </c>
      <c r="V95" s="246" t="str">
        <f t="shared" si="33"/>
        <v/>
      </c>
      <c r="W95" s="246"/>
      <c r="X95" s="4" t="e">
        <f t="shared" si="34"/>
        <v>#VALUE!</v>
      </c>
      <c r="Y95" s="105"/>
      <c r="Z95" s="29"/>
      <c r="AA95" s="32"/>
      <c r="AB95" s="247">
        <f t="shared" si="31"/>
        <v>0</v>
      </c>
      <c r="AC95" s="247"/>
      <c r="AD95" s="39">
        <f t="shared" si="28"/>
        <v>0</v>
      </c>
      <c r="AE95" s="162" t="str">
        <f t="shared" si="35"/>
        <v/>
      </c>
      <c r="AF95" s="166" t="str">
        <f t="shared" si="32"/>
        <v/>
      </c>
      <c r="AG95" s="169"/>
      <c r="AH95" s="172"/>
      <c r="AI95" s="128"/>
      <c r="AM95" s="47" t="e">
        <f>ROUNDUP(V95,0)</f>
        <v>#VALUE!</v>
      </c>
      <c r="AN95" s="47" t="e">
        <f>ROUNDUP(AE95,0)*(-1)</f>
        <v>#VALUE!</v>
      </c>
      <c r="AO95" s="46" t="e">
        <f t="shared" si="36"/>
        <v>#VALUE!</v>
      </c>
    </row>
    <row r="96" spans="2:41" x14ac:dyDescent="0.15">
      <c r="B96" s="51"/>
      <c r="C96" s="39">
        <f t="shared" si="37"/>
        <v>88</v>
      </c>
      <c r="D96" s="246" t="str">
        <f t="shared" si="29"/>
        <v/>
      </c>
      <c r="E96" s="246"/>
      <c r="F96" s="105"/>
      <c r="G96" s="29"/>
      <c r="H96" s="32"/>
      <c r="I96" s="55"/>
      <c r="J96" s="55"/>
      <c r="K96" s="55"/>
      <c r="L96" s="55"/>
      <c r="M96" s="55"/>
      <c r="N96" s="55"/>
      <c r="O96" s="55"/>
      <c r="P96" s="57"/>
      <c r="Q96" s="39" t="s">
        <v>3</v>
      </c>
      <c r="R96" s="245"/>
      <c r="S96" s="245"/>
      <c r="T96" s="130"/>
      <c r="U96" s="72">
        <f t="shared" si="30"/>
        <v>0</v>
      </c>
      <c r="V96" s="246" t="str">
        <f t="shared" si="33"/>
        <v/>
      </c>
      <c r="W96" s="246"/>
      <c r="X96" s="4" t="e">
        <f t="shared" si="34"/>
        <v>#VALUE!</v>
      </c>
      <c r="Y96" s="105"/>
      <c r="Z96" s="29"/>
      <c r="AA96" s="32"/>
      <c r="AB96" s="247">
        <f t="shared" si="31"/>
        <v>0</v>
      </c>
      <c r="AC96" s="247"/>
      <c r="AD96" s="39">
        <f t="shared" si="28"/>
        <v>0</v>
      </c>
      <c r="AE96" s="162" t="str">
        <f t="shared" si="35"/>
        <v/>
      </c>
      <c r="AF96" s="166" t="str">
        <f t="shared" si="32"/>
        <v/>
      </c>
      <c r="AG96" s="169"/>
      <c r="AH96" s="172"/>
      <c r="AI96" s="128"/>
      <c r="AM96" s="47" t="e">
        <f>ROUNDUP(V96,0)</f>
        <v>#VALUE!</v>
      </c>
      <c r="AN96" s="47" t="e">
        <f>ROUNDUP(AE96,0)*(-1)</f>
        <v>#VALUE!</v>
      </c>
      <c r="AO96" s="46" t="e">
        <f t="shared" si="36"/>
        <v>#VALUE!</v>
      </c>
    </row>
    <row r="97" spans="2:41" x14ac:dyDescent="0.15">
      <c r="B97" s="51"/>
      <c r="C97" s="39">
        <f t="shared" si="37"/>
        <v>89</v>
      </c>
      <c r="D97" s="246" t="str">
        <f t="shared" si="29"/>
        <v/>
      </c>
      <c r="E97" s="246"/>
      <c r="F97" s="105"/>
      <c r="G97" s="29"/>
      <c r="H97" s="32"/>
      <c r="I97" s="55"/>
      <c r="J97" s="55"/>
      <c r="K97" s="55"/>
      <c r="L97" s="55"/>
      <c r="M97" s="55"/>
      <c r="N97" s="55"/>
      <c r="O97" s="55"/>
      <c r="P97" s="57"/>
      <c r="Q97" s="39" t="s">
        <v>3</v>
      </c>
      <c r="R97" s="245"/>
      <c r="S97" s="245"/>
      <c r="T97" s="130"/>
      <c r="U97" s="72">
        <f t="shared" si="30"/>
        <v>0</v>
      </c>
      <c r="V97" s="246" t="str">
        <f t="shared" si="33"/>
        <v/>
      </c>
      <c r="W97" s="246"/>
      <c r="X97" s="4" t="e">
        <f t="shared" si="34"/>
        <v>#VALUE!</v>
      </c>
      <c r="Y97" s="105"/>
      <c r="Z97" s="29"/>
      <c r="AA97" s="32"/>
      <c r="AB97" s="247">
        <f t="shared" si="31"/>
        <v>0</v>
      </c>
      <c r="AC97" s="247"/>
      <c r="AD97" s="39">
        <f t="shared" si="28"/>
        <v>0</v>
      </c>
      <c r="AE97" s="162" t="str">
        <f t="shared" si="35"/>
        <v/>
      </c>
      <c r="AF97" s="166" t="str">
        <f t="shared" si="32"/>
        <v/>
      </c>
      <c r="AG97" s="169"/>
      <c r="AH97" s="172"/>
      <c r="AI97" s="128"/>
      <c r="AM97" s="47"/>
      <c r="AN97" s="47"/>
      <c r="AO97" s="46"/>
    </row>
    <row r="98" spans="2:41" x14ac:dyDescent="0.15">
      <c r="B98" s="51"/>
      <c r="C98" s="39">
        <f t="shared" si="37"/>
        <v>90</v>
      </c>
      <c r="D98" s="246" t="str">
        <f t="shared" si="29"/>
        <v/>
      </c>
      <c r="E98" s="246"/>
      <c r="F98" s="105"/>
      <c r="G98" s="29"/>
      <c r="H98" s="32"/>
      <c r="I98" s="55"/>
      <c r="J98" s="55"/>
      <c r="K98" s="55"/>
      <c r="L98" s="55"/>
      <c r="M98" s="55"/>
      <c r="N98" s="55"/>
      <c r="O98" s="55"/>
      <c r="P98" s="57"/>
      <c r="Q98" s="39" t="s">
        <v>3</v>
      </c>
      <c r="R98" s="245"/>
      <c r="S98" s="245"/>
      <c r="T98" s="130"/>
      <c r="U98" s="72">
        <f t="shared" si="30"/>
        <v>0</v>
      </c>
      <c r="V98" s="246" t="str">
        <f t="shared" si="33"/>
        <v/>
      </c>
      <c r="W98" s="246"/>
      <c r="X98" s="4" t="e">
        <f t="shared" si="34"/>
        <v>#VALUE!</v>
      </c>
      <c r="Y98" s="105"/>
      <c r="Z98" s="29"/>
      <c r="AA98" s="32"/>
      <c r="AB98" s="247">
        <f t="shared" si="31"/>
        <v>0</v>
      </c>
      <c r="AC98" s="247"/>
      <c r="AD98" s="39">
        <f t="shared" si="28"/>
        <v>0</v>
      </c>
      <c r="AE98" s="162" t="str">
        <f t="shared" si="35"/>
        <v/>
      </c>
      <c r="AF98" s="166" t="str">
        <f t="shared" si="32"/>
        <v/>
      </c>
      <c r="AG98" s="169"/>
      <c r="AH98" s="172"/>
      <c r="AI98" s="128"/>
      <c r="AM98" s="47" t="e">
        <f>ROUNDUP(V98,0)</f>
        <v>#VALUE!</v>
      </c>
      <c r="AN98" s="47" t="e">
        <f>ROUNDUP(AE98,0)*(-1)</f>
        <v>#VALUE!</v>
      </c>
      <c r="AO98" s="46" t="e">
        <f t="shared" si="36"/>
        <v>#VALUE!</v>
      </c>
    </row>
    <row r="99" spans="2:41" x14ac:dyDescent="0.15">
      <c r="B99" s="51"/>
      <c r="C99" s="39">
        <f t="shared" si="37"/>
        <v>91</v>
      </c>
      <c r="D99" s="246" t="str">
        <f t="shared" si="29"/>
        <v/>
      </c>
      <c r="E99" s="246"/>
      <c r="F99" s="105"/>
      <c r="G99" s="29"/>
      <c r="H99" s="32"/>
      <c r="I99" s="55"/>
      <c r="J99" s="55"/>
      <c r="K99" s="55"/>
      <c r="L99" s="55"/>
      <c r="M99" s="55"/>
      <c r="N99" s="55"/>
      <c r="O99" s="55"/>
      <c r="P99" s="57"/>
      <c r="Q99" s="39" t="s">
        <v>3</v>
      </c>
      <c r="R99" s="245"/>
      <c r="S99" s="245"/>
      <c r="T99" s="130"/>
      <c r="U99" s="72">
        <f t="shared" si="30"/>
        <v>0</v>
      </c>
      <c r="V99" s="246" t="str">
        <f t="shared" si="33"/>
        <v/>
      </c>
      <c r="W99" s="246"/>
      <c r="X99" s="4" t="e">
        <f t="shared" si="34"/>
        <v>#VALUE!</v>
      </c>
      <c r="Y99" s="105"/>
      <c r="Z99" s="29"/>
      <c r="AA99" s="32"/>
      <c r="AB99" s="247">
        <f t="shared" si="31"/>
        <v>0</v>
      </c>
      <c r="AC99" s="247"/>
      <c r="AD99" s="39">
        <f t="shared" si="28"/>
        <v>0</v>
      </c>
      <c r="AE99" s="162" t="str">
        <f t="shared" si="35"/>
        <v/>
      </c>
      <c r="AF99" s="166" t="str">
        <f t="shared" si="32"/>
        <v/>
      </c>
      <c r="AG99" s="169"/>
      <c r="AH99" s="172"/>
      <c r="AI99" s="128"/>
      <c r="AJ99" s="34"/>
      <c r="AK99" s="34"/>
      <c r="AM99" s="47" t="e">
        <f>ROUNDUP(V99,0)</f>
        <v>#VALUE!</v>
      </c>
      <c r="AN99" s="47" t="e">
        <f>ROUNDUP(AE99,0)*(-1)</f>
        <v>#VALUE!</v>
      </c>
      <c r="AO99" s="46" t="e">
        <f t="shared" si="36"/>
        <v>#VALUE!</v>
      </c>
    </row>
    <row r="100" spans="2:41" x14ac:dyDescent="0.15">
      <c r="B100" s="51"/>
      <c r="C100" s="39">
        <f t="shared" si="37"/>
        <v>92</v>
      </c>
      <c r="D100" s="246" t="str">
        <f t="shared" si="29"/>
        <v/>
      </c>
      <c r="E100" s="246"/>
      <c r="F100" s="105"/>
      <c r="G100" s="29"/>
      <c r="H100" s="32"/>
      <c r="I100" s="55"/>
      <c r="J100" s="55"/>
      <c r="K100" s="55"/>
      <c r="L100" s="55"/>
      <c r="M100" s="55"/>
      <c r="N100" s="55"/>
      <c r="O100" s="55"/>
      <c r="P100" s="57"/>
      <c r="Q100" s="39" t="s">
        <v>3</v>
      </c>
      <c r="R100" s="245"/>
      <c r="S100" s="245"/>
      <c r="T100" s="130"/>
      <c r="U100" s="72">
        <f t="shared" si="30"/>
        <v>0</v>
      </c>
      <c r="V100" s="246" t="str">
        <f t="shared" si="33"/>
        <v/>
      </c>
      <c r="W100" s="246"/>
      <c r="X100" s="4" t="e">
        <f t="shared" si="34"/>
        <v>#VALUE!</v>
      </c>
      <c r="Y100" s="105"/>
      <c r="Z100" s="29"/>
      <c r="AA100" s="32"/>
      <c r="AB100" s="247">
        <f t="shared" si="31"/>
        <v>0</v>
      </c>
      <c r="AC100" s="247"/>
      <c r="AD100" s="39">
        <f t="shared" si="28"/>
        <v>0</v>
      </c>
      <c r="AE100" s="162" t="str">
        <f t="shared" si="35"/>
        <v/>
      </c>
      <c r="AF100" s="166" t="str">
        <f t="shared" si="32"/>
        <v/>
      </c>
      <c r="AG100" s="169"/>
      <c r="AH100" s="172"/>
      <c r="AI100" s="128"/>
      <c r="AJ100" s="34"/>
      <c r="AK100" s="34"/>
      <c r="AM100" s="47" t="e">
        <f>ROUNDUP(V100,0)</f>
        <v>#VALUE!</v>
      </c>
      <c r="AN100" s="47" t="e">
        <f>ROUNDUP(AE100,0)*(-1)</f>
        <v>#VALUE!</v>
      </c>
      <c r="AO100" s="46" t="e">
        <f t="shared" si="36"/>
        <v>#VALUE!</v>
      </c>
    </row>
    <row r="101" spans="2:41" x14ac:dyDescent="0.15">
      <c r="B101" s="51"/>
      <c r="C101" s="39">
        <f t="shared" si="37"/>
        <v>93</v>
      </c>
      <c r="D101" s="246" t="str">
        <f t="shared" si="29"/>
        <v/>
      </c>
      <c r="E101" s="246"/>
      <c r="F101" s="105"/>
      <c r="G101" s="29"/>
      <c r="H101" s="32"/>
      <c r="I101" s="55"/>
      <c r="J101" s="55"/>
      <c r="K101" s="55"/>
      <c r="L101" s="55"/>
      <c r="M101" s="55"/>
      <c r="N101" s="55"/>
      <c r="O101" s="55"/>
      <c r="P101" s="57"/>
      <c r="Q101" s="39" t="s">
        <v>3</v>
      </c>
      <c r="R101" s="245"/>
      <c r="S101" s="245"/>
      <c r="T101" s="130"/>
      <c r="U101" s="72">
        <f t="shared" si="30"/>
        <v>0</v>
      </c>
      <c r="V101" s="246" t="str">
        <f t="shared" si="33"/>
        <v/>
      </c>
      <c r="W101" s="246"/>
      <c r="X101" s="4" t="e">
        <f t="shared" si="34"/>
        <v>#VALUE!</v>
      </c>
      <c r="Y101" s="105"/>
      <c r="Z101" s="29"/>
      <c r="AA101" s="32"/>
      <c r="AB101" s="247">
        <f t="shared" si="31"/>
        <v>0</v>
      </c>
      <c r="AC101" s="247"/>
      <c r="AD101" s="39">
        <f t="shared" si="28"/>
        <v>0</v>
      </c>
      <c r="AE101" s="162" t="str">
        <f t="shared" si="35"/>
        <v/>
      </c>
      <c r="AF101" s="166" t="str">
        <f t="shared" si="32"/>
        <v/>
      </c>
      <c r="AG101" s="169"/>
      <c r="AH101" s="172"/>
      <c r="AI101" s="128"/>
      <c r="AM101" s="47"/>
      <c r="AN101" s="47"/>
      <c r="AO101" s="46"/>
    </row>
    <row r="102" spans="2:41" x14ac:dyDescent="0.15">
      <c r="B102" s="51"/>
      <c r="C102" s="39">
        <f t="shared" si="37"/>
        <v>94</v>
      </c>
      <c r="D102" s="246" t="str">
        <f t="shared" si="29"/>
        <v/>
      </c>
      <c r="E102" s="246"/>
      <c r="F102" s="105"/>
      <c r="G102" s="29"/>
      <c r="H102" s="32"/>
      <c r="I102" s="55"/>
      <c r="J102" s="55"/>
      <c r="K102" s="55"/>
      <c r="L102" s="55"/>
      <c r="M102" s="55"/>
      <c r="N102" s="55"/>
      <c r="O102" s="55"/>
      <c r="P102" s="57"/>
      <c r="Q102" s="39" t="s">
        <v>3</v>
      </c>
      <c r="R102" s="245"/>
      <c r="S102" s="245"/>
      <c r="T102" s="130"/>
      <c r="U102" s="72">
        <f t="shared" si="30"/>
        <v>0</v>
      </c>
      <c r="V102" s="246" t="str">
        <f t="shared" si="33"/>
        <v/>
      </c>
      <c r="W102" s="246"/>
      <c r="X102" s="4" t="e">
        <f t="shared" si="34"/>
        <v>#VALUE!</v>
      </c>
      <c r="Y102" s="105"/>
      <c r="Z102" s="29"/>
      <c r="AA102" s="32"/>
      <c r="AB102" s="247">
        <f t="shared" si="31"/>
        <v>0</v>
      </c>
      <c r="AC102" s="247"/>
      <c r="AD102" s="39">
        <f t="shared" si="28"/>
        <v>0</v>
      </c>
      <c r="AE102" s="162" t="str">
        <f t="shared" si="35"/>
        <v/>
      </c>
      <c r="AF102" s="166" t="str">
        <f t="shared" si="32"/>
        <v/>
      </c>
      <c r="AG102" s="169"/>
      <c r="AH102" s="172"/>
      <c r="AI102" s="128"/>
      <c r="AM102" s="47"/>
      <c r="AN102" s="47"/>
      <c r="AO102" s="46"/>
    </row>
    <row r="103" spans="2:41" x14ac:dyDescent="0.15">
      <c r="B103" s="51"/>
      <c r="C103" s="39">
        <f t="shared" si="37"/>
        <v>95</v>
      </c>
      <c r="D103" s="246" t="str">
        <f t="shared" si="29"/>
        <v/>
      </c>
      <c r="E103" s="246"/>
      <c r="F103" s="105"/>
      <c r="G103" s="29"/>
      <c r="H103" s="32"/>
      <c r="I103" s="55"/>
      <c r="J103" s="55"/>
      <c r="K103" s="55"/>
      <c r="L103" s="55"/>
      <c r="M103" s="55"/>
      <c r="N103" s="55"/>
      <c r="O103" s="55"/>
      <c r="P103" s="57"/>
      <c r="Q103" s="39" t="s">
        <v>3</v>
      </c>
      <c r="R103" s="245"/>
      <c r="S103" s="245"/>
      <c r="T103" s="130"/>
      <c r="U103" s="72">
        <f t="shared" si="30"/>
        <v>0</v>
      </c>
      <c r="V103" s="246" t="str">
        <f t="shared" si="33"/>
        <v/>
      </c>
      <c r="W103" s="246"/>
      <c r="X103" s="4" t="e">
        <f t="shared" si="34"/>
        <v>#VALUE!</v>
      </c>
      <c r="Y103" s="105"/>
      <c r="Z103" s="29"/>
      <c r="AA103" s="32"/>
      <c r="AB103" s="247">
        <f t="shared" si="31"/>
        <v>0</v>
      </c>
      <c r="AC103" s="247"/>
      <c r="AD103" s="39">
        <f t="shared" si="28"/>
        <v>0</v>
      </c>
      <c r="AE103" s="162" t="str">
        <f t="shared" si="35"/>
        <v/>
      </c>
      <c r="AF103" s="166" t="str">
        <f t="shared" si="32"/>
        <v/>
      </c>
      <c r="AG103" s="169"/>
      <c r="AH103" s="172"/>
      <c r="AI103" s="128"/>
      <c r="AM103" s="47" t="e">
        <f>ROUNDUP(V103,0)</f>
        <v>#VALUE!</v>
      </c>
      <c r="AN103" s="47" t="e">
        <f>ROUNDUP(AE103,0)*(-1)</f>
        <v>#VALUE!</v>
      </c>
      <c r="AO103" s="46" t="e">
        <f t="shared" si="36"/>
        <v>#VALUE!</v>
      </c>
    </row>
    <row r="104" spans="2:41" x14ac:dyDescent="0.15">
      <c r="B104" s="51"/>
      <c r="C104" s="39">
        <f t="shared" si="37"/>
        <v>96</v>
      </c>
      <c r="D104" s="246" t="str">
        <f t="shared" si="29"/>
        <v/>
      </c>
      <c r="E104" s="246"/>
      <c r="F104" s="105"/>
      <c r="G104" s="29"/>
      <c r="H104" s="32"/>
      <c r="I104" s="55"/>
      <c r="J104" s="55"/>
      <c r="K104" s="55"/>
      <c r="L104" s="55"/>
      <c r="M104" s="55"/>
      <c r="N104" s="55"/>
      <c r="O104" s="55"/>
      <c r="P104" s="57"/>
      <c r="Q104" s="39" t="s">
        <v>3</v>
      </c>
      <c r="R104" s="245"/>
      <c r="S104" s="245"/>
      <c r="T104" s="130"/>
      <c r="U104" s="72">
        <f t="shared" si="30"/>
        <v>0</v>
      </c>
      <c r="V104" s="246" t="str">
        <f t="shared" si="33"/>
        <v/>
      </c>
      <c r="W104" s="246"/>
      <c r="X104" s="4" t="e">
        <f t="shared" si="34"/>
        <v>#VALUE!</v>
      </c>
      <c r="Y104" s="105"/>
      <c r="Z104" s="29"/>
      <c r="AA104" s="32"/>
      <c r="AB104" s="247">
        <f t="shared" si="31"/>
        <v>0</v>
      </c>
      <c r="AC104" s="247"/>
      <c r="AD104" s="39">
        <f t="shared" si="28"/>
        <v>0</v>
      </c>
      <c r="AE104" s="162" t="str">
        <f t="shared" si="35"/>
        <v/>
      </c>
      <c r="AF104" s="166" t="str">
        <f t="shared" si="32"/>
        <v/>
      </c>
      <c r="AG104" s="169"/>
      <c r="AH104" s="172"/>
      <c r="AI104" s="128"/>
      <c r="AM104" s="47"/>
      <c r="AN104" s="47"/>
      <c r="AO104" s="46"/>
    </row>
    <row r="105" spans="2:41" x14ac:dyDescent="0.15">
      <c r="B105" s="51"/>
      <c r="C105" s="39">
        <f t="shared" si="37"/>
        <v>97</v>
      </c>
      <c r="D105" s="246" t="str">
        <f t="shared" si="29"/>
        <v/>
      </c>
      <c r="E105" s="246"/>
      <c r="F105" s="105"/>
      <c r="G105" s="29"/>
      <c r="H105" s="32"/>
      <c r="I105" s="55"/>
      <c r="J105" s="55"/>
      <c r="K105" s="55"/>
      <c r="L105" s="55"/>
      <c r="M105" s="55"/>
      <c r="N105" s="55"/>
      <c r="O105" s="55"/>
      <c r="P105" s="57"/>
      <c r="Q105" s="39" t="s">
        <v>3</v>
      </c>
      <c r="R105" s="245"/>
      <c r="S105" s="245"/>
      <c r="T105" s="130"/>
      <c r="U105" s="72">
        <f t="shared" si="30"/>
        <v>0</v>
      </c>
      <c r="V105" s="246" t="str">
        <f t="shared" si="33"/>
        <v/>
      </c>
      <c r="W105" s="246"/>
      <c r="X105" s="4" t="e">
        <f t="shared" si="34"/>
        <v>#VALUE!</v>
      </c>
      <c r="Y105" s="105"/>
      <c r="Z105" s="29"/>
      <c r="AA105" s="32"/>
      <c r="AB105" s="247">
        <f t="shared" si="31"/>
        <v>0</v>
      </c>
      <c r="AC105" s="247"/>
      <c r="AD105" s="39">
        <f t="shared" si="28"/>
        <v>0</v>
      </c>
      <c r="AE105" s="162" t="str">
        <f t="shared" si="35"/>
        <v/>
      </c>
      <c r="AF105" s="166" t="str">
        <f t="shared" si="32"/>
        <v/>
      </c>
      <c r="AG105" s="169"/>
      <c r="AH105" s="172"/>
      <c r="AI105" s="128"/>
      <c r="AM105" s="47"/>
      <c r="AN105" s="47"/>
      <c r="AO105" s="46"/>
    </row>
    <row r="106" spans="2:41" x14ac:dyDescent="0.15">
      <c r="B106" s="51"/>
      <c r="C106" s="39">
        <f t="shared" si="37"/>
        <v>98</v>
      </c>
      <c r="D106" s="246" t="str">
        <f t="shared" si="29"/>
        <v/>
      </c>
      <c r="E106" s="246"/>
      <c r="F106" s="105"/>
      <c r="G106" s="29"/>
      <c r="H106" s="32"/>
      <c r="I106" s="55"/>
      <c r="J106" s="55"/>
      <c r="K106" s="55"/>
      <c r="L106" s="55"/>
      <c r="M106" s="55"/>
      <c r="N106" s="55"/>
      <c r="O106" s="55"/>
      <c r="P106" s="57"/>
      <c r="Q106" s="39" t="s">
        <v>3</v>
      </c>
      <c r="R106" s="245"/>
      <c r="S106" s="245"/>
      <c r="T106" s="130"/>
      <c r="U106" s="72">
        <f t="shared" si="30"/>
        <v>0</v>
      </c>
      <c r="V106" s="246" t="str">
        <f t="shared" si="33"/>
        <v/>
      </c>
      <c r="W106" s="246"/>
      <c r="X106" s="4" t="e">
        <f t="shared" si="34"/>
        <v>#VALUE!</v>
      </c>
      <c r="Y106" s="105"/>
      <c r="Z106" s="29"/>
      <c r="AA106" s="32"/>
      <c r="AB106" s="247">
        <f t="shared" si="31"/>
        <v>0</v>
      </c>
      <c r="AC106" s="247"/>
      <c r="AD106" s="39">
        <f t="shared" si="28"/>
        <v>0</v>
      </c>
      <c r="AE106" s="162" t="str">
        <f t="shared" si="35"/>
        <v/>
      </c>
      <c r="AF106" s="166" t="str">
        <f t="shared" si="32"/>
        <v/>
      </c>
      <c r="AG106" s="169"/>
      <c r="AH106" s="172"/>
      <c r="AI106" s="128"/>
      <c r="AM106" s="47"/>
      <c r="AN106" s="47"/>
      <c r="AO106" s="46"/>
    </row>
    <row r="107" spans="2:41" x14ac:dyDescent="0.15">
      <c r="B107" s="51"/>
      <c r="C107" s="39">
        <f t="shared" si="37"/>
        <v>99</v>
      </c>
      <c r="D107" s="246" t="str">
        <f t="shared" si="29"/>
        <v/>
      </c>
      <c r="E107" s="246"/>
      <c r="F107" s="105"/>
      <c r="G107" s="29"/>
      <c r="H107" s="32"/>
      <c r="I107" s="55"/>
      <c r="J107" s="55"/>
      <c r="K107" s="55"/>
      <c r="L107" s="55"/>
      <c r="M107" s="55"/>
      <c r="N107" s="55"/>
      <c r="O107" s="55"/>
      <c r="P107" s="57"/>
      <c r="Q107" s="39" t="s">
        <v>3</v>
      </c>
      <c r="R107" s="245"/>
      <c r="S107" s="245"/>
      <c r="T107" s="130"/>
      <c r="U107" s="72">
        <f t="shared" si="30"/>
        <v>0</v>
      </c>
      <c r="V107" s="246" t="str">
        <f t="shared" si="33"/>
        <v/>
      </c>
      <c r="W107" s="246"/>
      <c r="X107" s="4" t="e">
        <f t="shared" si="34"/>
        <v>#VALUE!</v>
      </c>
      <c r="Y107" s="105"/>
      <c r="Z107" s="29"/>
      <c r="AA107" s="32"/>
      <c r="AB107" s="247">
        <f t="shared" si="31"/>
        <v>0</v>
      </c>
      <c r="AC107" s="247"/>
      <c r="AD107" s="39">
        <f t="shared" si="28"/>
        <v>0</v>
      </c>
      <c r="AE107" s="162" t="str">
        <f t="shared" si="35"/>
        <v/>
      </c>
      <c r="AF107" s="166" t="str">
        <f t="shared" si="32"/>
        <v/>
      </c>
      <c r="AG107" s="169"/>
      <c r="AH107" s="172"/>
      <c r="AI107" s="128"/>
      <c r="AJ107" s="34"/>
      <c r="AK107" s="34"/>
      <c r="AM107" s="47"/>
      <c r="AN107" s="47"/>
      <c r="AO107" s="46"/>
    </row>
    <row r="108" spans="2:41" x14ac:dyDescent="0.15">
      <c r="C108" s="39" t="s">
        <v>67</v>
      </c>
      <c r="D108" s="246" t="str">
        <f t="shared" ref="D108" si="38">IF(AE107="","",D107+AE107)</f>
        <v/>
      </c>
      <c r="E108" s="246"/>
      <c r="F108" s="129"/>
      <c r="G108" s="129"/>
      <c r="H108" s="129"/>
      <c r="I108" s="129"/>
      <c r="J108" s="129"/>
      <c r="K108" s="129"/>
      <c r="L108" s="129"/>
      <c r="M108" s="129"/>
      <c r="N108" s="129"/>
      <c r="O108" s="129"/>
      <c r="P108" s="58"/>
      <c r="Q108" s="129"/>
      <c r="R108" s="64"/>
      <c r="S108" s="64"/>
      <c r="T108" s="64"/>
      <c r="U108" s="129"/>
      <c r="V108" s="129"/>
      <c r="W108" s="129"/>
      <c r="X108" s="129"/>
      <c r="Y108" s="129"/>
      <c r="Z108" s="129"/>
      <c r="AA108" s="129"/>
      <c r="AB108" s="64"/>
      <c r="AC108" s="64"/>
      <c r="AD108" s="44"/>
      <c r="AE108" s="129"/>
      <c r="AK108" s="48">
        <f>SUM(AE9:AE107)</f>
        <v>8034.7794232558517</v>
      </c>
      <c r="AL108" s="49">
        <f>AK108/D9</f>
        <v>8.0347794232558514E-2</v>
      </c>
    </row>
  </sheetData>
  <mergeCells count="443">
    <mergeCell ref="D108:E108"/>
    <mergeCell ref="D107:E107"/>
    <mergeCell ref="R107:S107"/>
    <mergeCell ref="V107:W107"/>
    <mergeCell ref="AB107:AC107"/>
    <mergeCell ref="D106:E106"/>
    <mergeCell ref="R106:S106"/>
    <mergeCell ref="V106:W106"/>
    <mergeCell ref="AB106:AC106"/>
    <mergeCell ref="D103:E103"/>
    <mergeCell ref="R103:S103"/>
    <mergeCell ref="V103:W103"/>
    <mergeCell ref="AB103:AC103"/>
    <mergeCell ref="D102:E102"/>
    <mergeCell ref="R102:S102"/>
    <mergeCell ref="V102:W102"/>
    <mergeCell ref="AB102:AC102"/>
    <mergeCell ref="D105:E105"/>
    <mergeCell ref="R105:S105"/>
    <mergeCell ref="V105:W105"/>
    <mergeCell ref="AB105:AC105"/>
    <mergeCell ref="D104:E104"/>
    <mergeCell ref="R104:S104"/>
    <mergeCell ref="V104:W104"/>
    <mergeCell ref="AB104:AC104"/>
    <mergeCell ref="D99:E99"/>
    <mergeCell ref="R99:S99"/>
    <mergeCell ref="V99:W99"/>
    <mergeCell ref="AB99:AC99"/>
    <mergeCell ref="D98:E98"/>
    <mergeCell ref="R98:S98"/>
    <mergeCell ref="V98:W98"/>
    <mergeCell ref="AB98:AC98"/>
    <mergeCell ref="D101:E101"/>
    <mergeCell ref="R101:S101"/>
    <mergeCell ref="V101:W101"/>
    <mergeCell ref="AB101:AC101"/>
    <mergeCell ref="D100:E100"/>
    <mergeCell ref="R100:S100"/>
    <mergeCell ref="V100:W100"/>
    <mergeCell ref="AB100:AC100"/>
    <mergeCell ref="D95:E95"/>
    <mergeCell ref="R95:S95"/>
    <mergeCell ref="V95:W95"/>
    <mergeCell ref="AB95:AC95"/>
    <mergeCell ref="D94:E94"/>
    <mergeCell ref="R94:S94"/>
    <mergeCell ref="V94:W94"/>
    <mergeCell ref="AB94:AC94"/>
    <mergeCell ref="D97:E97"/>
    <mergeCell ref="R97:S97"/>
    <mergeCell ref="V97:W97"/>
    <mergeCell ref="AB97:AC97"/>
    <mergeCell ref="D96:E96"/>
    <mergeCell ref="R96:S96"/>
    <mergeCell ref="V96:W96"/>
    <mergeCell ref="AB96:AC96"/>
    <mergeCell ref="D91:E91"/>
    <mergeCell ref="R91:S91"/>
    <mergeCell ref="V91:W91"/>
    <mergeCell ref="AB91:AC91"/>
    <mergeCell ref="D90:E90"/>
    <mergeCell ref="R90:S90"/>
    <mergeCell ref="V90:W90"/>
    <mergeCell ref="AB90:AC90"/>
    <mergeCell ref="D93:E93"/>
    <mergeCell ref="R93:S93"/>
    <mergeCell ref="V93:W93"/>
    <mergeCell ref="AB93:AC93"/>
    <mergeCell ref="D92:E92"/>
    <mergeCell ref="R92:S92"/>
    <mergeCell ref="V92:W92"/>
    <mergeCell ref="AB92:AC92"/>
    <mergeCell ref="D87:E87"/>
    <mergeCell ref="R87:S87"/>
    <mergeCell ref="V87:W87"/>
    <mergeCell ref="AB87:AC87"/>
    <mergeCell ref="D86:E86"/>
    <mergeCell ref="R86:S86"/>
    <mergeCell ref="V86:W86"/>
    <mergeCell ref="AB86:AC86"/>
    <mergeCell ref="D89:E89"/>
    <mergeCell ref="R89:S89"/>
    <mergeCell ref="V89:W89"/>
    <mergeCell ref="AB89:AC89"/>
    <mergeCell ref="D88:E88"/>
    <mergeCell ref="R88:S88"/>
    <mergeCell ref="V88:W88"/>
    <mergeCell ref="AB88:AC88"/>
    <mergeCell ref="D83:E83"/>
    <mergeCell ref="R83:S83"/>
    <mergeCell ref="V83:W83"/>
    <mergeCell ref="AB83:AC83"/>
    <mergeCell ref="D82:E82"/>
    <mergeCell ref="R82:S82"/>
    <mergeCell ref="V82:W82"/>
    <mergeCell ref="AB82:AC82"/>
    <mergeCell ref="D85:E85"/>
    <mergeCell ref="R85:S85"/>
    <mergeCell ref="V85:W85"/>
    <mergeCell ref="AB85:AC85"/>
    <mergeCell ref="D84:E84"/>
    <mergeCell ref="R84:S84"/>
    <mergeCell ref="V84:W84"/>
    <mergeCell ref="AB84:AC84"/>
    <mergeCell ref="D79:E79"/>
    <mergeCell ref="R79:S79"/>
    <mergeCell ref="V79:W79"/>
    <mergeCell ref="AB79:AC79"/>
    <mergeCell ref="D78:E78"/>
    <mergeCell ref="R78:S78"/>
    <mergeCell ref="V78:W78"/>
    <mergeCell ref="AB78:AC78"/>
    <mergeCell ref="D81:E81"/>
    <mergeCell ref="R81:S81"/>
    <mergeCell ref="V81:W81"/>
    <mergeCell ref="AB81:AC81"/>
    <mergeCell ref="D80:E80"/>
    <mergeCell ref="R80:S80"/>
    <mergeCell ref="V80:W80"/>
    <mergeCell ref="AB80:AC80"/>
    <mergeCell ref="D75:E75"/>
    <mergeCell ref="R75:S75"/>
    <mergeCell ref="V75:W75"/>
    <mergeCell ref="AB75:AC75"/>
    <mergeCell ref="D74:E74"/>
    <mergeCell ref="R74:S74"/>
    <mergeCell ref="V74:W74"/>
    <mergeCell ref="AB74:AC74"/>
    <mergeCell ref="D77:E77"/>
    <mergeCell ref="R77:S77"/>
    <mergeCell ref="V77:W77"/>
    <mergeCell ref="AB77:AC77"/>
    <mergeCell ref="D76:E76"/>
    <mergeCell ref="R76:S76"/>
    <mergeCell ref="V76:W76"/>
    <mergeCell ref="AB76:AC76"/>
    <mergeCell ref="D71:E71"/>
    <mergeCell ref="R71:S71"/>
    <mergeCell ref="V71:W71"/>
    <mergeCell ref="AB71:AC71"/>
    <mergeCell ref="D70:E70"/>
    <mergeCell ref="R70:S70"/>
    <mergeCell ref="V70:W70"/>
    <mergeCell ref="AB70:AC70"/>
    <mergeCell ref="D73:E73"/>
    <mergeCell ref="R73:S73"/>
    <mergeCell ref="V73:W73"/>
    <mergeCell ref="AB73:AC73"/>
    <mergeCell ref="D72:E72"/>
    <mergeCell ref="R72:S72"/>
    <mergeCell ref="V72:W72"/>
    <mergeCell ref="AB72:AC72"/>
    <mergeCell ref="D67:E67"/>
    <mergeCell ref="R67:S67"/>
    <mergeCell ref="V67:W67"/>
    <mergeCell ref="AB67:AC67"/>
    <mergeCell ref="D66:E66"/>
    <mergeCell ref="R66:S66"/>
    <mergeCell ref="V66:W66"/>
    <mergeCell ref="AB66:AC66"/>
    <mergeCell ref="D69:E69"/>
    <mergeCell ref="R69:S69"/>
    <mergeCell ref="V69:W69"/>
    <mergeCell ref="AB69:AC69"/>
    <mergeCell ref="D68:E68"/>
    <mergeCell ref="R68:S68"/>
    <mergeCell ref="V68:W68"/>
    <mergeCell ref="AB68:AC68"/>
    <mergeCell ref="D63:E63"/>
    <mergeCell ref="R63:S63"/>
    <mergeCell ref="V63:W63"/>
    <mergeCell ref="AB63:AC63"/>
    <mergeCell ref="D62:E62"/>
    <mergeCell ref="R62:S62"/>
    <mergeCell ref="V62:W62"/>
    <mergeCell ref="AB62:AC62"/>
    <mergeCell ref="D65:E65"/>
    <mergeCell ref="R65:S65"/>
    <mergeCell ref="V65:W65"/>
    <mergeCell ref="AB65:AC65"/>
    <mergeCell ref="D64:E64"/>
    <mergeCell ref="R64:S64"/>
    <mergeCell ref="V64:W64"/>
    <mergeCell ref="AB64:AC64"/>
    <mergeCell ref="D59:E59"/>
    <mergeCell ref="R59:S59"/>
    <mergeCell ref="V59:W59"/>
    <mergeCell ref="AB59:AC59"/>
    <mergeCell ref="D58:E58"/>
    <mergeCell ref="R58:S58"/>
    <mergeCell ref="V58:W58"/>
    <mergeCell ref="AB58:AC58"/>
    <mergeCell ref="D61:E61"/>
    <mergeCell ref="R61:S61"/>
    <mergeCell ref="V61:W61"/>
    <mergeCell ref="AB61:AC61"/>
    <mergeCell ref="D60:E60"/>
    <mergeCell ref="R60:S60"/>
    <mergeCell ref="V60:W60"/>
    <mergeCell ref="AB60:AC60"/>
    <mergeCell ref="D55:E55"/>
    <mergeCell ref="R55:S55"/>
    <mergeCell ref="V55:W55"/>
    <mergeCell ref="AB55:AC55"/>
    <mergeCell ref="D54:E54"/>
    <mergeCell ref="R54:S54"/>
    <mergeCell ref="V54:W54"/>
    <mergeCell ref="AB54:AC54"/>
    <mergeCell ref="D57:E57"/>
    <mergeCell ref="R57:S57"/>
    <mergeCell ref="V57:W57"/>
    <mergeCell ref="AB57:AC57"/>
    <mergeCell ref="D56:E56"/>
    <mergeCell ref="R56:S56"/>
    <mergeCell ref="V56:W56"/>
    <mergeCell ref="AB56:AC56"/>
    <mergeCell ref="D51:E51"/>
    <mergeCell ref="R51:S51"/>
    <mergeCell ref="V51:W51"/>
    <mergeCell ref="AB51:AC51"/>
    <mergeCell ref="D50:E50"/>
    <mergeCell ref="R50:S50"/>
    <mergeCell ref="V50:W50"/>
    <mergeCell ref="AB50:AC50"/>
    <mergeCell ref="D53:E53"/>
    <mergeCell ref="R53:S53"/>
    <mergeCell ref="V53:W53"/>
    <mergeCell ref="AB53:AC53"/>
    <mergeCell ref="D52:E52"/>
    <mergeCell ref="R52:S52"/>
    <mergeCell ref="V52:W52"/>
    <mergeCell ref="AB52:AC52"/>
    <mergeCell ref="D47:E47"/>
    <mergeCell ref="R47:S47"/>
    <mergeCell ref="V47:W47"/>
    <mergeCell ref="AB47:AC47"/>
    <mergeCell ref="D46:E46"/>
    <mergeCell ref="R46:S46"/>
    <mergeCell ref="V46:W46"/>
    <mergeCell ref="AB46:AC46"/>
    <mergeCell ref="D49:E49"/>
    <mergeCell ref="R49:S49"/>
    <mergeCell ref="V49:W49"/>
    <mergeCell ref="AB49:AC49"/>
    <mergeCell ref="D48:E48"/>
    <mergeCell ref="R48:S48"/>
    <mergeCell ref="V48:W48"/>
    <mergeCell ref="AB48:AC48"/>
    <mergeCell ref="D43:E43"/>
    <mergeCell ref="R43:S43"/>
    <mergeCell ref="V43:W43"/>
    <mergeCell ref="AB43:AC43"/>
    <mergeCell ref="D42:E42"/>
    <mergeCell ref="R42:S42"/>
    <mergeCell ref="V42:W42"/>
    <mergeCell ref="AB42:AC42"/>
    <mergeCell ref="D45:E45"/>
    <mergeCell ref="R45:S45"/>
    <mergeCell ref="V45:W45"/>
    <mergeCell ref="AB45:AC45"/>
    <mergeCell ref="D44:E44"/>
    <mergeCell ref="R44:S44"/>
    <mergeCell ref="V44:W44"/>
    <mergeCell ref="AB44:AC44"/>
    <mergeCell ref="D39:E39"/>
    <mergeCell ref="R39:S39"/>
    <mergeCell ref="V39:W39"/>
    <mergeCell ref="AB39:AC39"/>
    <mergeCell ref="D38:E38"/>
    <mergeCell ref="R38:S38"/>
    <mergeCell ref="V38:W38"/>
    <mergeCell ref="AB38:AC38"/>
    <mergeCell ref="D41:E41"/>
    <mergeCell ref="R41:S41"/>
    <mergeCell ref="V41:W41"/>
    <mergeCell ref="AB41:AC41"/>
    <mergeCell ref="D40:E40"/>
    <mergeCell ref="R40:S40"/>
    <mergeCell ref="V40:W40"/>
    <mergeCell ref="AB40:AC40"/>
    <mergeCell ref="D35:E35"/>
    <mergeCell ref="R35:S35"/>
    <mergeCell ref="V35:W35"/>
    <mergeCell ref="AB35:AC35"/>
    <mergeCell ref="D34:E34"/>
    <mergeCell ref="R34:S34"/>
    <mergeCell ref="V34:W34"/>
    <mergeCell ref="AB34:AC34"/>
    <mergeCell ref="D37:E37"/>
    <mergeCell ref="R37:S37"/>
    <mergeCell ref="V37:W37"/>
    <mergeCell ref="AB37:AC37"/>
    <mergeCell ref="D36:E36"/>
    <mergeCell ref="R36:S36"/>
    <mergeCell ref="V36:W36"/>
    <mergeCell ref="AB36:AC36"/>
    <mergeCell ref="D31:E31"/>
    <mergeCell ref="R31:S31"/>
    <mergeCell ref="V31:W31"/>
    <mergeCell ref="AB31:AC31"/>
    <mergeCell ref="D30:E30"/>
    <mergeCell ref="R30:S30"/>
    <mergeCell ref="V30:W30"/>
    <mergeCell ref="AB30:AC30"/>
    <mergeCell ref="D33:E33"/>
    <mergeCell ref="R33:S33"/>
    <mergeCell ref="V33:W33"/>
    <mergeCell ref="AB33:AC33"/>
    <mergeCell ref="D32:E32"/>
    <mergeCell ref="R32:S32"/>
    <mergeCell ref="V32:W32"/>
    <mergeCell ref="AB32:AC32"/>
    <mergeCell ref="D27:E27"/>
    <mergeCell ref="R27:S27"/>
    <mergeCell ref="V27:W27"/>
    <mergeCell ref="AB27:AC27"/>
    <mergeCell ref="D26:E26"/>
    <mergeCell ref="R26:S26"/>
    <mergeCell ref="V26:W26"/>
    <mergeCell ref="AB26:AC26"/>
    <mergeCell ref="D29:E29"/>
    <mergeCell ref="R29:S29"/>
    <mergeCell ref="V29:W29"/>
    <mergeCell ref="AB29:AC29"/>
    <mergeCell ref="D28:E28"/>
    <mergeCell ref="R28:S28"/>
    <mergeCell ref="V28:W28"/>
    <mergeCell ref="AB28:AC28"/>
    <mergeCell ref="D23:E23"/>
    <mergeCell ref="R23:S23"/>
    <mergeCell ref="V23:W23"/>
    <mergeCell ref="AB23:AC23"/>
    <mergeCell ref="D22:E22"/>
    <mergeCell ref="R22:S22"/>
    <mergeCell ref="V22:W22"/>
    <mergeCell ref="AB22:AC22"/>
    <mergeCell ref="D25:E25"/>
    <mergeCell ref="R25:S25"/>
    <mergeCell ref="V25:W25"/>
    <mergeCell ref="AB25:AC25"/>
    <mergeCell ref="D24:E24"/>
    <mergeCell ref="R24:S24"/>
    <mergeCell ref="V24:W24"/>
    <mergeCell ref="AB24:AC24"/>
    <mergeCell ref="D19:E19"/>
    <mergeCell ref="R19:S19"/>
    <mergeCell ref="V19:W19"/>
    <mergeCell ref="AB19:AC19"/>
    <mergeCell ref="D18:E18"/>
    <mergeCell ref="R18:S18"/>
    <mergeCell ref="V18:W18"/>
    <mergeCell ref="AB18:AC18"/>
    <mergeCell ref="D21:E21"/>
    <mergeCell ref="R21:S21"/>
    <mergeCell ref="V21:W21"/>
    <mergeCell ref="AB21:AC21"/>
    <mergeCell ref="D20:E20"/>
    <mergeCell ref="R20:S20"/>
    <mergeCell ref="V20:W20"/>
    <mergeCell ref="AB20:AC20"/>
    <mergeCell ref="D15:E15"/>
    <mergeCell ref="R15:S15"/>
    <mergeCell ref="V15:W15"/>
    <mergeCell ref="AB15:AC15"/>
    <mergeCell ref="D14:E14"/>
    <mergeCell ref="R14:S14"/>
    <mergeCell ref="V14:W14"/>
    <mergeCell ref="AB14:AC14"/>
    <mergeCell ref="D17:E17"/>
    <mergeCell ref="R17:S17"/>
    <mergeCell ref="V17:W17"/>
    <mergeCell ref="AB17:AC17"/>
    <mergeCell ref="D16:E16"/>
    <mergeCell ref="R16:S16"/>
    <mergeCell ref="V16:W16"/>
    <mergeCell ref="AB16:AC16"/>
    <mergeCell ref="D11:E11"/>
    <mergeCell ref="R11:S11"/>
    <mergeCell ref="V11:W11"/>
    <mergeCell ref="AB11:AC11"/>
    <mergeCell ref="D10:E10"/>
    <mergeCell ref="R10:S10"/>
    <mergeCell ref="V10:W10"/>
    <mergeCell ref="AB10:AC10"/>
    <mergeCell ref="D13:E13"/>
    <mergeCell ref="R13:S13"/>
    <mergeCell ref="V13:W13"/>
    <mergeCell ref="AB13:AC13"/>
    <mergeCell ref="D12:E12"/>
    <mergeCell ref="R12:S12"/>
    <mergeCell ref="V12:W12"/>
    <mergeCell ref="AB12:AC12"/>
    <mergeCell ref="V6:W6"/>
    <mergeCell ref="D9:E9"/>
    <mergeCell ref="R9:S9"/>
    <mergeCell ref="V9:W9"/>
    <mergeCell ref="AB9:AC9"/>
    <mergeCell ref="AL7:AL8"/>
    <mergeCell ref="R8:S8"/>
    <mergeCell ref="V8:W8"/>
    <mergeCell ref="AB8:AC8"/>
    <mergeCell ref="Y7:AC7"/>
    <mergeCell ref="AD7:AD8"/>
    <mergeCell ref="AE7:AF7"/>
    <mergeCell ref="AI7:AI8"/>
    <mergeCell ref="AJ7:AJ8"/>
    <mergeCell ref="AK7:AK8"/>
    <mergeCell ref="S5:T5"/>
    <mergeCell ref="U5:V5"/>
    <mergeCell ref="W5:X5"/>
    <mergeCell ref="Y5:AA5"/>
    <mergeCell ref="AB5:AC5"/>
    <mergeCell ref="C4:D4"/>
    <mergeCell ref="E4:F4"/>
    <mergeCell ref="G4:Q4"/>
    <mergeCell ref="R4:T4"/>
    <mergeCell ref="U4:V4"/>
    <mergeCell ref="W4:X4"/>
    <mergeCell ref="AG7:AH7"/>
    <mergeCell ref="B7:B8"/>
    <mergeCell ref="Y2:AA2"/>
    <mergeCell ref="AB2:AC2"/>
    <mergeCell ref="C3:D3"/>
    <mergeCell ref="E3:T3"/>
    <mergeCell ref="U3:V3"/>
    <mergeCell ref="W3:AC3"/>
    <mergeCell ref="C2:D2"/>
    <mergeCell ref="E2:F2"/>
    <mergeCell ref="G2:Q2"/>
    <mergeCell ref="R2:T2"/>
    <mergeCell ref="U2:V2"/>
    <mergeCell ref="W2:X2"/>
    <mergeCell ref="C7:C8"/>
    <mergeCell ref="D7:E8"/>
    <mergeCell ref="F7:S7"/>
    <mergeCell ref="T7:T8"/>
    <mergeCell ref="U7:V7"/>
    <mergeCell ref="X7:X8"/>
    <mergeCell ref="Y4:AA4"/>
    <mergeCell ref="AB4:AC4"/>
    <mergeCell ref="G5:I5"/>
    <mergeCell ref="J5:Q5"/>
  </mergeCells>
  <phoneticPr fontId="2"/>
  <conditionalFormatting sqref="Q107 Q12:Q103">
    <cfRule type="cellIs" dxfId="41" priority="17" stopIfTrue="1" operator="equal">
      <formula>"買"</formula>
    </cfRule>
    <cfRule type="cellIs" dxfId="40" priority="18" stopIfTrue="1" operator="equal">
      <formula>"売"</formula>
    </cfRule>
  </conditionalFormatting>
  <conditionalFormatting sqref="Q36">
    <cfRule type="cellIs" dxfId="39" priority="15" stopIfTrue="1" operator="equal">
      <formula>"買"</formula>
    </cfRule>
    <cfRule type="cellIs" dxfId="38" priority="16" stopIfTrue="1" operator="equal">
      <formula>"売"</formula>
    </cfRule>
  </conditionalFormatting>
  <conditionalFormatting sqref="Q35">
    <cfRule type="cellIs" dxfId="37" priority="13" stopIfTrue="1" operator="equal">
      <formula>"買"</formula>
    </cfRule>
    <cfRule type="cellIs" dxfId="36" priority="14" stopIfTrue="1" operator="equal">
      <formula>"売"</formula>
    </cfRule>
  </conditionalFormatting>
  <conditionalFormatting sqref="Q105">
    <cfRule type="cellIs" dxfId="35" priority="11" stopIfTrue="1" operator="equal">
      <formula>"買"</formula>
    </cfRule>
    <cfRule type="cellIs" dxfId="34" priority="12" stopIfTrue="1" operator="equal">
      <formula>"売"</formula>
    </cfRule>
  </conditionalFormatting>
  <conditionalFormatting sqref="Q104">
    <cfRule type="cellIs" dxfId="33" priority="9" stopIfTrue="1" operator="equal">
      <formula>"買"</formula>
    </cfRule>
    <cfRule type="cellIs" dxfId="32" priority="10" stopIfTrue="1" operator="equal">
      <formula>"売"</formula>
    </cfRule>
  </conditionalFormatting>
  <conditionalFormatting sqref="Q106">
    <cfRule type="cellIs" dxfId="31" priority="7" stopIfTrue="1" operator="equal">
      <formula>"買"</formula>
    </cfRule>
    <cfRule type="cellIs" dxfId="30" priority="8" stopIfTrue="1" operator="equal">
      <formula>"売"</formula>
    </cfRule>
  </conditionalFormatting>
  <conditionalFormatting sqref="Q9">
    <cfRule type="cellIs" dxfId="29" priority="5" stopIfTrue="1" operator="equal">
      <formula>"買"</formula>
    </cfRule>
    <cfRule type="cellIs" dxfId="28" priority="6" stopIfTrue="1" operator="equal">
      <formula>"売"</formula>
    </cfRule>
  </conditionalFormatting>
  <conditionalFormatting sqref="Q10">
    <cfRule type="cellIs" dxfId="27" priority="3" stopIfTrue="1" operator="equal">
      <formula>"買"</formula>
    </cfRule>
    <cfRule type="cellIs" dxfId="26" priority="4" stopIfTrue="1" operator="equal">
      <formula>"売"</formula>
    </cfRule>
  </conditionalFormatting>
  <conditionalFormatting sqref="Q11">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Q9:Q107">
      <formula1>"買,売"</formula1>
    </dataValidation>
  </dataValidations>
  <pageMargins left="0.7" right="0.7" top="0.75" bottom="0.75" header="0.3" footer="0.3"/>
  <pageSetup paperSize="9" scale="64" orientation="landscape" horizontalDpi="4294967293" r:id="rId1"/>
  <rowBreaks count="1" manualBreakCount="1">
    <brk id="48" max="41" man="1"/>
  </rowBreaks>
  <colBreaks count="1" manualBreakCount="1">
    <brk id="34" max="107"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P108"/>
  <sheetViews>
    <sheetView view="pageBreakPreview" zoomScale="85" zoomScaleNormal="100" zoomScaleSheetLayoutView="85" workbookViewId="0">
      <selection activeCell="AL34" sqref="AL34"/>
    </sheetView>
  </sheetViews>
  <sheetFormatPr defaultRowHeight="13.5" x14ac:dyDescent="0.15"/>
  <cols>
    <col min="1" max="1" width="9.75" customWidth="1"/>
    <col min="2" max="2" width="5.75" bestFit="1" customWidth="1"/>
    <col min="3" max="3" width="6.625" customWidth="1"/>
    <col min="4" max="4" width="5.75" bestFit="1" customWidth="1"/>
    <col min="5" max="7" width="6.625" customWidth="1"/>
    <col min="8" max="8" width="4.875" bestFit="1" customWidth="1"/>
    <col min="9" max="9" width="4.875" customWidth="1"/>
    <col min="10" max="10" width="4.375" bestFit="1" customWidth="1"/>
    <col min="11" max="11" width="4.375" customWidth="1"/>
    <col min="12" max="12" width="4.5" bestFit="1" customWidth="1"/>
    <col min="13" max="13" width="5.375" customWidth="1"/>
    <col min="14" max="14" width="5.375" bestFit="1" customWidth="1"/>
    <col min="15" max="15" width="5.75" style="59" customWidth="1"/>
    <col min="16" max="16" width="5.75" bestFit="1" customWidth="1"/>
    <col min="17" max="17" width="4.25" style="65" customWidth="1"/>
    <col min="18" max="18" width="3.625" style="65" customWidth="1"/>
    <col min="19" max="19" width="7.5" style="65" customWidth="1"/>
    <col min="20" max="20" width="7.625" customWidth="1"/>
    <col min="21" max="21" width="3.875" customWidth="1"/>
    <col min="22" max="22" width="4.625" customWidth="1"/>
    <col min="23" max="23" width="5.375" customWidth="1"/>
    <col min="24" max="26" width="6.625" customWidth="1"/>
    <col min="27" max="28" width="6.625" style="65" customWidth="1"/>
    <col min="29" max="29" width="6.5" style="45" bestFit="1" customWidth="1"/>
    <col min="30" max="30" width="4" customWidth="1"/>
    <col min="31" max="31" width="4.875" customWidth="1"/>
    <col min="32" max="32" width="4.125" customWidth="1"/>
    <col min="33" max="33" width="4.25" customWidth="1"/>
    <col min="34" max="34" width="10.875" style="11" hidden="1" customWidth="1"/>
    <col min="35" max="35" width="0" hidden="1" customWidth="1"/>
    <col min="36" max="36" width="19.875" customWidth="1"/>
    <col min="37" max="37" width="9.875" style="1" bestFit="1" customWidth="1"/>
    <col min="38" max="38" width="9.875" style="1" customWidth="1"/>
    <col min="39" max="39" width="9.375" style="35" customWidth="1"/>
  </cols>
  <sheetData>
    <row r="2" spans="1:42" x14ac:dyDescent="0.15">
      <c r="B2" s="204" t="s">
        <v>5</v>
      </c>
      <c r="C2" s="204"/>
      <c r="D2" s="210" t="s">
        <v>158</v>
      </c>
      <c r="E2" s="210"/>
      <c r="F2" s="204" t="s">
        <v>6</v>
      </c>
      <c r="G2" s="204"/>
      <c r="H2" s="204"/>
      <c r="I2" s="204"/>
      <c r="J2" s="204"/>
      <c r="K2" s="204"/>
      <c r="L2" s="204"/>
      <c r="M2" s="204"/>
      <c r="N2" s="204"/>
      <c r="O2" s="204"/>
      <c r="P2" s="204"/>
      <c r="Q2" s="211" t="s">
        <v>53</v>
      </c>
      <c r="R2" s="212"/>
      <c r="S2" s="188"/>
      <c r="T2" s="204" t="s">
        <v>7</v>
      </c>
      <c r="U2" s="204"/>
      <c r="V2" s="213">
        <f>C9</f>
        <v>10000</v>
      </c>
      <c r="W2" s="214"/>
      <c r="X2" s="200" t="s">
        <v>8</v>
      </c>
      <c r="Y2" s="201"/>
      <c r="Z2" s="188"/>
      <c r="AA2" s="202" t="e">
        <f>C107+AD107</f>
        <v>#VALUE!</v>
      </c>
      <c r="AB2" s="203"/>
      <c r="AC2" s="41">
        <v>42735</v>
      </c>
      <c r="AD2" s="41">
        <v>42370</v>
      </c>
      <c r="AE2" s="1"/>
      <c r="AF2" s="1"/>
    </row>
    <row r="3" spans="1:42" ht="57" customHeight="1" x14ac:dyDescent="0.15">
      <c r="B3" s="204" t="s">
        <v>9</v>
      </c>
      <c r="C3" s="204"/>
      <c r="D3" s="205" t="s">
        <v>119</v>
      </c>
      <c r="E3" s="206"/>
      <c r="F3" s="206"/>
      <c r="G3" s="206"/>
      <c r="H3" s="206"/>
      <c r="I3" s="206"/>
      <c r="J3" s="206"/>
      <c r="K3" s="206"/>
      <c r="L3" s="206"/>
      <c r="M3" s="206"/>
      <c r="N3" s="206"/>
      <c r="O3" s="206"/>
      <c r="P3" s="206"/>
      <c r="Q3" s="206"/>
      <c r="R3" s="206"/>
      <c r="S3" s="207"/>
      <c r="T3" s="204" t="s">
        <v>10</v>
      </c>
      <c r="U3" s="204"/>
      <c r="V3" s="208" t="s">
        <v>121</v>
      </c>
      <c r="W3" s="209"/>
      <c r="X3" s="209"/>
      <c r="Y3" s="209"/>
      <c r="Z3" s="209"/>
      <c r="AA3" s="209"/>
      <c r="AB3" s="209"/>
      <c r="AC3" s="40"/>
      <c r="AD3" s="1"/>
      <c r="AE3" s="1"/>
    </row>
    <row r="4" spans="1:42" x14ac:dyDescent="0.15">
      <c r="B4" s="204" t="s">
        <v>11</v>
      </c>
      <c r="C4" s="204"/>
      <c r="D4" s="237">
        <f>SUM($AD$9:$AD$107)</f>
        <v>9017.1189150073642</v>
      </c>
      <c r="E4" s="237"/>
      <c r="F4" s="204" t="s">
        <v>12</v>
      </c>
      <c r="G4" s="204"/>
      <c r="H4" s="204"/>
      <c r="I4" s="204"/>
      <c r="J4" s="204"/>
      <c r="K4" s="204"/>
      <c r="L4" s="204"/>
      <c r="M4" s="204"/>
      <c r="N4" s="204"/>
      <c r="O4" s="204"/>
      <c r="P4" s="204"/>
      <c r="Q4" s="238">
        <f>SUM($AF$9:$AG$107)</f>
        <v>3693.2673999999961</v>
      </c>
      <c r="R4" s="239"/>
      <c r="S4" s="240"/>
      <c r="T4" s="241" t="s">
        <v>13</v>
      </c>
      <c r="U4" s="241"/>
      <c r="V4" s="213">
        <f>MAX($C$9:$D$989)-C9</f>
        <v>9017.118915007366</v>
      </c>
      <c r="W4" s="213"/>
      <c r="X4" s="200" t="s">
        <v>14</v>
      </c>
      <c r="Y4" s="201"/>
      <c r="Z4" s="188"/>
      <c r="AA4" s="229">
        <f>MIN($C$9:$D$989)-C9</f>
        <v>0</v>
      </c>
      <c r="AB4" s="229"/>
      <c r="AC4" s="42"/>
      <c r="AD4" s="1"/>
      <c r="AE4" s="1"/>
      <c r="AF4" s="1"/>
    </row>
    <row r="5" spans="1:42" x14ac:dyDescent="0.15">
      <c r="B5" s="25" t="s">
        <v>15</v>
      </c>
      <c r="C5" s="24">
        <f>COUNTIF($AD$9:$AD$989,"&gt;0")</f>
        <v>26</v>
      </c>
      <c r="D5" s="23" t="s">
        <v>16</v>
      </c>
      <c r="E5" s="9">
        <f>COUNTIF($AD$9:$AD$989,"&lt;0")</f>
        <v>4</v>
      </c>
      <c r="F5" s="200" t="s">
        <v>17</v>
      </c>
      <c r="G5" s="230"/>
      <c r="H5" s="188"/>
      <c r="I5" s="231">
        <f>COUNTIF($AD$9:$AD$989,"=0")</f>
        <v>2</v>
      </c>
      <c r="J5" s="232"/>
      <c r="K5" s="232"/>
      <c r="L5" s="232"/>
      <c r="M5" s="232"/>
      <c r="N5" s="232"/>
      <c r="O5" s="232"/>
      <c r="P5" s="233"/>
      <c r="Q5" s="69" t="s">
        <v>18</v>
      </c>
      <c r="R5" s="234">
        <f>C5/SUM(C5,E5,I5)</f>
        <v>0.8125</v>
      </c>
      <c r="S5" s="188"/>
      <c r="T5" s="235" t="s">
        <v>19</v>
      </c>
      <c r="U5" s="204"/>
      <c r="V5" s="236">
        <v>6</v>
      </c>
      <c r="W5" s="188"/>
      <c r="X5" s="200" t="s">
        <v>20</v>
      </c>
      <c r="Y5" s="230"/>
      <c r="Z5" s="188"/>
      <c r="AA5" s="202">
        <v>8</v>
      </c>
      <c r="AB5" s="203"/>
      <c r="AC5" s="43"/>
      <c r="AD5" s="1"/>
      <c r="AE5" s="1"/>
      <c r="AF5" s="1"/>
    </row>
    <row r="6" spans="1:42" x14ac:dyDescent="0.15">
      <c r="B6" s="5"/>
      <c r="C6" s="37" t="s">
        <v>62</v>
      </c>
      <c r="D6" s="8"/>
      <c r="E6" s="6"/>
      <c r="F6" s="5"/>
      <c r="G6" s="5"/>
      <c r="H6" s="5"/>
      <c r="I6" s="5"/>
      <c r="J6" s="5"/>
      <c r="K6" s="5"/>
      <c r="L6" s="5"/>
      <c r="M6" s="5"/>
      <c r="N6" s="5"/>
      <c r="O6" s="56"/>
      <c r="P6" s="6"/>
      <c r="Q6" s="70"/>
      <c r="R6" s="71"/>
      <c r="S6" s="66" t="s">
        <v>118</v>
      </c>
      <c r="T6" s="53">
        <v>1E-4</v>
      </c>
      <c r="U6" s="5"/>
      <c r="V6" s="6"/>
      <c r="W6" s="6"/>
      <c r="X6" s="7"/>
      <c r="Y6" s="7"/>
      <c r="Z6" s="7"/>
      <c r="AA6" s="62"/>
      <c r="AB6" s="63"/>
      <c r="AC6" s="43"/>
      <c r="AD6" s="1"/>
      <c r="AE6" s="1"/>
      <c r="AF6" s="1"/>
    </row>
    <row r="7" spans="1:42" x14ac:dyDescent="0.15">
      <c r="B7" s="284" t="s">
        <v>21</v>
      </c>
      <c r="C7" s="286" t="s">
        <v>22</v>
      </c>
      <c r="D7" s="287"/>
      <c r="E7" s="221" t="s">
        <v>23</v>
      </c>
      <c r="F7" s="222"/>
      <c r="G7" s="222"/>
      <c r="H7" s="222"/>
      <c r="I7" s="222"/>
      <c r="J7" s="222"/>
      <c r="K7" s="222"/>
      <c r="L7" s="222"/>
      <c r="M7" s="222"/>
      <c r="N7" s="222"/>
      <c r="O7" s="222"/>
      <c r="P7" s="222"/>
      <c r="Q7" s="222"/>
      <c r="R7" s="223"/>
      <c r="S7" s="224" t="s">
        <v>117</v>
      </c>
      <c r="T7" s="226" t="s">
        <v>55</v>
      </c>
      <c r="U7" s="227"/>
      <c r="V7" s="27">
        <v>0.02</v>
      </c>
      <c r="W7" s="228" t="s">
        <v>24</v>
      </c>
      <c r="X7" s="254" t="s">
        <v>25</v>
      </c>
      <c r="Y7" s="255"/>
      <c r="Z7" s="255"/>
      <c r="AA7" s="255"/>
      <c r="AB7" s="256"/>
      <c r="AC7" s="257" t="s">
        <v>63</v>
      </c>
      <c r="AD7" s="259" t="s">
        <v>26</v>
      </c>
      <c r="AE7" s="260"/>
      <c r="AF7" s="260"/>
      <c r="AG7" s="260"/>
      <c r="AH7" s="282"/>
      <c r="AI7" s="283"/>
      <c r="AJ7" s="293" t="s">
        <v>166</v>
      </c>
      <c r="AK7" s="262" t="s">
        <v>58</v>
      </c>
      <c r="AL7" s="262" t="s">
        <v>177</v>
      </c>
      <c r="AM7" s="248" t="s">
        <v>59</v>
      </c>
      <c r="AP7" t="s">
        <v>64</v>
      </c>
    </row>
    <row r="8" spans="1:42" ht="25.5" customHeight="1" x14ac:dyDescent="0.15">
      <c r="B8" s="285"/>
      <c r="C8" s="288"/>
      <c r="D8" s="289"/>
      <c r="E8" s="10" t="s">
        <v>27</v>
      </c>
      <c r="F8" s="10" t="s">
        <v>28</v>
      </c>
      <c r="G8" s="10" t="s">
        <v>54</v>
      </c>
      <c r="H8" s="10" t="s">
        <v>211</v>
      </c>
      <c r="I8" s="73" t="s">
        <v>152</v>
      </c>
      <c r="J8" s="73" t="s">
        <v>147</v>
      </c>
      <c r="K8" s="73" t="s">
        <v>146</v>
      </c>
      <c r="L8" s="73" t="s">
        <v>148</v>
      </c>
      <c r="M8" s="73" t="s">
        <v>149</v>
      </c>
      <c r="N8" s="73" t="s">
        <v>150</v>
      </c>
      <c r="O8" s="74" t="s">
        <v>151</v>
      </c>
      <c r="P8" s="10" t="s">
        <v>29</v>
      </c>
      <c r="Q8" s="249" t="s">
        <v>30</v>
      </c>
      <c r="R8" s="250"/>
      <c r="S8" s="225"/>
      <c r="T8" s="2" t="s">
        <v>31</v>
      </c>
      <c r="U8" s="226" t="s">
        <v>32</v>
      </c>
      <c r="V8" s="251"/>
      <c r="W8" s="228"/>
      <c r="X8" s="3" t="s">
        <v>27</v>
      </c>
      <c r="Y8" s="3" t="s">
        <v>28</v>
      </c>
      <c r="Z8" s="26" t="s">
        <v>54</v>
      </c>
      <c r="AA8" s="252" t="s">
        <v>30</v>
      </c>
      <c r="AB8" s="253"/>
      <c r="AC8" s="258"/>
      <c r="AD8" s="216" t="s">
        <v>33</v>
      </c>
      <c r="AE8" s="216"/>
      <c r="AF8" s="216" t="s">
        <v>31</v>
      </c>
      <c r="AG8" s="281"/>
      <c r="AH8" s="76" t="s">
        <v>48</v>
      </c>
      <c r="AI8" s="77" t="s">
        <v>49</v>
      </c>
      <c r="AJ8" s="294"/>
      <c r="AK8" s="295"/>
      <c r="AL8" s="295"/>
      <c r="AM8" s="295"/>
      <c r="AP8" t="s">
        <v>65</v>
      </c>
    </row>
    <row r="9" spans="1:42" x14ac:dyDescent="0.15">
      <c r="A9" t="s">
        <v>178</v>
      </c>
      <c r="B9" s="28">
        <v>1</v>
      </c>
      <c r="C9" s="244">
        <v>10000</v>
      </c>
      <c r="D9" s="244"/>
      <c r="E9" s="30">
        <v>2013</v>
      </c>
      <c r="F9" s="29">
        <v>42393</v>
      </c>
      <c r="G9" s="32" t="s">
        <v>120</v>
      </c>
      <c r="H9" s="55" t="s">
        <v>116</v>
      </c>
      <c r="I9" s="55">
        <v>23.6</v>
      </c>
      <c r="J9" s="55" t="s">
        <v>184</v>
      </c>
      <c r="K9" s="55" t="s">
        <v>145</v>
      </c>
      <c r="L9" s="55" t="s">
        <v>142</v>
      </c>
      <c r="M9" s="55" t="s">
        <v>142</v>
      </c>
      <c r="N9" s="55" t="s">
        <v>115</v>
      </c>
      <c r="O9" s="57" t="s">
        <v>131</v>
      </c>
      <c r="P9" s="28" t="s">
        <v>3</v>
      </c>
      <c r="Q9" s="245">
        <v>1.0489299999999999</v>
      </c>
      <c r="R9" s="245"/>
      <c r="S9" s="67">
        <v>1.0578399999999999</v>
      </c>
      <c r="T9" s="72">
        <f>IF(Q9&gt;S9,Q9-S9,S9-Q9)</f>
        <v>8.9099999999999735E-3</v>
      </c>
      <c r="U9" s="246">
        <f t="shared" ref="U9:U36" si="0">IF(F9="","",C9*$V$7)</f>
        <v>200</v>
      </c>
      <c r="V9" s="246"/>
      <c r="W9" s="4">
        <f>(U9/(T9/T$6))*0.1</f>
        <v>0.22446689113355853</v>
      </c>
      <c r="X9" s="30">
        <v>2013</v>
      </c>
      <c r="Y9" s="29">
        <v>42395</v>
      </c>
      <c r="Z9" s="32"/>
      <c r="AA9" s="247">
        <f>IF(Q9&gt;S9,Q9+(T9*2),Q9-(T9*2))</f>
        <v>1.03111</v>
      </c>
      <c r="AB9" s="247"/>
      <c r="AC9" s="39">
        <f t="shared" ref="AC9:AC36" si="1">IF((Y9-F9)&gt;=0,Y9-F9,($AC$2-F9)+(Y9-$AD$2))</f>
        <v>2</v>
      </c>
      <c r="AD9" s="290">
        <f t="shared" ref="AD9:AD36" si="2">IF(Y9="","",(IF(P9="売",Q9-AA9,AA9-Q9))*W9*100000)</f>
        <v>400.00000000000011</v>
      </c>
      <c r="AE9" s="290"/>
      <c r="AF9" s="291">
        <f t="shared" ref="AF9:AF16" si="3">IF(Y9="","",IF(P9="買",(AA9-Q9)*10000,(Q9-AA9)*10000))</f>
        <v>178.19999999999948</v>
      </c>
      <c r="AG9" s="291"/>
      <c r="AH9" s="11">
        <v>0</v>
      </c>
      <c r="AI9" s="11">
        <v>1</v>
      </c>
      <c r="AJ9" s="11"/>
      <c r="AN9" s="47"/>
      <c r="AO9" s="47"/>
      <c r="AP9" s="46"/>
    </row>
    <row r="10" spans="1:42" x14ac:dyDescent="0.15">
      <c r="B10" s="28">
        <v>2</v>
      </c>
      <c r="C10" s="246">
        <f t="shared" ref="C10:C25" si="4">IF(AD9="","",C9+AD9)</f>
        <v>10400</v>
      </c>
      <c r="D10" s="246"/>
      <c r="E10" s="36">
        <v>2013</v>
      </c>
      <c r="F10" s="29">
        <v>42406</v>
      </c>
      <c r="G10" s="32" t="s">
        <v>120</v>
      </c>
      <c r="H10" s="55" t="s">
        <v>122</v>
      </c>
      <c r="I10" s="55" t="s">
        <v>115</v>
      </c>
      <c r="J10" s="55" t="s">
        <v>123</v>
      </c>
      <c r="K10" s="55" t="s">
        <v>142</v>
      </c>
      <c r="L10" s="55" t="s">
        <v>115</v>
      </c>
      <c r="M10" s="55" t="s">
        <v>115</v>
      </c>
      <c r="N10" s="55" t="s">
        <v>124</v>
      </c>
      <c r="O10" s="57" t="s">
        <v>131</v>
      </c>
      <c r="P10" s="39" t="s">
        <v>3</v>
      </c>
      <c r="Q10" s="245">
        <v>1.0379100000000001</v>
      </c>
      <c r="R10" s="245"/>
      <c r="S10" s="67">
        <v>1.0457700000000001</v>
      </c>
      <c r="T10" s="72">
        <f t="shared" ref="T10:T69" si="5">IF(Q10&gt;S10,Q10-S10,S10-Q10)</f>
        <v>7.8599999999999781E-3</v>
      </c>
      <c r="U10" s="246">
        <f t="shared" si="0"/>
        <v>208</v>
      </c>
      <c r="V10" s="246"/>
      <c r="W10" s="4">
        <f>(U10/(T10/T$6))*0.1</f>
        <v>0.26463104325699821</v>
      </c>
      <c r="X10" s="36">
        <v>2013</v>
      </c>
      <c r="Y10" s="29">
        <v>42470</v>
      </c>
      <c r="Z10" s="32"/>
      <c r="AA10" s="247">
        <f t="shared" ref="AA10:AA69" si="6">IF(Q10&gt;S10,Q10+(T10*2),Q10-(T10*2))</f>
        <v>1.0221900000000002</v>
      </c>
      <c r="AB10" s="247"/>
      <c r="AC10" s="39">
        <f t="shared" si="1"/>
        <v>64</v>
      </c>
      <c r="AD10" s="279">
        <f t="shared" si="2"/>
        <v>416.00000000000006</v>
      </c>
      <c r="AE10" s="279"/>
      <c r="AF10" s="280">
        <f t="shared" si="3"/>
        <v>157.19999999999956</v>
      </c>
      <c r="AG10" s="280"/>
      <c r="AH10" s="11">
        <v>1</v>
      </c>
      <c r="AI10" s="11">
        <v>1</v>
      </c>
      <c r="AJ10" s="11"/>
      <c r="AK10" s="34"/>
      <c r="AL10" s="34"/>
      <c r="AN10" s="47"/>
      <c r="AO10" s="47"/>
      <c r="AP10" s="46"/>
    </row>
    <row r="11" spans="1:42" x14ac:dyDescent="0.15">
      <c r="B11" s="28">
        <v>3</v>
      </c>
      <c r="C11" s="246">
        <f t="shared" si="4"/>
        <v>10816</v>
      </c>
      <c r="D11" s="246"/>
      <c r="E11" s="36">
        <v>2013</v>
      </c>
      <c r="F11" s="29">
        <v>42441</v>
      </c>
      <c r="G11" s="32"/>
      <c r="H11" s="55" t="s">
        <v>116</v>
      </c>
      <c r="I11" s="75" t="s">
        <v>126</v>
      </c>
      <c r="J11" s="55" t="s">
        <v>174</v>
      </c>
      <c r="K11" s="55" t="s">
        <v>145</v>
      </c>
      <c r="L11" s="55" t="s">
        <v>142</v>
      </c>
      <c r="M11" s="55" t="s">
        <v>142</v>
      </c>
      <c r="N11" s="55" t="s">
        <v>125</v>
      </c>
      <c r="O11" s="57" t="s">
        <v>131</v>
      </c>
      <c r="P11" s="39" t="s">
        <v>4</v>
      </c>
      <c r="Q11" s="245">
        <v>1.0301</v>
      </c>
      <c r="R11" s="245"/>
      <c r="S11" s="67">
        <v>1.0199199999999999</v>
      </c>
      <c r="T11" s="72">
        <f t="shared" si="5"/>
        <v>1.0180000000000078E-2</v>
      </c>
      <c r="U11" s="246">
        <f t="shared" si="0"/>
        <v>216.32</v>
      </c>
      <c r="V11" s="246"/>
      <c r="W11" s="4">
        <f t="shared" ref="W11:W70" si="7">(U11/(T11/T$6))*0.1</f>
        <v>0.21249508840864278</v>
      </c>
      <c r="X11" s="36">
        <v>2013</v>
      </c>
      <c r="Y11" s="29">
        <v>42461</v>
      </c>
      <c r="Z11" s="32"/>
      <c r="AA11" s="247">
        <f>IF(Q11&gt;S11,Q11+(T11*2),Q11-(T11*2))</f>
        <v>1.0504600000000002</v>
      </c>
      <c r="AB11" s="247"/>
      <c r="AC11" s="39">
        <f t="shared" si="1"/>
        <v>20</v>
      </c>
      <c r="AD11" s="279">
        <f t="shared" si="2"/>
        <v>432.64000000000004</v>
      </c>
      <c r="AE11" s="279"/>
      <c r="AF11" s="280">
        <f t="shared" si="3"/>
        <v>203.60000000000156</v>
      </c>
      <c r="AG11" s="280"/>
      <c r="AH11" s="11">
        <v>0</v>
      </c>
      <c r="AI11" s="11">
        <v>1</v>
      </c>
      <c r="AJ11" s="11"/>
      <c r="AN11" s="47">
        <f>ROUNDUP(U11,0)</f>
        <v>217</v>
      </c>
      <c r="AO11" s="47">
        <f>ROUNDUP(AD11,0)*(-1)</f>
        <v>-433</v>
      </c>
      <c r="AP11" s="46">
        <f>IF(AN11=AO11,0,IF(AN11&gt;AO11,1,2))</f>
        <v>1</v>
      </c>
    </row>
    <row r="12" spans="1:42" x14ac:dyDescent="0.15">
      <c r="B12" s="28">
        <v>4</v>
      </c>
      <c r="C12" s="246">
        <f t="shared" si="4"/>
        <v>11248.64</v>
      </c>
      <c r="D12" s="246"/>
      <c r="E12" s="36">
        <v>2013</v>
      </c>
      <c r="F12" s="29">
        <v>42473</v>
      </c>
      <c r="G12" s="32"/>
      <c r="H12" s="55" t="s">
        <v>116</v>
      </c>
      <c r="I12" s="75" t="s">
        <v>126</v>
      </c>
      <c r="J12" s="55" t="s">
        <v>184</v>
      </c>
      <c r="K12" s="55" t="s">
        <v>145</v>
      </c>
      <c r="L12" s="55" t="s">
        <v>115</v>
      </c>
      <c r="M12" s="55" t="s">
        <v>142</v>
      </c>
      <c r="N12" s="55" t="s">
        <v>125</v>
      </c>
      <c r="O12" s="57" t="s">
        <v>131</v>
      </c>
      <c r="P12" s="39" t="s">
        <v>3</v>
      </c>
      <c r="Q12" s="263">
        <v>1.04925</v>
      </c>
      <c r="R12" s="264"/>
      <c r="S12" s="68">
        <v>1.0569299999999999</v>
      </c>
      <c r="T12" s="72">
        <f t="shared" si="5"/>
        <v>7.6799999999999091E-3</v>
      </c>
      <c r="U12" s="246">
        <f t="shared" si="0"/>
        <v>224.97280000000001</v>
      </c>
      <c r="V12" s="246"/>
      <c r="W12" s="4">
        <f t="shared" si="7"/>
        <v>0.29293333333333682</v>
      </c>
      <c r="X12" s="36">
        <v>2013</v>
      </c>
      <c r="Y12" s="29">
        <v>42476</v>
      </c>
      <c r="Z12" s="32"/>
      <c r="AA12" s="247">
        <f>IF(Q12&gt;S12,Q12+(T12*2),Q12-(T12*2))</f>
        <v>1.0338900000000002</v>
      </c>
      <c r="AB12" s="247"/>
      <c r="AC12" s="39">
        <f t="shared" si="1"/>
        <v>3</v>
      </c>
      <c r="AD12" s="279">
        <f t="shared" si="2"/>
        <v>449.94560000000007</v>
      </c>
      <c r="AE12" s="279"/>
      <c r="AF12" s="280">
        <f t="shared" si="3"/>
        <v>153.59999999999818</v>
      </c>
      <c r="AG12" s="280"/>
      <c r="AH12" s="11">
        <v>1</v>
      </c>
      <c r="AI12" s="11">
        <v>1</v>
      </c>
      <c r="AJ12" s="11"/>
      <c r="AN12" s="47">
        <f>ROUNDUP(U12,0)</f>
        <v>225</v>
      </c>
      <c r="AO12" s="47">
        <f>ROUNDUP(AD12,0)*(-1)</f>
        <v>-450</v>
      </c>
      <c r="AP12" s="46">
        <f>IF(AN12=AO12,0,IF(AN12&gt;AO12,1,2))</f>
        <v>1</v>
      </c>
    </row>
    <row r="13" spans="1:42" x14ac:dyDescent="0.15">
      <c r="B13" s="28">
        <v>5</v>
      </c>
      <c r="C13" s="246">
        <f t="shared" si="4"/>
        <v>11698.5856</v>
      </c>
      <c r="D13" s="246"/>
      <c r="E13" s="36">
        <v>2013</v>
      </c>
      <c r="F13" s="29">
        <v>42542</v>
      </c>
      <c r="G13" s="32"/>
      <c r="H13" s="55" t="s">
        <v>122</v>
      </c>
      <c r="I13" s="55">
        <v>23.6</v>
      </c>
      <c r="J13" s="55" t="s">
        <v>115</v>
      </c>
      <c r="K13" s="55" t="s">
        <v>142</v>
      </c>
      <c r="L13" s="55" t="s">
        <v>115</v>
      </c>
      <c r="M13" s="55" t="s">
        <v>115</v>
      </c>
      <c r="N13" s="55" t="s">
        <v>125</v>
      </c>
      <c r="O13" s="60" t="s">
        <v>133</v>
      </c>
      <c r="P13" s="39" t="s">
        <v>3</v>
      </c>
      <c r="Q13" s="245">
        <v>0.91632000000000002</v>
      </c>
      <c r="R13" s="245"/>
      <c r="S13" s="67">
        <v>0.95562000000000002</v>
      </c>
      <c r="T13" s="61">
        <f t="shared" si="5"/>
        <v>3.9300000000000002E-2</v>
      </c>
      <c r="U13" s="246">
        <f t="shared" si="0"/>
        <v>233.97171200000003</v>
      </c>
      <c r="V13" s="246"/>
      <c r="W13" s="4">
        <f t="shared" si="7"/>
        <v>5.9534786768447846E-2</v>
      </c>
      <c r="X13" s="36">
        <v>2013</v>
      </c>
      <c r="Y13" s="29">
        <v>42583</v>
      </c>
      <c r="Z13" s="32"/>
      <c r="AA13" s="266">
        <f>IF(P13="買",Q13+(T13*0.618),Q13-(T13*0.618))</f>
        <v>0.89203260000000006</v>
      </c>
      <c r="AB13" s="266"/>
      <c r="AC13" s="39">
        <f t="shared" si="1"/>
        <v>41</v>
      </c>
      <c r="AD13" s="279">
        <f t="shared" si="2"/>
        <v>144.59451801599977</v>
      </c>
      <c r="AE13" s="279"/>
      <c r="AF13" s="280">
        <f t="shared" si="3"/>
        <v>242.8739999999996</v>
      </c>
      <c r="AG13" s="280"/>
      <c r="AH13" s="11">
        <v>0</v>
      </c>
      <c r="AI13" s="11">
        <v>1</v>
      </c>
      <c r="AJ13" s="11"/>
      <c r="AN13" s="47">
        <f>ROUNDUP(U13,0)</f>
        <v>234</v>
      </c>
      <c r="AO13" s="47">
        <f>ROUNDUP(AD13,0)*(-1)</f>
        <v>-145</v>
      </c>
      <c r="AP13" s="46">
        <f>IF(AN13=AO13,0,IF(AN13&gt;AO13,1,2))</f>
        <v>1</v>
      </c>
    </row>
    <row r="14" spans="1:42" x14ac:dyDescent="0.15">
      <c r="B14" s="28">
        <v>6</v>
      </c>
      <c r="C14" s="246">
        <f t="shared" si="4"/>
        <v>11843.180118016</v>
      </c>
      <c r="D14" s="246"/>
      <c r="E14" s="36">
        <v>2013</v>
      </c>
      <c r="F14" s="29">
        <v>42623</v>
      </c>
      <c r="G14" s="32"/>
      <c r="H14" s="55" t="s">
        <v>116</v>
      </c>
      <c r="I14" s="55">
        <v>23.6</v>
      </c>
      <c r="J14" s="55" t="s">
        <v>183</v>
      </c>
      <c r="K14" s="55" t="s">
        <v>145</v>
      </c>
      <c r="L14" s="55" t="s">
        <v>142</v>
      </c>
      <c r="M14" s="55" t="s">
        <v>115</v>
      </c>
      <c r="N14" s="55" t="s">
        <v>115</v>
      </c>
      <c r="O14" s="60" t="s">
        <v>134</v>
      </c>
      <c r="P14" s="39" t="s">
        <v>4</v>
      </c>
      <c r="Q14" s="245">
        <v>0.92330000000000001</v>
      </c>
      <c r="R14" s="245"/>
      <c r="S14" s="67">
        <v>0.88922000000000001</v>
      </c>
      <c r="T14" s="61">
        <f t="shared" si="5"/>
        <v>3.4079999999999999E-2</v>
      </c>
      <c r="U14" s="246">
        <f t="shared" si="0"/>
        <v>236.86360236032002</v>
      </c>
      <c r="V14" s="246"/>
      <c r="W14" s="4">
        <f t="shared" si="7"/>
        <v>6.9502230739530532E-2</v>
      </c>
      <c r="X14" s="36">
        <v>2013</v>
      </c>
      <c r="Y14" s="29">
        <v>42632</v>
      </c>
      <c r="Z14" s="32"/>
      <c r="AA14" s="266">
        <f>IF(P14="買",Q14+(T14*0.618),Q14-(T14*0.618))</f>
        <v>0.94436144</v>
      </c>
      <c r="AB14" s="266"/>
      <c r="AC14" s="39">
        <f t="shared" si="1"/>
        <v>9</v>
      </c>
      <c r="AD14" s="279">
        <f t="shared" si="2"/>
        <v>146.3817062586777</v>
      </c>
      <c r="AE14" s="279"/>
      <c r="AF14" s="280">
        <f t="shared" si="3"/>
        <v>210.61439999999988</v>
      </c>
      <c r="AG14" s="280"/>
      <c r="AH14" s="11">
        <v>0.1</v>
      </c>
      <c r="AI14" s="11">
        <v>0</v>
      </c>
      <c r="AJ14" s="11"/>
      <c r="AN14" s="47">
        <f>ROUNDUP(U14,0)</f>
        <v>237</v>
      </c>
      <c r="AO14" s="47">
        <f>ROUNDUP(AD14,0)*(-1)</f>
        <v>-147</v>
      </c>
      <c r="AP14" s="46">
        <f>IF(AN14=AO14,0,IF(AN14&gt;AO14,1,2))</f>
        <v>1</v>
      </c>
    </row>
    <row r="15" spans="1:42" x14ac:dyDescent="0.15">
      <c r="B15" s="28">
        <v>7</v>
      </c>
      <c r="C15" s="246">
        <f t="shared" si="4"/>
        <v>11989.561824274679</v>
      </c>
      <c r="D15" s="246"/>
      <c r="E15" s="36">
        <v>2013</v>
      </c>
      <c r="F15" s="29">
        <v>42709</v>
      </c>
      <c r="G15" s="32"/>
      <c r="H15" s="55" t="s">
        <v>136</v>
      </c>
      <c r="I15" s="55">
        <v>23.6</v>
      </c>
      <c r="J15" s="55" t="s">
        <v>137</v>
      </c>
      <c r="K15" s="55" t="s">
        <v>142</v>
      </c>
      <c r="L15" s="55" t="s">
        <v>137</v>
      </c>
      <c r="M15" s="55" t="s">
        <v>137</v>
      </c>
      <c r="N15" s="55" t="s">
        <v>138</v>
      </c>
      <c r="O15" s="57" t="s">
        <v>139</v>
      </c>
      <c r="P15" s="39" t="s">
        <v>3</v>
      </c>
      <c r="Q15" s="245">
        <v>0.90556999999999999</v>
      </c>
      <c r="R15" s="245"/>
      <c r="S15" s="67">
        <v>0.91681000000000001</v>
      </c>
      <c r="T15" s="72">
        <f t="shared" si="5"/>
        <v>1.1240000000000028E-2</v>
      </c>
      <c r="U15" s="246">
        <f t="shared" si="0"/>
        <v>239.79123648549358</v>
      </c>
      <c r="V15" s="246"/>
      <c r="W15" s="4">
        <f t="shared" si="7"/>
        <v>0.21333739900844573</v>
      </c>
      <c r="X15" s="36">
        <v>2013</v>
      </c>
      <c r="Y15" s="29">
        <v>42723</v>
      </c>
      <c r="Z15" s="32"/>
      <c r="AA15" s="247">
        <f t="shared" ref="AA15" si="8">IF(Q15&gt;S15,Q15+(T15*2),Q15-(T15*2))</f>
        <v>0.88308999999999993</v>
      </c>
      <c r="AB15" s="247"/>
      <c r="AC15" s="39">
        <f t="shared" si="1"/>
        <v>14</v>
      </c>
      <c r="AD15" s="279">
        <f t="shared" si="2"/>
        <v>479.58247297098723</v>
      </c>
      <c r="AE15" s="279"/>
      <c r="AF15" s="280">
        <f t="shared" si="3"/>
        <v>224.80000000000055</v>
      </c>
      <c r="AG15" s="280"/>
      <c r="AH15" s="11">
        <v>0.1</v>
      </c>
      <c r="AI15" s="11">
        <v>0</v>
      </c>
      <c r="AJ15" s="11"/>
      <c r="AK15" s="34">
        <f>SUM(AD9:AE15)</f>
        <v>2469.1442972456648</v>
      </c>
      <c r="AL15" s="34"/>
      <c r="AM15" s="35">
        <f>AK15/C9</f>
        <v>0.24691442972456648</v>
      </c>
      <c r="AN15" s="47">
        <f>ROUNDUP(U15,0)</f>
        <v>240</v>
      </c>
      <c r="AO15" s="47">
        <f>ROUNDUP(AD15,0)*(-1)</f>
        <v>-480</v>
      </c>
      <c r="AP15" s="46">
        <f>IF(AN15=AO15,0,IF(AN15&gt;AO15,1,2))</f>
        <v>1</v>
      </c>
    </row>
    <row r="16" spans="1:42" x14ac:dyDescent="0.15">
      <c r="B16" s="28">
        <v>8</v>
      </c>
      <c r="C16" s="246">
        <f t="shared" si="4"/>
        <v>12469.144297245666</v>
      </c>
      <c r="D16" s="246"/>
      <c r="E16" s="36">
        <v>2014</v>
      </c>
      <c r="F16" s="29">
        <v>42372</v>
      </c>
      <c r="G16" s="32"/>
      <c r="H16" s="55" t="s">
        <v>140</v>
      </c>
      <c r="I16" s="55">
        <v>23.6</v>
      </c>
      <c r="J16" s="55" t="s">
        <v>183</v>
      </c>
      <c r="K16" s="55" t="s">
        <v>145</v>
      </c>
      <c r="L16" s="55" t="s">
        <v>142</v>
      </c>
      <c r="M16" s="55" t="s">
        <v>67</v>
      </c>
      <c r="N16" s="55" t="s">
        <v>67</v>
      </c>
      <c r="O16" s="57" t="s">
        <v>131</v>
      </c>
      <c r="P16" s="39" t="s">
        <v>4</v>
      </c>
      <c r="Q16" s="245">
        <v>0.89583000000000002</v>
      </c>
      <c r="R16" s="245"/>
      <c r="S16" s="67">
        <v>0.88334999999999997</v>
      </c>
      <c r="T16" s="72">
        <f t="shared" si="5"/>
        <v>1.2480000000000047E-2</v>
      </c>
      <c r="U16" s="246">
        <f t="shared" si="0"/>
        <v>249.38288594491334</v>
      </c>
      <c r="V16" s="246"/>
      <c r="W16" s="4">
        <f t="shared" si="7"/>
        <v>0.19982603040457725</v>
      </c>
      <c r="X16" s="36">
        <v>2014</v>
      </c>
      <c r="Y16" s="29">
        <v>42385</v>
      </c>
      <c r="Z16" s="32"/>
      <c r="AA16" s="265">
        <v>0.90046999999999999</v>
      </c>
      <c r="AB16" s="265"/>
      <c r="AC16" s="39">
        <f t="shared" si="1"/>
        <v>13</v>
      </c>
      <c r="AD16" s="279">
        <f t="shared" si="2"/>
        <v>92.719278107723383</v>
      </c>
      <c r="AE16" s="279"/>
      <c r="AF16" s="280">
        <f t="shared" si="3"/>
        <v>46.399999999999778</v>
      </c>
      <c r="AG16" s="280"/>
      <c r="AH16" s="11">
        <v>1</v>
      </c>
      <c r="AI16" s="11">
        <v>1</v>
      </c>
      <c r="AJ16" s="107" t="s">
        <v>197</v>
      </c>
      <c r="AK16" s="34"/>
      <c r="AL16" s="34"/>
    </row>
    <row r="17" spans="2:42" x14ac:dyDescent="0.15">
      <c r="B17" s="28">
        <v>9</v>
      </c>
      <c r="C17" s="246">
        <f t="shared" si="4"/>
        <v>12561.863575353389</v>
      </c>
      <c r="D17" s="246"/>
      <c r="E17" s="36">
        <v>2014</v>
      </c>
      <c r="F17" s="29">
        <v>42404</v>
      </c>
      <c r="G17" s="32"/>
      <c r="H17" s="55" t="s">
        <v>141</v>
      </c>
      <c r="I17" s="55">
        <v>23.6</v>
      </c>
      <c r="J17" s="55" t="s">
        <v>183</v>
      </c>
      <c r="K17" s="55" t="s">
        <v>145</v>
      </c>
      <c r="L17" s="55" t="s">
        <v>142</v>
      </c>
      <c r="M17" s="55" t="s">
        <v>67</v>
      </c>
      <c r="N17" s="55" t="s">
        <v>67</v>
      </c>
      <c r="O17" s="57" t="s">
        <v>131</v>
      </c>
      <c r="P17" s="39" t="s">
        <v>4</v>
      </c>
      <c r="Q17" s="245">
        <v>0.88231999999999999</v>
      </c>
      <c r="R17" s="245"/>
      <c r="S17" s="67">
        <v>0.86941000000000002</v>
      </c>
      <c r="T17" s="72">
        <f t="shared" si="5"/>
        <v>1.2909999999999977E-2</v>
      </c>
      <c r="U17" s="246">
        <f t="shared" si="0"/>
        <v>251.23727150706779</v>
      </c>
      <c r="V17" s="246"/>
      <c r="W17" s="4">
        <f t="shared" si="7"/>
        <v>0.1946067168916098</v>
      </c>
      <c r="X17" s="36">
        <v>2014</v>
      </c>
      <c r="Y17" s="29">
        <v>42436</v>
      </c>
      <c r="Z17" s="32"/>
      <c r="AA17" s="247">
        <f t="shared" si="6"/>
        <v>0.90813999999999995</v>
      </c>
      <c r="AB17" s="247"/>
      <c r="AC17" s="39">
        <f t="shared" si="1"/>
        <v>32</v>
      </c>
      <c r="AD17" s="279">
        <f t="shared" si="2"/>
        <v>502.47454301413563</v>
      </c>
      <c r="AE17" s="279"/>
      <c r="AF17" s="280">
        <f t="shared" ref="AF17:AF44" si="9">IF(Y17="","",IF(P17="買",(AA17-Q17)*10000,(Q17-AA17)*10000))</f>
        <v>258.19999999999953</v>
      </c>
      <c r="AG17" s="280"/>
      <c r="AH17" s="11">
        <v>0.1</v>
      </c>
      <c r="AI17" s="11">
        <v>0</v>
      </c>
      <c r="AJ17" s="11"/>
    </row>
    <row r="18" spans="2:42" x14ac:dyDescent="0.15">
      <c r="B18" s="28">
        <v>10</v>
      </c>
      <c r="C18" s="246">
        <f t="shared" si="4"/>
        <v>13064.338118367525</v>
      </c>
      <c r="D18" s="246"/>
      <c r="E18" s="36">
        <v>2014</v>
      </c>
      <c r="F18" s="29">
        <v>42443</v>
      </c>
      <c r="G18" s="32"/>
      <c r="H18" s="55" t="s">
        <v>116</v>
      </c>
      <c r="I18" s="55">
        <v>38.200000000000003</v>
      </c>
      <c r="J18" s="55" t="s">
        <v>173</v>
      </c>
      <c r="K18" s="55" t="s">
        <v>145</v>
      </c>
      <c r="L18" s="55" t="s">
        <v>142</v>
      </c>
      <c r="M18" s="55" t="s">
        <v>142</v>
      </c>
      <c r="N18" s="55" t="s">
        <v>124</v>
      </c>
      <c r="O18" s="57" t="s">
        <v>131</v>
      </c>
      <c r="P18" s="39" t="s">
        <v>4</v>
      </c>
      <c r="Q18" s="245">
        <v>0.91032999999999997</v>
      </c>
      <c r="R18" s="245"/>
      <c r="S18" s="67">
        <v>0.89612999999999998</v>
      </c>
      <c r="T18" s="72">
        <f t="shared" si="5"/>
        <v>1.419999999999999E-2</v>
      </c>
      <c r="U18" s="246">
        <f t="shared" si="0"/>
        <v>261.28676236735049</v>
      </c>
      <c r="V18" s="246"/>
      <c r="W18" s="4">
        <f t="shared" si="7"/>
        <v>0.18400476223052867</v>
      </c>
      <c r="X18" s="36">
        <v>2014</v>
      </c>
      <c r="Y18" s="29">
        <v>42470</v>
      </c>
      <c r="Z18" s="32"/>
      <c r="AA18" s="247">
        <f t="shared" si="6"/>
        <v>0.93872999999999995</v>
      </c>
      <c r="AB18" s="247"/>
      <c r="AC18" s="39">
        <f t="shared" si="1"/>
        <v>27</v>
      </c>
      <c r="AD18" s="279">
        <f t="shared" si="2"/>
        <v>522.5735247347011</v>
      </c>
      <c r="AE18" s="279"/>
      <c r="AF18" s="280">
        <f t="shared" si="9"/>
        <v>283.99999999999983</v>
      </c>
      <c r="AG18" s="280"/>
      <c r="AH18" s="11">
        <v>1</v>
      </c>
      <c r="AI18" s="11">
        <v>1</v>
      </c>
      <c r="AJ18" s="11"/>
    </row>
    <row r="19" spans="2:42" x14ac:dyDescent="0.15">
      <c r="B19" s="28">
        <v>11</v>
      </c>
      <c r="C19" s="246">
        <f t="shared" si="4"/>
        <v>13586.911643102227</v>
      </c>
      <c r="D19" s="246"/>
      <c r="E19" s="36">
        <v>2014</v>
      </c>
      <c r="F19" s="29">
        <v>42454</v>
      </c>
      <c r="G19" s="32"/>
      <c r="H19" s="55" t="s">
        <v>122</v>
      </c>
      <c r="I19" s="55">
        <v>30</v>
      </c>
      <c r="J19" s="55" t="s">
        <v>143</v>
      </c>
      <c r="K19" s="75" t="s">
        <v>126</v>
      </c>
      <c r="L19" s="55" t="s">
        <v>143</v>
      </c>
      <c r="M19" s="55" t="s">
        <v>142</v>
      </c>
      <c r="N19" s="55" t="s">
        <v>144</v>
      </c>
      <c r="O19" s="57" t="s">
        <v>131</v>
      </c>
      <c r="P19" s="39" t="s">
        <v>4</v>
      </c>
      <c r="Q19" s="245">
        <v>0.91305999999999998</v>
      </c>
      <c r="R19" s="245"/>
      <c r="S19" s="67">
        <v>0.90471999999999997</v>
      </c>
      <c r="T19" s="72">
        <f t="shared" si="5"/>
        <v>8.3400000000000141E-3</v>
      </c>
      <c r="U19" s="246">
        <f t="shared" si="0"/>
        <v>271.73823286204453</v>
      </c>
      <c r="V19" s="246"/>
      <c r="W19" s="4">
        <f t="shared" si="7"/>
        <v>0.32582521925904567</v>
      </c>
      <c r="X19" s="36">
        <v>2014</v>
      </c>
      <c r="Y19" s="29">
        <v>42461</v>
      </c>
      <c r="Z19" s="32"/>
      <c r="AA19" s="267">
        <f>IF(Q19&gt;S19,Q19+(T19*2),Q19-(T19*2))</f>
        <v>0.92974000000000001</v>
      </c>
      <c r="AB19" s="268"/>
      <c r="AC19" s="39">
        <f t="shared" si="1"/>
        <v>7</v>
      </c>
      <c r="AD19" s="279">
        <f t="shared" si="2"/>
        <v>543.47646572408905</v>
      </c>
      <c r="AE19" s="279"/>
      <c r="AF19" s="280">
        <f t="shared" si="9"/>
        <v>166.8000000000003</v>
      </c>
      <c r="AG19" s="280"/>
      <c r="AI19" s="11"/>
      <c r="AJ19" s="11"/>
      <c r="AK19" s="34"/>
      <c r="AL19" s="34"/>
      <c r="AN19" s="47">
        <f>ROUNDUP(U19,0)</f>
        <v>272</v>
      </c>
      <c r="AO19" s="47">
        <f>ROUNDUP(AD19,0)*(-1)</f>
        <v>-544</v>
      </c>
      <c r="AP19" s="46">
        <f>IF(AN19=AO19,0,IF(AN19&gt;AO19,1,2))</f>
        <v>1</v>
      </c>
    </row>
    <row r="20" spans="2:42" x14ac:dyDescent="0.15">
      <c r="B20" s="28">
        <v>12</v>
      </c>
      <c r="C20" s="246">
        <f t="shared" si="4"/>
        <v>14130.388108826315</v>
      </c>
      <c r="D20" s="246"/>
      <c r="E20" s="36">
        <v>2014</v>
      </c>
      <c r="F20" s="29">
        <v>42464</v>
      </c>
      <c r="G20" s="32"/>
      <c r="H20" s="55" t="s">
        <v>122</v>
      </c>
      <c r="I20" s="55">
        <v>23.6</v>
      </c>
      <c r="J20" s="55" t="s">
        <v>143</v>
      </c>
      <c r="K20" s="55" t="s">
        <v>98</v>
      </c>
      <c r="L20" s="55" t="s">
        <v>143</v>
      </c>
      <c r="M20" s="55" t="s">
        <v>142</v>
      </c>
      <c r="N20" s="55" t="s">
        <v>66</v>
      </c>
      <c r="O20" s="57" t="s">
        <v>131</v>
      </c>
      <c r="P20" s="39" t="s">
        <v>4</v>
      </c>
      <c r="Q20" s="245">
        <v>0.93072999999999995</v>
      </c>
      <c r="R20" s="245"/>
      <c r="S20" s="67">
        <v>0.92152000000000001</v>
      </c>
      <c r="T20" s="72">
        <f t="shared" si="5"/>
        <v>9.2099999999999405E-3</v>
      </c>
      <c r="U20" s="246">
        <f t="shared" si="0"/>
        <v>282.60776217652631</v>
      </c>
      <c r="V20" s="246"/>
      <c r="W20" s="4">
        <f t="shared" si="7"/>
        <v>0.30684881886702298</v>
      </c>
      <c r="X20" s="36">
        <v>2014</v>
      </c>
      <c r="Y20" s="29">
        <v>42483</v>
      </c>
      <c r="Z20" s="32"/>
      <c r="AA20" s="269">
        <f>Q20</f>
        <v>0.93072999999999995</v>
      </c>
      <c r="AB20" s="270"/>
      <c r="AC20" s="39">
        <f t="shared" si="1"/>
        <v>19</v>
      </c>
      <c r="AD20" s="292">
        <f t="shared" si="2"/>
        <v>0</v>
      </c>
      <c r="AE20" s="292"/>
      <c r="AF20" s="280">
        <f t="shared" si="9"/>
        <v>0</v>
      </c>
      <c r="AG20" s="280"/>
      <c r="AI20" s="11"/>
      <c r="AJ20" s="103" t="s">
        <v>199</v>
      </c>
    </row>
    <row r="21" spans="2:42" x14ac:dyDescent="0.15">
      <c r="B21" s="28">
        <v>13</v>
      </c>
      <c r="C21" s="246">
        <f t="shared" si="4"/>
        <v>14130.388108826315</v>
      </c>
      <c r="D21" s="246"/>
      <c r="E21" s="36">
        <v>2014</v>
      </c>
      <c r="F21" s="29">
        <v>42484</v>
      </c>
      <c r="G21" s="32"/>
      <c r="H21" s="55" t="s">
        <v>116</v>
      </c>
      <c r="I21" s="55">
        <v>23.6</v>
      </c>
      <c r="J21" s="55" t="s">
        <v>184</v>
      </c>
      <c r="K21" s="55" t="s">
        <v>145</v>
      </c>
      <c r="L21" s="55" t="s">
        <v>143</v>
      </c>
      <c r="M21" s="55" t="s">
        <v>143</v>
      </c>
      <c r="N21" s="55" t="s">
        <v>200</v>
      </c>
      <c r="O21" s="57" t="s">
        <v>131</v>
      </c>
      <c r="P21" s="39" t="s">
        <v>3</v>
      </c>
      <c r="Q21" s="245">
        <v>0.92674999999999996</v>
      </c>
      <c r="R21" s="245"/>
      <c r="S21" s="67">
        <v>0.93771000000000004</v>
      </c>
      <c r="T21" s="72">
        <f t="shared" si="5"/>
        <v>1.0960000000000081E-2</v>
      </c>
      <c r="U21" s="246">
        <f t="shared" si="0"/>
        <v>282.60776217652631</v>
      </c>
      <c r="V21" s="246"/>
      <c r="W21" s="4">
        <f t="shared" si="7"/>
        <v>0.25785379760631771</v>
      </c>
      <c r="X21" s="36">
        <v>2014</v>
      </c>
      <c r="Y21" s="29">
        <v>42490</v>
      </c>
      <c r="Z21" s="32"/>
      <c r="AA21" s="269">
        <f>Q21</f>
        <v>0.92674999999999996</v>
      </c>
      <c r="AB21" s="270"/>
      <c r="AC21" s="39">
        <f t="shared" si="1"/>
        <v>6</v>
      </c>
      <c r="AD21" s="279">
        <f t="shared" si="2"/>
        <v>0</v>
      </c>
      <c r="AE21" s="279"/>
      <c r="AF21" s="280">
        <f t="shared" si="9"/>
        <v>0</v>
      </c>
      <c r="AG21" s="280"/>
      <c r="AI21" s="11"/>
      <c r="AJ21" s="11" t="s">
        <v>201</v>
      </c>
      <c r="AK21" s="34"/>
      <c r="AL21" s="34"/>
    </row>
    <row r="22" spans="2:42" x14ac:dyDescent="0.15">
      <c r="B22" s="28">
        <v>14</v>
      </c>
      <c r="C22" s="246">
        <f t="shared" si="4"/>
        <v>14130.388108826315</v>
      </c>
      <c r="D22" s="246"/>
      <c r="E22" s="105">
        <v>2014</v>
      </c>
      <c r="F22" s="29">
        <v>42544</v>
      </c>
      <c r="G22" s="32"/>
      <c r="H22" s="55" t="s">
        <v>122</v>
      </c>
      <c r="I22" s="55" t="s">
        <v>115</v>
      </c>
      <c r="J22" s="55" t="s">
        <v>202</v>
      </c>
      <c r="K22" s="55" t="s">
        <v>142</v>
      </c>
      <c r="L22" s="55" t="s">
        <v>115</v>
      </c>
      <c r="M22" s="55" t="s">
        <v>142</v>
      </c>
      <c r="N22" s="55" t="s">
        <v>67</v>
      </c>
      <c r="O22" s="57" t="s">
        <v>131</v>
      </c>
      <c r="P22" s="39" t="s">
        <v>4</v>
      </c>
      <c r="Q22" s="263">
        <v>0.94374999999999998</v>
      </c>
      <c r="R22" s="264"/>
      <c r="S22" s="102">
        <v>0.93274000000000001</v>
      </c>
      <c r="T22" s="72">
        <f t="shared" si="5"/>
        <v>1.1009999999999964E-2</v>
      </c>
      <c r="U22" s="246">
        <f t="shared" si="0"/>
        <v>282.60776217652631</v>
      </c>
      <c r="V22" s="246"/>
      <c r="W22" s="4">
        <f t="shared" si="7"/>
        <v>0.25668279943372141</v>
      </c>
      <c r="X22" s="105">
        <v>2014</v>
      </c>
      <c r="Y22" s="29">
        <v>42581</v>
      </c>
      <c r="Z22" s="32"/>
      <c r="AA22" s="271">
        <f>S22</f>
        <v>0.93274000000000001</v>
      </c>
      <c r="AB22" s="272"/>
      <c r="AC22" s="39">
        <f t="shared" si="1"/>
        <v>37</v>
      </c>
      <c r="AD22" s="279">
        <f t="shared" si="2"/>
        <v>-282.60776217652636</v>
      </c>
      <c r="AE22" s="279"/>
      <c r="AF22" s="280">
        <f t="shared" si="9"/>
        <v>-110.09999999999964</v>
      </c>
      <c r="AG22" s="280"/>
      <c r="AI22" s="11"/>
      <c r="AJ22" s="11"/>
    </row>
    <row r="23" spans="2:42" x14ac:dyDescent="0.15">
      <c r="B23" s="28">
        <v>15</v>
      </c>
      <c r="C23" s="246">
        <f t="shared" si="4"/>
        <v>13847.780346649788</v>
      </c>
      <c r="D23" s="246"/>
      <c r="E23" s="105">
        <v>2014</v>
      </c>
      <c r="F23" s="29">
        <v>42581</v>
      </c>
      <c r="G23" s="32"/>
      <c r="H23" s="55" t="s">
        <v>116</v>
      </c>
      <c r="I23" s="55">
        <v>23.6</v>
      </c>
      <c r="J23" s="55" t="s">
        <v>184</v>
      </c>
      <c r="K23" s="55" t="s">
        <v>115</v>
      </c>
      <c r="L23" s="55" t="s">
        <v>115</v>
      </c>
      <c r="M23" s="55" t="s">
        <v>142</v>
      </c>
      <c r="N23" s="55" t="s">
        <v>67</v>
      </c>
      <c r="O23" s="57" t="s">
        <v>131</v>
      </c>
      <c r="P23" s="39" t="s">
        <v>3</v>
      </c>
      <c r="Q23" s="263">
        <v>0.93293000000000004</v>
      </c>
      <c r="R23" s="264"/>
      <c r="S23" s="102">
        <v>0.94703000000000004</v>
      </c>
      <c r="T23" s="72">
        <f t="shared" si="5"/>
        <v>1.4100000000000001E-2</v>
      </c>
      <c r="U23" s="246">
        <f t="shared" si="0"/>
        <v>276.95560693299575</v>
      </c>
      <c r="V23" s="246"/>
      <c r="W23" s="4">
        <f t="shared" si="7"/>
        <v>0.19642241626453599</v>
      </c>
      <c r="X23" s="105">
        <v>2014</v>
      </c>
      <c r="Y23" s="29">
        <v>42625</v>
      </c>
      <c r="Z23" s="32"/>
      <c r="AA23" s="267">
        <f t="shared" ref="AA23" si="10">IF(Q23&gt;S23,Q23+(T23*2),Q23-(T23*2))</f>
        <v>0.90473000000000003</v>
      </c>
      <c r="AB23" s="268"/>
      <c r="AC23" s="39">
        <f t="shared" si="1"/>
        <v>44</v>
      </c>
      <c r="AD23" s="292">
        <f t="shared" si="2"/>
        <v>553.91121386599161</v>
      </c>
      <c r="AE23" s="292"/>
      <c r="AF23" s="280">
        <f t="shared" si="9"/>
        <v>282</v>
      </c>
      <c r="AG23" s="280"/>
      <c r="AI23" s="11"/>
      <c r="AJ23" s="11"/>
    </row>
    <row r="24" spans="2:42" x14ac:dyDescent="0.15">
      <c r="B24" s="28">
        <v>16</v>
      </c>
      <c r="C24" s="246">
        <f t="shared" si="4"/>
        <v>14401.691560515779</v>
      </c>
      <c r="D24" s="246"/>
      <c r="E24" s="105">
        <v>2014</v>
      </c>
      <c r="F24" s="29">
        <v>42632</v>
      </c>
      <c r="G24" s="32"/>
      <c r="H24" s="55" t="s">
        <v>122</v>
      </c>
      <c r="I24" s="55" t="s">
        <v>115</v>
      </c>
      <c r="J24" s="55" t="s">
        <v>115</v>
      </c>
      <c r="K24" s="55" t="s">
        <v>142</v>
      </c>
      <c r="L24" s="55" t="s">
        <v>115</v>
      </c>
      <c r="M24" s="55" t="s">
        <v>142</v>
      </c>
      <c r="N24" s="55" t="s">
        <v>66</v>
      </c>
      <c r="O24" s="57" t="s">
        <v>131</v>
      </c>
      <c r="P24" s="39" t="s">
        <v>3</v>
      </c>
      <c r="Q24" s="263">
        <v>0.89271999999999996</v>
      </c>
      <c r="R24" s="264"/>
      <c r="S24" s="102">
        <v>0.90730999999999995</v>
      </c>
      <c r="T24" s="72">
        <f t="shared" si="5"/>
        <v>1.4589999999999992E-2</v>
      </c>
      <c r="U24" s="246">
        <f t="shared" si="0"/>
        <v>288.03383121031561</v>
      </c>
      <c r="V24" s="246"/>
      <c r="W24" s="4">
        <f t="shared" si="7"/>
        <v>0.19741866429768046</v>
      </c>
      <c r="X24" s="105">
        <v>2014</v>
      </c>
      <c r="Y24" s="29">
        <v>42650</v>
      </c>
      <c r="Z24" s="32"/>
      <c r="AA24" s="273">
        <v>0.88266999999999995</v>
      </c>
      <c r="AB24" s="274"/>
      <c r="AC24" s="39">
        <f t="shared" si="1"/>
        <v>18</v>
      </c>
      <c r="AD24" s="279">
        <f t="shared" si="2"/>
        <v>198.40575761916895</v>
      </c>
      <c r="AE24" s="279"/>
      <c r="AF24" s="280">
        <f>IF(Y24="","",IF(P24="買",(AA24-Q24)*10000,(Q24-AA24)*10000))</f>
        <v>100.50000000000003</v>
      </c>
      <c r="AG24" s="280"/>
      <c r="AI24" s="11"/>
      <c r="AJ24" s="11"/>
      <c r="AK24" s="34"/>
      <c r="AL24" s="34"/>
    </row>
    <row r="25" spans="2:42" x14ac:dyDescent="0.15">
      <c r="B25" s="28">
        <v>17</v>
      </c>
      <c r="C25" s="246">
        <f t="shared" si="4"/>
        <v>14600.097318134947</v>
      </c>
      <c r="D25" s="246"/>
      <c r="E25" s="105">
        <v>2014</v>
      </c>
      <c r="F25" s="29">
        <v>42637</v>
      </c>
      <c r="G25" s="32"/>
      <c r="H25" s="55" t="s">
        <v>122</v>
      </c>
      <c r="I25" s="55" t="s">
        <v>67</v>
      </c>
      <c r="J25" s="55" t="s">
        <v>67</v>
      </c>
      <c r="K25" s="55" t="s">
        <v>142</v>
      </c>
      <c r="L25" s="55" t="s">
        <v>67</v>
      </c>
      <c r="M25" s="55" t="s">
        <v>142</v>
      </c>
      <c r="N25" s="55" t="s">
        <v>144</v>
      </c>
      <c r="O25" s="57" t="s">
        <v>131</v>
      </c>
      <c r="P25" s="39" t="s">
        <v>3</v>
      </c>
      <c r="Q25" s="263">
        <v>0.88404000000000005</v>
      </c>
      <c r="R25" s="264"/>
      <c r="S25" s="102">
        <v>0.89268999999999998</v>
      </c>
      <c r="T25" s="72">
        <f t="shared" si="5"/>
        <v>8.6499999999999355E-3</v>
      </c>
      <c r="U25" s="246">
        <f t="shared" si="0"/>
        <v>292.00194636269896</v>
      </c>
      <c r="V25" s="246"/>
      <c r="W25" s="4">
        <f t="shared" si="7"/>
        <v>0.33757450446555048</v>
      </c>
      <c r="X25" s="105">
        <v>2014</v>
      </c>
      <c r="Y25" s="29">
        <v>42644</v>
      </c>
      <c r="Z25" s="32"/>
      <c r="AA25" s="267">
        <f t="shared" ref="AA25" si="11">IF(Q25&gt;S25,Q25+(T25*2),Q25-(T25*2))</f>
        <v>0.86674000000000018</v>
      </c>
      <c r="AB25" s="268"/>
      <c r="AC25" s="39">
        <f t="shared" si="1"/>
        <v>7</v>
      </c>
      <c r="AD25" s="279">
        <f t="shared" si="2"/>
        <v>584.00389272539803</v>
      </c>
      <c r="AE25" s="279"/>
      <c r="AF25" s="280">
        <f t="shared" si="9"/>
        <v>172.99999999999872</v>
      </c>
      <c r="AG25" s="280"/>
      <c r="AI25" s="11"/>
      <c r="AJ25" s="11"/>
    </row>
    <row r="26" spans="2:42" x14ac:dyDescent="0.15">
      <c r="B26" s="28">
        <f>B25+1</f>
        <v>18</v>
      </c>
      <c r="C26" s="246">
        <f t="shared" ref="C26:C86" si="12">IF(AD25="","",C25+AD25)</f>
        <v>15184.101210860345</v>
      </c>
      <c r="D26" s="246"/>
      <c r="E26" s="105">
        <v>2014</v>
      </c>
      <c r="F26" s="29">
        <v>42679</v>
      </c>
      <c r="G26" s="32"/>
      <c r="H26" s="55" t="s">
        <v>160</v>
      </c>
      <c r="I26" s="55">
        <v>38.200000000000003</v>
      </c>
      <c r="J26" s="55" t="s">
        <v>161</v>
      </c>
      <c r="K26" s="55" t="s">
        <v>67</v>
      </c>
      <c r="L26" s="55" t="s">
        <v>67</v>
      </c>
      <c r="M26" s="55" t="s">
        <v>142</v>
      </c>
      <c r="N26" s="55" t="s">
        <v>67</v>
      </c>
      <c r="O26" s="57" t="s">
        <v>131</v>
      </c>
      <c r="P26" s="39" t="s">
        <v>3</v>
      </c>
      <c r="Q26" s="263">
        <v>0.86977000000000004</v>
      </c>
      <c r="R26" s="264"/>
      <c r="S26" s="102">
        <v>0.87611000000000006</v>
      </c>
      <c r="T26" s="72">
        <f t="shared" si="5"/>
        <v>6.3400000000000123E-3</v>
      </c>
      <c r="U26" s="246">
        <f t="shared" si="0"/>
        <v>303.6820242172069</v>
      </c>
      <c r="V26" s="246"/>
      <c r="W26" s="4">
        <f t="shared" si="7"/>
        <v>0.47899372904922138</v>
      </c>
      <c r="X26" s="105">
        <v>2014</v>
      </c>
      <c r="Y26" s="29">
        <v>42680</v>
      </c>
      <c r="Z26" s="32"/>
      <c r="AA26" s="267">
        <f>IF(Q26&gt;S26,Q26+(T26*2),Q26-(T26*2))</f>
        <v>0.85709000000000002</v>
      </c>
      <c r="AB26" s="268"/>
      <c r="AC26" s="39">
        <f t="shared" si="1"/>
        <v>1</v>
      </c>
      <c r="AD26" s="279">
        <f t="shared" si="2"/>
        <v>607.3640484344138</v>
      </c>
      <c r="AE26" s="279"/>
      <c r="AF26" s="280">
        <f t="shared" si="9"/>
        <v>126.80000000000024</v>
      </c>
      <c r="AG26" s="280"/>
      <c r="AI26" s="11"/>
      <c r="AJ26" s="11"/>
      <c r="AK26" s="34"/>
      <c r="AL26" s="34"/>
    </row>
    <row r="27" spans="2:42" x14ac:dyDescent="0.15">
      <c r="B27" s="39">
        <f t="shared" ref="B27:B87" si="13">B26+1</f>
        <v>19</v>
      </c>
      <c r="C27" s="246">
        <f t="shared" si="12"/>
        <v>15791.465259294759</v>
      </c>
      <c r="D27" s="246"/>
      <c r="E27" s="105">
        <v>2014</v>
      </c>
      <c r="F27" s="29">
        <v>42707</v>
      </c>
      <c r="G27" s="32"/>
      <c r="H27" s="55" t="s">
        <v>122</v>
      </c>
      <c r="I27" s="55">
        <v>23.6</v>
      </c>
      <c r="J27" s="55" t="s">
        <v>67</v>
      </c>
      <c r="K27" s="55" t="s">
        <v>142</v>
      </c>
      <c r="L27" s="55" t="s">
        <v>67</v>
      </c>
      <c r="M27" s="55" t="s">
        <v>142</v>
      </c>
      <c r="N27" s="55" t="s">
        <v>66</v>
      </c>
      <c r="O27" s="57" t="s">
        <v>131</v>
      </c>
      <c r="P27" s="39" t="s">
        <v>3</v>
      </c>
      <c r="Q27" s="263">
        <v>0.84326999999999996</v>
      </c>
      <c r="R27" s="264"/>
      <c r="S27" s="102">
        <v>0.85441999999999996</v>
      </c>
      <c r="T27" s="72">
        <f t="shared" si="5"/>
        <v>1.1149999999999993E-2</v>
      </c>
      <c r="U27" s="246">
        <f t="shared" si="0"/>
        <v>315.82930518589518</v>
      </c>
      <c r="V27" s="246"/>
      <c r="W27" s="4">
        <f t="shared" si="7"/>
        <v>0.28325498222950263</v>
      </c>
      <c r="X27" s="105">
        <v>2014</v>
      </c>
      <c r="Y27" s="29">
        <v>42719</v>
      </c>
      <c r="Z27" s="32"/>
      <c r="AA27" s="267">
        <f>IF(Q27&gt;S27,Q27+(T27*2),Q27-(T27*2))</f>
        <v>0.82096999999999998</v>
      </c>
      <c r="AB27" s="268"/>
      <c r="AC27" s="39">
        <f t="shared" si="1"/>
        <v>12</v>
      </c>
      <c r="AD27" s="279">
        <f t="shared" si="2"/>
        <v>631.65861037179047</v>
      </c>
      <c r="AE27" s="279"/>
      <c r="AF27" s="280">
        <f t="shared" si="9"/>
        <v>222.99999999999986</v>
      </c>
      <c r="AG27" s="280"/>
      <c r="AI27" s="11"/>
      <c r="AJ27" s="11"/>
    </row>
    <row r="28" spans="2:42" x14ac:dyDescent="0.15">
      <c r="B28" s="39">
        <f>B27+1</f>
        <v>20</v>
      </c>
      <c r="C28" s="246">
        <f t="shared" si="12"/>
        <v>16423.12386966655</v>
      </c>
      <c r="D28" s="246"/>
      <c r="E28" s="105">
        <v>2014</v>
      </c>
      <c r="F28" s="29">
        <v>42716</v>
      </c>
      <c r="G28" s="32"/>
      <c r="H28" s="55" t="s">
        <v>122</v>
      </c>
      <c r="I28" s="55">
        <v>23.6</v>
      </c>
      <c r="J28" s="55" t="s">
        <v>67</v>
      </c>
      <c r="K28" s="55" t="s">
        <v>142</v>
      </c>
      <c r="L28" s="55" t="s">
        <v>67</v>
      </c>
      <c r="M28" s="55" t="s">
        <v>162</v>
      </c>
      <c r="N28" s="55" t="s">
        <v>66</v>
      </c>
      <c r="O28" s="60" t="s">
        <v>133</v>
      </c>
      <c r="P28" s="39" t="s">
        <v>3</v>
      </c>
      <c r="Q28" s="263">
        <v>0.82142000000000004</v>
      </c>
      <c r="R28" s="264"/>
      <c r="S28" s="102">
        <v>0.83758999999999995</v>
      </c>
      <c r="T28" s="72">
        <f t="shared" si="5"/>
        <v>1.6169999999999907E-2</v>
      </c>
      <c r="U28" s="246">
        <f t="shared" si="0"/>
        <v>328.46247739333097</v>
      </c>
      <c r="V28" s="246"/>
      <c r="W28" s="4">
        <f t="shared" si="7"/>
        <v>0.20313078379303212</v>
      </c>
      <c r="X28" s="105">
        <v>2014</v>
      </c>
      <c r="Y28" s="29">
        <v>42727</v>
      </c>
      <c r="Z28" s="32"/>
      <c r="AA28" s="275">
        <f>IF(P28="買",Q28+(T28*0.618),Q28-(T28*0.618))</f>
        <v>0.81142694000000004</v>
      </c>
      <c r="AB28" s="276"/>
      <c r="AC28" s="39">
        <f t="shared" si="1"/>
        <v>11</v>
      </c>
      <c r="AD28" s="279">
        <f t="shared" si="2"/>
        <v>202.98981102907973</v>
      </c>
      <c r="AE28" s="279"/>
      <c r="AF28" s="280">
        <f t="shared" si="9"/>
        <v>99.930599999999984</v>
      </c>
      <c r="AG28" s="280"/>
      <c r="AI28" s="11"/>
      <c r="AJ28" s="11"/>
    </row>
    <row r="29" spans="2:42" x14ac:dyDescent="0.15">
      <c r="B29" s="39">
        <f>B28+1</f>
        <v>21</v>
      </c>
      <c r="C29" s="246">
        <f t="shared" ref="C29" si="14">IF(AD28="","",C28+AD28)</f>
        <v>16626.113680695631</v>
      </c>
      <c r="D29" s="246"/>
      <c r="E29" s="105">
        <v>2015</v>
      </c>
      <c r="F29" s="29">
        <v>42398</v>
      </c>
      <c r="G29" s="32"/>
      <c r="H29" s="55" t="s">
        <v>122</v>
      </c>
      <c r="I29" s="55" t="s">
        <v>115</v>
      </c>
      <c r="J29" s="55" t="s">
        <v>165</v>
      </c>
      <c r="K29" s="55" t="s">
        <v>67</v>
      </c>
      <c r="L29" s="55" t="s">
        <v>142</v>
      </c>
      <c r="M29" s="55" t="s">
        <v>142</v>
      </c>
      <c r="N29" s="55" t="s">
        <v>67</v>
      </c>
      <c r="O29" s="60" t="s">
        <v>133</v>
      </c>
      <c r="P29" s="39" t="s">
        <v>3</v>
      </c>
      <c r="Q29" s="263">
        <v>0.78576999999999997</v>
      </c>
      <c r="R29" s="264"/>
      <c r="S29" s="102">
        <v>0.80245999999999995</v>
      </c>
      <c r="T29" s="72">
        <f t="shared" si="5"/>
        <v>1.6689999999999983E-2</v>
      </c>
      <c r="U29" s="246">
        <f t="shared" si="0"/>
        <v>332.5222736139126</v>
      </c>
      <c r="V29" s="246"/>
      <c r="W29" s="4">
        <f t="shared" si="7"/>
        <v>0.19923443595800661</v>
      </c>
      <c r="X29" s="105">
        <v>2015</v>
      </c>
      <c r="Y29" s="29">
        <v>42399</v>
      </c>
      <c r="Z29" s="32"/>
      <c r="AA29" s="275">
        <f>IF(P29="買",Q29+(T29*0.618),Q29-(T29*0.618))</f>
        <v>0.77545558000000003</v>
      </c>
      <c r="AB29" s="276"/>
      <c r="AC29" s="39">
        <f t="shared" si="1"/>
        <v>1</v>
      </c>
      <c r="AD29" s="279">
        <f t="shared" si="2"/>
        <v>205.49876509339697</v>
      </c>
      <c r="AE29" s="279"/>
      <c r="AF29" s="280">
        <f t="shared" si="9"/>
        <v>103.14419999999936</v>
      </c>
      <c r="AG29" s="280"/>
      <c r="AI29" s="11"/>
      <c r="AJ29" s="11" t="s">
        <v>164</v>
      </c>
      <c r="AK29" s="34"/>
      <c r="AL29" s="34"/>
    </row>
    <row r="30" spans="2:42" x14ac:dyDescent="0.15">
      <c r="B30" s="39">
        <f t="shared" si="13"/>
        <v>22</v>
      </c>
      <c r="C30" s="246">
        <f t="shared" si="12"/>
        <v>16831.612445789029</v>
      </c>
      <c r="D30" s="246"/>
      <c r="E30" s="105">
        <v>2015</v>
      </c>
      <c r="F30" s="29">
        <v>42425</v>
      </c>
      <c r="G30" s="32"/>
      <c r="H30" s="55" t="s">
        <v>116</v>
      </c>
      <c r="I30" s="55">
        <v>23.6</v>
      </c>
      <c r="J30" s="55" t="s">
        <v>183</v>
      </c>
      <c r="K30" s="55" t="s">
        <v>67</v>
      </c>
      <c r="L30" s="55" t="s">
        <v>142</v>
      </c>
      <c r="M30" s="55" t="s">
        <v>142</v>
      </c>
      <c r="N30" s="55" t="s">
        <v>67</v>
      </c>
      <c r="O30" s="60" t="s">
        <v>133</v>
      </c>
      <c r="P30" s="39" t="s">
        <v>4</v>
      </c>
      <c r="Q30" s="263">
        <v>0.78761999999999999</v>
      </c>
      <c r="R30" s="264"/>
      <c r="S30" s="102">
        <v>0.76434999999999997</v>
      </c>
      <c r="T30" s="72">
        <f t="shared" si="5"/>
        <v>2.3270000000000013E-2</v>
      </c>
      <c r="U30" s="246">
        <f t="shared" si="0"/>
        <v>336.63224891578056</v>
      </c>
      <c r="V30" s="246"/>
      <c r="W30" s="4">
        <f t="shared" si="7"/>
        <v>0.14466362222422877</v>
      </c>
      <c r="X30" s="105">
        <v>2015</v>
      </c>
      <c r="Y30" s="29">
        <v>42439</v>
      </c>
      <c r="Z30" s="32"/>
      <c r="AA30" s="271">
        <f>S30</f>
        <v>0.76434999999999997</v>
      </c>
      <c r="AB30" s="272"/>
      <c r="AC30" s="39">
        <f t="shared" si="1"/>
        <v>14</v>
      </c>
      <c r="AD30" s="279">
        <f t="shared" si="2"/>
        <v>-336.63224891578051</v>
      </c>
      <c r="AE30" s="279"/>
      <c r="AF30" s="280">
        <f t="shared" si="9"/>
        <v>-232.70000000000013</v>
      </c>
      <c r="AG30" s="280"/>
      <c r="AI30" s="11"/>
      <c r="AJ30" s="11"/>
      <c r="AN30" s="47">
        <f>ROUNDUP(U30,0)</f>
        <v>337</v>
      </c>
      <c r="AO30" s="47">
        <f>ROUNDUP(AD30,0)*(-1)</f>
        <v>337</v>
      </c>
      <c r="AP30" s="46">
        <f>IF(AN30=AO30,0,IF(AN30&gt;AO30,1,2))</f>
        <v>0</v>
      </c>
    </row>
    <row r="31" spans="2:42" x14ac:dyDescent="0.15">
      <c r="B31" s="39">
        <f>B30+1</f>
        <v>23</v>
      </c>
      <c r="C31" s="246">
        <f t="shared" ref="C31" si="15">IF(AD30="","",C30+AD30)</f>
        <v>16494.98019687325</v>
      </c>
      <c r="D31" s="246"/>
      <c r="E31" s="105">
        <v>2015</v>
      </c>
      <c r="F31" s="29">
        <v>42476</v>
      </c>
      <c r="G31" s="32"/>
      <c r="H31" s="55" t="s">
        <v>116</v>
      </c>
      <c r="I31" s="55">
        <v>23.6</v>
      </c>
      <c r="J31" s="55" t="s">
        <v>183</v>
      </c>
      <c r="K31" s="55" t="s">
        <v>67</v>
      </c>
      <c r="L31" s="55" t="s">
        <v>67</v>
      </c>
      <c r="M31" s="55" t="s">
        <v>142</v>
      </c>
      <c r="N31" s="55" t="s">
        <v>66</v>
      </c>
      <c r="O31" s="60" t="s">
        <v>133</v>
      </c>
      <c r="P31" s="39" t="s">
        <v>4</v>
      </c>
      <c r="Q31" s="263">
        <v>0.77385000000000004</v>
      </c>
      <c r="R31" s="264"/>
      <c r="S31" s="102">
        <v>0.75527999999999995</v>
      </c>
      <c r="T31" s="72">
        <f t="shared" si="5"/>
        <v>1.8570000000000086E-2</v>
      </c>
      <c r="U31" s="246">
        <f t="shared" si="0"/>
        <v>329.89960393746503</v>
      </c>
      <c r="V31" s="246"/>
      <c r="W31" s="4">
        <f t="shared" si="7"/>
        <v>0.17765191380585005</v>
      </c>
      <c r="X31" s="105">
        <v>2015</v>
      </c>
      <c r="Y31" s="29">
        <v>42487</v>
      </c>
      <c r="Z31" s="32"/>
      <c r="AA31" s="275">
        <f>IF(P31="買",Q31+(T31*0.618),Q31-(T31*0.618))</f>
        <v>0.78532626000000005</v>
      </c>
      <c r="AB31" s="276"/>
      <c r="AC31" s="39">
        <f t="shared" si="1"/>
        <v>11</v>
      </c>
      <c r="AD31" s="279">
        <f t="shared" si="2"/>
        <v>203.87795523335276</v>
      </c>
      <c r="AE31" s="279"/>
      <c r="AF31" s="280">
        <f t="shared" si="9"/>
        <v>114.76260000000016</v>
      </c>
      <c r="AG31" s="280"/>
      <c r="AI31" s="11"/>
      <c r="AJ31" s="11" t="s">
        <v>167</v>
      </c>
      <c r="AK31" s="34"/>
      <c r="AL31" s="34"/>
      <c r="AN31" s="47">
        <f>ROUNDUP(U31,0)</f>
        <v>330</v>
      </c>
      <c r="AO31" s="47">
        <f>ROUNDUP(AD31,0)*(-1)</f>
        <v>-204</v>
      </c>
      <c r="AP31" s="46">
        <f>IF(AN31=AO31,0,IF(AN31&gt;AO31,1,2))</f>
        <v>1</v>
      </c>
    </row>
    <row r="32" spans="2:42" x14ac:dyDescent="0.15">
      <c r="B32" s="39">
        <f t="shared" si="13"/>
        <v>24</v>
      </c>
      <c r="C32" s="246">
        <f t="shared" si="12"/>
        <v>16698.858152106604</v>
      </c>
      <c r="D32" s="246"/>
      <c r="E32" s="105">
        <v>2015</v>
      </c>
      <c r="F32" s="29">
        <v>42487</v>
      </c>
      <c r="G32" s="32"/>
      <c r="H32" s="55" t="s">
        <v>122</v>
      </c>
      <c r="I32" s="55" t="s">
        <v>67</v>
      </c>
      <c r="J32" s="55" t="s">
        <v>204</v>
      </c>
      <c r="K32" s="55" t="s">
        <v>142</v>
      </c>
      <c r="L32" s="55" t="s">
        <v>142</v>
      </c>
      <c r="M32" s="55" t="s">
        <v>142</v>
      </c>
      <c r="N32" s="55" t="s">
        <v>66</v>
      </c>
      <c r="O32" s="60" t="s">
        <v>133</v>
      </c>
      <c r="P32" s="39" t="s">
        <v>4</v>
      </c>
      <c r="Q32" s="263">
        <v>0.78422999999999998</v>
      </c>
      <c r="R32" s="264"/>
      <c r="S32" s="102">
        <v>0.76827999999999996</v>
      </c>
      <c r="T32" s="72">
        <f t="shared" si="5"/>
        <v>1.595000000000002E-2</v>
      </c>
      <c r="U32" s="246">
        <f t="shared" si="0"/>
        <v>333.97716304213208</v>
      </c>
      <c r="V32" s="246"/>
      <c r="W32" s="4">
        <f t="shared" si="7"/>
        <v>0.20939007087280981</v>
      </c>
      <c r="X32" s="105">
        <v>2015</v>
      </c>
      <c r="Y32" s="29">
        <v>42488</v>
      </c>
      <c r="Z32" s="32"/>
      <c r="AA32" s="275">
        <f>IF(P32="買",Q32+(T32*0.618),Q32-(T32*0.618))</f>
        <v>0.79408710000000005</v>
      </c>
      <c r="AB32" s="276"/>
      <c r="AC32" s="39">
        <f t="shared" si="1"/>
        <v>1</v>
      </c>
      <c r="AD32" s="279">
        <f t="shared" si="2"/>
        <v>206.39788676003866</v>
      </c>
      <c r="AE32" s="279"/>
      <c r="AF32" s="280">
        <f t="shared" si="9"/>
        <v>98.571000000000623</v>
      </c>
      <c r="AG32" s="280"/>
      <c r="AI32" s="11"/>
      <c r="AJ32" s="11"/>
    </row>
    <row r="33" spans="2:42" x14ac:dyDescent="0.15">
      <c r="B33" s="39">
        <f t="shared" si="13"/>
        <v>25</v>
      </c>
      <c r="C33" s="246">
        <f t="shared" si="12"/>
        <v>16905.256038866642</v>
      </c>
      <c r="D33" s="246"/>
      <c r="E33" s="105">
        <v>2015</v>
      </c>
      <c r="F33" s="29">
        <v>42558</v>
      </c>
      <c r="G33" s="32"/>
      <c r="H33" s="55" t="s">
        <v>122</v>
      </c>
      <c r="I33" s="55" t="s">
        <v>67</v>
      </c>
      <c r="J33" s="55" t="s">
        <v>67</v>
      </c>
      <c r="K33" s="55" t="s">
        <v>142</v>
      </c>
      <c r="L33" s="55" t="s">
        <v>67</v>
      </c>
      <c r="M33" s="55" t="s">
        <v>142</v>
      </c>
      <c r="N33" s="55" t="s">
        <v>169</v>
      </c>
      <c r="O33" s="57" t="s">
        <v>131</v>
      </c>
      <c r="P33" s="39" t="s">
        <v>3</v>
      </c>
      <c r="Q33" s="263">
        <v>0.74624999999999997</v>
      </c>
      <c r="R33" s="264"/>
      <c r="S33" s="102">
        <v>0.75312999999999997</v>
      </c>
      <c r="T33" s="72">
        <f t="shared" si="5"/>
        <v>6.8799999999999972E-3</v>
      </c>
      <c r="U33" s="246">
        <f t="shared" si="0"/>
        <v>338.10512077733284</v>
      </c>
      <c r="V33" s="246"/>
      <c r="W33" s="4">
        <f t="shared" si="7"/>
        <v>0.49143186159496077</v>
      </c>
      <c r="X33" s="105">
        <v>2015</v>
      </c>
      <c r="Y33" s="29">
        <v>42575</v>
      </c>
      <c r="Z33" s="32"/>
      <c r="AA33" s="267">
        <f t="shared" ref="AA33" si="16">IF(Q33&gt;S33,Q33+(T33*2),Q33-(T33*2))</f>
        <v>0.73248999999999997</v>
      </c>
      <c r="AB33" s="268"/>
      <c r="AC33" s="39">
        <f t="shared" si="1"/>
        <v>17</v>
      </c>
      <c r="AD33" s="279">
        <f t="shared" si="2"/>
        <v>676.2102415546658</v>
      </c>
      <c r="AE33" s="279"/>
      <c r="AF33" s="280">
        <f t="shared" si="9"/>
        <v>137.59999999999994</v>
      </c>
      <c r="AG33" s="280"/>
      <c r="AI33" s="11"/>
      <c r="AJ33" s="11" t="s">
        <v>168</v>
      </c>
      <c r="AK33" s="34"/>
      <c r="AL33" s="34"/>
      <c r="AN33" s="47">
        <f>ROUNDUP(U33,0)</f>
        <v>339</v>
      </c>
      <c r="AO33" s="47">
        <f>ROUNDUP(AD33,0)*(-1)</f>
        <v>-677</v>
      </c>
      <c r="AP33" s="46">
        <f>IF(AN33=AO33,0,IF(AN33&gt;AO33,1,2))</f>
        <v>1</v>
      </c>
    </row>
    <row r="34" spans="2:42" x14ac:dyDescent="0.15">
      <c r="B34" s="39">
        <f>B33+1</f>
        <v>26</v>
      </c>
      <c r="C34" s="246">
        <f t="shared" ref="C34" si="17">IF(AD33="","",C33+AD33)</f>
        <v>17581.466280421308</v>
      </c>
      <c r="D34" s="246"/>
      <c r="E34" s="105">
        <v>2015</v>
      </c>
      <c r="F34" s="29">
        <v>42617</v>
      </c>
      <c r="G34" s="32"/>
      <c r="H34" s="55" t="s">
        <v>122</v>
      </c>
      <c r="I34" s="55" t="s">
        <v>67</v>
      </c>
      <c r="J34" s="55" t="s">
        <v>165</v>
      </c>
      <c r="K34" s="55" t="s">
        <v>142</v>
      </c>
      <c r="L34" s="55" t="s">
        <v>142</v>
      </c>
      <c r="M34" s="55" t="s">
        <v>142</v>
      </c>
      <c r="N34" s="55" t="s">
        <v>67</v>
      </c>
      <c r="O34" s="57" t="s">
        <v>131</v>
      </c>
      <c r="P34" s="39" t="s">
        <v>3</v>
      </c>
      <c r="Q34" s="263">
        <v>0.69818999999999998</v>
      </c>
      <c r="R34" s="264"/>
      <c r="S34" s="102">
        <v>0.70476000000000005</v>
      </c>
      <c r="T34" s="72">
        <f t="shared" si="5"/>
        <v>6.5700000000000758E-3</v>
      </c>
      <c r="U34" s="246">
        <f t="shared" si="0"/>
        <v>351.62932560842614</v>
      </c>
      <c r="V34" s="246"/>
      <c r="W34" s="4">
        <f t="shared" si="7"/>
        <v>0.53520445298085562</v>
      </c>
      <c r="X34" s="105">
        <v>2015</v>
      </c>
      <c r="Y34" s="29">
        <v>42622</v>
      </c>
      <c r="Z34" s="32"/>
      <c r="AA34" s="271">
        <f>S34</f>
        <v>0.70476000000000005</v>
      </c>
      <c r="AB34" s="272"/>
      <c r="AC34" s="39">
        <f t="shared" si="1"/>
        <v>5</v>
      </c>
      <c r="AD34" s="279">
        <f t="shared" si="2"/>
        <v>-351.6293256084262</v>
      </c>
      <c r="AE34" s="279"/>
      <c r="AF34" s="280">
        <f t="shared" si="9"/>
        <v>-65.700000000000756</v>
      </c>
      <c r="AG34" s="280"/>
      <c r="AI34" s="11"/>
      <c r="AJ34" s="103" t="s">
        <v>167</v>
      </c>
    </row>
    <row r="35" spans="2:42" x14ac:dyDescent="0.15">
      <c r="B35" s="39">
        <f t="shared" si="13"/>
        <v>27</v>
      </c>
      <c r="C35" s="246">
        <f t="shared" si="12"/>
        <v>17229.836954812883</v>
      </c>
      <c r="D35" s="246"/>
      <c r="E35" s="105">
        <v>2015</v>
      </c>
      <c r="F35" s="29">
        <v>42652</v>
      </c>
      <c r="G35" s="32"/>
      <c r="H35" s="55" t="s">
        <v>116</v>
      </c>
      <c r="I35" s="55">
        <v>23.6</v>
      </c>
      <c r="J35" s="55" t="s">
        <v>183</v>
      </c>
      <c r="K35" s="55" t="s">
        <v>67</v>
      </c>
      <c r="L35" s="55" t="s">
        <v>142</v>
      </c>
      <c r="M35" s="55" t="s">
        <v>142</v>
      </c>
      <c r="N35" s="55" t="s">
        <v>66</v>
      </c>
      <c r="O35" s="60" t="s">
        <v>133</v>
      </c>
      <c r="P35" s="39" t="s">
        <v>4</v>
      </c>
      <c r="Q35" s="263">
        <v>0.72796000000000005</v>
      </c>
      <c r="R35" s="264"/>
      <c r="S35" s="102">
        <v>0.69364999999999999</v>
      </c>
      <c r="T35" s="72">
        <f t="shared" si="5"/>
        <v>3.4310000000000063E-2</v>
      </c>
      <c r="U35" s="246">
        <f t="shared" si="0"/>
        <v>344.59673909625769</v>
      </c>
      <c r="V35" s="246"/>
      <c r="W35" s="4">
        <f t="shared" si="7"/>
        <v>0.10043623989981264</v>
      </c>
      <c r="X35" s="105">
        <v>2015</v>
      </c>
      <c r="Y35" s="29">
        <v>42722</v>
      </c>
      <c r="Z35" s="32"/>
      <c r="AA35" s="277">
        <v>0.70965</v>
      </c>
      <c r="AB35" s="278"/>
      <c r="AC35" s="39">
        <f t="shared" si="1"/>
        <v>70</v>
      </c>
      <c r="AD35" s="279">
        <f t="shared" si="2"/>
        <v>-183.89875525655742</v>
      </c>
      <c r="AE35" s="279"/>
      <c r="AF35" s="280">
        <f t="shared" si="9"/>
        <v>-183.10000000000048</v>
      </c>
      <c r="AG35" s="280"/>
      <c r="AI35" s="11"/>
      <c r="AJ35" s="11"/>
      <c r="AN35" s="47">
        <f t="shared" ref="AN35:AN41" si="18">ROUNDUP(U35,0)</f>
        <v>345</v>
      </c>
      <c r="AO35" s="47">
        <f t="shared" ref="AO35:AO41" si="19">ROUNDUP(AD35,0)*(-1)</f>
        <v>184</v>
      </c>
      <c r="AP35" s="46">
        <f t="shared" ref="AP35:AP41" si="20">IF(AN35=AO35,0,IF(AN35&gt;AO35,1,2))</f>
        <v>1</v>
      </c>
    </row>
    <row r="36" spans="2:42" x14ac:dyDescent="0.15">
      <c r="B36" s="39">
        <f t="shared" si="13"/>
        <v>28</v>
      </c>
      <c r="C36" s="246">
        <f t="shared" si="12"/>
        <v>17045.938199556327</v>
      </c>
      <c r="D36" s="246"/>
      <c r="E36" s="105">
        <v>2016</v>
      </c>
      <c r="F36" s="29">
        <v>42397</v>
      </c>
      <c r="G36" s="32"/>
      <c r="H36" s="55" t="s">
        <v>116</v>
      </c>
      <c r="I36" s="55">
        <v>23.6</v>
      </c>
      <c r="J36" s="55" t="s">
        <v>175</v>
      </c>
      <c r="K36" s="55" t="s">
        <v>67</v>
      </c>
      <c r="L36" s="55" t="s">
        <v>142</v>
      </c>
      <c r="M36" s="55" t="s">
        <v>142</v>
      </c>
      <c r="N36" s="55" t="s">
        <v>67</v>
      </c>
      <c r="O36" s="57" t="s">
        <v>131</v>
      </c>
      <c r="P36" s="39" t="s">
        <v>4</v>
      </c>
      <c r="Q36" s="263">
        <v>0.70484000000000002</v>
      </c>
      <c r="R36" s="264"/>
      <c r="S36" s="102">
        <v>0.69184000000000001</v>
      </c>
      <c r="T36" s="72">
        <f t="shared" si="5"/>
        <v>1.3000000000000012E-2</v>
      </c>
      <c r="U36" s="246">
        <f t="shared" si="0"/>
        <v>340.91876399112653</v>
      </c>
      <c r="V36" s="246"/>
      <c r="W36" s="4">
        <f t="shared" si="7"/>
        <v>0.26224520307009713</v>
      </c>
      <c r="X36" s="105">
        <v>2016</v>
      </c>
      <c r="Y36" s="29">
        <v>42432</v>
      </c>
      <c r="Z36" s="32"/>
      <c r="AA36" s="267">
        <f t="shared" ref="AA36" si="21">IF(Q36&gt;S36,Q36+(T36*2),Q36-(T36*2))</f>
        <v>0.73084000000000005</v>
      </c>
      <c r="AB36" s="268"/>
      <c r="AC36" s="39">
        <f t="shared" si="1"/>
        <v>35</v>
      </c>
      <c r="AD36" s="279">
        <f t="shared" si="2"/>
        <v>681.83752798225316</v>
      </c>
      <c r="AE36" s="279"/>
      <c r="AF36" s="280">
        <f t="shared" si="9"/>
        <v>260.00000000000023</v>
      </c>
      <c r="AG36" s="280"/>
      <c r="AI36" s="11"/>
      <c r="AJ36" s="11" t="s">
        <v>172</v>
      </c>
      <c r="AK36" s="34">
        <f>SUM(AD29:AE36)</f>
        <v>1101.6620468429433</v>
      </c>
      <c r="AL36" s="34"/>
      <c r="AM36" s="35">
        <f>AK36/C29</f>
        <v>6.6260947567203812E-2</v>
      </c>
      <c r="AN36" s="47">
        <f t="shared" si="18"/>
        <v>341</v>
      </c>
      <c r="AO36" s="47">
        <f t="shared" si="19"/>
        <v>-682</v>
      </c>
      <c r="AP36" s="46">
        <f t="shared" si="20"/>
        <v>1</v>
      </c>
    </row>
    <row r="37" spans="2:42" x14ac:dyDescent="0.15">
      <c r="B37" s="39">
        <f t="shared" si="13"/>
        <v>29</v>
      </c>
      <c r="C37" s="246">
        <f t="shared" si="12"/>
        <v>17727.775727538581</v>
      </c>
      <c r="D37" s="246"/>
      <c r="E37" s="105">
        <v>2016</v>
      </c>
      <c r="F37" s="29">
        <v>42447</v>
      </c>
      <c r="G37" s="32"/>
      <c r="H37" s="55" t="s">
        <v>122</v>
      </c>
      <c r="I37" s="89">
        <v>23.6</v>
      </c>
      <c r="J37" s="55" t="s">
        <v>67</v>
      </c>
      <c r="K37" s="55" t="s">
        <v>142</v>
      </c>
      <c r="L37" s="55" t="s">
        <v>67</v>
      </c>
      <c r="M37" s="55" t="s">
        <v>142</v>
      </c>
      <c r="N37" s="55" t="s">
        <v>66</v>
      </c>
      <c r="O37" s="60" t="s">
        <v>133</v>
      </c>
      <c r="P37" s="39" t="s">
        <v>4</v>
      </c>
      <c r="Q37" s="263">
        <v>0.76505999999999996</v>
      </c>
      <c r="R37" s="264"/>
      <c r="S37" s="102">
        <v>0.74280000000000002</v>
      </c>
      <c r="T37" s="72">
        <f t="shared" si="5"/>
        <v>2.2259999999999946E-2</v>
      </c>
      <c r="U37" s="246">
        <f t="shared" ref="U37:U68" si="22">IF(F37="","",C37*$V$7)</f>
        <v>354.55551455077165</v>
      </c>
      <c r="V37" s="246"/>
      <c r="W37" s="4">
        <f t="shared" si="7"/>
        <v>0.15927920689612424</v>
      </c>
      <c r="X37" s="105">
        <v>2016</v>
      </c>
      <c r="Y37" s="29">
        <v>42476</v>
      </c>
      <c r="Z37" s="32"/>
      <c r="AA37" s="275">
        <f>IF(P37="買",Q37+(T37*0.618),Q37-(T37*0.618))</f>
        <v>0.77881667999999993</v>
      </c>
      <c r="AB37" s="276"/>
      <c r="AC37" s="39">
        <f t="shared" ref="AC37:AC68" si="23">IF((Y37-F37)&gt;=0,Y37-F37,($AC$2-F37)+(Y37-$AD$2))</f>
        <v>29</v>
      </c>
      <c r="AD37" s="279">
        <f t="shared" ref="AD37:AD68" si="24">IF(Y37="","",(IF(P37="売",Q37-AA37,AA37-Q37))*W37*100000)</f>
        <v>219.1153079923769</v>
      </c>
      <c r="AE37" s="279"/>
      <c r="AF37" s="280">
        <f t="shared" si="9"/>
        <v>137.56679999999966</v>
      </c>
      <c r="AG37" s="280"/>
      <c r="AI37" s="11"/>
      <c r="AJ37" s="11"/>
      <c r="AN37" s="47">
        <f t="shared" si="18"/>
        <v>355</v>
      </c>
      <c r="AO37" s="47">
        <f t="shared" si="19"/>
        <v>-220</v>
      </c>
      <c r="AP37" s="46">
        <f t="shared" si="20"/>
        <v>1</v>
      </c>
    </row>
    <row r="38" spans="2:42" x14ac:dyDescent="0.15">
      <c r="B38" s="39">
        <f t="shared" si="13"/>
        <v>30</v>
      </c>
      <c r="C38" s="246">
        <f t="shared" si="12"/>
        <v>17946.891035530956</v>
      </c>
      <c r="D38" s="246"/>
      <c r="E38" s="105">
        <v>2016</v>
      </c>
      <c r="F38" s="29">
        <v>42496</v>
      </c>
      <c r="G38" s="32"/>
      <c r="H38" s="55" t="s">
        <v>122</v>
      </c>
      <c r="I38" s="55">
        <v>38.200000000000003</v>
      </c>
      <c r="J38" s="55" t="s">
        <v>165</v>
      </c>
      <c r="K38" s="55" t="s">
        <v>142</v>
      </c>
      <c r="L38" s="55" t="s">
        <v>67</v>
      </c>
      <c r="M38" s="55" t="s">
        <v>142</v>
      </c>
      <c r="N38" s="55" t="s">
        <v>67</v>
      </c>
      <c r="O38" s="57" t="s">
        <v>131</v>
      </c>
      <c r="P38" s="39" t="s">
        <v>3</v>
      </c>
      <c r="Q38" s="263">
        <v>0.74468000000000001</v>
      </c>
      <c r="R38" s="264"/>
      <c r="S38" s="102">
        <v>0.75134999999999996</v>
      </c>
      <c r="T38" s="72">
        <f t="shared" si="5"/>
        <v>6.6699999999999537E-3</v>
      </c>
      <c r="U38" s="246">
        <f t="shared" si="22"/>
        <v>358.93782071061912</v>
      </c>
      <c r="V38" s="246"/>
      <c r="W38" s="4">
        <f t="shared" si="7"/>
        <v>0.53813766223481507</v>
      </c>
      <c r="X38" s="105">
        <v>2016</v>
      </c>
      <c r="Y38" s="29">
        <v>42499</v>
      </c>
      <c r="Z38" s="32"/>
      <c r="AA38" s="267">
        <f t="shared" ref="AA38" si="25">IF(Q38&gt;S38,Q38+(T38*2),Q38-(T38*2))</f>
        <v>0.7313400000000001</v>
      </c>
      <c r="AB38" s="268"/>
      <c r="AC38" s="39">
        <f t="shared" si="23"/>
        <v>3</v>
      </c>
      <c r="AD38" s="279">
        <f t="shared" si="24"/>
        <v>717.87564142123836</v>
      </c>
      <c r="AE38" s="279"/>
      <c r="AF38" s="280">
        <f t="shared" si="9"/>
        <v>133.39999999999907</v>
      </c>
      <c r="AG38" s="280"/>
      <c r="AI38" s="11"/>
      <c r="AJ38" s="11"/>
      <c r="AN38" s="47">
        <f t="shared" si="18"/>
        <v>359</v>
      </c>
      <c r="AO38" s="47">
        <f t="shared" si="19"/>
        <v>-718</v>
      </c>
      <c r="AP38" s="46">
        <f t="shared" si="20"/>
        <v>1</v>
      </c>
    </row>
    <row r="39" spans="2:42" x14ac:dyDescent="0.15">
      <c r="B39" s="39">
        <f t="shared" si="13"/>
        <v>31</v>
      </c>
      <c r="C39" s="246">
        <f t="shared" si="12"/>
        <v>18664.766676952193</v>
      </c>
      <c r="D39" s="246"/>
      <c r="E39" s="105">
        <v>2016</v>
      </c>
      <c r="F39" s="29">
        <v>42503</v>
      </c>
      <c r="G39" s="32"/>
      <c r="H39" s="55" t="s">
        <v>122</v>
      </c>
      <c r="I39" s="89">
        <v>23.6</v>
      </c>
      <c r="J39" s="55" t="s">
        <v>165</v>
      </c>
      <c r="K39" s="55" t="s">
        <v>142</v>
      </c>
      <c r="L39" s="55" t="s">
        <v>142</v>
      </c>
      <c r="M39" s="55" t="s">
        <v>142</v>
      </c>
      <c r="N39" s="55" t="s">
        <v>66</v>
      </c>
      <c r="O39" s="57" t="s">
        <v>131</v>
      </c>
      <c r="P39" s="39" t="s">
        <v>3</v>
      </c>
      <c r="Q39" s="263">
        <v>0.72997000000000001</v>
      </c>
      <c r="R39" s="264"/>
      <c r="S39" s="102">
        <v>0.74019000000000001</v>
      </c>
      <c r="T39" s="72">
        <f t="shared" si="5"/>
        <v>1.0220000000000007E-2</v>
      </c>
      <c r="U39" s="246">
        <f t="shared" si="22"/>
        <v>373.29533353904384</v>
      </c>
      <c r="V39" s="246"/>
      <c r="W39" s="4">
        <f t="shared" si="7"/>
        <v>0.36525962185816407</v>
      </c>
      <c r="X39" s="105">
        <v>2016</v>
      </c>
      <c r="Y39" s="29">
        <v>42521</v>
      </c>
      <c r="Z39" s="32"/>
      <c r="AA39" s="277">
        <v>0.72667999999999999</v>
      </c>
      <c r="AB39" s="278"/>
      <c r="AC39" s="39">
        <f t="shared" si="23"/>
        <v>18</v>
      </c>
      <c r="AD39" s="279">
        <f t="shared" si="24"/>
        <v>120.17041559133654</v>
      </c>
      <c r="AE39" s="279"/>
      <c r="AF39" s="280">
        <f t="shared" si="9"/>
        <v>32.900000000000148</v>
      </c>
      <c r="AG39" s="280"/>
      <c r="AI39" s="11"/>
      <c r="AJ39" s="11"/>
      <c r="AK39" s="34"/>
      <c r="AL39" s="34"/>
      <c r="AN39" s="47">
        <f t="shared" si="18"/>
        <v>374</v>
      </c>
      <c r="AO39" s="47">
        <f t="shared" si="19"/>
        <v>-121</v>
      </c>
      <c r="AP39" s="46">
        <f t="shared" si="20"/>
        <v>1</v>
      </c>
    </row>
    <row r="40" spans="2:42" x14ac:dyDescent="0.15">
      <c r="B40" s="39">
        <f t="shared" si="13"/>
        <v>32</v>
      </c>
      <c r="C40" s="246">
        <f t="shared" si="12"/>
        <v>18784.937092543529</v>
      </c>
      <c r="D40" s="246"/>
      <c r="E40" s="105">
        <v>2016</v>
      </c>
      <c r="F40" s="29">
        <v>42542</v>
      </c>
      <c r="G40" s="32"/>
      <c r="H40" s="55" t="s">
        <v>122</v>
      </c>
      <c r="I40" s="55">
        <v>38.200000000000003</v>
      </c>
      <c r="J40" s="55" t="s">
        <v>165</v>
      </c>
      <c r="K40" s="55" t="s">
        <v>142</v>
      </c>
      <c r="L40" s="55" t="s">
        <v>142</v>
      </c>
      <c r="M40" s="55" t="s">
        <v>142</v>
      </c>
      <c r="N40" s="55" t="s">
        <v>67</v>
      </c>
      <c r="O40" s="57" t="s">
        <v>131</v>
      </c>
      <c r="P40" s="39" t="s">
        <v>4</v>
      </c>
      <c r="Q40" s="263">
        <v>0.75041000000000002</v>
      </c>
      <c r="R40" s="264"/>
      <c r="S40" s="102">
        <v>0.72850000000000004</v>
      </c>
      <c r="T40" s="72">
        <f t="shared" si="5"/>
        <v>2.1909999999999985E-2</v>
      </c>
      <c r="U40" s="246">
        <f t="shared" si="22"/>
        <v>375.69874185087059</v>
      </c>
      <c r="V40" s="246"/>
      <c r="W40" s="4">
        <f t="shared" si="7"/>
        <v>0.17147363845315877</v>
      </c>
      <c r="X40" s="105">
        <v>2016</v>
      </c>
      <c r="Y40" s="29">
        <v>42564</v>
      </c>
      <c r="Z40" s="32"/>
      <c r="AA40" s="275">
        <f>IF(P40="買",Q40+(T40*0.618),Q40-(T40*0.618))</f>
        <v>0.76395038000000004</v>
      </c>
      <c r="AB40" s="276"/>
      <c r="AC40" s="39">
        <f t="shared" si="23"/>
        <v>22</v>
      </c>
      <c r="AD40" s="279">
        <f t="shared" si="24"/>
        <v>232.1818224638385</v>
      </c>
      <c r="AE40" s="279"/>
      <c r="AF40" s="280">
        <f t="shared" si="9"/>
        <v>135.40380000000019</v>
      </c>
      <c r="AG40" s="280"/>
      <c r="AI40" s="11"/>
      <c r="AJ40" s="11" t="s">
        <v>176</v>
      </c>
      <c r="AN40" s="47">
        <f t="shared" si="18"/>
        <v>376</v>
      </c>
      <c r="AO40" s="47">
        <f t="shared" si="19"/>
        <v>-233</v>
      </c>
      <c r="AP40" s="46">
        <f t="shared" si="20"/>
        <v>1</v>
      </c>
    </row>
    <row r="41" spans="2:42" x14ac:dyDescent="0.15">
      <c r="B41" s="39">
        <f t="shared" si="13"/>
        <v>33</v>
      </c>
      <c r="C41" s="246">
        <f t="shared" si="12"/>
        <v>19017.118915007366</v>
      </c>
      <c r="D41" s="246"/>
      <c r="E41" s="105">
        <v>2016</v>
      </c>
      <c r="F41" s="29"/>
      <c r="G41" s="32"/>
      <c r="H41" s="55"/>
      <c r="I41" s="55"/>
      <c r="J41" s="55"/>
      <c r="K41" s="55"/>
      <c r="L41" s="55"/>
      <c r="M41" s="55"/>
      <c r="N41" s="55"/>
      <c r="O41" s="57"/>
      <c r="P41" s="39" t="s">
        <v>3</v>
      </c>
      <c r="Q41" s="263"/>
      <c r="R41" s="264"/>
      <c r="S41" s="102"/>
      <c r="T41" s="72">
        <f t="shared" si="5"/>
        <v>0</v>
      </c>
      <c r="U41" s="246" t="str">
        <f t="shared" si="22"/>
        <v/>
      </c>
      <c r="V41" s="246"/>
      <c r="W41" s="4" t="e">
        <f t="shared" si="7"/>
        <v>#VALUE!</v>
      </c>
      <c r="X41" s="105"/>
      <c r="Y41" s="29"/>
      <c r="Z41" s="32"/>
      <c r="AA41" s="247">
        <f t="shared" ref="AA41" si="26">IF(Q41&gt;S41,Q41+(T41*2),Q41-(T41*2))</f>
        <v>0</v>
      </c>
      <c r="AB41" s="247"/>
      <c r="AC41" s="39">
        <f t="shared" si="23"/>
        <v>0</v>
      </c>
      <c r="AD41" s="279" t="str">
        <f t="shared" si="24"/>
        <v/>
      </c>
      <c r="AE41" s="279"/>
      <c r="AF41" s="280" t="str">
        <f t="shared" si="9"/>
        <v/>
      </c>
      <c r="AG41" s="280"/>
      <c r="AI41" s="11"/>
      <c r="AJ41" s="11"/>
      <c r="AK41" s="34">
        <f>SUM(AD29:AE41)</f>
        <v>2391.0052343117341</v>
      </c>
      <c r="AL41" s="34"/>
      <c r="AM41" s="35">
        <f>AK41/C29</f>
        <v>0.14381023011336075</v>
      </c>
      <c r="AN41" s="47" t="e">
        <f t="shared" si="18"/>
        <v>#VALUE!</v>
      </c>
      <c r="AO41" s="47" t="e">
        <f t="shared" si="19"/>
        <v>#VALUE!</v>
      </c>
      <c r="AP41" s="46" t="e">
        <f t="shared" si="20"/>
        <v>#VALUE!</v>
      </c>
    </row>
    <row r="42" spans="2:42" x14ac:dyDescent="0.15">
      <c r="B42" s="39">
        <f t="shared" si="13"/>
        <v>34</v>
      </c>
      <c r="C42" s="246" t="str">
        <f t="shared" si="12"/>
        <v/>
      </c>
      <c r="D42" s="246"/>
      <c r="E42" s="38"/>
      <c r="F42" s="29"/>
      <c r="G42" s="32"/>
      <c r="H42" s="55"/>
      <c r="I42" s="55"/>
      <c r="J42" s="55"/>
      <c r="K42" s="55"/>
      <c r="L42" s="55"/>
      <c r="M42" s="55"/>
      <c r="N42" s="55"/>
      <c r="O42" s="57"/>
      <c r="P42" s="39" t="s">
        <v>3</v>
      </c>
      <c r="Q42" s="245"/>
      <c r="R42" s="245"/>
      <c r="S42" s="67"/>
      <c r="T42" s="72">
        <f t="shared" si="5"/>
        <v>0</v>
      </c>
      <c r="U42" s="246" t="str">
        <f t="shared" si="22"/>
        <v/>
      </c>
      <c r="V42" s="246"/>
      <c r="W42" s="4" t="e">
        <f t="shared" si="7"/>
        <v>#VALUE!</v>
      </c>
      <c r="X42" s="38"/>
      <c r="Y42" s="29"/>
      <c r="Z42" s="32"/>
      <c r="AA42" s="247">
        <f t="shared" si="6"/>
        <v>0</v>
      </c>
      <c r="AB42" s="247"/>
      <c r="AC42" s="39">
        <f t="shared" si="23"/>
        <v>0</v>
      </c>
      <c r="AD42" s="279" t="str">
        <f t="shared" si="24"/>
        <v/>
      </c>
      <c r="AE42" s="279"/>
      <c r="AF42" s="280" t="str">
        <f t="shared" si="9"/>
        <v/>
      </c>
      <c r="AG42" s="280"/>
      <c r="AI42" s="11"/>
      <c r="AJ42" s="11"/>
      <c r="AK42" s="34"/>
      <c r="AL42" s="34"/>
      <c r="AN42" s="47"/>
      <c r="AO42" s="47"/>
      <c r="AP42" s="46"/>
    </row>
    <row r="43" spans="2:42" x14ac:dyDescent="0.15">
      <c r="B43" s="39">
        <f t="shared" si="13"/>
        <v>35</v>
      </c>
      <c r="C43" s="246" t="str">
        <f t="shared" si="12"/>
        <v/>
      </c>
      <c r="D43" s="246"/>
      <c r="E43" s="38"/>
      <c r="F43" s="29"/>
      <c r="G43" s="32"/>
      <c r="H43" s="55"/>
      <c r="I43" s="55"/>
      <c r="J43" s="55"/>
      <c r="K43" s="55"/>
      <c r="L43" s="55"/>
      <c r="M43" s="55"/>
      <c r="N43" s="55"/>
      <c r="O43" s="57"/>
      <c r="P43" s="39" t="s">
        <v>3</v>
      </c>
      <c r="Q43" s="245"/>
      <c r="R43" s="245"/>
      <c r="S43" s="67"/>
      <c r="T43" s="72">
        <f t="shared" si="5"/>
        <v>0</v>
      </c>
      <c r="U43" s="246" t="str">
        <f t="shared" si="22"/>
        <v/>
      </c>
      <c r="V43" s="246"/>
      <c r="W43" s="4" t="e">
        <f t="shared" si="7"/>
        <v>#VALUE!</v>
      </c>
      <c r="X43" s="38"/>
      <c r="Y43" s="29"/>
      <c r="Z43" s="32"/>
      <c r="AA43" s="247">
        <f t="shared" si="6"/>
        <v>0</v>
      </c>
      <c r="AB43" s="247"/>
      <c r="AC43" s="39">
        <f t="shared" si="23"/>
        <v>0</v>
      </c>
      <c r="AD43" s="279" t="str">
        <f t="shared" si="24"/>
        <v/>
      </c>
      <c r="AE43" s="279"/>
      <c r="AF43" s="280" t="str">
        <f t="shared" si="9"/>
        <v/>
      </c>
      <c r="AG43" s="280"/>
      <c r="AI43" s="11"/>
      <c r="AJ43" s="11"/>
      <c r="AN43" s="47"/>
      <c r="AO43" s="47"/>
      <c r="AP43" s="46"/>
    </row>
    <row r="44" spans="2:42" x14ac:dyDescent="0.15">
      <c r="B44" s="39">
        <f t="shared" si="13"/>
        <v>36</v>
      </c>
      <c r="C44" s="246" t="str">
        <f t="shared" si="12"/>
        <v/>
      </c>
      <c r="D44" s="246"/>
      <c r="E44" s="38"/>
      <c r="F44" s="29"/>
      <c r="G44" s="32"/>
      <c r="H44" s="55"/>
      <c r="I44" s="55"/>
      <c r="J44" s="55"/>
      <c r="K44" s="55"/>
      <c r="L44" s="55"/>
      <c r="M44" s="55"/>
      <c r="N44" s="55"/>
      <c r="O44" s="57"/>
      <c r="P44" s="39" t="s">
        <v>3</v>
      </c>
      <c r="Q44" s="245"/>
      <c r="R44" s="245"/>
      <c r="S44" s="67"/>
      <c r="T44" s="72">
        <f t="shared" si="5"/>
        <v>0</v>
      </c>
      <c r="U44" s="246" t="str">
        <f t="shared" si="22"/>
        <v/>
      </c>
      <c r="V44" s="246"/>
      <c r="W44" s="4" t="e">
        <f t="shared" si="7"/>
        <v>#VALUE!</v>
      </c>
      <c r="X44" s="38"/>
      <c r="Y44" s="29"/>
      <c r="Z44" s="32"/>
      <c r="AA44" s="247">
        <f t="shared" si="6"/>
        <v>0</v>
      </c>
      <c r="AB44" s="247"/>
      <c r="AC44" s="39">
        <f t="shared" si="23"/>
        <v>0</v>
      </c>
      <c r="AD44" s="279" t="str">
        <f t="shared" si="24"/>
        <v/>
      </c>
      <c r="AE44" s="279"/>
      <c r="AF44" s="280" t="str">
        <f t="shared" si="9"/>
        <v/>
      </c>
      <c r="AG44" s="280"/>
      <c r="AI44" s="11"/>
      <c r="AJ44" s="11"/>
      <c r="AN44" s="47" t="e">
        <f>ROUNDUP(U44,0)</f>
        <v>#VALUE!</v>
      </c>
      <c r="AO44" s="47" t="e">
        <f>ROUNDUP(AD44,0)*(-1)</f>
        <v>#VALUE!</v>
      </c>
      <c r="AP44" s="46" t="e">
        <f>IF(AN44=AO44,0,IF(AN44&gt;AO44,1,2))</f>
        <v>#VALUE!</v>
      </c>
    </row>
    <row r="45" spans="2:42" x14ac:dyDescent="0.15">
      <c r="B45" s="39">
        <f t="shared" si="13"/>
        <v>37</v>
      </c>
      <c r="C45" s="246" t="str">
        <f t="shared" si="12"/>
        <v/>
      </c>
      <c r="D45" s="246"/>
      <c r="E45" s="38"/>
      <c r="F45" s="29"/>
      <c r="G45" s="32"/>
      <c r="H45" s="55"/>
      <c r="I45" s="55"/>
      <c r="J45" s="55"/>
      <c r="K45" s="55"/>
      <c r="L45" s="55"/>
      <c r="M45" s="55"/>
      <c r="N45" s="55"/>
      <c r="O45" s="57"/>
      <c r="P45" s="39" t="s">
        <v>3</v>
      </c>
      <c r="Q45" s="245"/>
      <c r="R45" s="245"/>
      <c r="S45" s="67"/>
      <c r="T45" s="72">
        <f t="shared" si="5"/>
        <v>0</v>
      </c>
      <c r="U45" s="246" t="str">
        <f t="shared" si="22"/>
        <v/>
      </c>
      <c r="V45" s="246"/>
      <c r="W45" s="4" t="e">
        <f t="shared" si="7"/>
        <v>#VALUE!</v>
      </c>
      <c r="X45" s="38"/>
      <c r="Y45" s="29"/>
      <c r="Z45" s="32"/>
      <c r="AA45" s="247">
        <f t="shared" si="6"/>
        <v>0</v>
      </c>
      <c r="AB45" s="247"/>
      <c r="AC45" s="39">
        <f t="shared" si="23"/>
        <v>0</v>
      </c>
      <c r="AD45" s="279" t="str">
        <f t="shared" si="24"/>
        <v/>
      </c>
      <c r="AE45" s="279"/>
      <c r="AF45" s="280" t="str">
        <f t="shared" ref="AF45:AF76" si="27">IF(Y45="","",IF(P45="買",(AA45-Q45)*10000,(Q45-AA45)*10000))</f>
        <v/>
      </c>
      <c r="AG45" s="280"/>
      <c r="AI45" s="11"/>
      <c r="AJ45" s="11"/>
      <c r="AN45" s="47" t="e">
        <f>ROUNDUP(U45,0)</f>
        <v>#VALUE!</v>
      </c>
      <c r="AO45" s="47" t="e">
        <f>ROUNDUP(AD45,0)*(-1)</f>
        <v>#VALUE!</v>
      </c>
      <c r="AP45" s="46" t="e">
        <f>IF(AN45=AO45,0,IF(AN45&gt;AO45,1,2))</f>
        <v>#VALUE!</v>
      </c>
    </row>
    <row r="46" spans="2:42" x14ac:dyDescent="0.15">
      <c r="B46" s="39">
        <f t="shared" si="13"/>
        <v>38</v>
      </c>
      <c r="C46" s="246" t="str">
        <f t="shared" si="12"/>
        <v/>
      </c>
      <c r="D46" s="246"/>
      <c r="E46" s="38"/>
      <c r="F46" s="29"/>
      <c r="G46" s="32"/>
      <c r="H46" s="55"/>
      <c r="I46" s="55"/>
      <c r="J46" s="55"/>
      <c r="K46" s="55"/>
      <c r="L46" s="55"/>
      <c r="M46" s="55"/>
      <c r="N46" s="55"/>
      <c r="O46" s="57"/>
      <c r="P46" s="39" t="s">
        <v>3</v>
      </c>
      <c r="Q46" s="245"/>
      <c r="R46" s="245"/>
      <c r="S46" s="67"/>
      <c r="T46" s="72">
        <f t="shared" si="5"/>
        <v>0</v>
      </c>
      <c r="U46" s="246" t="str">
        <f t="shared" si="22"/>
        <v/>
      </c>
      <c r="V46" s="246"/>
      <c r="W46" s="4" t="e">
        <f t="shared" si="7"/>
        <v>#VALUE!</v>
      </c>
      <c r="X46" s="38"/>
      <c r="Y46" s="29"/>
      <c r="Z46" s="32"/>
      <c r="AA46" s="247">
        <f t="shared" si="6"/>
        <v>0</v>
      </c>
      <c r="AB46" s="247"/>
      <c r="AC46" s="39">
        <f t="shared" si="23"/>
        <v>0</v>
      </c>
      <c r="AD46" s="279" t="str">
        <f t="shared" si="24"/>
        <v/>
      </c>
      <c r="AE46" s="279"/>
      <c r="AF46" s="280" t="str">
        <f t="shared" si="27"/>
        <v/>
      </c>
      <c r="AG46" s="280"/>
      <c r="AI46" s="11"/>
      <c r="AJ46" s="11"/>
      <c r="AN46" s="47" t="e">
        <f>ROUNDUP(U46,0)</f>
        <v>#VALUE!</v>
      </c>
      <c r="AO46" s="47" t="e">
        <f>ROUNDUP(AD46,0)*(-1)</f>
        <v>#VALUE!</v>
      </c>
      <c r="AP46" s="46" t="e">
        <f>IF(AN46=AO46,0,IF(AN46&gt;AO46,1,2))</f>
        <v>#VALUE!</v>
      </c>
    </row>
    <row r="47" spans="2:42" x14ac:dyDescent="0.15">
      <c r="B47" s="39">
        <f t="shared" si="13"/>
        <v>39</v>
      </c>
      <c r="C47" s="246" t="str">
        <f t="shared" si="12"/>
        <v/>
      </c>
      <c r="D47" s="246"/>
      <c r="E47" s="38"/>
      <c r="F47" s="29"/>
      <c r="G47" s="32"/>
      <c r="H47" s="55"/>
      <c r="I47" s="55"/>
      <c r="J47" s="55"/>
      <c r="K47" s="55"/>
      <c r="L47" s="55"/>
      <c r="M47" s="55"/>
      <c r="N47" s="55"/>
      <c r="O47" s="57"/>
      <c r="P47" s="39" t="s">
        <v>3</v>
      </c>
      <c r="Q47" s="245"/>
      <c r="R47" s="245"/>
      <c r="S47" s="67"/>
      <c r="T47" s="72">
        <f t="shared" si="5"/>
        <v>0</v>
      </c>
      <c r="U47" s="246" t="str">
        <f t="shared" si="22"/>
        <v/>
      </c>
      <c r="V47" s="246"/>
      <c r="W47" s="4" t="e">
        <f t="shared" si="7"/>
        <v>#VALUE!</v>
      </c>
      <c r="X47" s="38"/>
      <c r="Y47" s="29"/>
      <c r="Z47" s="32"/>
      <c r="AA47" s="247">
        <f t="shared" si="6"/>
        <v>0</v>
      </c>
      <c r="AB47" s="247"/>
      <c r="AC47" s="39">
        <f t="shared" si="23"/>
        <v>0</v>
      </c>
      <c r="AD47" s="279" t="str">
        <f t="shared" si="24"/>
        <v/>
      </c>
      <c r="AE47" s="279"/>
      <c r="AF47" s="280" t="str">
        <f t="shared" si="27"/>
        <v/>
      </c>
      <c r="AG47" s="280"/>
      <c r="AI47" s="11"/>
      <c r="AJ47" s="11"/>
      <c r="AK47" s="34"/>
      <c r="AL47" s="34"/>
      <c r="AN47" s="47"/>
      <c r="AO47" s="47"/>
      <c r="AP47" s="46"/>
    </row>
    <row r="48" spans="2:42" x14ac:dyDescent="0.15">
      <c r="B48" s="39">
        <f t="shared" si="13"/>
        <v>40</v>
      </c>
      <c r="C48" s="246" t="str">
        <f t="shared" si="12"/>
        <v/>
      </c>
      <c r="D48" s="246"/>
      <c r="E48" s="38"/>
      <c r="F48" s="29"/>
      <c r="G48" s="32"/>
      <c r="H48" s="55"/>
      <c r="I48" s="55"/>
      <c r="J48" s="55"/>
      <c r="K48" s="55"/>
      <c r="L48" s="55"/>
      <c r="M48" s="55"/>
      <c r="N48" s="55"/>
      <c r="O48" s="57"/>
      <c r="P48" s="39" t="s">
        <v>3</v>
      </c>
      <c r="Q48" s="245"/>
      <c r="R48" s="245"/>
      <c r="S48" s="67"/>
      <c r="T48" s="72">
        <f t="shared" si="5"/>
        <v>0</v>
      </c>
      <c r="U48" s="246" t="str">
        <f t="shared" si="22"/>
        <v/>
      </c>
      <c r="V48" s="246"/>
      <c r="W48" s="4" t="e">
        <f t="shared" si="7"/>
        <v>#VALUE!</v>
      </c>
      <c r="X48" s="38"/>
      <c r="Y48" s="29"/>
      <c r="Z48" s="32"/>
      <c r="AA48" s="247">
        <f t="shared" si="6"/>
        <v>0</v>
      </c>
      <c r="AB48" s="247"/>
      <c r="AC48" s="39">
        <f t="shared" si="23"/>
        <v>0</v>
      </c>
      <c r="AD48" s="279" t="str">
        <f t="shared" si="24"/>
        <v/>
      </c>
      <c r="AE48" s="279"/>
      <c r="AF48" s="280" t="str">
        <f t="shared" si="27"/>
        <v/>
      </c>
      <c r="AG48" s="280"/>
      <c r="AI48" s="11"/>
      <c r="AJ48" s="11"/>
      <c r="AN48" s="47"/>
      <c r="AO48" s="47"/>
      <c r="AP48" s="46"/>
    </row>
    <row r="49" spans="2:42" x14ac:dyDescent="0.15">
      <c r="B49" s="39">
        <f t="shared" si="13"/>
        <v>41</v>
      </c>
      <c r="C49" s="246" t="str">
        <f t="shared" si="12"/>
        <v/>
      </c>
      <c r="D49" s="246"/>
      <c r="E49" s="38"/>
      <c r="F49" s="29"/>
      <c r="G49" s="32"/>
      <c r="H49" s="55"/>
      <c r="I49" s="55"/>
      <c r="J49" s="55"/>
      <c r="K49" s="55"/>
      <c r="L49" s="55"/>
      <c r="M49" s="55"/>
      <c r="N49" s="55"/>
      <c r="O49" s="57"/>
      <c r="P49" s="39" t="s">
        <v>3</v>
      </c>
      <c r="Q49" s="245"/>
      <c r="R49" s="245"/>
      <c r="S49" s="67"/>
      <c r="T49" s="72">
        <f t="shared" si="5"/>
        <v>0</v>
      </c>
      <c r="U49" s="246" t="str">
        <f t="shared" si="22"/>
        <v/>
      </c>
      <c r="V49" s="246"/>
      <c r="W49" s="4" t="e">
        <f t="shared" si="7"/>
        <v>#VALUE!</v>
      </c>
      <c r="X49" s="38"/>
      <c r="Y49" s="29"/>
      <c r="Z49" s="32"/>
      <c r="AA49" s="247">
        <f t="shared" si="6"/>
        <v>0</v>
      </c>
      <c r="AB49" s="247"/>
      <c r="AC49" s="39">
        <f t="shared" si="23"/>
        <v>0</v>
      </c>
      <c r="AD49" s="279" t="str">
        <f t="shared" si="24"/>
        <v/>
      </c>
      <c r="AE49" s="279"/>
      <c r="AF49" s="280" t="str">
        <f t="shared" si="27"/>
        <v/>
      </c>
      <c r="AG49" s="280"/>
      <c r="AI49" s="11"/>
      <c r="AJ49" s="11"/>
      <c r="AN49" s="47" t="e">
        <f>ROUNDUP(U49,0)</f>
        <v>#VALUE!</v>
      </c>
      <c r="AO49" s="47" t="e">
        <f>ROUNDUP(AD49,0)*(-1)</f>
        <v>#VALUE!</v>
      </c>
      <c r="AP49" s="46" t="e">
        <f>IF(AN49=AO49,0,IF(AN49&gt;AO49,1,2))</f>
        <v>#VALUE!</v>
      </c>
    </row>
    <row r="50" spans="2:42" x14ac:dyDescent="0.15">
      <c r="B50" s="39">
        <f t="shared" si="13"/>
        <v>42</v>
      </c>
      <c r="C50" s="246" t="str">
        <f t="shared" si="12"/>
        <v/>
      </c>
      <c r="D50" s="246"/>
      <c r="E50" s="38"/>
      <c r="F50" s="29"/>
      <c r="G50" s="32"/>
      <c r="H50" s="55"/>
      <c r="I50" s="55"/>
      <c r="J50" s="55"/>
      <c r="K50" s="55"/>
      <c r="L50" s="55"/>
      <c r="M50" s="55"/>
      <c r="N50" s="55"/>
      <c r="O50" s="57"/>
      <c r="P50" s="39" t="s">
        <v>3</v>
      </c>
      <c r="Q50" s="245"/>
      <c r="R50" s="245"/>
      <c r="S50" s="67"/>
      <c r="T50" s="72">
        <f t="shared" si="5"/>
        <v>0</v>
      </c>
      <c r="U50" s="246" t="str">
        <f t="shared" si="22"/>
        <v/>
      </c>
      <c r="V50" s="246"/>
      <c r="W50" s="4" t="e">
        <f t="shared" si="7"/>
        <v>#VALUE!</v>
      </c>
      <c r="X50" s="38"/>
      <c r="Y50" s="29"/>
      <c r="Z50" s="32"/>
      <c r="AA50" s="247">
        <f t="shared" si="6"/>
        <v>0</v>
      </c>
      <c r="AB50" s="247"/>
      <c r="AC50" s="39">
        <f t="shared" si="23"/>
        <v>0</v>
      </c>
      <c r="AD50" s="279" t="str">
        <f t="shared" si="24"/>
        <v/>
      </c>
      <c r="AE50" s="279"/>
      <c r="AF50" s="280" t="str">
        <f t="shared" si="27"/>
        <v/>
      </c>
      <c r="AG50" s="280"/>
      <c r="AI50" s="11"/>
      <c r="AJ50" s="11"/>
      <c r="AK50" s="34"/>
      <c r="AL50" s="34"/>
      <c r="AN50" s="47"/>
      <c r="AO50" s="47"/>
      <c r="AP50" s="46"/>
    </row>
    <row r="51" spans="2:42" x14ac:dyDescent="0.15">
      <c r="B51" s="39">
        <f t="shared" si="13"/>
        <v>43</v>
      </c>
      <c r="C51" s="246" t="str">
        <f t="shared" si="12"/>
        <v/>
      </c>
      <c r="D51" s="246"/>
      <c r="E51" s="38"/>
      <c r="F51" s="29"/>
      <c r="G51" s="32"/>
      <c r="H51" s="55"/>
      <c r="I51" s="55"/>
      <c r="J51" s="55"/>
      <c r="K51" s="55"/>
      <c r="L51" s="55"/>
      <c r="M51" s="55"/>
      <c r="N51" s="55"/>
      <c r="O51" s="57"/>
      <c r="P51" s="39" t="s">
        <v>3</v>
      </c>
      <c r="Q51" s="245"/>
      <c r="R51" s="245"/>
      <c r="S51" s="67"/>
      <c r="T51" s="72">
        <f t="shared" si="5"/>
        <v>0</v>
      </c>
      <c r="U51" s="246" t="str">
        <f t="shared" si="22"/>
        <v/>
      </c>
      <c r="V51" s="246"/>
      <c r="W51" s="4" t="e">
        <f t="shared" si="7"/>
        <v>#VALUE!</v>
      </c>
      <c r="X51" s="38"/>
      <c r="Y51" s="29"/>
      <c r="Z51" s="32"/>
      <c r="AA51" s="247">
        <f t="shared" si="6"/>
        <v>0</v>
      </c>
      <c r="AB51" s="247"/>
      <c r="AC51" s="39">
        <f t="shared" si="23"/>
        <v>0</v>
      </c>
      <c r="AD51" s="279" t="str">
        <f t="shared" si="24"/>
        <v/>
      </c>
      <c r="AE51" s="279"/>
      <c r="AF51" s="280" t="str">
        <f t="shared" si="27"/>
        <v/>
      </c>
      <c r="AG51" s="280"/>
      <c r="AI51" s="11"/>
      <c r="AJ51" s="11"/>
      <c r="AN51" s="47" t="e">
        <f t="shared" ref="AN51:AN58" si="28">ROUNDUP(U51,0)</f>
        <v>#VALUE!</v>
      </c>
      <c r="AO51" s="47" t="e">
        <f t="shared" ref="AO51:AO58" si="29">ROUNDUP(AD51,0)*(-1)</f>
        <v>#VALUE!</v>
      </c>
      <c r="AP51" s="46" t="e">
        <f t="shared" ref="AP51:AP58" si="30">IF(AN51=AO51,0,IF(AN51&gt;AO51,1,2))</f>
        <v>#VALUE!</v>
      </c>
    </row>
    <row r="52" spans="2:42" x14ac:dyDescent="0.15">
      <c r="B52" s="39">
        <f t="shared" si="13"/>
        <v>44</v>
      </c>
      <c r="C52" s="246" t="str">
        <f t="shared" si="12"/>
        <v/>
      </c>
      <c r="D52" s="246"/>
      <c r="E52" s="38"/>
      <c r="F52" s="29"/>
      <c r="G52" s="32"/>
      <c r="H52" s="55"/>
      <c r="I52" s="55"/>
      <c r="J52" s="55"/>
      <c r="K52" s="55"/>
      <c r="L52" s="55"/>
      <c r="M52" s="55"/>
      <c r="N52" s="55"/>
      <c r="O52" s="57"/>
      <c r="P52" s="39" t="s">
        <v>3</v>
      </c>
      <c r="Q52" s="245"/>
      <c r="R52" s="245"/>
      <c r="S52" s="67"/>
      <c r="T52" s="72">
        <f t="shared" si="5"/>
        <v>0</v>
      </c>
      <c r="U52" s="246" t="str">
        <f t="shared" si="22"/>
        <v/>
      </c>
      <c r="V52" s="246"/>
      <c r="W52" s="4" t="e">
        <f t="shared" si="7"/>
        <v>#VALUE!</v>
      </c>
      <c r="X52" s="38"/>
      <c r="Y52" s="29"/>
      <c r="Z52" s="32"/>
      <c r="AA52" s="247">
        <f t="shared" si="6"/>
        <v>0</v>
      </c>
      <c r="AB52" s="247"/>
      <c r="AC52" s="39">
        <f t="shared" si="23"/>
        <v>0</v>
      </c>
      <c r="AD52" s="279" t="str">
        <f t="shared" si="24"/>
        <v/>
      </c>
      <c r="AE52" s="279"/>
      <c r="AF52" s="280" t="str">
        <f t="shared" si="27"/>
        <v/>
      </c>
      <c r="AG52" s="280"/>
      <c r="AI52" s="11"/>
      <c r="AJ52" s="11"/>
      <c r="AK52" s="34"/>
      <c r="AL52" s="34"/>
      <c r="AN52" s="47" t="e">
        <f t="shared" si="28"/>
        <v>#VALUE!</v>
      </c>
      <c r="AO52" s="47" t="e">
        <f t="shared" si="29"/>
        <v>#VALUE!</v>
      </c>
      <c r="AP52" s="46" t="e">
        <f t="shared" si="30"/>
        <v>#VALUE!</v>
      </c>
    </row>
    <row r="53" spans="2:42" x14ac:dyDescent="0.15">
      <c r="B53" s="39">
        <f t="shared" si="13"/>
        <v>45</v>
      </c>
      <c r="C53" s="246" t="str">
        <f t="shared" si="12"/>
        <v/>
      </c>
      <c r="D53" s="246"/>
      <c r="E53" s="38"/>
      <c r="F53" s="29"/>
      <c r="G53" s="32"/>
      <c r="H53" s="55"/>
      <c r="I53" s="55"/>
      <c r="J53" s="55"/>
      <c r="K53" s="55"/>
      <c r="L53" s="55"/>
      <c r="M53" s="55"/>
      <c r="N53" s="55"/>
      <c r="O53" s="57"/>
      <c r="P53" s="39" t="s">
        <v>3</v>
      </c>
      <c r="Q53" s="245"/>
      <c r="R53" s="245"/>
      <c r="S53" s="67"/>
      <c r="T53" s="72">
        <f t="shared" si="5"/>
        <v>0</v>
      </c>
      <c r="U53" s="246" t="str">
        <f t="shared" si="22"/>
        <v/>
      </c>
      <c r="V53" s="246"/>
      <c r="W53" s="4" t="e">
        <f t="shared" si="7"/>
        <v>#VALUE!</v>
      </c>
      <c r="X53" s="38"/>
      <c r="Y53" s="29"/>
      <c r="Z53" s="32"/>
      <c r="AA53" s="247">
        <f t="shared" si="6"/>
        <v>0</v>
      </c>
      <c r="AB53" s="247"/>
      <c r="AC53" s="39">
        <f t="shared" si="23"/>
        <v>0</v>
      </c>
      <c r="AD53" s="279" t="str">
        <f t="shared" si="24"/>
        <v/>
      </c>
      <c r="AE53" s="279"/>
      <c r="AF53" s="280" t="str">
        <f t="shared" si="27"/>
        <v/>
      </c>
      <c r="AG53" s="280"/>
      <c r="AI53" s="11"/>
      <c r="AJ53" s="11"/>
      <c r="AN53" s="47" t="e">
        <f t="shared" si="28"/>
        <v>#VALUE!</v>
      </c>
      <c r="AO53" s="47" t="e">
        <f t="shared" si="29"/>
        <v>#VALUE!</v>
      </c>
      <c r="AP53" s="46" t="e">
        <f t="shared" si="30"/>
        <v>#VALUE!</v>
      </c>
    </row>
    <row r="54" spans="2:42" x14ac:dyDescent="0.15">
      <c r="B54" s="39">
        <f t="shared" si="13"/>
        <v>46</v>
      </c>
      <c r="C54" s="246" t="str">
        <f t="shared" si="12"/>
        <v/>
      </c>
      <c r="D54" s="246"/>
      <c r="E54" s="38"/>
      <c r="F54" s="29"/>
      <c r="G54" s="32"/>
      <c r="H54" s="55"/>
      <c r="I54" s="55"/>
      <c r="J54" s="55"/>
      <c r="K54" s="55"/>
      <c r="L54" s="55"/>
      <c r="M54" s="55"/>
      <c r="N54" s="55"/>
      <c r="O54" s="57"/>
      <c r="P54" s="39" t="s">
        <v>3</v>
      </c>
      <c r="Q54" s="245"/>
      <c r="R54" s="245"/>
      <c r="S54" s="67"/>
      <c r="T54" s="72">
        <f t="shared" si="5"/>
        <v>0</v>
      </c>
      <c r="U54" s="246" t="str">
        <f t="shared" si="22"/>
        <v/>
      </c>
      <c r="V54" s="246"/>
      <c r="W54" s="4" t="e">
        <f t="shared" si="7"/>
        <v>#VALUE!</v>
      </c>
      <c r="X54" s="38"/>
      <c r="Y54" s="29"/>
      <c r="Z54" s="32"/>
      <c r="AA54" s="247">
        <f t="shared" si="6"/>
        <v>0</v>
      </c>
      <c r="AB54" s="247"/>
      <c r="AC54" s="39">
        <f t="shared" si="23"/>
        <v>0</v>
      </c>
      <c r="AD54" s="279" t="str">
        <f t="shared" si="24"/>
        <v/>
      </c>
      <c r="AE54" s="279"/>
      <c r="AF54" s="280" t="str">
        <f t="shared" si="27"/>
        <v/>
      </c>
      <c r="AG54" s="280"/>
      <c r="AI54" s="11"/>
      <c r="AJ54" s="11"/>
      <c r="AN54" s="47" t="e">
        <f t="shared" si="28"/>
        <v>#VALUE!</v>
      </c>
      <c r="AO54" s="47" t="e">
        <f t="shared" si="29"/>
        <v>#VALUE!</v>
      </c>
      <c r="AP54" s="46" t="e">
        <f t="shared" si="30"/>
        <v>#VALUE!</v>
      </c>
    </row>
    <row r="55" spans="2:42" x14ac:dyDescent="0.15">
      <c r="B55" s="39">
        <f t="shared" si="13"/>
        <v>47</v>
      </c>
      <c r="C55" s="246" t="str">
        <f t="shared" si="12"/>
        <v/>
      </c>
      <c r="D55" s="246"/>
      <c r="E55" s="38"/>
      <c r="F55" s="29"/>
      <c r="G55" s="32"/>
      <c r="H55" s="55"/>
      <c r="I55" s="55"/>
      <c r="J55" s="55"/>
      <c r="K55" s="55"/>
      <c r="L55" s="55"/>
      <c r="M55" s="55"/>
      <c r="N55" s="55"/>
      <c r="O55" s="57"/>
      <c r="P55" s="39" t="s">
        <v>3</v>
      </c>
      <c r="Q55" s="245"/>
      <c r="R55" s="245"/>
      <c r="S55" s="67"/>
      <c r="T55" s="72">
        <f t="shared" si="5"/>
        <v>0</v>
      </c>
      <c r="U55" s="246" t="str">
        <f t="shared" si="22"/>
        <v/>
      </c>
      <c r="V55" s="246"/>
      <c r="W55" s="4" t="e">
        <f t="shared" si="7"/>
        <v>#VALUE!</v>
      </c>
      <c r="X55" s="38"/>
      <c r="Y55" s="29"/>
      <c r="Z55" s="32"/>
      <c r="AA55" s="247">
        <f t="shared" si="6"/>
        <v>0</v>
      </c>
      <c r="AB55" s="247"/>
      <c r="AC55" s="39">
        <f t="shared" si="23"/>
        <v>0</v>
      </c>
      <c r="AD55" s="279" t="str">
        <f t="shared" si="24"/>
        <v/>
      </c>
      <c r="AE55" s="279"/>
      <c r="AF55" s="280" t="str">
        <f t="shared" si="27"/>
        <v/>
      </c>
      <c r="AG55" s="280"/>
      <c r="AI55" s="11"/>
      <c r="AJ55" s="11"/>
      <c r="AN55" s="47" t="e">
        <f t="shared" si="28"/>
        <v>#VALUE!</v>
      </c>
      <c r="AO55" s="47" t="e">
        <f t="shared" si="29"/>
        <v>#VALUE!</v>
      </c>
      <c r="AP55" s="46" t="e">
        <f t="shared" si="30"/>
        <v>#VALUE!</v>
      </c>
    </row>
    <row r="56" spans="2:42" x14ac:dyDescent="0.15">
      <c r="B56" s="39">
        <f t="shared" si="13"/>
        <v>48</v>
      </c>
      <c r="C56" s="246" t="str">
        <f t="shared" si="12"/>
        <v/>
      </c>
      <c r="D56" s="246"/>
      <c r="E56" s="38"/>
      <c r="F56" s="29"/>
      <c r="G56" s="32"/>
      <c r="H56" s="55"/>
      <c r="I56" s="55"/>
      <c r="J56" s="55"/>
      <c r="K56" s="55"/>
      <c r="L56" s="55"/>
      <c r="M56" s="55"/>
      <c r="N56" s="55"/>
      <c r="O56" s="57"/>
      <c r="P56" s="39" t="s">
        <v>3</v>
      </c>
      <c r="Q56" s="245"/>
      <c r="R56" s="245"/>
      <c r="S56" s="67"/>
      <c r="T56" s="72">
        <f t="shared" si="5"/>
        <v>0</v>
      </c>
      <c r="U56" s="246" t="str">
        <f t="shared" si="22"/>
        <v/>
      </c>
      <c r="V56" s="246"/>
      <c r="W56" s="4" t="e">
        <f t="shared" si="7"/>
        <v>#VALUE!</v>
      </c>
      <c r="X56" s="38"/>
      <c r="Y56" s="29"/>
      <c r="Z56" s="32"/>
      <c r="AA56" s="247">
        <f t="shared" si="6"/>
        <v>0</v>
      </c>
      <c r="AB56" s="247"/>
      <c r="AC56" s="39">
        <f t="shared" si="23"/>
        <v>0</v>
      </c>
      <c r="AD56" s="279" t="str">
        <f t="shared" si="24"/>
        <v/>
      </c>
      <c r="AE56" s="279"/>
      <c r="AF56" s="280" t="str">
        <f t="shared" si="27"/>
        <v/>
      </c>
      <c r="AG56" s="280"/>
      <c r="AI56" s="11"/>
      <c r="AJ56" s="11"/>
      <c r="AK56" s="34"/>
      <c r="AL56" s="34"/>
      <c r="AN56" s="47" t="e">
        <f t="shared" si="28"/>
        <v>#VALUE!</v>
      </c>
      <c r="AO56" s="47" t="e">
        <f t="shared" si="29"/>
        <v>#VALUE!</v>
      </c>
      <c r="AP56" s="46" t="e">
        <f t="shared" si="30"/>
        <v>#VALUE!</v>
      </c>
    </row>
    <row r="57" spans="2:42" x14ac:dyDescent="0.15">
      <c r="B57" s="39">
        <f t="shared" si="13"/>
        <v>49</v>
      </c>
      <c r="C57" s="246" t="str">
        <f t="shared" si="12"/>
        <v/>
      </c>
      <c r="D57" s="246"/>
      <c r="E57" s="38"/>
      <c r="F57" s="29"/>
      <c r="G57" s="32"/>
      <c r="H57" s="55"/>
      <c r="I57" s="55"/>
      <c r="J57" s="55"/>
      <c r="K57" s="55"/>
      <c r="L57" s="55"/>
      <c r="M57" s="55"/>
      <c r="N57" s="55"/>
      <c r="O57" s="57"/>
      <c r="P57" s="39" t="s">
        <v>3</v>
      </c>
      <c r="Q57" s="245"/>
      <c r="R57" s="245"/>
      <c r="S57" s="67"/>
      <c r="T57" s="72">
        <f t="shared" si="5"/>
        <v>0</v>
      </c>
      <c r="U57" s="246" t="str">
        <f t="shared" si="22"/>
        <v/>
      </c>
      <c r="V57" s="246"/>
      <c r="W57" s="4" t="e">
        <f t="shared" si="7"/>
        <v>#VALUE!</v>
      </c>
      <c r="X57" s="38"/>
      <c r="Y57" s="29"/>
      <c r="Z57" s="32"/>
      <c r="AA57" s="247">
        <f t="shared" si="6"/>
        <v>0</v>
      </c>
      <c r="AB57" s="247"/>
      <c r="AC57" s="39">
        <f t="shared" si="23"/>
        <v>0</v>
      </c>
      <c r="AD57" s="279" t="str">
        <f t="shared" si="24"/>
        <v/>
      </c>
      <c r="AE57" s="279"/>
      <c r="AF57" s="280" t="str">
        <f t="shared" si="27"/>
        <v/>
      </c>
      <c r="AG57" s="280"/>
      <c r="AI57" s="11"/>
      <c r="AJ57" s="11"/>
      <c r="AN57" s="47" t="e">
        <f t="shared" si="28"/>
        <v>#VALUE!</v>
      </c>
      <c r="AO57" s="47" t="e">
        <f t="shared" si="29"/>
        <v>#VALUE!</v>
      </c>
      <c r="AP57" s="46" t="e">
        <f t="shared" si="30"/>
        <v>#VALUE!</v>
      </c>
    </row>
    <row r="58" spans="2:42" x14ac:dyDescent="0.15">
      <c r="B58" s="39">
        <f t="shared" si="13"/>
        <v>50</v>
      </c>
      <c r="C58" s="246" t="str">
        <f t="shared" si="12"/>
        <v/>
      </c>
      <c r="D58" s="246"/>
      <c r="E58" s="38"/>
      <c r="F58" s="29"/>
      <c r="G58" s="32"/>
      <c r="H58" s="55"/>
      <c r="I58" s="55"/>
      <c r="J58" s="55"/>
      <c r="K58" s="55"/>
      <c r="L58" s="55"/>
      <c r="M58" s="55"/>
      <c r="N58" s="55"/>
      <c r="O58" s="57"/>
      <c r="P58" s="39" t="s">
        <v>3</v>
      </c>
      <c r="Q58" s="245"/>
      <c r="R58" s="245"/>
      <c r="S58" s="67"/>
      <c r="T58" s="72">
        <f t="shared" si="5"/>
        <v>0</v>
      </c>
      <c r="U58" s="246" t="str">
        <f t="shared" si="22"/>
        <v/>
      </c>
      <c r="V58" s="246"/>
      <c r="W58" s="4" t="e">
        <f t="shared" si="7"/>
        <v>#VALUE!</v>
      </c>
      <c r="X58" s="38"/>
      <c r="Y58" s="29"/>
      <c r="Z58" s="32"/>
      <c r="AA58" s="247">
        <f t="shared" si="6"/>
        <v>0</v>
      </c>
      <c r="AB58" s="247"/>
      <c r="AC58" s="39">
        <f t="shared" si="23"/>
        <v>0</v>
      </c>
      <c r="AD58" s="279" t="str">
        <f t="shared" si="24"/>
        <v/>
      </c>
      <c r="AE58" s="279"/>
      <c r="AF58" s="280" t="str">
        <f t="shared" si="27"/>
        <v/>
      </c>
      <c r="AG58" s="280"/>
      <c r="AI58" s="11"/>
      <c r="AJ58" s="11"/>
      <c r="AN58" s="47" t="e">
        <f t="shared" si="28"/>
        <v>#VALUE!</v>
      </c>
      <c r="AO58" s="47" t="e">
        <f t="shared" si="29"/>
        <v>#VALUE!</v>
      </c>
      <c r="AP58" s="46" t="e">
        <f t="shared" si="30"/>
        <v>#VALUE!</v>
      </c>
    </row>
    <row r="59" spans="2:42" x14ac:dyDescent="0.15">
      <c r="B59" s="39">
        <f t="shared" si="13"/>
        <v>51</v>
      </c>
      <c r="C59" s="246" t="str">
        <f t="shared" si="12"/>
        <v/>
      </c>
      <c r="D59" s="246"/>
      <c r="E59" s="38"/>
      <c r="F59" s="29"/>
      <c r="G59" s="32"/>
      <c r="H59" s="55"/>
      <c r="I59" s="55"/>
      <c r="J59" s="55"/>
      <c r="K59" s="55"/>
      <c r="L59" s="55"/>
      <c r="M59" s="55"/>
      <c r="N59" s="55"/>
      <c r="O59" s="57"/>
      <c r="P59" s="39" t="s">
        <v>3</v>
      </c>
      <c r="Q59" s="245"/>
      <c r="R59" s="245"/>
      <c r="S59" s="67"/>
      <c r="T59" s="72">
        <f t="shared" si="5"/>
        <v>0</v>
      </c>
      <c r="U59" s="246" t="str">
        <f t="shared" si="22"/>
        <v/>
      </c>
      <c r="V59" s="246"/>
      <c r="W59" s="4" t="e">
        <f t="shared" si="7"/>
        <v>#VALUE!</v>
      </c>
      <c r="X59" s="38"/>
      <c r="Y59" s="29"/>
      <c r="Z59" s="32"/>
      <c r="AA59" s="247">
        <f t="shared" si="6"/>
        <v>0</v>
      </c>
      <c r="AB59" s="247"/>
      <c r="AC59" s="39">
        <f t="shared" si="23"/>
        <v>0</v>
      </c>
      <c r="AD59" s="279" t="str">
        <f t="shared" si="24"/>
        <v/>
      </c>
      <c r="AE59" s="279"/>
      <c r="AF59" s="280" t="str">
        <f t="shared" si="27"/>
        <v/>
      </c>
      <c r="AG59" s="280"/>
      <c r="AI59" s="11"/>
      <c r="AJ59" s="11"/>
      <c r="AK59" s="34"/>
      <c r="AL59" s="34"/>
      <c r="AN59" s="47"/>
      <c r="AO59" s="47"/>
      <c r="AP59" s="46"/>
    </row>
    <row r="60" spans="2:42" x14ac:dyDescent="0.15">
      <c r="B60" s="39">
        <f t="shared" si="13"/>
        <v>52</v>
      </c>
      <c r="C60" s="246" t="str">
        <f t="shared" si="12"/>
        <v/>
      </c>
      <c r="D60" s="246"/>
      <c r="E60" s="38"/>
      <c r="F60" s="29"/>
      <c r="G60" s="32"/>
      <c r="H60" s="55"/>
      <c r="I60" s="55"/>
      <c r="J60" s="55"/>
      <c r="K60" s="55"/>
      <c r="L60" s="55"/>
      <c r="M60" s="55"/>
      <c r="N60" s="55"/>
      <c r="O60" s="57"/>
      <c r="P60" s="39" t="s">
        <v>3</v>
      </c>
      <c r="Q60" s="245"/>
      <c r="R60" s="245"/>
      <c r="S60" s="67"/>
      <c r="T60" s="72">
        <f t="shared" si="5"/>
        <v>0</v>
      </c>
      <c r="U60" s="246" t="str">
        <f t="shared" si="22"/>
        <v/>
      </c>
      <c r="V60" s="246"/>
      <c r="W60" s="4" t="e">
        <f t="shared" si="7"/>
        <v>#VALUE!</v>
      </c>
      <c r="X60" s="38"/>
      <c r="Y60" s="29"/>
      <c r="Z60" s="32"/>
      <c r="AA60" s="247">
        <f t="shared" si="6"/>
        <v>0</v>
      </c>
      <c r="AB60" s="247"/>
      <c r="AC60" s="39">
        <f t="shared" si="23"/>
        <v>0</v>
      </c>
      <c r="AD60" s="279" t="str">
        <f t="shared" si="24"/>
        <v/>
      </c>
      <c r="AE60" s="279"/>
      <c r="AF60" s="280" t="str">
        <f t="shared" si="27"/>
        <v/>
      </c>
      <c r="AG60" s="280"/>
      <c r="AI60" s="11"/>
      <c r="AJ60" s="11"/>
      <c r="AL60" s="79"/>
      <c r="AN60" s="47"/>
      <c r="AO60" s="47"/>
      <c r="AP60" s="46"/>
    </row>
    <row r="61" spans="2:42" x14ac:dyDescent="0.15">
      <c r="B61" s="39">
        <f t="shared" si="13"/>
        <v>53</v>
      </c>
      <c r="C61" s="246" t="str">
        <f t="shared" si="12"/>
        <v/>
      </c>
      <c r="D61" s="246"/>
      <c r="E61" s="38"/>
      <c r="F61" s="29"/>
      <c r="G61" s="32"/>
      <c r="H61" s="55"/>
      <c r="I61" s="55"/>
      <c r="J61" s="55"/>
      <c r="K61" s="55"/>
      <c r="L61" s="55"/>
      <c r="M61" s="55"/>
      <c r="N61" s="55"/>
      <c r="O61" s="57"/>
      <c r="P61" s="39" t="s">
        <v>3</v>
      </c>
      <c r="Q61" s="245"/>
      <c r="R61" s="245"/>
      <c r="S61" s="67"/>
      <c r="T61" s="72">
        <f t="shared" si="5"/>
        <v>0</v>
      </c>
      <c r="U61" s="246" t="str">
        <f t="shared" si="22"/>
        <v/>
      </c>
      <c r="V61" s="246"/>
      <c r="W61" s="4" t="e">
        <f t="shared" si="7"/>
        <v>#VALUE!</v>
      </c>
      <c r="X61" s="38"/>
      <c r="Y61" s="29"/>
      <c r="Z61" s="32"/>
      <c r="AA61" s="247">
        <f t="shared" si="6"/>
        <v>0</v>
      </c>
      <c r="AB61" s="247"/>
      <c r="AC61" s="39">
        <f t="shared" si="23"/>
        <v>0</v>
      </c>
      <c r="AD61" s="279" t="str">
        <f t="shared" si="24"/>
        <v/>
      </c>
      <c r="AE61" s="279"/>
      <c r="AF61" s="280" t="str">
        <f t="shared" si="27"/>
        <v/>
      </c>
      <c r="AG61" s="280"/>
      <c r="AI61" s="11"/>
      <c r="AJ61" s="11"/>
      <c r="AN61" s="47" t="e">
        <f>ROUNDUP(U61,0)</f>
        <v>#VALUE!</v>
      </c>
      <c r="AO61" s="47" t="e">
        <f>ROUNDUP(AD61,0)*(-1)</f>
        <v>#VALUE!</v>
      </c>
      <c r="AP61" s="46" t="e">
        <f>IF(AN61=AO61,0,IF(AN61&gt;AO61,1,2))</f>
        <v>#VALUE!</v>
      </c>
    </row>
    <row r="62" spans="2:42" x14ac:dyDescent="0.15">
      <c r="B62" s="39">
        <f t="shared" si="13"/>
        <v>54</v>
      </c>
      <c r="C62" s="246" t="str">
        <f t="shared" si="12"/>
        <v/>
      </c>
      <c r="D62" s="246"/>
      <c r="E62" s="38"/>
      <c r="F62" s="29"/>
      <c r="G62" s="32"/>
      <c r="H62" s="55"/>
      <c r="I62" s="55"/>
      <c r="J62" s="55"/>
      <c r="K62" s="55"/>
      <c r="L62" s="55"/>
      <c r="M62" s="55"/>
      <c r="N62" s="55"/>
      <c r="O62" s="57"/>
      <c r="P62" s="39" t="s">
        <v>3</v>
      </c>
      <c r="Q62" s="245"/>
      <c r="R62" s="245"/>
      <c r="S62" s="67"/>
      <c r="T62" s="72">
        <f t="shared" si="5"/>
        <v>0</v>
      </c>
      <c r="U62" s="246" t="str">
        <f t="shared" si="22"/>
        <v/>
      </c>
      <c r="V62" s="246"/>
      <c r="W62" s="4" t="e">
        <f t="shared" si="7"/>
        <v>#VALUE!</v>
      </c>
      <c r="X62" s="38"/>
      <c r="Y62" s="29"/>
      <c r="Z62" s="32"/>
      <c r="AA62" s="247">
        <f t="shared" si="6"/>
        <v>0</v>
      </c>
      <c r="AB62" s="247"/>
      <c r="AC62" s="39">
        <f t="shared" si="23"/>
        <v>0</v>
      </c>
      <c r="AD62" s="279" t="str">
        <f t="shared" si="24"/>
        <v/>
      </c>
      <c r="AE62" s="279"/>
      <c r="AF62" s="280" t="str">
        <f t="shared" si="27"/>
        <v/>
      </c>
      <c r="AG62" s="280"/>
      <c r="AI62" s="11"/>
      <c r="AJ62" s="11"/>
      <c r="AN62" s="47"/>
      <c r="AO62" s="47"/>
      <c r="AP62" s="46"/>
    </row>
    <row r="63" spans="2:42" x14ac:dyDescent="0.15">
      <c r="B63" s="39">
        <f t="shared" si="13"/>
        <v>55</v>
      </c>
      <c r="C63" s="246" t="str">
        <f t="shared" si="12"/>
        <v/>
      </c>
      <c r="D63" s="246"/>
      <c r="E63" s="38"/>
      <c r="F63" s="29"/>
      <c r="G63" s="32"/>
      <c r="H63" s="55"/>
      <c r="I63" s="55"/>
      <c r="J63" s="55"/>
      <c r="K63" s="55"/>
      <c r="L63" s="55"/>
      <c r="M63" s="55"/>
      <c r="N63" s="55"/>
      <c r="O63" s="57"/>
      <c r="P63" s="39" t="s">
        <v>3</v>
      </c>
      <c r="Q63" s="245"/>
      <c r="R63" s="245"/>
      <c r="S63" s="67"/>
      <c r="T63" s="72">
        <f t="shared" si="5"/>
        <v>0</v>
      </c>
      <c r="U63" s="246" t="str">
        <f t="shared" si="22"/>
        <v/>
      </c>
      <c r="V63" s="246"/>
      <c r="W63" s="4" t="e">
        <f t="shared" si="7"/>
        <v>#VALUE!</v>
      </c>
      <c r="X63" s="38"/>
      <c r="Y63" s="29"/>
      <c r="Z63" s="32"/>
      <c r="AA63" s="247">
        <f t="shared" si="6"/>
        <v>0</v>
      </c>
      <c r="AB63" s="247"/>
      <c r="AC63" s="39">
        <f t="shared" si="23"/>
        <v>0</v>
      </c>
      <c r="AD63" s="279" t="str">
        <f t="shared" si="24"/>
        <v/>
      </c>
      <c r="AE63" s="279"/>
      <c r="AF63" s="280" t="str">
        <f t="shared" si="27"/>
        <v/>
      </c>
      <c r="AG63" s="280"/>
      <c r="AI63" s="11"/>
      <c r="AJ63" s="11"/>
      <c r="AN63" s="47"/>
      <c r="AO63" s="47"/>
      <c r="AP63" s="46"/>
    </row>
    <row r="64" spans="2:42" x14ac:dyDescent="0.15">
      <c r="B64" s="39">
        <f t="shared" si="13"/>
        <v>56</v>
      </c>
      <c r="C64" s="246" t="str">
        <f t="shared" si="12"/>
        <v/>
      </c>
      <c r="D64" s="246"/>
      <c r="E64" s="38"/>
      <c r="F64" s="29"/>
      <c r="G64" s="32"/>
      <c r="H64" s="55"/>
      <c r="I64" s="55"/>
      <c r="J64" s="55"/>
      <c r="K64" s="55"/>
      <c r="L64" s="55"/>
      <c r="M64" s="55"/>
      <c r="N64" s="55"/>
      <c r="O64" s="57"/>
      <c r="P64" s="39" t="s">
        <v>3</v>
      </c>
      <c r="Q64" s="245"/>
      <c r="R64" s="245"/>
      <c r="S64" s="67"/>
      <c r="T64" s="72">
        <f t="shared" si="5"/>
        <v>0</v>
      </c>
      <c r="U64" s="246" t="str">
        <f t="shared" si="22"/>
        <v/>
      </c>
      <c r="V64" s="246"/>
      <c r="W64" s="4" t="e">
        <f t="shared" si="7"/>
        <v>#VALUE!</v>
      </c>
      <c r="X64" s="38"/>
      <c r="Y64" s="29"/>
      <c r="Z64" s="32"/>
      <c r="AA64" s="247">
        <f t="shared" si="6"/>
        <v>0</v>
      </c>
      <c r="AB64" s="247"/>
      <c r="AC64" s="39">
        <f t="shared" si="23"/>
        <v>0</v>
      </c>
      <c r="AD64" s="279" t="str">
        <f t="shared" si="24"/>
        <v/>
      </c>
      <c r="AE64" s="279"/>
      <c r="AF64" s="280" t="str">
        <f t="shared" si="27"/>
        <v/>
      </c>
      <c r="AG64" s="280"/>
      <c r="AI64" s="11"/>
      <c r="AJ64" s="11"/>
      <c r="AN64" s="47" t="e">
        <f>ROUNDUP(U64,0)</f>
        <v>#VALUE!</v>
      </c>
      <c r="AO64" s="47" t="e">
        <f>ROUNDUP(AD64,0)*(-1)</f>
        <v>#VALUE!</v>
      </c>
      <c r="AP64" s="46" t="e">
        <f>IF(AN64=AO64,0,IF(AN64&gt;AO64,1,2))</f>
        <v>#VALUE!</v>
      </c>
    </row>
    <row r="65" spans="2:42" x14ac:dyDescent="0.15">
      <c r="B65" s="39">
        <f t="shared" si="13"/>
        <v>57</v>
      </c>
      <c r="C65" s="246" t="str">
        <f t="shared" si="12"/>
        <v/>
      </c>
      <c r="D65" s="246"/>
      <c r="E65" s="38"/>
      <c r="F65" s="29"/>
      <c r="G65" s="32"/>
      <c r="H65" s="55"/>
      <c r="I65" s="55"/>
      <c r="J65" s="55"/>
      <c r="K65" s="55"/>
      <c r="L65" s="55"/>
      <c r="M65" s="55"/>
      <c r="N65" s="55"/>
      <c r="O65" s="57"/>
      <c r="P65" s="39" t="s">
        <v>3</v>
      </c>
      <c r="Q65" s="245"/>
      <c r="R65" s="245"/>
      <c r="S65" s="67"/>
      <c r="T65" s="72">
        <f t="shared" si="5"/>
        <v>0</v>
      </c>
      <c r="U65" s="246" t="str">
        <f t="shared" si="22"/>
        <v/>
      </c>
      <c r="V65" s="246"/>
      <c r="W65" s="4" t="e">
        <f t="shared" si="7"/>
        <v>#VALUE!</v>
      </c>
      <c r="X65" s="38"/>
      <c r="Y65" s="29"/>
      <c r="Z65" s="32"/>
      <c r="AA65" s="247">
        <f t="shared" si="6"/>
        <v>0</v>
      </c>
      <c r="AB65" s="247"/>
      <c r="AC65" s="39">
        <f t="shared" si="23"/>
        <v>0</v>
      </c>
      <c r="AD65" s="279" t="str">
        <f t="shared" si="24"/>
        <v/>
      </c>
      <c r="AE65" s="279"/>
      <c r="AF65" s="280" t="str">
        <f t="shared" si="27"/>
        <v/>
      </c>
      <c r="AG65" s="280"/>
      <c r="AI65" s="11"/>
      <c r="AJ65" s="11"/>
      <c r="AN65" s="47" t="e">
        <f>ROUNDUP(U65,0)</f>
        <v>#VALUE!</v>
      </c>
      <c r="AO65" s="47" t="e">
        <f>ROUNDUP(AD65,0)*(-1)</f>
        <v>#VALUE!</v>
      </c>
      <c r="AP65" s="46" t="e">
        <f>IF(AN65=AO65,0,IF(AN65&gt;AO65,1,2))</f>
        <v>#VALUE!</v>
      </c>
    </row>
    <row r="66" spans="2:42" x14ac:dyDescent="0.15">
      <c r="B66" s="39">
        <f t="shared" si="13"/>
        <v>58</v>
      </c>
      <c r="C66" s="246" t="str">
        <f t="shared" si="12"/>
        <v/>
      </c>
      <c r="D66" s="246"/>
      <c r="E66" s="38"/>
      <c r="F66" s="29"/>
      <c r="G66" s="32"/>
      <c r="H66" s="55"/>
      <c r="I66" s="55"/>
      <c r="J66" s="55"/>
      <c r="K66" s="55"/>
      <c r="L66" s="55"/>
      <c r="M66" s="55"/>
      <c r="N66" s="55"/>
      <c r="O66" s="57"/>
      <c r="P66" s="39" t="s">
        <v>3</v>
      </c>
      <c r="Q66" s="245"/>
      <c r="R66" s="245"/>
      <c r="S66" s="67"/>
      <c r="T66" s="72">
        <f t="shared" si="5"/>
        <v>0</v>
      </c>
      <c r="U66" s="246" t="str">
        <f t="shared" si="22"/>
        <v/>
      </c>
      <c r="V66" s="246"/>
      <c r="W66" s="4" t="e">
        <f t="shared" si="7"/>
        <v>#VALUE!</v>
      </c>
      <c r="X66" s="38"/>
      <c r="Y66" s="29"/>
      <c r="Z66" s="32"/>
      <c r="AA66" s="247">
        <f t="shared" si="6"/>
        <v>0</v>
      </c>
      <c r="AB66" s="247"/>
      <c r="AC66" s="39">
        <f t="shared" si="23"/>
        <v>0</v>
      </c>
      <c r="AD66" s="279" t="str">
        <f t="shared" si="24"/>
        <v/>
      </c>
      <c r="AE66" s="279"/>
      <c r="AF66" s="280" t="str">
        <f t="shared" si="27"/>
        <v/>
      </c>
      <c r="AG66" s="280"/>
      <c r="AI66" s="11"/>
      <c r="AJ66" s="11"/>
      <c r="AK66" s="34"/>
      <c r="AL66" s="34"/>
      <c r="AN66" s="47"/>
      <c r="AO66" s="47"/>
      <c r="AP66" s="46"/>
    </row>
    <row r="67" spans="2:42" x14ac:dyDescent="0.15">
      <c r="B67" s="39">
        <f t="shared" si="13"/>
        <v>59</v>
      </c>
      <c r="C67" s="246" t="str">
        <f t="shared" si="12"/>
        <v/>
      </c>
      <c r="D67" s="246"/>
      <c r="E67" s="38"/>
      <c r="F67" s="29"/>
      <c r="G67" s="32"/>
      <c r="H67" s="55"/>
      <c r="I67" s="55"/>
      <c r="J67" s="55"/>
      <c r="K67" s="55"/>
      <c r="L67" s="55"/>
      <c r="M67" s="55"/>
      <c r="N67" s="55"/>
      <c r="O67" s="57"/>
      <c r="P67" s="39" t="s">
        <v>3</v>
      </c>
      <c r="Q67" s="245"/>
      <c r="R67" s="245"/>
      <c r="S67" s="67"/>
      <c r="T67" s="72">
        <f t="shared" si="5"/>
        <v>0</v>
      </c>
      <c r="U67" s="246" t="str">
        <f t="shared" si="22"/>
        <v/>
      </c>
      <c r="V67" s="246"/>
      <c r="W67" s="4" t="e">
        <f t="shared" si="7"/>
        <v>#VALUE!</v>
      </c>
      <c r="X67" s="38"/>
      <c r="Y67" s="29"/>
      <c r="Z67" s="32"/>
      <c r="AA67" s="247">
        <f t="shared" si="6"/>
        <v>0</v>
      </c>
      <c r="AB67" s="247"/>
      <c r="AC67" s="39">
        <f t="shared" si="23"/>
        <v>0</v>
      </c>
      <c r="AD67" s="279" t="str">
        <f t="shared" si="24"/>
        <v/>
      </c>
      <c r="AE67" s="279"/>
      <c r="AF67" s="280" t="str">
        <f t="shared" si="27"/>
        <v/>
      </c>
      <c r="AG67" s="280"/>
      <c r="AI67" s="11"/>
      <c r="AJ67" s="11"/>
      <c r="AN67" s="47" t="e">
        <f>ROUNDUP(U67,0)</f>
        <v>#VALUE!</v>
      </c>
      <c r="AO67" s="47" t="e">
        <f>ROUNDUP(AD67,0)*(-1)</f>
        <v>#VALUE!</v>
      </c>
      <c r="AP67" s="46" t="e">
        <f>IF(AN67=AO67,0,IF(AN67&gt;AO67,1,2))</f>
        <v>#VALUE!</v>
      </c>
    </row>
    <row r="68" spans="2:42" x14ac:dyDescent="0.15">
      <c r="B68" s="39">
        <f t="shared" si="13"/>
        <v>60</v>
      </c>
      <c r="C68" s="246" t="str">
        <f t="shared" si="12"/>
        <v/>
      </c>
      <c r="D68" s="246"/>
      <c r="E68" s="38"/>
      <c r="F68" s="29"/>
      <c r="G68" s="32"/>
      <c r="H68" s="55"/>
      <c r="I68" s="55"/>
      <c r="J68" s="55"/>
      <c r="K68" s="55"/>
      <c r="L68" s="55"/>
      <c r="M68" s="55"/>
      <c r="N68" s="55"/>
      <c r="O68" s="57"/>
      <c r="P68" s="39" t="s">
        <v>3</v>
      </c>
      <c r="Q68" s="245"/>
      <c r="R68" s="245"/>
      <c r="S68" s="67"/>
      <c r="T68" s="72">
        <f t="shared" si="5"/>
        <v>0</v>
      </c>
      <c r="U68" s="246" t="str">
        <f t="shared" si="22"/>
        <v/>
      </c>
      <c r="V68" s="246"/>
      <c r="W68" s="4" t="e">
        <f t="shared" si="7"/>
        <v>#VALUE!</v>
      </c>
      <c r="X68" s="38"/>
      <c r="Y68" s="29"/>
      <c r="Z68" s="32"/>
      <c r="AA68" s="247">
        <f t="shared" si="6"/>
        <v>0</v>
      </c>
      <c r="AB68" s="247"/>
      <c r="AC68" s="39">
        <f t="shared" si="23"/>
        <v>0</v>
      </c>
      <c r="AD68" s="279" t="str">
        <f t="shared" si="24"/>
        <v/>
      </c>
      <c r="AE68" s="279"/>
      <c r="AF68" s="280" t="str">
        <f t="shared" si="27"/>
        <v/>
      </c>
      <c r="AG68" s="280"/>
      <c r="AI68" s="11"/>
      <c r="AJ68" s="11"/>
      <c r="AN68" s="47" t="e">
        <f>ROUNDUP(U68,0)</f>
        <v>#VALUE!</v>
      </c>
      <c r="AO68" s="47" t="e">
        <f>ROUNDUP(AD68,0)*(-1)</f>
        <v>#VALUE!</v>
      </c>
      <c r="AP68" s="46" t="e">
        <f>IF(AN68=AO68,0,IF(AN68&gt;AO68,1,2))</f>
        <v>#VALUE!</v>
      </c>
    </row>
    <row r="69" spans="2:42" x14ac:dyDescent="0.15">
      <c r="B69" s="39">
        <f t="shared" si="13"/>
        <v>61</v>
      </c>
      <c r="C69" s="246" t="str">
        <f t="shared" si="12"/>
        <v/>
      </c>
      <c r="D69" s="246"/>
      <c r="E69" s="38"/>
      <c r="F69" s="29"/>
      <c r="G69" s="32"/>
      <c r="H69" s="55"/>
      <c r="I69" s="55"/>
      <c r="J69" s="55"/>
      <c r="K69" s="55"/>
      <c r="L69" s="55"/>
      <c r="M69" s="55"/>
      <c r="N69" s="55"/>
      <c r="O69" s="57"/>
      <c r="P69" s="39" t="s">
        <v>3</v>
      </c>
      <c r="Q69" s="245"/>
      <c r="R69" s="245"/>
      <c r="S69" s="67"/>
      <c r="T69" s="72">
        <f t="shared" si="5"/>
        <v>0</v>
      </c>
      <c r="U69" s="246" t="str">
        <f t="shared" ref="U69:U107" si="31">IF(F69="","",C69*$V$7)</f>
        <v/>
      </c>
      <c r="V69" s="246"/>
      <c r="W69" s="4" t="e">
        <f t="shared" si="7"/>
        <v>#VALUE!</v>
      </c>
      <c r="X69" s="38"/>
      <c r="Y69" s="29"/>
      <c r="Z69" s="32"/>
      <c r="AA69" s="247">
        <f t="shared" si="6"/>
        <v>0</v>
      </c>
      <c r="AB69" s="247"/>
      <c r="AC69" s="39">
        <f t="shared" ref="AC69:AC107" si="32">IF((Y69-F69)&gt;=0,Y69-F69,($AC$2-F69)+(Y69-$AD$2))</f>
        <v>0</v>
      </c>
      <c r="AD69" s="279" t="str">
        <f t="shared" ref="AD69:AD107" si="33">IF(Y69="","",(IF(P69="売",Q69-AA69,AA69-Q69))*W69*100000)</f>
        <v/>
      </c>
      <c r="AE69" s="279"/>
      <c r="AF69" s="280" t="str">
        <f t="shared" si="27"/>
        <v/>
      </c>
      <c r="AG69" s="280"/>
      <c r="AI69" s="11"/>
      <c r="AJ69" s="11"/>
      <c r="AN69" s="47" t="e">
        <f>ROUNDUP(U69,0)</f>
        <v>#VALUE!</v>
      </c>
      <c r="AO69" s="47" t="e">
        <f>ROUNDUP(AD69,0)*(-1)</f>
        <v>#VALUE!</v>
      </c>
      <c r="AP69" s="46" t="e">
        <f>IF(AN69=AO69,0,IF(AN69&gt;AO69,1,2))</f>
        <v>#VALUE!</v>
      </c>
    </row>
    <row r="70" spans="2:42" x14ac:dyDescent="0.15">
      <c r="B70" s="39">
        <f t="shared" si="13"/>
        <v>62</v>
      </c>
      <c r="C70" s="246" t="str">
        <f t="shared" si="12"/>
        <v/>
      </c>
      <c r="D70" s="246"/>
      <c r="E70" s="38"/>
      <c r="F70" s="29"/>
      <c r="G70" s="32"/>
      <c r="H70" s="55"/>
      <c r="I70" s="55"/>
      <c r="J70" s="55"/>
      <c r="K70" s="55"/>
      <c r="L70" s="55"/>
      <c r="M70" s="55"/>
      <c r="N70" s="55"/>
      <c r="O70" s="57"/>
      <c r="P70" s="39" t="s">
        <v>3</v>
      </c>
      <c r="Q70" s="245"/>
      <c r="R70" s="245"/>
      <c r="S70" s="67"/>
      <c r="T70" s="72">
        <f t="shared" ref="T70:T107" si="34">IF(Q70&gt;S70,Q70-S70,S70-Q70)</f>
        <v>0</v>
      </c>
      <c r="U70" s="246" t="str">
        <f t="shared" si="31"/>
        <v/>
      </c>
      <c r="V70" s="246"/>
      <c r="W70" s="4" t="e">
        <f t="shared" si="7"/>
        <v>#VALUE!</v>
      </c>
      <c r="X70" s="38"/>
      <c r="Y70" s="29"/>
      <c r="Z70" s="32"/>
      <c r="AA70" s="247">
        <f t="shared" ref="AA70:AA107" si="35">IF(Q70&gt;S70,Q70+(T70*2),Q70-(T70*2))</f>
        <v>0</v>
      </c>
      <c r="AB70" s="247"/>
      <c r="AC70" s="39">
        <f t="shared" si="32"/>
        <v>0</v>
      </c>
      <c r="AD70" s="279" t="str">
        <f t="shared" si="33"/>
        <v/>
      </c>
      <c r="AE70" s="279"/>
      <c r="AF70" s="280" t="str">
        <f t="shared" si="27"/>
        <v/>
      </c>
      <c r="AG70" s="280"/>
      <c r="AI70" s="11"/>
      <c r="AJ70" s="11"/>
      <c r="AN70" s="47" t="e">
        <f>ROUNDUP(U70,0)</f>
        <v>#VALUE!</v>
      </c>
      <c r="AO70" s="47" t="e">
        <f>ROUNDUP(AD70,0)*(-1)</f>
        <v>#VALUE!</v>
      </c>
      <c r="AP70" s="46" t="e">
        <f>IF(AN70=AO70,0,IF(AN70&gt;AO70,1,2))</f>
        <v>#VALUE!</v>
      </c>
    </row>
    <row r="71" spans="2:42" x14ac:dyDescent="0.15">
      <c r="B71" s="39">
        <f t="shared" si="13"/>
        <v>63</v>
      </c>
      <c r="C71" s="246" t="str">
        <f t="shared" si="12"/>
        <v/>
      </c>
      <c r="D71" s="246"/>
      <c r="E71" s="38"/>
      <c r="F71" s="29"/>
      <c r="G71" s="32"/>
      <c r="H71" s="55"/>
      <c r="I71" s="55"/>
      <c r="J71" s="55"/>
      <c r="K71" s="55"/>
      <c r="L71" s="55"/>
      <c r="M71" s="55"/>
      <c r="N71" s="55"/>
      <c r="O71" s="57"/>
      <c r="P71" s="39" t="s">
        <v>3</v>
      </c>
      <c r="Q71" s="245"/>
      <c r="R71" s="245"/>
      <c r="S71" s="67"/>
      <c r="T71" s="72">
        <f t="shared" si="34"/>
        <v>0</v>
      </c>
      <c r="U71" s="246" t="str">
        <f t="shared" si="31"/>
        <v/>
      </c>
      <c r="V71" s="246"/>
      <c r="W71" s="4" t="e">
        <f t="shared" ref="W71:W107" si="36">(U71/(T71/T$6))*0.1</f>
        <v>#VALUE!</v>
      </c>
      <c r="X71" s="38"/>
      <c r="Y71" s="29"/>
      <c r="Z71" s="32"/>
      <c r="AA71" s="247">
        <f t="shared" si="35"/>
        <v>0</v>
      </c>
      <c r="AB71" s="247"/>
      <c r="AC71" s="39">
        <f t="shared" si="32"/>
        <v>0</v>
      </c>
      <c r="AD71" s="279" t="str">
        <f t="shared" si="33"/>
        <v/>
      </c>
      <c r="AE71" s="279"/>
      <c r="AF71" s="280" t="str">
        <f t="shared" si="27"/>
        <v/>
      </c>
      <c r="AG71" s="280"/>
      <c r="AI71" s="11"/>
      <c r="AJ71" s="11"/>
      <c r="AN71" s="47"/>
      <c r="AO71" s="47"/>
      <c r="AP71" s="46"/>
    </row>
    <row r="72" spans="2:42" x14ac:dyDescent="0.15">
      <c r="B72" s="39">
        <f t="shared" si="13"/>
        <v>64</v>
      </c>
      <c r="C72" s="246" t="str">
        <f t="shared" si="12"/>
        <v/>
      </c>
      <c r="D72" s="246"/>
      <c r="E72" s="38"/>
      <c r="F72" s="29"/>
      <c r="G72" s="32"/>
      <c r="H72" s="55"/>
      <c r="I72" s="55"/>
      <c r="J72" s="55"/>
      <c r="K72" s="55"/>
      <c r="L72" s="55"/>
      <c r="M72" s="55"/>
      <c r="N72" s="55"/>
      <c r="O72" s="57"/>
      <c r="P72" s="39" t="s">
        <v>3</v>
      </c>
      <c r="Q72" s="245"/>
      <c r="R72" s="245"/>
      <c r="S72" s="67"/>
      <c r="T72" s="72">
        <f t="shared" si="34"/>
        <v>0</v>
      </c>
      <c r="U72" s="246" t="str">
        <f t="shared" si="31"/>
        <v/>
      </c>
      <c r="V72" s="246"/>
      <c r="W72" s="4" t="e">
        <f t="shared" si="36"/>
        <v>#VALUE!</v>
      </c>
      <c r="X72" s="38"/>
      <c r="Y72" s="29"/>
      <c r="Z72" s="32"/>
      <c r="AA72" s="247">
        <f t="shared" si="35"/>
        <v>0</v>
      </c>
      <c r="AB72" s="247"/>
      <c r="AC72" s="39">
        <f t="shared" si="32"/>
        <v>0</v>
      </c>
      <c r="AD72" s="279" t="str">
        <f t="shared" si="33"/>
        <v/>
      </c>
      <c r="AE72" s="279"/>
      <c r="AF72" s="280" t="str">
        <f t="shared" si="27"/>
        <v/>
      </c>
      <c r="AG72" s="280"/>
      <c r="AI72" s="11"/>
      <c r="AJ72" s="11"/>
      <c r="AN72" s="47"/>
      <c r="AO72" s="47"/>
      <c r="AP72" s="46"/>
    </row>
    <row r="73" spans="2:42" x14ac:dyDescent="0.15">
      <c r="B73" s="39">
        <f t="shared" si="13"/>
        <v>65</v>
      </c>
      <c r="C73" s="246" t="str">
        <f t="shared" si="12"/>
        <v/>
      </c>
      <c r="D73" s="246"/>
      <c r="E73" s="38"/>
      <c r="F73" s="29"/>
      <c r="G73" s="32"/>
      <c r="H73" s="55"/>
      <c r="I73" s="55"/>
      <c r="J73" s="55"/>
      <c r="K73" s="55"/>
      <c r="L73" s="55"/>
      <c r="M73" s="55"/>
      <c r="N73" s="55"/>
      <c r="O73" s="57"/>
      <c r="P73" s="39" t="s">
        <v>3</v>
      </c>
      <c r="Q73" s="245"/>
      <c r="R73" s="245"/>
      <c r="S73" s="67"/>
      <c r="T73" s="72">
        <f t="shared" si="34"/>
        <v>0</v>
      </c>
      <c r="U73" s="246" t="str">
        <f t="shared" si="31"/>
        <v/>
      </c>
      <c r="V73" s="246"/>
      <c r="W73" s="4" t="e">
        <f t="shared" si="36"/>
        <v>#VALUE!</v>
      </c>
      <c r="X73" s="38"/>
      <c r="Y73" s="29"/>
      <c r="Z73" s="32"/>
      <c r="AA73" s="247">
        <f t="shared" si="35"/>
        <v>0</v>
      </c>
      <c r="AB73" s="247"/>
      <c r="AC73" s="39">
        <f t="shared" si="32"/>
        <v>0</v>
      </c>
      <c r="AD73" s="279" t="str">
        <f t="shared" si="33"/>
        <v/>
      </c>
      <c r="AE73" s="279"/>
      <c r="AF73" s="280" t="str">
        <f t="shared" si="27"/>
        <v/>
      </c>
      <c r="AG73" s="280"/>
      <c r="AI73" s="11"/>
      <c r="AJ73" s="11"/>
      <c r="AN73" s="47"/>
      <c r="AO73" s="47"/>
      <c r="AP73" s="46"/>
    </row>
    <row r="74" spans="2:42" x14ac:dyDescent="0.15">
      <c r="B74" s="39">
        <f t="shared" si="13"/>
        <v>66</v>
      </c>
      <c r="C74" s="246" t="str">
        <f t="shared" si="12"/>
        <v/>
      </c>
      <c r="D74" s="246"/>
      <c r="E74" s="38"/>
      <c r="F74" s="29"/>
      <c r="G74" s="32"/>
      <c r="H74" s="55"/>
      <c r="I74" s="55"/>
      <c r="J74" s="55"/>
      <c r="K74" s="55"/>
      <c r="L74" s="55"/>
      <c r="M74" s="55"/>
      <c r="N74" s="55"/>
      <c r="O74" s="57"/>
      <c r="P74" s="39" t="s">
        <v>3</v>
      </c>
      <c r="Q74" s="245"/>
      <c r="R74" s="245"/>
      <c r="S74" s="67"/>
      <c r="T74" s="72">
        <f t="shared" si="34"/>
        <v>0</v>
      </c>
      <c r="U74" s="246" t="str">
        <f t="shared" si="31"/>
        <v/>
      </c>
      <c r="V74" s="246"/>
      <c r="W74" s="4" t="e">
        <f t="shared" si="36"/>
        <v>#VALUE!</v>
      </c>
      <c r="X74" s="38"/>
      <c r="Y74" s="29"/>
      <c r="Z74" s="32"/>
      <c r="AA74" s="247">
        <f t="shared" si="35"/>
        <v>0</v>
      </c>
      <c r="AB74" s="247"/>
      <c r="AC74" s="39">
        <f t="shared" si="32"/>
        <v>0</v>
      </c>
      <c r="AD74" s="279" t="str">
        <f t="shared" si="33"/>
        <v/>
      </c>
      <c r="AE74" s="279"/>
      <c r="AF74" s="280" t="str">
        <f t="shared" si="27"/>
        <v/>
      </c>
      <c r="AG74" s="280"/>
      <c r="AI74" s="11"/>
      <c r="AJ74" s="11"/>
      <c r="AN74" s="47"/>
      <c r="AO74" s="47"/>
      <c r="AP74" s="46"/>
    </row>
    <row r="75" spans="2:42" x14ac:dyDescent="0.15">
      <c r="B75" s="39">
        <f t="shared" si="13"/>
        <v>67</v>
      </c>
      <c r="C75" s="246" t="str">
        <f t="shared" si="12"/>
        <v/>
      </c>
      <c r="D75" s="246"/>
      <c r="E75" s="38"/>
      <c r="F75" s="29"/>
      <c r="G75" s="32"/>
      <c r="H75" s="55"/>
      <c r="I75" s="55"/>
      <c r="J75" s="55"/>
      <c r="K75" s="55"/>
      <c r="L75" s="55"/>
      <c r="M75" s="55"/>
      <c r="N75" s="55"/>
      <c r="O75" s="57"/>
      <c r="P75" s="39" t="s">
        <v>3</v>
      </c>
      <c r="Q75" s="245"/>
      <c r="R75" s="245"/>
      <c r="S75" s="67"/>
      <c r="T75" s="72">
        <f t="shared" si="34"/>
        <v>0</v>
      </c>
      <c r="U75" s="246" t="str">
        <f t="shared" si="31"/>
        <v/>
      </c>
      <c r="V75" s="246"/>
      <c r="W75" s="4" t="e">
        <f t="shared" si="36"/>
        <v>#VALUE!</v>
      </c>
      <c r="X75" s="38"/>
      <c r="Y75" s="29"/>
      <c r="Z75" s="32"/>
      <c r="AA75" s="247">
        <f t="shared" si="35"/>
        <v>0</v>
      </c>
      <c r="AB75" s="247"/>
      <c r="AC75" s="39">
        <f t="shared" si="32"/>
        <v>0</v>
      </c>
      <c r="AD75" s="279" t="str">
        <f t="shared" si="33"/>
        <v/>
      </c>
      <c r="AE75" s="279"/>
      <c r="AF75" s="280" t="str">
        <f t="shared" si="27"/>
        <v/>
      </c>
      <c r="AG75" s="280"/>
      <c r="AI75" s="11"/>
      <c r="AJ75" s="11"/>
      <c r="AK75" s="34"/>
      <c r="AL75" s="34"/>
      <c r="AN75" s="47" t="e">
        <f>ROUNDUP(U75,0)</f>
        <v>#VALUE!</v>
      </c>
      <c r="AO75" s="47" t="e">
        <f>ROUNDUP(AD75,0)*(-1)</f>
        <v>#VALUE!</v>
      </c>
      <c r="AP75" s="46" t="e">
        <f>IF(AN75=AO75,0,IF(AN75&gt;AO75,1,2))</f>
        <v>#VALUE!</v>
      </c>
    </row>
    <row r="76" spans="2:42" x14ac:dyDescent="0.15">
      <c r="B76" s="39">
        <f t="shared" si="13"/>
        <v>68</v>
      </c>
      <c r="C76" s="246" t="str">
        <f t="shared" si="12"/>
        <v/>
      </c>
      <c r="D76" s="246"/>
      <c r="E76" s="38"/>
      <c r="F76" s="29"/>
      <c r="G76" s="32"/>
      <c r="H76" s="55"/>
      <c r="I76" s="55"/>
      <c r="J76" s="55"/>
      <c r="K76" s="55"/>
      <c r="L76" s="55"/>
      <c r="M76" s="55"/>
      <c r="N76" s="55"/>
      <c r="O76" s="57"/>
      <c r="P76" s="39" t="s">
        <v>3</v>
      </c>
      <c r="Q76" s="245"/>
      <c r="R76" s="245"/>
      <c r="S76" s="67"/>
      <c r="T76" s="72">
        <f t="shared" si="34"/>
        <v>0</v>
      </c>
      <c r="U76" s="246" t="str">
        <f t="shared" si="31"/>
        <v/>
      </c>
      <c r="V76" s="246"/>
      <c r="W76" s="4" t="e">
        <f t="shared" si="36"/>
        <v>#VALUE!</v>
      </c>
      <c r="X76" s="38"/>
      <c r="Y76" s="29"/>
      <c r="Z76" s="32"/>
      <c r="AA76" s="247">
        <f t="shared" si="35"/>
        <v>0</v>
      </c>
      <c r="AB76" s="247"/>
      <c r="AC76" s="39">
        <f t="shared" si="32"/>
        <v>0</v>
      </c>
      <c r="AD76" s="279" t="str">
        <f t="shared" si="33"/>
        <v/>
      </c>
      <c r="AE76" s="279"/>
      <c r="AF76" s="280" t="str">
        <f t="shared" si="27"/>
        <v/>
      </c>
      <c r="AG76" s="280"/>
      <c r="AI76" s="11"/>
      <c r="AJ76" s="11"/>
      <c r="AN76" s="47" t="e">
        <f>ROUNDUP(U76,0)</f>
        <v>#VALUE!</v>
      </c>
      <c r="AO76" s="47" t="e">
        <f>ROUNDUP(AD76,0)*(-1)</f>
        <v>#VALUE!</v>
      </c>
      <c r="AP76" s="46" t="e">
        <f>IF(AN76=AO76,0,IF(AN76&gt;AO76,1,2))</f>
        <v>#VALUE!</v>
      </c>
    </row>
    <row r="77" spans="2:42" x14ac:dyDescent="0.15">
      <c r="B77" s="39">
        <f t="shared" si="13"/>
        <v>69</v>
      </c>
      <c r="C77" s="246" t="str">
        <f t="shared" si="12"/>
        <v/>
      </c>
      <c r="D77" s="246"/>
      <c r="E77" s="38"/>
      <c r="F77" s="29"/>
      <c r="G77" s="32"/>
      <c r="H77" s="55"/>
      <c r="I77" s="55"/>
      <c r="J77" s="55"/>
      <c r="K77" s="55"/>
      <c r="L77" s="55"/>
      <c r="M77" s="55"/>
      <c r="N77" s="55"/>
      <c r="O77" s="57"/>
      <c r="P77" s="39" t="s">
        <v>3</v>
      </c>
      <c r="Q77" s="245"/>
      <c r="R77" s="245"/>
      <c r="S77" s="67"/>
      <c r="T77" s="72">
        <f t="shared" si="34"/>
        <v>0</v>
      </c>
      <c r="U77" s="246" t="str">
        <f t="shared" si="31"/>
        <v/>
      </c>
      <c r="V77" s="246"/>
      <c r="W77" s="4" t="e">
        <f t="shared" si="36"/>
        <v>#VALUE!</v>
      </c>
      <c r="X77" s="38"/>
      <c r="Y77" s="29"/>
      <c r="Z77" s="32"/>
      <c r="AA77" s="247">
        <f t="shared" si="35"/>
        <v>0</v>
      </c>
      <c r="AB77" s="247"/>
      <c r="AC77" s="39">
        <f t="shared" si="32"/>
        <v>0</v>
      </c>
      <c r="AD77" s="279" t="str">
        <f t="shared" si="33"/>
        <v/>
      </c>
      <c r="AE77" s="279"/>
      <c r="AF77" s="280" t="str">
        <f t="shared" ref="AF77:AF107" si="37">IF(Y77="","",IF(P77="買",(AA77-Q77)*10000,(Q77-AA77)*10000))</f>
        <v/>
      </c>
      <c r="AG77" s="280"/>
      <c r="AI77" s="11"/>
      <c r="AJ77" s="11"/>
      <c r="AN77" s="47"/>
      <c r="AO77" s="47"/>
      <c r="AP77" s="46"/>
    </row>
    <row r="78" spans="2:42" x14ac:dyDescent="0.15">
      <c r="B78" s="39">
        <f t="shared" si="13"/>
        <v>70</v>
      </c>
      <c r="C78" s="246" t="str">
        <f t="shared" si="12"/>
        <v/>
      </c>
      <c r="D78" s="246"/>
      <c r="E78" s="38"/>
      <c r="F78" s="29"/>
      <c r="G78" s="32"/>
      <c r="H78" s="55"/>
      <c r="I78" s="55"/>
      <c r="J78" s="55"/>
      <c r="K78" s="55"/>
      <c r="L78" s="55"/>
      <c r="M78" s="55"/>
      <c r="N78" s="55"/>
      <c r="O78" s="57"/>
      <c r="P78" s="39" t="s">
        <v>3</v>
      </c>
      <c r="Q78" s="245"/>
      <c r="R78" s="245"/>
      <c r="S78" s="67"/>
      <c r="T78" s="72">
        <f t="shared" si="34"/>
        <v>0</v>
      </c>
      <c r="U78" s="246" t="str">
        <f t="shared" si="31"/>
        <v/>
      </c>
      <c r="V78" s="246"/>
      <c r="W78" s="4" t="e">
        <f t="shared" si="36"/>
        <v>#VALUE!</v>
      </c>
      <c r="X78" s="38"/>
      <c r="Y78" s="29"/>
      <c r="Z78" s="32"/>
      <c r="AA78" s="247">
        <f t="shared" si="35"/>
        <v>0</v>
      </c>
      <c r="AB78" s="247"/>
      <c r="AC78" s="39">
        <f t="shared" si="32"/>
        <v>0</v>
      </c>
      <c r="AD78" s="279" t="str">
        <f t="shared" si="33"/>
        <v/>
      </c>
      <c r="AE78" s="279"/>
      <c r="AF78" s="280" t="str">
        <f t="shared" si="37"/>
        <v/>
      </c>
      <c r="AG78" s="280"/>
      <c r="AI78" s="11"/>
      <c r="AJ78" s="11"/>
      <c r="AN78" s="47"/>
      <c r="AO78" s="47"/>
      <c r="AP78" s="46"/>
    </row>
    <row r="79" spans="2:42" x14ac:dyDescent="0.15">
      <c r="B79" s="39">
        <f t="shared" si="13"/>
        <v>71</v>
      </c>
      <c r="C79" s="246" t="str">
        <f t="shared" si="12"/>
        <v/>
      </c>
      <c r="D79" s="246"/>
      <c r="E79" s="38"/>
      <c r="F79" s="29"/>
      <c r="G79" s="32"/>
      <c r="H79" s="55"/>
      <c r="I79" s="55"/>
      <c r="J79" s="55"/>
      <c r="K79" s="55"/>
      <c r="L79" s="55"/>
      <c r="M79" s="55"/>
      <c r="N79" s="55"/>
      <c r="O79" s="57"/>
      <c r="P79" s="39" t="s">
        <v>3</v>
      </c>
      <c r="Q79" s="245"/>
      <c r="R79" s="245"/>
      <c r="S79" s="67"/>
      <c r="T79" s="72">
        <f t="shared" si="34"/>
        <v>0</v>
      </c>
      <c r="U79" s="246" t="str">
        <f t="shared" si="31"/>
        <v/>
      </c>
      <c r="V79" s="246"/>
      <c r="W79" s="4" t="e">
        <f t="shared" si="36"/>
        <v>#VALUE!</v>
      </c>
      <c r="X79" s="38"/>
      <c r="Y79" s="29"/>
      <c r="Z79" s="32"/>
      <c r="AA79" s="247">
        <f t="shared" si="35"/>
        <v>0</v>
      </c>
      <c r="AB79" s="247"/>
      <c r="AC79" s="39">
        <f t="shared" si="32"/>
        <v>0</v>
      </c>
      <c r="AD79" s="279" t="str">
        <f t="shared" si="33"/>
        <v/>
      </c>
      <c r="AE79" s="279"/>
      <c r="AF79" s="280" t="str">
        <f t="shared" si="37"/>
        <v/>
      </c>
      <c r="AG79" s="280"/>
      <c r="AI79" s="11"/>
      <c r="AJ79" s="11"/>
      <c r="AN79" s="47" t="e">
        <f>ROUNDUP(U79,0)</f>
        <v>#VALUE!</v>
      </c>
      <c r="AO79" s="47" t="e">
        <f>ROUNDUP(AD79,0)*(-1)</f>
        <v>#VALUE!</v>
      </c>
      <c r="AP79" s="46" t="e">
        <f>IF(AN79=AO79,0,IF(AN79&gt;AO79,1,2))</f>
        <v>#VALUE!</v>
      </c>
    </row>
    <row r="80" spans="2:42" x14ac:dyDescent="0.15">
      <c r="B80" s="39">
        <f t="shared" si="13"/>
        <v>72</v>
      </c>
      <c r="C80" s="246" t="str">
        <f t="shared" si="12"/>
        <v/>
      </c>
      <c r="D80" s="246"/>
      <c r="E80" s="38"/>
      <c r="F80" s="29"/>
      <c r="G80" s="32"/>
      <c r="H80" s="55"/>
      <c r="I80" s="55"/>
      <c r="J80" s="55"/>
      <c r="K80" s="55"/>
      <c r="L80" s="55"/>
      <c r="M80" s="55"/>
      <c r="N80" s="55"/>
      <c r="O80" s="57"/>
      <c r="P80" s="39" t="s">
        <v>3</v>
      </c>
      <c r="Q80" s="245"/>
      <c r="R80" s="245"/>
      <c r="S80" s="67"/>
      <c r="T80" s="72">
        <f t="shared" si="34"/>
        <v>0</v>
      </c>
      <c r="U80" s="246" t="str">
        <f t="shared" si="31"/>
        <v/>
      </c>
      <c r="V80" s="246"/>
      <c r="W80" s="4" t="e">
        <f t="shared" si="36"/>
        <v>#VALUE!</v>
      </c>
      <c r="X80" s="38"/>
      <c r="Y80" s="29"/>
      <c r="Z80" s="32"/>
      <c r="AA80" s="247">
        <f t="shared" si="35"/>
        <v>0</v>
      </c>
      <c r="AB80" s="247"/>
      <c r="AC80" s="39">
        <f t="shared" si="32"/>
        <v>0</v>
      </c>
      <c r="AD80" s="279" t="str">
        <f t="shared" si="33"/>
        <v/>
      </c>
      <c r="AE80" s="279"/>
      <c r="AF80" s="280" t="str">
        <f t="shared" si="37"/>
        <v/>
      </c>
      <c r="AG80" s="280"/>
      <c r="AI80" s="11"/>
      <c r="AJ80" s="11"/>
      <c r="AN80" s="47" t="e">
        <f>ROUNDUP(U80,0)</f>
        <v>#VALUE!</v>
      </c>
      <c r="AO80" s="47" t="e">
        <f>ROUNDUP(AD80,0)*(-1)</f>
        <v>#VALUE!</v>
      </c>
      <c r="AP80" s="46" t="e">
        <f>IF(AN80=AO80,0,IF(AN80&gt;AO80,1,2))</f>
        <v>#VALUE!</v>
      </c>
    </row>
    <row r="81" spans="2:42" x14ac:dyDescent="0.15">
      <c r="B81" s="39">
        <f t="shared" si="13"/>
        <v>73</v>
      </c>
      <c r="C81" s="246" t="str">
        <f t="shared" si="12"/>
        <v/>
      </c>
      <c r="D81" s="246"/>
      <c r="E81" s="38"/>
      <c r="F81" s="29"/>
      <c r="G81" s="32"/>
      <c r="H81" s="55"/>
      <c r="I81" s="55"/>
      <c r="J81" s="55"/>
      <c r="K81" s="55"/>
      <c r="L81" s="55"/>
      <c r="M81" s="55"/>
      <c r="N81" s="55"/>
      <c r="O81" s="57"/>
      <c r="P81" s="39" t="s">
        <v>3</v>
      </c>
      <c r="Q81" s="245"/>
      <c r="R81" s="245"/>
      <c r="S81" s="67"/>
      <c r="T81" s="72">
        <f t="shared" si="34"/>
        <v>0</v>
      </c>
      <c r="U81" s="246" t="str">
        <f t="shared" si="31"/>
        <v/>
      </c>
      <c r="V81" s="246"/>
      <c r="W81" s="4" t="e">
        <f t="shared" si="36"/>
        <v>#VALUE!</v>
      </c>
      <c r="X81" s="38"/>
      <c r="Y81" s="29"/>
      <c r="Z81" s="32"/>
      <c r="AA81" s="247">
        <f t="shared" si="35"/>
        <v>0</v>
      </c>
      <c r="AB81" s="247"/>
      <c r="AC81" s="39">
        <f t="shared" si="32"/>
        <v>0</v>
      </c>
      <c r="AD81" s="279" t="str">
        <f t="shared" si="33"/>
        <v/>
      </c>
      <c r="AE81" s="279"/>
      <c r="AF81" s="280" t="str">
        <f t="shared" si="37"/>
        <v/>
      </c>
      <c r="AG81" s="280"/>
      <c r="AI81" s="11"/>
      <c r="AJ81" s="11"/>
      <c r="AK81" s="34"/>
      <c r="AL81" s="34"/>
      <c r="AN81" s="47" t="e">
        <f>ROUNDUP(U81,0)</f>
        <v>#VALUE!</v>
      </c>
      <c r="AO81" s="47" t="e">
        <f>ROUNDUP(AD81,0)*(-1)</f>
        <v>#VALUE!</v>
      </c>
      <c r="AP81" s="46" t="e">
        <f>IF(AN81=AO81,0,IF(AN81&gt;AO81,1,2))</f>
        <v>#VALUE!</v>
      </c>
    </row>
    <row r="82" spans="2:42" x14ac:dyDescent="0.15">
      <c r="B82" s="39">
        <f t="shared" si="13"/>
        <v>74</v>
      </c>
      <c r="C82" s="246" t="str">
        <f t="shared" si="12"/>
        <v/>
      </c>
      <c r="D82" s="246"/>
      <c r="E82" s="38"/>
      <c r="F82" s="29"/>
      <c r="G82" s="32"/>
      <c r="H82" s="55"/>
      <c r="I82" s="55"/>
      <c r="J82" s="55"/>
      <c r="K82" s="55"/>
      <c r="L82" s="55"/>
      <c r="M82" s="55"/>
      <c r="N82" s="55"/>
      <c r="O82" s="57"/>
      <c r="P82" s="39" t="s">
        <v>3</v>
      </c>
      <c r="Q82" s="245"/>
      <c r="R82" s="245"/>
      <c r="S82" s="67"/>
      <c r="T82" s="72">
        <f t="shared" si="34"/>
        <v>0</v>
      </c>
      <c r="U82" s="246" t="str">
        <f t="shared" si="31"/>
        <v/>
      </c>
      <c r="V82" s="246"/>
      <c r="W82" s="4" t="e">
        <f t="shared" si="36"/>
        <v>#VALUE!</v>
      </c>
      <c r="X82" s="38"/>
      <c r="Y82" s="29"/>
      <c r="Z82" s="32"/>
      <c r="AA82" s="247">
        <f t="shared" si="35"/>
        <v>0</v>
      </c>
      <c r="AB82" s="247"/>
      <c r="AC82" s="39">
        <f t="shared" si="32"/>
        <v>0</v>
      </c>
      <c r="AD82" s="279" t="str">
        <f t="shared" si="33"/>
        <v/>
      </c>
      <c r="AE82" s="279"/>
      <c r="AF82" s="280" t="str">
        <f>IF(Y82="","",IF(P82="買",(AA82-Q82)*10000,(Q82-AA82)*10000))</f>
        <v/>
      </c>
      <c r="AG82" s="280"/>
      <c r="AI82" s="11"/>
      <c r="AJ82" s="11"/>
      <c r="AN82" s="47"/>
      <c r="AO82" s="47"/>
      <c r="AP82" s="46"/>
    </row>
    <row r="83" spans="2:42" x14ac:dyDescent="0.15">
      <c r="B83" s="39">
        <f t="shared" si="13"/>
        <v>75</v>
      </c>
      <c r="C83" s="246" t="str">
        <f t="shared" si="12"/>
        <v/>
      </c>
      <c r="D83" s="246"/>
      <c r="E83" s="38"/>
      <c r="F83" s="29"/>
      <c r="G83" s="32"/>
      <c r="H83" s="55"/>
      <c r="I83" s="55"/>
      <c r="J83" s="55"/>
      <c r="K83" s="55"/>
      <c r="L83" s="55"/>
      <c r="M83" s="55"/>
      <c r="N83" s="55"/>
      <c r="O83" s="57"/>
      <c r="P83" s="39" t="s">
        <v>3</v>
      </c>
      <c r="Q83" s="245"/>
      <c r="R83" s="245"/>
      <c r="S83" s="67"/>
      <c r="T83" s="72">
        <f t="shared" si="34"/>
        <v>0</v>
      </c>
      <c r="U83" s="246" t="str">
        <f t="shared" si="31"/>
        <v/>
      </c>
      <c r="V83" s="246"/>
      <c r="W83" s="4" t="e">
        <f t="shared" si="36"/>
        <v>#VALUE!</v>
      </c>
      <c r="X83" s="38"/>
      <c r="Y83" s="29"/>
      <c r="Z83" s="32"/>
      <c r="AA83" s="247">
        <f t="shared" si="35"/>
        <v>0</v>
      </c>
      <c r="AB83" s="247"/>
      <c r="AC83" s="39">
        <f t="shared" si="32"/>
        <v>0</v>
      </c>
      <c r="AD83" s="279" t="str">
        <f t="shared" si="33"/>
        <v/>
      </c>
      <c r="AE83" s="279"/>
      <c r="AF83" s="280" t="str">
        <f t="shared" si="37"/>
        <v/>
      </c>
      <c r="AG83" s="280"/>
      <c r="AI83" s="11"/>
      <c r="AJ83" s="11"/>
      <c r="AN83" s="47" t="e">
        <f>ROUNDUP(U83,0)</f>
        <v>#VALUE!</v>
      </c>
      <c r="AO83" s="47" t="e">
        <f>ROUNDUP(AD83,0)*(-1)</f>
        <v>#VALUE!</v>
      </c>
      <c r="AP83" s="46" t="e">
        <f>IF(AN83=AO83,0,IF(AN83&gt;AO83,1,2))</f>
        <v>#VALUE!</v>
      </c>
    </row>
    <row r="84" spans="2:42" x14ac:dyDescent="0.15">
      <c r="B84" s="39">
        <f t="shared" si="13"/>
        <v>76</v>
      </c>
      <c r="C84" s="246" t="str">
        <f t="shared" si="12"/>
        <v/>
      </c>
      <c r="D84" s="246"/>
      <c r="E84" s="38"/>
      <c r="F84" s="29"/>
      <c r="G84" s="32"/>
      <c r="H84" s="55"/>
      <c r="I84" s="55"/>
      <c r="J84" s="55"/>
      <c r="K84" s="55"/>
      <c r="L84" s="55"/>
      <c r="M84" s="55"/>
      <c r="N84" s="55"/>
      <c r="O84" s="57"/>
      <c r="P84" s="39" t="s">
        <v>3</v>
      </c>
      <c r="Q84" s="245"/>
      <c r="R84" s="245"/>
      <c r="S84" s="67"/>
      <c r="T84" s="72">
        <f t="shared" si="34"/>
        <v>0</v>
      </c>
      <c r="U84" s="246" t="str">
        <f t="shared" si="31"/>
        <v/>
      </c>
      <c r="V84" s="246"/>
      <c r="W84" s="4" t="e">
        <f t="shared" si="36"/>
        <v>#VALUE!</v>
      </c>
      <c r="X84" s="38"/>
      <c r="Y84" s="29"/>
      <c r="Z84" s="32"/>
      <c r="AA84" s="247">
        <f t="shared" si="35"/>
        <v>0</v>
      </c>
      <c r="AB84" s="247"/>
      <c r="AC84" s="39">
        <f t="shared" si="32"/>
        <v>0</v>
      </c>
      <c r="AD84" s="279" t="str">
        <f t="shared" si="33"/>
        <v/>
      </c>
      <c r="AE84" s="279"/>
      <c r="AF84" s="280" t="str">
        <f t="shared" si="37"/>
        <v/>
      </c>
      <c r="AG84" s="280"/>
      <c r="AI84" s="11"/>
      <c r="AJ84" s="11"/>
      <c r="AK84" s="34"/>
      <c r="AL84" s="34"/>
      <c r="AN84" s="47"/>
      <c r="AO84" s="47"/>
      <c r="AP84" s="46"/>
    </row>
    <row r="85" spans="2:42" x14ac:dyDescent="0.15">
      <c r="B85" s="39">
        <f t="shared" si="13"/>
        <v>77</v>
      </c>
      <c r="C85" s="246" t="str">
        <f t="shared" si="12"/>
        <v/>
      </c>
      <c r="D85" s="246"/>
      <c r="E85" s="38"/>
      <c r="F85" s="29"/>
      <c r="G85" s="32"/>
      <c r="H85" s="55"/>
      <c r="I85" s="55"/>
      <c r="J85" s="55"/>
      <c r="K85" s="55"/>
      <c r="L85" s="55"/>
      <c r="M85" s="55"/>
      <c r="N85" s="55"/>
      <c r="O85" s="57"/>
      <c r="P85" s="39" t="s">
        <v>3</v>
      </c>
      <c r="Q85" s="245"/>
      <c r="R85" s="245"/>
      <c r="S85" s="67"/>
      <c r="T85" s="72">
        <f t="shared" si="34"/>
        <v>0</v>
      </c>
      <c r="U85" s="246" t="str">
        <f t="shared" si="31"/>
        <v/>
      </c>
      <c r="V85" s="246"/>
      <c r="W85" s="4" t="e">
        <f t="shared" si="36"/>
        <v>#VALUE!</v>
      </c>
      <c r="X85" s="38"/>
      <c r="Y85" s="29"/>
      <c r="Z85" s="32"/>
      <c r="AA85" s="247">
        <f t="shared" si="35"/>
        <v>0</v>
      </c>
      <c r="AB85" s="247"/>
      <c r="AC85" s="39">
        <f t="shared" si="32"/>
        <v>0</v>
      </c>
      <c r="AD85" s="279" t="str">
        <f t="shared" si="33"/>
        <v/>
      </c>
      <c r="AE85" s="279"/>
      <c r="AF85" s="280" t="str">
        <f t="shared" si="37"/>
        <v/>
      </c>
      <c r="AG85" s="280"/>
      <c r="AI85" s="11"/>
      <c r="AJ85" s="11"/>
      <c r="AN85" s="47" t="e">
        <f>ROUNDUP(U85,0)</f>
        <v>#VALUE!</v>
      </c>
      <c r="AO85" s="47" t="e">
        <f>ROUNDUP(AD85,0)*(-1)</f>
        <v>#VALUE!</v>
      </c>
      <c r="AP85" s="46" t="e">
        <f>IF(AN85=AO85,0,IF(AN85&gt;AO85,1,2))</f>
        <v>#VALUE!</v>
      </c>
    </row>
    <row r="86" spans="2:42" x14ac:dyDescent="0.15">
      <c r="B86" s="39">
        <f t="shared" si="13"/>
        <v>78</v>
      </c>
      <c r="C86" s="246" t="str">
        <f t="shared" si="12"/>
        <v/>
      </c>
      <c r="D86" s="246"/>
      <c r="E86" s="38"/>
      <c r="F86" s="29"/>
      <c r="G86" s="32"/>
      <c r="H86" s="55"/>
      <c r="I86" s="55"/>
      <c r="J86" s="55"/>
      <c r="K86" s="55"/>
      <c r="L86" s="55"/>
      <c r="M86" s="55"/>
      <c r="N86" s="55"/>
      <c r="O86" s="57"/>
      <c r="P86" s="39" t="s">
        <v>3</v>
      </c>
      <c r="Q86" s="245"/>
      <c r="R86" s="245"/>
      <c r="S86" s="67"/>
      <c r="T86" s="72">
        <f t="shared" si="34"/>
        <v>0</v>
      </c>
      <c r="U86" s="246" t="str">
        <f t="shared" si="31"/>
        <v/>
      </c>
      <c r="V86" s="246"/>
      <c r="W86" s="4" t="e">
        <f t="shared" si="36"/>
        <v>#VALUE!</v>
      </c>
      <c r="X86" s="38"/>
      <c r="Y86" s="29"/>
      <c r="Z86" s="32"/>
      <c r="AA86" s="247">
        <f t="shared" si="35"/>
        <v>0</v>
      </c>
      <c r="AB86" s="247"/>
      <c r="AC86" s="39">
        <f t="shared" si="32"/>
        <v>0</v>
      </c>
      <c r="AD86" s="279" t="str">
        <f t="shared" si="33"/>
        <v/>
      </c>
      <c r="AE86" s="279"/>
      <c r="AF86" s="280" t="str">
        <f t="shared" si="37"/>
        <v/>
      </c>
      <c r="AG86" s="280"/>
      <c r="AI86" s="11"/>
      <c r="AJ86" s="11"/>
      <c r="AN86" s="47"/>
      <c r="AO86" s="47"/>
      <c r="AP86" s="46"/>
    </row>
    <row r="87" spans="2:42" x14ac:dyDescent="0.15">
      <c r="B87" s="39">
        <f t="shared" si="13"/>
        <v>79</v>
      </c>
      <c r="C87" s="246" t="str">
        <f t="shared" ref="C87:C108" si="38">IF(AD86="","",C86+AD86)</f>
        <v/>
      </c>
      <c r="D87" s="246"/>
      <c r="E87" s="38"/>
      <c r="F87" s="29"/>
      <c r="G87" s="32"/>
      <c r="H87" s="55"/>
      <c r="I87" s="55"/>
      <c r="J87" s="55"/>
      <c r="K87" s="55"/>
      <c r="L87" s="55"/>
      <c r="M87" s="55"/>
      <c r="N87" s="55"/>
      <c r="O87" s="57"/>
      <c r="P87" s="39" t="s">
        <v>3</v>
      </c>
      <c r="Q87" s="245"/>
      <c r="R87" s="245"/>
      <c r="S87" s="67"/>
      <c r="T87" s="72">
        <f t="shared" si="34"/>
        <v>0</v>
      </c>
      <c r="U87" s="246" t="str">
        <f t="shared" si="31"/>
        <v/>
      </c>
      <c r="V87" s="246"/>
      <c r="W87" s="4" t="e">
        <f t="shared" si="36"/>
        <v>#VALUE!</v>
      </c>
      <c r="X87" s="38"/>
      <c r="Y87" s="29"/>
      <c r="Z87" s="32"/>
      <c r="AA87" s="247">
        <f t="shared" si="35"/>
        <v>0</v>
      </c>
      <c r="AB87" s="247"/>
      <c r="AC87" s="39">
        <f t="shared" si="32"/>
        <v>0</v>
      </c>
      <c r="AD87" s="279" t="str">
        <f t="shared" si="33"/>
        <v/>
      </c>
      <c r="AE87" s="279"/>
      <c r="AF87" s="280" t="str">
        <f t="shared" si="37"/>
        <v/>
      </c>
      <c r="AG87" s="280"/>
      <c r="AI87" s="11"/>
      <c r="AJ87" s="11"/>
      <c r="AN87" s="47" t="e">
        <f>ROUNDUP(U87,0)</f>
        <v>#VALUE!</v>
      </c>
      <c r="AO87" s="47" t="e">
        <f>ROUNDUP(AD87,0)*(-1)</f>
        <v>#VALUE!</v>
      </c>
      <c r="AP87" s="46" t="e">
        <f t="shared" ref="AP87:AP103" si="39">IF(AN87=AO87,0,IF(AN87&gt;AO87,1,2))</f>
        <v>#VALUE!</v>
      </c>
    </row>
    <row r="88" spans="2:42" x14ac:dyDescent="0.15">
      <c r="B88" s="39">
        <f t="shared" ref="B88:B107" si="40">B87+1</f>
        <v>80</v>
      </c>
      <c r="C88" s="246" t="str">
        <f t="shared" si="38"/>
        <v/>
      </c>
      <c r="D88" s="246"/>
      <c r="E88" s="38"/>
      <c r="F88" s="29"/>
      <c r="G88" s="32"/>
      <c r="H88" s="55"/>
      <c r="I88" s="55"/>
      <c r="J88" s="55"/>
      <c r="K88" s="55"/>
      <c r="L88" s="55"/>
      <c r="M88" s="55"/>
      <c r="N88" s="55"/>
      <c r="O88" s="57"/>
      <c r="P88" s="39" t="s">
        <v>3</v>
      </c>
      <c r="Q88" s="245"/>
      <c r="R88" s="245"/>
      <c r="S88" s="67"/>
      <c r="T88" s="72">
        <f t="shared" si="34"/>
        <v>0</v>
      </c>
      <c r="U88" s="246" t="str">
        <f t="shared" si="31"/>
        <v/>
      </c>
      <c r="V88" s="246"/>
      <c r="W88" s="4" t="e">
        <f t="shared" si="36"/>
        <v>#VALUE!</v>
      </c>
      <c r="X88" s="38"/>
      <c r="Y88" s="29"/>
      <c r="Z88" s="32"/>
      <c r="AA88" s="247">
        <f t="shared" si="35"/>
        <v>0</v>
      </c>
      <c r="AB88" s="247"/>
      <c r="AC88" s="39">
        <f t="shared" si="32"/>
        <v>0</v>
      </c>
      <c r="AD88" s="279" t="str">
        <f t="shared" si="33"/>
        <v/>
      </c>
      <c r="AE88" s="279"/>
      <c r="AF88" s="280" t="str">
        <f t="shared" si="37"/>
        <v/>
      </c>
      <c r="AG88" s="280"/>
      <c r="AI88" s="11"/>
      <c r="AJ88" s="11"/>
      <c r="AN88" s="47" t="e">
        <f>ROUNDUP(U88,0)</f>
        <v>#VALUE!</v>
      </c>
      <c r="AO88" s="47" t="e">
        <f>ROUNDUP(AD88,0)*(-1)</f>
        <v>#VALUE!</v>
      </c>
      <c r="AP88" s="46" t="e">
        <f t="shared" si="39"/>
        <v>#VALUE!</v>
      </c>
    </row>
    <row r="89" spans="2:42" x14ac:dyDescent="0.15">
      <c r="B89" s="39">
        <f t="shared" si="40"/>
        <v>81</v>
      </c>
      <c r="C89" s="246" t="str">
        <f t="shared" si="38"/>
        <v/>
      </c>
      <c r="D89" s="246"/>
      <c r="E89" s="38"/>
      <c r="F89" s="29"/>
      <c r="G89" s="32"/>
      <c r="H89" s="55"/>
      <c r="I89" s="55"/>
      <c r="J89" s="55"/>
      <c r="K89" s="55"/>
      <c r="L89" s="55"/>
      <c r="M89" s="55"/>
      <c r="N89" s="55"/>
      <c r="O89" s="57"/>
      <c r="P89" s="39" t="s">
        <v>3</v>
      </c>
      <c r="Q89" s="245"/>
      <c r="R89" s="245"/>
      <c r="S89" s="67"/>
      <c r="T89" s="72">
        <f t="shared" si="34"/>
        <v>0</v>
      </c>
      <c r="U89" s="246" t="str">
        <f t="shared" si="31"/>
        <v/>
      </c>
      <c r="V89" s="246"/>
      <c r="W89" s="4" t="e">
        <f t="shared" si="36"/>
        <v>#VALUE!</v>
      </c>
      <c r="X89" s="38"/>
      <c r="Y89" s="29"/>
      <c r="Z89" s="32"/>
      <c r="AA89" s="247">
        <f t="shared" si="35"/>
        <v>0</v>
      </c>
      <c r="AB89" s="247"/>
      <c r="AC89" s="39">
        <f t="shared" si="32"/>
        <v>0</v>
      </c>
      <c r="AD89" s="279" t="str">
        <f t="shared" si="33"/>
        <v/>
      </c>
      <c r="AE89" s="279"/>
      <c r="AF89" s="280" t="str">
        <f t="shared" si="37"/>
        <v/>
      </c>
      <c r="AG89" s="280"/>
      <c r="AI89" s="11"/>
      <c r="AJ89" s="11"/>
      <c r="AK89" s="34"/>
      <c r="AL89" s="34"/>
      <c r="AN89" s="47"/>
      <c r="AO89" s="47"/>
      <c r="AP89" s="46"/>
    </row>
    <row r="90" spans="2:42" x14ac:dyDescent="0.15">
      <c r="B90" s="39">
        <f t="shared" si="40"/>
        <v>82</v>
      </c>
      <c r="C90" s="246" t="str">
        <f t="shared" si="38"/>
        <v/>
      </c>
      <c r="D90" s="246"/>
      <c r="E90" s="38"/>
      <c r="F90" s="29"/>
      <c r="G90" s="32"/>
      <c r="H90" s="55"/>
      <c r="I90" s="55"/>
      <c r="J90" s="55"/>
      <c r="K90" s="55"/>
      <c r="L90" s="55"/>
      <c r="M90" s="55"/>
      <c r="N90" s="55"/>
      <c r="O90" s="57"/>
      <c r="P90" s="39" t="s">
        <v>3</v>
      </c>
      <c r="Q90" s="245"/>
      <c r="R90" s="245"/>
      <c r="S90" s="67"/>
      <c r="T90" s="72">
        <f t="shared" si="34"/>
        <v>0</v>
      </c>
      <c r="U90" s="246" t="str">
        <f t="shared" si="31"/>
        <v/>
      </c>
      <c r="V90" s="246"/>
      <c r="W90" s="4" t="e">
        <f t="shared" si="36"/>
        <v>#VALUE!</v>
      </c>
      <c r="X90" s="38"/>
      <c r="Y90" s="29"/>
      <c r="Z90" s="32"/>
      <c r="AA90" s="247">
        <f t="shared" si="35"/>
        <v>0</v>
      </c>
      <c r="AB90" s="247"/>
      <c r="AC90" s="39">
        <f t="shared" si="32"/>
        <v>0</v>
      </c>
      <c r="AD90" s="279" t="str">
        <f t="shared" si="33"/>
        <v/>
      </c>
      <c r="AE90" s="279"/>
      <c r="AF90" s="280" t="str">
        <f t="shared" si="37"/>
        <v/>
      </c>
      <c r="AG90" s="280"/>
      <c r="AI90" s="11"/>
      <c r="AJ90" s="11"/>
      <c r="AN90" s="47"/>
      <c r="AO90" s="47"/>
      <c r="AP90" s="46"/>
    </row>
    <row r="91" spans="2:42" x14ac:dyDescent="0.15">
      <c r="B91" s="39">
        <f t="shared" si="40"/>
        <v>83</v>
      </c>
      <c r="C91" s="246" t="str">
        <f t="shared" si="38"/>
        <v/>
      </c>
      <c r="D91" s="246"/>
      <c r="E91" s="38"/>
      <c r="F91" s="29"/>
      <c r="G91" s="32"/>
      <c r="H91" s="55"/>
      <c r="I91" s="55"/>
      <c r="J91" s="55"/>
      <c r="K91" s="55"/>
      <c r="L91" s="55"/>
      <c r="M91" s="55"/>
      <c r="N91" s="55"/>
      <c r="O91" s="57"/>
      <c r="P91" s="39" t="s">
        <v>3</v>
      </c>
      <c r="Q91" s="245"/>
      <c r="R91" s="245"/>
      <c r="S91" s="67"/>
      <c r="T91" s="72">
        <f t="shared" si="34"/>
        <v>0</v>
      </c>
      <c r="U91" s="246" t="str">
        <f t="shared" si="31"/>
        <v/>
      </c>
      <c r="V91" s="246"/>
      <c r="W91" s="4" t="e">
        <f t="shared" si="36"/>
        <v>#VALUE!</v>
      </c>
      <c r="X91" s="38"/>
      <c r="Y91" s="29"/>
      <c r="Z91" s="32"/>
      <c r="AA91" s="247">
        <f t="shared" si="35"/>
        <v>0</v>
      </c>
      <c r="AB91" s="247"/>
      <c r="AC91" s="39">
        <f t="shared" si="32"/>
        <v>0</v>
      </c>
      <c r="AD91" s="279" t="str">
        <f t="shared" si="33"/>
        <v/>
      </c>
      <c r="AE91" s="279"/>
      <c r="AF91" s="280" t="str">
        <f t="shared" si="37"/>
        <v/>
      </c>
      <c r="AG91" s="280"/>
      <c r="AI91" s="11"/>
      <c r="AJ91" s="11"/>
      <c r="AN91" s="47"/>
      <c r="AO91" s="47"/>
      <c r="AP91" s="46"/>
    </row>
    <row r="92" spans="2:42" x14ac:dyDescent="0.15">
      <c r="B92" s="39">
        <f t="shared" si="40"/>
        <v>84</v>
      </c>
      <c r="C92" s="246" t="str">
        <f t="shared" si="38"/>
        <v/>
      </c>
      <c r="D92" s="246"/>
      <c r="E92" s="38"/>
      <c r="F92" s="29"/>
      <c r="G92" s="32"/>
      <c r="H92" s="55"/>
      <c r="I92" s="55"/>
      <c r="J92" s="55"/>
      <c r="K92" s="55"/>
      <c r="L92" s="55"/>
      <c r="M92" s="55"/>
      <c r="N92" s="55"/>
      <c r="O92" s="57"/>
      <c r="P92" s="39" t="s">
        <v>3</v>
      </c>
      <c r="Q92" s="245"/>
      <c r="R92" s="245"/>
      <c r="S92" s="67"/>
      <c r="T92" s="72">
        <f t="shared" si="34"/>
        <v>0</v>
      </c>
      <c r="U92" s="246" t="str">
        <f t="shared" si="31"/>
        <v/>
      </c>
      <c r="V92" s="246"/>
      <c r="W92" s="4" t="e">
        <f t="shared" si="36"/>
        <v>#VALUE!</v>
      </c>
      <c r="X92" s="38"/>
      <c r="Y92" s="29"/>
      <c r="Z92" s="32"/>
      <c r="AA92" s="247">
        <f t="shared" si="35"/>
        <v>0</v>
      </c>
      <c r="AB92" s="247"/>
      <c r="AC92" s="39">
        <f t="shared" si="32"/>
        <v>0</v>
      </c>
      <c r="AD92" s="279" t="str">
        <f t="shared" si="33"/>
        <v/>
      </c>
      <c r="AE92" s="279"/>
      <c r="AF92" s="280" t="str">
        <f t="shared" si="37"/>
        <v/>
      </c>
      <c r="AG92" s="280"/>
      <c r="AI92" s="11"/>
      <c r="AJ92" s="11"/>
      <c r="AK92" s="34"/>
      <c r="AL92" s="34"/>
      <c r="AN92" s="47" t="e">
        <f>ROUNDUP(U92,0)</f>
        <v>#VALUE!</v>
      </c>
      <c r="AO92" s="47" t="e">
        <f>ROUNDUP(AD92,0)*(-1)</f>
        <v>#VALUE!</v>
      </c>
      <c r="AP92" s="46" t="e">
        <f t="shared" si="39"/>
        <v>#VALUE!</v>
      </c>
    </row>
    <row r="93" spans="2:42" x14ac:dyDescent="0.15">
      <c r="B93" s="39">
        <f t="shared" si="40"/>
        <v>85</v>
      </c>
      <c r="C93" s="246" t="str">
        <f t="shared" si="38"/>
        <v/>
      </c>
      <c r="D93" s="246"/>
      <c r="E93" s="38"/>
      <c r="F93" s="29"/>
      <c r="G93" s="32"/>
      <c r="H93" s="55"/>
      <c r="I93" s="55"/>
      <c r="J93" s="55"/>
      <c r="K93" s="55"/>
      <c r="L93" s="55"/>
      <c r="M93" s="55"/>
      <c r="N93" s="55"/>
      <c r="O93" s="57"/>
      <c r="P93" s="39" t="s">
        <v>3</v>
      </c>
      <c r="Q93" s="245"/>
      <c r="R93" s="245"/>
      <c r="S93" s="67"/>
      <c r="T93" s="72">
        <f t="shared" si="34"/>
        <v>0</v>
      </c>
      <c r="U93" s="246" t="str">
        <f t="shared" si="31"/>
        <v/>
      </c>
      <c r="V93" s="246"/>
      <c r="W93" s="4" t="e">
        <f t="shared" si="36"/>
        <v>#VALUE!</v>
      </c>
      <c r="X93" s="38"/>
      <c r="Y93" s="29"/>
      <c r="Z93" s="32"/>
      <c r="AA93" s="247">
        <f t="shared" si="35"/>
        <v>0</v>
      </c>
      <c r="AB93" s="247"/>
      <c r="AC93" s="39">
        <f t="shared" si="32"/>
        <v>0</v>
      </c>
      <c r="AD93" s="279" t="str">
        <f t="shared" si="33"/>
        <v/>
      </c>
      <c r="AE93" s="279"/>
      <c r="AF93" s="280" t="str">
        <f t="shared" si="37"/>
        <v/>
      </c>
      <c r="AG93" s="280"/>
      <c r="AI93" s="11"/>
      <c r="AJ93" s="11"/>
      <c r="AN93" s="47" t="e">
        <f>ROUNDUP(U93,0)</f>
        <v>#VALUE!</v>
      </c>
      <c r="AO93" s="47" t="e">
        <f>ROUNDUP(AD93,0)*(-1)</f>
        <v>#VALUE!</v>
      </c>
      <c r="AP93" s="46" t="e">
        <f t="shared" si="39"/>
        <v>#VALUE!</v>
      </c>
    </row>
    <row r="94" spans="2:42" x14ac:dyDescent="0.15">
      <c r="B94" s="39">
        <f t="shared" si="40"/>
        <v>86</v>
      </c>
      <c r="C94" s="246" t="str">
        <f t="shared" si="38"/>
        <v/>
      </c>
      <c r="D94" s="246"/>
      <c r="E94" s="38"/>
      <c r="F94" s="29"/>
      <c r="G94" s="32"/>
      <c r="H94" s="55"/>
      <c r="I94" s="55"/>
      <c r="J94" s="55"/>
      <c r="K94" s="55"/>
      <c r="L94" s="55"/>
      <c r="M94" s="55"/>
      <c r="N94" s="55"/>
      <c r="O94" s="57"/>
      <c r="P94" s="39" t="s">
        <v>3</v>
      </c>
      <c r="Q94" s="245"/>
      <c r="R94" s="245"/>
      <c r="S94" s="67"/>
      <c r="T94" s="72">
        <f t="shared" si="34"/>
        <v>0</v>
      </c>
      <c r="U94" s="246" t="str">
        <f t="shared" si="31"/>
        <v/>
      </c>
      <c r="V94" s="246"/>
      <c r="W94" s="4" t="e">
        <f t="shared" si="36"/>
        <v>#VALUE!</v>
      </c>
      <c r="X94" s="38"/>
      <c r="Y94" s="29"/>
      <c r="Z94" s="32"/>
      <c r="AA94" s="247">
        <f t="shared" si="35"/>
        <v>0</v>
      </c>
      <c r="AB94" s="247"/>
      <c r="AC94" s="39">
        <f t="shared" si="32"/>
        <v>0</v>
      </c>
      <c r="AD94" s="279" t="str">
        <f t="shared" si="33"/>
        <v/>
      </c>
      <c r="AE94" s="279"/>
      <c r="AF94" s="280" t="str">
        <f t="shared" si="37"/>
        <v/>
      </c>
      <c r="AG94" s="280"/>
      <c r="AI94" s="11"/>
      <c r="AJ94" s="11"/>
      <c r="AK94" s="34"/>
      <c r="AL94" s="34"/>
      <c r="AN94" s="47" t="e">
        <f>ROUNDUP(U94,0)</f>
        <v>#VALUE!</v>
      </c>
      <c r="AO94" s="47" t="e">
        <f>ROUNDUP(AD94,0)*(-1)</f>
        <v>#VALUE!</v>
      </c>
      <c r="AP94" s="46" t="e">
        <f t="shared" si="39"/>
        <v>#VALUE!</v>
      </c>
    </row>
    <row r="95" spans="2:42" x14ac:dyDescent="0.15">
      <c r="B95" s="39">
        <f t="shared" si="40"/>
        <v>87</v>
      </c>
      <c r="C95" s="246" t="str">
        <f t="shared" si="38"/>
        <v/>
      </c>
      <c r="D95" s="246"/>
      <c r="E95" s="38"/>
      <c r="F95" s="29"/>
      <c r="G95" s="32"/>
      <c r="H95" s="55"/>
      <c r="I95" s="55"/>
      <c r="J95" s="55"/>
      <c r="K95" s="55"/>
      <c r="L95" s="55"/>
      <c r="M95" s="55"/>
      <c r="N95" s="55"/>
      <c r="O95" s="57"/>
      <c r="P95" s="39" t="s">
        <v>3</v>
      </c>
      <c r="Q95" s="245"/>
      <c r="R95" s="245"/>
      <c r="S95" s="67"/>
      <c r="T95" s="72">
        <f t="shared" si="34"/>
        <v>0</v>
      </c>
      <c r="U95" s="246" t="str">
        <f t="shared" si="31"/>
        <v/>
      </c>
      <c r="V95" s="246"/>
      <c r="W95" s="4" t="e">
        <f t="shared" si="36"/>
        <v>#VALUE!</v>
      </c>
      <c r="X95" s="38"/>
      <c r="Y95" s="29"/>
      <c r="Z95" s="32"/>
      <c r="AA95" s="247">
        <f t="shared" si="35"/>
        <v>0</v>
      </c>
      <c r="AB95" s="247"/>
      <c r="AC95" s="39">
        <f t="shared" si="32"/>
        <v>0</v>
      </c>
      <c r="AD95" s="279" t="str">
        <f t="shared" si="33"/>
        <v/>
      </c>
      <c r="AE95" s="279"/>
      <c r="AF95" s="280" t="str">
        <f t="shared" si="37"/>
        <v/>
      </c>
      <c r="AG95" s="280"/>
      <c r="AI95" s="11"/>
      <c r="AJ95" s="11"/>
      <c r="AN95" s="47" t="e">
        <f>ROUNDUP(U95,0)</f>
        <v>#VALUE!</v>
      </c>
      <c r="AO95" s="47" t="e">
        <f>ROUNDUP(AD95,0)*(-1)</f>
        <v>#VALUE!</v>
      </c>
      <c r="AP95" s="46" t="e">
        <f t="shared" si="39"/>
        <v>#VALUE!</v>
      </c>
    </row>
    <row r="96" spans="2:42" x14ac:dyDescent="0.15">
      <c r="B96" s="39">
        <f t="shared" si="40"/>
        <v>88</v>
      </c>
      <c r="C96" s="246" t="str">
        <f t="shared" si="38"/>
        <v/>
      </c>
      <c r="D96" s="246"/>
      <c r="E96" s="38"/>
      <c r="F96" s="29"/>
      <c r="G96" s="32"/>
      <c r="H96" s="55"/>
      <c r="I96" s="55"/>
      <c r="J96" s="55"/>
      <c r="K96" s="55"/>
      <c r="L96" s="55"/>
      <c r="M96" s="55"/>
      <c r="N96" s="55"/>
      <c r="O96" s="57"/>
      <c r="P96" s="39" t="s">
        <v>3</v>
      </c>
      <c r="Q96" s="245"/>
      <c r="R96" s="245"/>
      <c r="S96" s="67"/>
      <c r="T96" s="72">
        <f t="shared" si="34"/>
        <v>0</v>
      </c>
      <c r="U96" s="246" t="str">
        <f t="shared" si="31"/>
        <v/>
      </c>
      <c r="V96" s="246"/>
      <c r="W96" s="4" t="e">
        <f t="shared" si="36"/>
        <v>#VALUE!</v>
      </c>
      <c r="X96" s="38"/>
      <c r="Y96" s="29"/>
      <c r="Z96" s="32"/>
      <c r="AA96" s="247">
        <f t="shared" si="35"/>
        <v>0</v>
      </c>
      <c r="AB96" s="247"/>
      <c r="AC96" s="39">
        <f t="shared" si="32"/>
        <v>0</v>
      </c>
      <c r="AD96" s="279" t="str">
        <f t="shared" si="33"/>
        <v/>
      </c>
      <c r="AE96" s="279"/>
      <c r="AF96" s="280" t="str">
        <f t="shared" si="37"/>
        <v/>
      </c>
      <c r="AG96" s="280"/>
      <c r="AI96" s="11"/>
      <c r="AJ96" s="11"/>
      <c r="AN96" s="47" t="e">
        <f>ROUNDUP(U96,0)</f>
        <v>#VALUE!</v>
      </c>
      <c r="AO96" s="47" t="e">
        <f>ROUNDUP(AD96,0)*(-1)</f>
        <v>#VALUE!</v>
      </c>
      <c r="AP96" s="46" t="e">
        <f t="shared" si="39"/>
        <v>#VALUE!</v>
      </c>
    </row>
    <row r="97" spans="2:42" x14ac:dyDescent="0.15">
      <c r="B97" s="39">
        <f t="shared" si="40"/>
        <v>89</v>
      </c>
      <c r="C97" s="246" t="str">
        <f t="shared" si="38"/>
        <v/>
      </c>
      <c r="D97" s="246"/>
      <c r="E97" s="38"/>
      <c r="F97" s="29"/>
      <c r="G97" s="32"/>
      <c r="H97" s="55"/>
      <c r="I97" s="55"/>
      <c r="J97" s="55"/>
      <c r="K97" s="55"/>
      <c r="L97" s="55"/>
      <c r="M97" s="55"/>
      <c r="N97" s="55"/>
      <c r="O97" s="57"/>
      <c r="P97" s="39" t="s">
        <v>3</v>
      </c>
      <c r="Q97" s="245"/>
      <c r="R97" s="245"/>
      <c r="S97" s="67"/>
      <c r="T97" s="72">
        <f t="shared" si="34"/>
        <v>0</v>
      </c>
      <c r="U97" s="246" t="str">
        <f t="shared" si="31"/>
        <v/>
      </c>
      <c r="V97" s="246"/>
      <c r="W97" s="4" t="e">
        <f t="shared" si="36"/>
        <v>#VALUE!</v>
      </c>
      <c r="X97" s="38"/>
      <c r="Y97" s="29"/>
      <c r="Z97" s="32"/>
      <c r="AA97" s="247">
        <f t="shared" si="35"/>
        <v>0</v>
      </c>
      <c r="AB97" s="247"/>
      <c r="AC97" s="39">
        <f t="shared" si="32"/>
        <v>0</v>
      </c>
      <c r="AD97" s="279" t="str">
        <f t="shared" si="33"/>
        <v/>
      </c>
      <c r="AE97" s="279"/>
      <c r="AF97" s="280" t="str">
        <f t="shared" si="37"/>
        <v/>
      </c>
      <c r="AG97" s="280"/>
      <c r="AI97" s="11"/>
      <c r="AJ97" s="11"/>
      <c r="AN97" s="47"/>
      <c r="AO97" s="47"/>
      <c r="AP97" s="46"/>
    </row>
    <row r="98" spans="2:42" x14ac:dyDescent="0.15">
      <c r="B98" s="39">
        <f t="shared" si="40"/>
        <v>90</v>
      </c>
      <c r="C98" s="246" t="str">
        <f t="shared" si="38"/>
        <v/>
      </c>
      <c r="D98" s="246"/>
      <c r="E98" s="38"/>
      <c r="F98" s="29"/>
      <c r="G98" s="32"/>
      <c r="H98" s="55"/>
      <c r="I98" s="55"/>
      <c r="J98" s="55"/>
      <c r="K98" s="55"/>
      <c r="L98" s="55"/>
      <c r="M98" s="55"/>
      <c r="N98" s="55"/>
      <c r="O98" s="57"/>
      <c r="P98" s="39" t="s">
        <v>3</v>
      </c>
      <c r="Q98" s="245"/>
      <c r="R98" s="245"/>
      <c r="S98" s="67"/>
      <c r="T98" s="72">
        <f t="shared" si="34"/>
        <v>0</v>
      </c>
      <c r="U98" s="246" t="str">
        <f t="shared" si="31"/>
        <v/>
      </c>
      <c r="V98" s="246"/>
      <c r="W98" s="4" t="e">
        <f t="shared" si="36"/>
        <v>#VALUE!</v>
      </c>
      <c r="X98" s="38"/>
      <c r="Y98" s="29"/>
      <c r="Z98" s="32"/>
      <c r="AA98" s="247">
        <f t="shared" si="35"/>
        <v>0</v>
      </c>
      <c r="AB98" s="247"/>
      <c r="AC98" s="39">
        <f t="shared" si="32"/>
        <v>0</v>
      </c>
      <c r="AD98" s="279" t="str">
        <f t="shared" si="33"/>
        <v/>
      </c>
      <c r="AE98" s="279"/>
      <c r="AF98" s="280" t="str">
        <f t="shared" si="37"/>
        <v/>
      </c>
      <c r="AG98" s="280"/>
      <c r="AI98" s="11"/>
      <c r="AJ98" s="11"/>
      <c r="AN98" s="47" t="e">
        <f>ROUNDUP(U98,0)</f>
        <v>#VALUE!</v>
      </c>
      <c r="AO98" s="47" t="e">
        <f>ROUNDUP(AD98,0)*(-1)</f>
        <v>#VALUE!</v>
      </c>
      <c r="AP98" s="46" t="e">
        <f t="shared" si="39"/>
        <v>#VALUE!</v>
      </c>
    </row>
    <row r="99" spans="2:42" x14ac:dyDescent="0.15">
      <c r="B99" s="39">
        <f t="shared" si="40"/>
        <v>91</v>
      </c>
      <c r="C99" s="246" t="str">
        <f t="shared" si="38"/>
        <v/>
      </c>
      <c r="D99" s="246"/>
      <c r="E99" s="38"/>
      <c r="F99" s="29"/>
      <c r="G99" s="32"/>
      <c r="H99" s="55"/>
      <c r="I99" s="55"/>
      <c r="J99" s="55"/>
      <c r="K99" s="55"/>
      <c r="L99" s="55"/>
      <c r="M99" s="55"/>
      <c r="N99" s="55"/>
      <c r="O99" s="57"/>
      <c r="P99" s="39" t="s">
        <v>3</v>
      </c>
      <c r="Q99" s="245"/>
      <c r="R99" s="245"/>
      <c r="S99" s="67"/>
      <c r="T99" s="72">
        <f t="shared" si="34"/>
        <v>0</v>
      </c>
      <c r="U99" s="246" t="str">
        <f t="shared" si="31"/>
        <v/>
      </c>
      <c r="V99" s="246"/>
      <c r="W99" s="4" t="e">
        <f t="shared" si="36"/>
        <v>#VALUE!</v>
      </c>
      <c r="X99" s="38"/>
      <c r="Y99" s="29"/>
      <c r="Z99" s="32"/>
      <c r="AA99" s="247">
        <f t="shared" si="35"/>
        <v>0</v>
      </c>
      <c r="AB99" s="247"/>
      <c r="AC99" s="39">
        <f t="shared" si="32"/>
        <v>0</v>
      </c>
      <c r="AD99" s="279" t="str">
        <f t="shared" si="33"/>
        <v/>
      </c>
      <c r="AE99" s="279"/>
      <c r="AF99" s="280" t="str">
        <f t="shared" si="37"/>
        <v/>
      </c>
      <c r="AG99" s="280"/>
      <c r="AI99" s="11"/>
      <c r="AJ99" s="11"/>
      <c r="AK99" s="34"/>
      <c r="AL99" s="34"/>
      <c r="AN99" s="47" t="e">
        <f>ROUNDUP(U99,0)</f>
        <v>#VALUE!</v>
      </c>
      <c r="AO99" s="47" t="e">
        <f>ROUNDUP(AD99,0)*(-1)</f>
        <v>#VALUE!</v>
      </c>
      <c r="AP99" s="46" t="e">
        <f t="shared" si="39"/>
        <v>#VALUE!</v>
      </c>
    </row>
    <row r="100" spans="2:42" x14ac:dyDescent="0.15">
      <c r="B100" s="39">
        <f t="shared" si="40"/>
        <v>92</v>
      </c>
      <c r="C100" s="246" t="str">
        <f t="shared" si="38"/>
        <v/>
      </c>
      <c r="D100" s="246"/>
      <c r="E100" s="38"/>
      <c r="F100" s="29"/>
      <c r="G100" s="32"/>
      <c r="H100" s="55"/>
      <c r="I100" s="55"/>
      <c r="J100" s="55"/>
      <c r="K100" s="55"/>
      <c r="L100" s="55"/>
      <c r="M100" s="55"/>
      <c r="N100" s="55"/>
      <c r="O100" s="57"/>
      <c r="P100" s="39" t="s">
        <v>3</v>
      </c>
      <c r="Q100" s="245"/>
      <c r="R100" s="245"/>
      <c r="S100" s="67"/>
      <c r="T100" s="72">
        <f t="shared" si="34"/>
        <v>0</v>
      </c>
      <c r="U100" s="246" t="str">
        <f t="shared" si="31"/>
        <v/>
      </c>
      <c r="V100" s="246"/>
      <c r="W100" s="4" t="e">
        <f t="shared" si="36"/>
        <v>#VALUE!</v>
      </c>
      <c r="X100" s="38"/>
      <c r="Y100" s="29"/>
      <c r="Z100" s="32"/>
      <c r="AA100" s="247">
        <f t="shared" si="35"/>
        <v>0</v>
      </c>
      <c r="AB100" s="247"/>
      <c r="AC100" s="39">
        <f t="shared" si="32"/>
        <v>0</v>
      </c>
      <c r="AD100" s="279" t="str">
        <f t="shared" si="33"/>
        <v/>
      </c>
      <c r="AE100" s="279"/>
      <c r="AF100" s="280" t="str">
        <f t="shared" si="37"/>
        <v/>
      </c>
      <c r="AG100" s="280"/>
      <c r="AI100" s="11"/>
      <c r="AJ100" s="11"/>
      <c r="AK100" s="34"/>
      <c r="AL100" s="34"/>
      <c r="AN100" s="47" t="e">
        <f>ROUNDUP(U100,0)</f>
        <v>#VALUE!</v>
      </c>
      <c r="AO100" s="47" t="e">
        <f>ROUNDUP(AD100,0)*(-1)</f>
        <v>#VALUE!</v>
      </c>
      <c r="AP100" s="46" t="e">
        <f t="shared" si="39"/>
        <v>#VALUE!</v>
      </c>
    </row>
    <row r="101" spans="2:42" x14ac:dyDescent="0.15">
      <c r="B101" s="39">
        <f t="shared" si="40"/>
        <v>93</v>
      </c>
      <c r="C101" s="246" t="str">
        <f t="shared" si="38"/>
        <v/>
      </c>
      <c r="D101" s="246"/>
      <c r="E101" s="38"/>
      <c r="F101" s="29"/>
      <c r="G101" s="32"/>
      <c r="H101" s="55"/>
      <c r="I101" s="55"/>
      <c r="J101" s="55"/>
      <c r="K101" s="55"/>
      <c r="L101" s="55"/>
      <c r="M101" s="55"/>
      <c r="N101" s="55"/>
      <c r="O101" s="57"/>
      <c r="P101" s="39" t="s">
        <v>3</v>
      </c>
      <c r="Q101" s="245"/>
      <c r="R101" s="245"/>
      <c r="S101" s="67"/>
      <c r="T101" s="72">
        <f t="shared" si="34"/>
        <v>0</v>
      </c>
      <c r="U101" s="246" t="str">
        <f t="shared" si="31"/>
        <v/>
      </c>
      <c r="V101" s="246"/>
      <c r="W101" s="4" t="e">
        <f t="shared" si="36"/>
        <v>#VALUE!</v>
      </c>
      <c r="X101" s="38"/>
      <c r="Y101" s="29"/>
      <c r="Z101" s="32"/>
      <c r="AA101" s="247">
        <f t="shared" si="35"/>
        <v>0</v>
      </c>
      <c r="AB101" s="247"/>
      <c r="AC101" s="39">
        <f t="shared" si="32"/>
        <v>0</v>
      </c>
      <c r="AD101" s="279" t="str">
        <f t="shared" si="33"/>
        <v/>
      </c>
      <c r="AE101" s="279"/>
      <c r="AF101" s="280" t="str">
        <f t="shared" si="37"/>
        <v/>
      </c>
      <c r="AG101" s="280"/>
      <c r="AI101" s="11"/>
      <c r="AJ101" s="11"/>
      <c r="AN101" s="47"/>
      <c r="AO101" s="47"/>
      <c r="AP101" s="46"/>
    </row>
    <row r="102" spans="2:42" x14ac:dyDescent="0.15">
      <c r="B102" s="39">
        <f t="shared" si="40"/>
        <v>94</v>
      </c>
      <c r="C102" s="246" t="str">
        <f t="shared" si="38"/>
        <v/>
      </c>
      <c r="D102" s="246"/>
      <c r="E102" s="38"/>
      <c r="F102" s="29"/>
      <c r="G102" s="32"/>
      <c r="H102" s="55"/>
      <c r="I102" s="55"/>
      <c r="J102" s="55"/>
      <c r="K102" s="55"/>
      <c r="L102" s="55"/>
      <c r="M102" s="55"/>
      <c r="N102" s="55"/>
      <c r="O102" s="57"/>
      <c r="P102" s="39" t="s">
        <v>3</v>
      </c>
      <c r="Q102" s="245"/>
      <c r="R102" s="245"/>
      <c r="S102" s="67"/>
      <c r="T102" s="72">
        <f t="shared" si="34"/>
        <v>0</v>
      </c>
      <c r="U102" s="246" t="str">
        <f t="shared" si="31"/>
        <v/>
      </c>
      <c r="V102" s="246"/>
      <c r="W102" s="4" t="e">
        <f t="shared" si="36"/>
        <v>#VALUE!</v>
      </c>
      <c r="X102" s="38"/>
      <c r="Y102" s="29"/>
      <c r="Z102" s="32"/>
      <c r="AA102" s="247">
        <f t="shared" si="35"/>
        <v>0</v>
      </c>
      <c r="AB102" s="247"/>
      <c r="AC102" s="39">
        <f t="shared" si="32"/>
        <v>0</v>
      </c>
      <c r="AD102" s="279" t="str">
        <f t="shared" si="33"/>
        <v/>
      </c>
      <c r="AE102" s="279"/>
      <c r="AF102" s="280" t="str">
        <f t="shared" si="37"/>
        <v/>
      </c>
      <c r="AG102" s="280"/>
      <c r="AI102" s="11"/>
      <c r="AJ102" s="11"/>
      <c r="AN102" s="47"/>
      <c r="AO102" s="47"/>
      <c r="AP102" s="46"/>
    </row>
    <row r="103" spans="2:42" x14ac:dyDescent="0.15">
      <c r="B103" s="39">
        <f t="shared" si="40"/>
        <v>95</v>
      </c>
      <c r="C103" s="246" t="str">
        <f t="shared" si="38"/>
        <v/>
      </c>
      <c r="D103" s="246"/>
      <c r="E103" s="38"/>
      <c r="F103" s="29"/>
      <c r="G103" s="32"/>
      <c r="H103" s="55"/>
      <c r="I103" s="55"/>
      <c r="J103" s="55"/>
      <c r="K103" s="55"/>
      <c r="L103" s="55"/>
      <c r="M103" s="55"/>
      <c r="N103" s="55"/>
      <c r="O103" s="57"/>
      <c r="P103" s="39" t="s">
        <v>3</v>
      </c>
      <c r="Q103" s="245"/>
      <c r="R103" s="245"/>
      <c r="S103" s="67"/>
      <c r="T103" s="72">
        <f t="shared" si="34"/>
        <v>0</v>
      </c>
      <c r="U103" s="246" t="str">
        <f t="shared" si="31"/>
        <v/>
      </c>
      <c r="V103" s="246"/>
      <c r="W103" s="4" t="e">
        <f t="shared" si="36"/>
        <v>#VALUE!</v>
      </c>
      <c r="X103" s="38"/>
      <c r="Y103" s="29"/>
      <c r="Z103" s="32"/>
      <c r="AA103" s="247">
        <f t="shared" si="35"/>
        <v>0</v>
      </c>
      <c r="AB103" s="247"/>
      <c r="AC103" s="39">
        <f t="shared" si="32"/>
        <v>0</v>
      </c>
      <c r="AD103" s="279" t="str">
        <f t="shared" si="33"/>
        <v/>
      </c>
      <c r="AE103" s="279"/>
      <c r="AF103" s="280" t="str">
        <f t="shared" si="37"/>
        <v/>
      </c>
      <c r="AG103" s="280"/>
      <c r="AI103" s="11"/>
      <c r="AJ103" s="11"/>
      <c r="AN103" s="47" t="e">
        <f>ROUNDUP(U103,0)</f>
        <v>#VALUE!</v>
      </c>
      <c r="AO103" s="47" t="e">
        <f>ROUNDUP(AD103,0)*(-1)</f>
        <v>#VALUE!</v>
      </c>
      <c r="AP103" s="46" t="e">
        <f t="shared" si="39"/>
        <v>#VALUE!</v>
      </c>
    </row>
    <row r="104" spans="2:42" x14ac:dyDescent="0.15">
      <c r="B104" s="39">
        <f t="shared" si="40"/>
        <v>96</v>
      </c>
      <c r="C104" s="246" t="str">
        <f t="shared" ref="C104" si="41">IF(AD103="","",C103+AD103)</f>
        <v/>
      </c>
      <c r="D104" s="246"/>
      <c r="E104" s="105"/>
      <c r="F104" s="29"/>
      <c r="G104" s="32"/>
      <c r="H104" s="55"/>
      <c r="I104" s="55"/>
      <c r="J104" s="55"/>
      <c r="K104" s="55"/>
      <c r="L104" s="55"/>
      <c r="M104" s="55"/>
      <c r="N104" s="55"/>
      <c r="O104" s="57"/>
      <c r="P104" s="39" t="s">
        <v>3</v>
      </c>
      <c r="Q104" s="245"/>
      <c r="R104" s="245"/>
      <c r="S104" s="102"/>
      <c r="T104" s="72">
        <f t="shared" ref="T104" si="42">IF(Q104&gt;S104,Q104-S104,S104-Q104)</f>
        <v>0</v>
      </c>
      <c r="U104" s="246" t="str">
        <f t="shared" ref="U104" si="43">IF(F104="","",C104*$V$7)</f>
        <v/>
      </c>
      <c r="V104" s="246"/>
      <c r="W104" s="4" t="e">
        <f t="shared" ref="W104" si="44">(U104/(T104/T$6))*0.1</f>
        <v>#VALUE!</v>
      </c>
      <c r="X104" s="105"/>
      <c r="Y104" s="29"/>
      <c r="Z104" s="32"/>
      <c r="AA104" s="247">
        <f t="shared" ref="AA104" si="45">IF(Q104&gt;S104,Q104+(T104*2),Q104-(T104*2))</f>
        <v>0</v>
      </c>
      <c r="AB104" s="247"/>
      <c r="AC104" s="39">
        <f t="shared" ref="AC104" si="46">IF((Y104-F104)&gt;=0,Y104-F104,($AC$2-F104)+(Y104-$AD$2))</f>
        <v>0</v>
      </c>
      <c r="AD104" s="279" t="str">
        <f t="shared" ref="AD104" si="47">IF(Y104="","",(IF(P104="売",Q104-AA104,AA104-Q104))*W104*100000)</f>
        <v/>
      </c>
      <c r="AE104" s="279"/>
      <c r="AF104" s="280" t="str">
        <f t="shared" ref="AF104" si="48">IF(Y104="","",IF(P104="買",(AA104-Q104)*10000,(Q104-AA104)*10000))</f>
        <v/>
      </c>
      <c r="AG104" s="280"/>
      <c r="AH104" s="103"/>
      <c r="AI104" s="103"/>
      <c r="AJ104" s="103"/>
      <c r="AK104" s="104"/>
      <c r="AL104" s="104"/>
      <c r="AN104" s="47"/>
      <c r="AO104" s="47"/>
      <c r="AP104" s="46"/>
    </row>
    <row r="105" spans="2:42" x14ac:dyDescent="0.15">
      <c r="B105" s="39">
        <f t="shared" si="40"/>
        <v>97</v>
      </c>
      <c r="C105" s="246" t="str">
        <f>IF(AD103="","",C103+AD103)</f>
        <v/>
      </c>
      <c r="D105" s="246"/>
      <c r="E105" s="105"/>
      <c r="F105" s="29"/>
      <c r="G105" s="32"/>
      <c r="H105" s="55"/>
      <c r="I105" s="55"/>
      <c r="J105" s="55"/>
      <c r="K105" s="55"/>
      <c r="L105" s="55"/>
      <c r="M105" s="55"/>
      <c r="N105" s="55"/>
      <c r="O105" s="57"/>
      <c r="P105" s="39" t="s">
        <v>3</v>
      </c>
      <c r="Q105" s="245"/>
      <c r="R105" s="245"/>
      <c r="S105" s="102"/>
      <c r="T105" s="72">
        <f t="shared" ref="T105" si="49">IF(Q105&gt;S105,Q105-S105,S105-Q105)</f>
        <v>0</v>
      </c>
      <c r="U105" s="246" t="str">
        <f t="shared" ref="U105" si="50">IF(F105="","",C105*$V$7)</f>
        <v/>
      </c>
      <c r="V105" s="246"/>
      <c r="W105" s="4" t="e">
        <f t="shared" ref="W105" si="51">(U105/(T105/T$6))*0.1</f>
        <v>#VALUE!</v>
      </c>
      <c r="X105" s="105"/>
      <c r="Y105" s="29"/>
      <c r="Z105" s="32"/>
      <c r="AA105" s="247">
        <f t="shared" ref="AA105" si="52">IF(Q105&gt;S105,Q105+(T105*2),Q105-(T105*2))</f>
        <v>0</v>
      </c>
      <c r="AB105" s="247"/>
      <c r="AC105" s="39">
        <f t="shared" ref="AC105" si="53">IF((Y105-F105)&gt;=0,Y105-F105,($AC$2-F105)+(Y105-$AD$2))</f>
        <v>0</v>
      </c>
      <c r="AD105" s="279" t="str">
        <f t="shared" ref="AD105" si="54">IF(Y105="","",(IF(P105="売",Q105-AA105,AA105-Q105))*W105*100000)</f>
        <v/>
      </c>
      <c r="AE105" s="279"/>
      <c r="AF105" s="280" t="str">
        <f t="shared" ref="AF105" si="55">IF(Y105="","",IF(P105="買",(AA105-Q105)*10000,(Q105-AA105)*10000))</f>
        <v/>
      </c>
      <c r="AG105" s="280"/>
      <c r="AH105" s="103"/>
      <c r="AI105" s="103"/>
      <c r="AJ105" s="103"/>
      <c r="AK105" s="104"/>
      <c r="AL105" s="104"/>
      <c r="AN105" s="47"/>
      <c r="AO105" s="47"/>
      <c r="AP105" s="46"/>
    </row>
    <row r="106" spans="2:42" x14ac:dyDescent="0.15">
      <c r="B106" s="39">
        <f t="shared" si="40"/>
        <v>98</v>
      </c>
      <c r="C106" s="246" t="str">
        <f>IF(AD104="","",C104+AD104)</f>
        <v/>
      </c>
      <c r="D106" s="246"/>
      <c r="E106" s="105"/>
      <c r="F106" s="29"/>
      <c r="G106" s="32"/>
      <c r="H106" s="55"/>
      <c r="I106" s="55"/>
      <c r="J106" s="55"/>
      <c r="K106" s="55"/>
      <c r="L106" s="55"/>
      <c r="M106" s="55"/>
      <c r="N106" s="55"/>
      <c r="O106" s="57"/>
      <c r="P106" s="39" t="s">
        <v>3</v>
      </c>
      <c r="Q106" s="245"/>
      <c r="R106" s="245"/>
      <c r="S106" s="102"/>
      <c r="T106" s="72">
        <f t="shared" ref="T106" si="56">IF(Q106&gt;S106,Q106-S106,S106-Q106)</f>
        <v>0</v>
      </c>
      <c r="U106" s="246" t="str">
        <f t="shared" ref="U106" si="57">IF(F106="","",C106*$V$7)</f>
        <v/>
      </c>
      <c r="V106" s="246"/>
      <c r="W106" s="4" t="e">
        <f t="shared" ref="W106" si="58">(U106/(T106/T$6))*0.1</f>
        <v>#VALUE!</v>
      </c>
      <c r="X106" s="105"/>
      <c r="Y106" s="29"/>
      <c r="Z106" s="32"/>
      <c r="AA106" s="247">
        <f t="shared" ref="AA106" si="59">IF(Q106&gt;S106,Q106+(T106*2),Q106-(T106*2))</f>
        <v>0</v>
      </c>
      <c r="AB106" s="247"/>
      <c r="AC106" s="39">
        <f t="shared" ref="AC106" si="60">IF((Y106-F106)&gt;=0,Y106-F106,($AC$2-F106)+(Y106-$AD$2))</f>
        <v>0</v>
      </c>
      <c r="AD106" s="279" t="str">
        <f t="shared" ref="AD106" si="61">IF(Y106="","",(IF(P106="売",Q106-AA106,AA106-Q106))*W106*100000)</f>
        <v/>
      </c>
      <c r="AE106" s="279"/>
      <c r="AF106" s="280" t="str">
        <f t="shared" ref="AF106" si="62">IF(Y106="","",IF(P106="買",(AA106-Q106)*10000,(Q106-AA106)*10000))</f>
        <v/>
      </c>
      <c r="AG106" s="280"/>
      <c r="AH106" s="103"/>
      <c r="AI106" s="103"/>
      <c r="AJ106" s="103"/>
      <c r="AK106" s="104"/>
      <c r="AL106" s="104"/>
      <c r="AN106" s="47"/>
      <c r="AO106" s="47"/>
      <c r="AP106" s="46"/>
    </row>
    <row r="107" spans="2:42" x14ac:dyDescent="0.15">
      <c r="B107" s="39">
        <f t="shared" si="40"/>
        <v>99</v>
      </c>
      <c r="C107" s="246" t="str">
        <f>IF(AD105="","",C105+AD105)</f>
        <v/>
      </c>
      <c r="D107" s="246"/>
      <c r="E107" s="38"/>
      <c r="F107" s="29"/>
      <c r="G107" s="32"/>
      <c r="H107" s="55"/>
      <c r="I107" s="55"/>
      <c r="J107" s="55"/>
      <c r="K107" s="55"/>
      <c r="L107" s="55"/>
      <c r="M107" s="55"/>
      <c r="N107" s="55"/>
      <c r="O107" s="57"/>
      <c r="P107" s="39" t="s">
        <v>3</v>
      </c>
      <c r="Q107" s="245"/>
      <c r="R107" s="245"/>
      <c r="S107" s="67"/>
      <c r="T107" s="72">
        <f t="shared" si="34"/>
        <v>0</v>
      </c>
      <c r="U107" s="246" t="str">
        <f t="shared" si="31"/>
        <v/>
      </c>
      <c r="V107" s="246"/>
      <c r="W107" s="4" t="e">
        <f t="shared" si="36"/>
        <v>#VALUE!</v>
      </c>
      <c r="X107" s="38"/>
      <c r="Y107" s="29"/>
      <c r="Z107" s="32"/>
      <c r="AA107" s="247">
        <f t="shared" si="35"/>
        <v>0</v>
      </c>
      <c r="AB107" s="247"/>
      <c r="AC107" s="39">
        <f t="shared" si="32"/>
        <v>0</v>
      </c>
      <c r="AD107" s="279" t="str">
        <f t="shared" si="33"/>
        <v/>
      </c>
      <c r="AE107" s="279"/>
      <c r="AF107" s="280" t="str">
        <f t="shared" si="37"/>
        <v/>
      </c>
      <c r="AG107" s="280"/>
      <c r="AI107" s="11"/>
      <c r="AJ107" s="11"/>
      <c r="AK107" s="34"/>
      <c r="AL107" s="34"/>
      <c r="AN107" s="47"/>
      <c r="AO107" s="47"/>
      <c r="AP107" s="46"/>
    </row>
    <row r="108" spans="2:42" x14ac:dyDescent="0.15">
      <c r="B108" s="39" t="s">
        <v>67</v>
      </c>
      <c r="C108" s="246" t="str">
        <f t="shared" si="38"/>
        <v/>
      </c>
      <c r="D108" s="246"/>
      <c r="E108" s="1"/>
      <c r="F108" s="1"/>
      <c r="G108" s="1"/>
      <c r="H108" s="1"/>
      <c r="I108" s="1"/>
      <c r="J108" s="1"/>
      <c r="K108" s="1"/>
      <c r="L108" s="1"/>
      <c r="M108" s="1"/>
      <c r="N108" s="1"/>
      <c r="O108" s="58"/>
      <c r="P108" s="1"/>
      <c r="Q108" s="64"/>
      <c r="R108" s="64"/>
      <c r="S108" s="64"/>
      <c r="T108" s="1"/>
      <c r="U108" s="1"/>
      <c r="V108" s="1"/>
      <c r="W108" s="1"/>
      <c r="X108" s="1"/>
      <c r="Y108" s="1"/>
      <c r="Z108" s="1"/>
      <c r="AA108" s="64"/>
      <c r="AB108" s="64"/>
      <c r="AC108" s="44"/>
      <c r="AD108" s="1"/>
      <c r="AL108" s="48">
        <f>SUM(AD9:AE107)</f>
        <v>9017.1189150073642</v>
      </c>
      <c r="AM108" s="49">
        <f>AL108/C9</f>
        <v>0.90171189150073638</v>
      </c>
    </row>
  </sheetData>
  <mergeCells count="640">
    <mergeCell ref="AJ7:AJ8"/>
    <mergeCell ref="AK7:AK8"/>
    <mergeCell ref="AL7:AL8"/>
    <mergeCell ref="AM7:AM8"/>
    <mergeCell ref="AF107:AG107"/>
    <mergeCell ref="C103:D103"/>
    <mergeCell ref="Q103:R103"/>
    <mergeCell ref="U103:V103"/>
    <mergeCell ref="AA103:AB103"/>
    <mergeCell ref="AD103:AE103"/>
    <mergeCell ref="AF103:AG103"/>
    <mergeCell ref="C102:D102"/>
    <mergeCell ref="Q102:R102"/>
    <mergeCell ref="U102:V102"/>
    <mergeCell ref="AA102:AB102"/>
    <mergeCell ref="AD102:AE102"/>
    <mergeCell ref="AF102:AG102"/>
    <mergeCell ref="C107:D107"/>
    <mergeCell ref="Q107:R107"/>
    <mergeCell ref="U107:V107"/>
    <mergeCell ref="AA107:AB107"/>
    <mergeCell ref="AD107:AE107"/>
    <mergeCell ref="AF101:AG101"/>
    <mergeCell ref="C100:D100"/>
    <mergeCell ref="C101:D101"/>
    <mergeCell ref="Q101:R101"/>
    <mergeCell ref="U101:V101"/>
    <mergeCell ref="AA101:AB101"/>
    <mergeCell ref="AD101:AE101"/>
    <mergeCell ref="AF98:AG98"/>
    <mergeCell ref="C97:D97"/>
    <mergeCell ref="Q97:R97"/>
    <mergeCell ref="U97:V97"/>
    <mergeCell ref="AA97:AB97"/>
    <mergeCell ref="AD97:AE97"/>
    <mergeCell ref="AF97:AG97"/>
    <mergeCell ref="Q100:R100"/>
    <mergeCell ref="U100:V100"/>
    <mergeCell ref="AA100:AB100"/>
    <mergeCell ref="AD100:AE100"/>
    <mergeCell ref="AF100:AG100"/>
    <mergeCell ref="C99:D99"/>
    <mergeCell ref="Q99:R99"/>
    <mergeCell ref="U99:V99"/>
    <mergeCell ref="AA99:AB99"/>
    <mergeCell ref="AD99:AE99"/>
    <mergeCell ref="AF99:AG99"/>
    <mergeCell ref="C96:D96"/>
    <mergeCell ref="Q96:R96"/>
    <mergeCell ref="U96:V96"/>
    <mergeCell ref="AA96:AB96"/>
    <mergeCell ref="AD96:AE96"/>
    <mergeCell ref="AF96:AG96"/>
    <mergeCell ref="C98:D98"/>
    <mergeCell ref="Q98:R98"/>
    <mergeCell ref="U98:V98"/>
    <mergeCell ref="AA98:AB98"/>
    <mergeCell ref="AD98:AE98"/>
    <mergeCell ref="AF95:AG95"/>
    <mergeCell ref="C94:D94"/>
    <mergeCell ref="Q94:R94"/>
    <mergeCell ref="U94:V94"/>
    <mergeCell ref="AA94:AB94"/>
    <mergeCell ref="AD94:AE94"/>
    <mergeCell ref="AF94:AG94"/>
    <mergeCell ref="C93:D93"/>
    <mergeCell ref="Q93:R93"/>
    <mergeCell ref="U93:V93"/>
    <mergeCell ref="AA93:AB93"/>
    <mergeCell ref="AD93:AE93"/>
    <mergeCell ref="AF93:AG93"/>
    <mergeCell ref="C95:D95"/>
    <mergeCell ref="Q95:R95"/>
    <mergeCell ref="U95:V95"/>
    <mergeCell ref="AA95:AB95"/>
    <mergeCell ref="AD95:AE95"/>
    <mergeCell ref="C92:D92"/>
    <mergeCell ref="Q92:R92"/>
    <mergeCell ref="U92:V92"/>
    <mergeCell ref="AA92:AB92"/>
    <mergeCell ref="AD92:AE92"/>
    <mergeCell ref="AF92:AG92"/>
    <mergeCell ref="C91:D91"/>
    <mergeCell ref="Q91:R91"/>
    <mergeCell ref="U91:V91"/>
    <mergeCell ref="AA91:AB91"/>
    <mergeCell ref="AD91:AE91"/>
    <mergeCell ref="AF91:AG91"/>
    <mergeCell ref="C90:D90"/>
    <mergeCell ref="Q90:R90"/>
    <mergeCell ref="U90:V90"/>
    <mergeCell ref="AA90:AB90"/>
    <mergeCell ref="AD90:AE90"/>
    <mergeCell ref="AF90:AG90"/>
    <mergeCell ref="C89:D89"/>
    <mergeCell ref="Q89:R89"/>
    <mergeCell ref="U89:V89"/>
    <mergeCell ref="AA89:AB89"/>
    <mergeCell ref="AD89:AE89"/>
    <mergeCell ref="AF89:AG89"/>
    <mergeCell ref="C88:D88"/>
    <mergeCell ref="Q88:R88"/>
    <mergeCell ref="U88:V88"/>
    <mergeCell ref="AA88:AB88"/>
    <mergeCell ref="AD88:AE88"/>
    <mergeCell ref="AF88:AG88"/>
    <mergeCell ref="C87:D87"/>
    <mergeCell ref="Q87:R87"/>
    <mergeCell ref="U87:V87"/>
    <mergeCell ref="AA87:AB87"/>
    <mergeCell ref="AD87:AE87"/>
    <mergeCell ref="AF87:AG87"/>
    <mergeCell ref="C86:D86"/>
    <mergeCell ref="Q86:R86"/>
    <mergeCell ref="U86:V86"/>
    <mergeCell ref="AA86:AB86"/>
    <mergeCell ref="AD86:AE86"/>
    <mergeCell ref="AF86:AG86"/>
    <mergeCell ref="C85:D85"/>
    <mergeCell ref="Q85:R85"/>
    <mergeCell ref="U85:V85"/>
    <mergeCell ref="AA85:AB85"/>
    <mergeCell ref="AD85:AE85"/>
    <mergeCell ref="AF85:AG85"/>
    <mergeCell ref="C84:D84"/>
    <mergeCell ref="Q84:R84"/>
    <mergeCell ref="U84:V84"/>
    <mergeCell ref="AA84:AB84"/>
    <mergeCell ref="AD84:AE84"/>
    <mergeCell ref="AF84:AG84"/>
    <mergeCell ref="C83:D83"/>
    <mergeCell ref="Q83:R83"/>
    <mergeCell ref="U83:V83"/>
    <mergeCell ref="AA83:AB83"/>
    <mergeCell ref="AD83:AE83"/>
    <mergeCell ref="AF83:AG83"/>
    <mergeCell ref="C82:D82"/>
    <mergeCell ref="Q82:R82"/>
    <mergeCell ref="U82:V82"/>
    <mergeCell ref="AA82:AB82"/>
    <mergeCell ref="AD82:AE82"/>
    <mergeCell ref="AF82:AG82"/>
    <mergeCell ref="C81:D81"/>
    <mergeCell ref="Q81:R81"/>
    <mergeCell ref="U81:V81"/>
    <mergeCell ref="AA81:AB81"/>
    <mergeCell ref="AD81:AE81"/>
    <mergeCell ref="AF81:AG81"/>
    <mergeCell ref="C80:D80"/>
    <mergeCell ref="Q80:R80"/>
    <mergeCell ref="U80:V80"/>
    <mergeCell ref="AA80:AB80"/>
    <mergeCell ref="AD80:AE80"/>
    <mergeCell ref="AF80:AG80"/>
    <mergeCell ref="C79:D79"/>
    <mergeCell ref="Q79:R79"/>
    <mergeCell ref="U79:V79"/>
    <mergeCell ref="AA79:AB79"/>
    <mergeCell ref="AD79:AE79"/>
    <mergeCell ref="AF79:AG79"/>
    <mergeCell ref="C78:D78"/>
    <mergeCell ref="Q78:R78"/>
    <mergeCell ref="U78:V78"/>
    <mergeCell ref="AA78:AB78"/>
    <mergeCell ref="AD78:AE78"/>
    <mergeCell ref="AF78:AG78"/>
    <mergeCell ref="C77:D77"/>
    <mergeCell ref="Q77:R77"/>
    <mergeCell ref="U77:V77"/>
    <mergeCell ref="AA77:AB77"/>
    <mergeCell ref="AD77:AE77"/>
    <mergeCell ref="AF77:AG77"/>
    <mergeCell ref="C76:D76"/>
    <mergeCell ref="Q76:R76"/>
    <mergeCell ref="U76:V76"/>
    <mergeCell ref="AA76:AB76"/>
    <mergeCell ref="AD76:AE76"/>
    <mergeCell ref="AF76:AG76"/>
    <mergeCell ref="C75:D75"/>
    <mergeCell ref="Q75:R75"/>
    <mergeCell ref="U75:V75"/>
    <mergeCell ref="AA75:AB75"/>
    <mergeCell ref="AD75:AE75"/>
    <mergeCell ref="AF75:AG75"/>
    <mergeCell ref="C74:D74"/>
    <mergeCell ref="Q74:R74"/>
    <mergeCell ref="U74:V74"/>
    <mergeCell ref="AA74:AB74"/>
    <mergeCell ref="AD74:AE74"/>
    <mergeCell ref="AF74:AG74"/>
    <mergeCell ref="C73:D73"/>
    <mergeCell ref="Q73:R73"/>
    <mergeCell ref="U73:V73"/>
    <mergeCell ref="AA73:AB73"/>
    <mergeCell ref="AD73:AE73"/>
    <mergeCell ref="AF73:AG73"/>
    <mergeCell ref="C72:D72"/>
    <mergeCell ref="Q72:R72"/>
    <mergeCell ref="U72:V72"/>
    <mergeCell ref="AA72:AB72"/>
    <mergeCell ref="AD72:AE72"/>
    <mergeCell ref="AF72:AG72"/>
    <mergeCell ref="C71:D71"/>
    <mergeCell ref="Q71:R71"/>
    <mergeCell ref="U71:V71"/>
    <mergeCell ref="AA71:AB71"/>
    <mergeCell ref="AD71:AE71"/>
    <mergeCell ref="AF71:AG71"/>
    <mergeCell ref="C70:D70"/>
    <mergeCell ref="Q70:R70"/>
    <mergeCell ref="U70:V70"/>
    <mergeCell ref="AA70:AB70"/>
    <mergeCell ref="AD70:AE70"/>
    <mergeCell ref="AF70:AG70"/>
    <mergeCell ref="C69:D69"/>
    <mergeCell ref="Q69:R69"/>
    <mergeCell ref="U69:V69"/>
    <mergeCell ref="AA69:AB69"/>
    <mergeCell ref="AD69:AE69"/>
    <mergeCell ref="AF69:AG69"/>
    <mergeCell ref="C68:D68"/>
    <mergeCell ref="Q68:R68"/>
    <mergeCell ref="U68:V68"/>
    <mergeCell ref="AA68:AB68"/>
    <mergeCell ref="AD68:AE68"/>
    <mergeCell ref="AF68:AG68"/>
    <mergeCell ref="C67:D67"/>
    <mergeCell ref="Q67:R67"/>
    <mergeCell ref="U67:V67"/>
    <mergeCell ref="AA67:AB67"/>
    <mergeCell ref="AD67:AE67"/>
    <mergeCell ref="AF67:AG67"/>
    <mergeCell ref="C66:D66"/>
    <mergeCell ref="Q66:R66"/>
    <mergeCell ref="U66:V66"/>
    <mergeCell ref="AA66:AB66"/>
    <mergeCell ref="AD66:AE66"/>
    <mergeCell ref="AF66:AG66"/>
    <mergeCell ref="C65:D65"/>
    <mergeCell ref="Q65:R65"/>
    <mergeCell ref="U65:V65"/>
    <mergeCell ref="AA65:AB65"/>
    <mergeCell ref="AD65:AE65"/>
    <mergeCell ref="AF65:AG65"/>
    <mergeCell ref="C64:D64"/>
    <mergeCell ref="Q64:R64"/>
    <mergeCell ref="U64:V64"/>
    <mergeCell ref="AA64:AB64"/>
    <mergeCell ref="AD64:AE64"/>
    <mergeCell ref="AF64:AG64"/>
    <mergeCell ref="C63:D63"/>
    <mergeCell ref="Q63:R63"/>
    <mergeCell ref="U63:V63"/>
    <mergeCell ref="AA63:AB63"/>
    <mergeCell ref="AD63:AE63"/>
    <mergeCell ref="AF63:AG63"/>
    <mergeCell ref="C62:D62"/>
    <mergeCell ref="Q62:R62"/>
    <mergeCell ref="U62:V62"/>
    <mergeCell ref="AA62:AB62"/>
    <mergeCell ref="AD62:AE62"/>
    <mergeCell ref="AF62:AG62"/>
    <mergeCell ref="C61:D61"/>
    <mergeCell ref="Q61:R61"/>
    <mergeCell ref="U61:V61"/>
    <mergeCell ref="AA61:AB61"/>
    <mergeCell ref="AD61:AE61"/>
    <mergeCell ref="AF61:AG61"/>
    <mergeCell ref="C60:D60"/>
    <mergeCell ref="Q60:R60"/>
    <mergeCell ref="U60:V60"/>
    <mergeCell ref="AA60:AB60"/>
    <mergeCell ref="AD60:AE60"/>
    <mergeCell ref="AF60:AG60"/>
    <mergeCell ref="C59:D59"/>
    <mergeCell ref="Q59:R59"/>
    <mergeCell ref="U59:V59"/>
    <mergeCell ref="AA59:AB59"/>
    <mergeCell ref="AD59:AE59"/>
    <mergeCell ref="AF59:AG59"/>
    <mergeCell ref="C58:D58"/>
    <mergeCell ref="Q58:R58"/>
    <mergeCell ref="U58:V58"/>
    <mergeCell ref="AA58:AB58"/>
    <mergeCell ref="AD58:AE58"/>
    <mergeCell ref="AF58:AG58"/>
    <mergeCell ref="C57:D57"/>
    <mergeCell ref="Q57:R57"/>
    <mergeCell ref="U57:V57"/>
    <mergeCell ref="AA57:AB57"/>
    <mergeCell ref="AD57:AE57"/>
    <mergeCell ref="AF57:AG57"/>
    <mergeCell ref="C56:D56"/>
    <mergeCell ref="Q56:R56"/>
    <mergeCell ref="U56:V56"/>
    <mergeCell ref="AA56:AB56"/>
    <mergeCell ref="AD56:AE56"/>
    <mergeCell ref="AF56:AG56"/>
    <mergeCell ref="C55:D55"/>
    <mergeCell ref="Q55:R55"/>
    <mergeCell ref="U55:V55"/>
    <mergeCell ref="AA55:AB55"/>
    <mergeCell ref="AD55:AE55"/>
    <mergeCell ref="AF55:AG55"/>
    <mergeCell ref="C54:D54"/>
    <mergeCell ref="Q54:R54"/>
    <mergeCell ref="U54:V54"/>
    <mergeCell ref="AA54:AB54"/>
    <mergeCell ref="AD54:AE54"/>
    <mergeCell ref="AF54:AG54"/>
    <mergeCell ref="C53:D53"/>
    <mergeCell ref="Q53:R53"/>
    <mergeCell ref="U53:V53"/>
    <mergeCell ref="AA53:AB53"/>
    <mergeCell ref="AD53:AE53"/>
    <mergeCell ref="AF53:AG53"/>
    <mergeCell ref="C52:D52"/>
    <mergeCell ref="Q52:R52"/>
    <mergeCell ref="U52:V52"/>
    <mergeCell ref="AA52:AB52"/>
    <mergeCell ref="AD52:AE52"/>
    <mergeCell ref="AF52:AG52"/>
    <mergeCell ref="C51:D51"/>
    <mergeCell ref="Q51:R51"/>
    <mergeCell ref="U51:V51"/>
    <mergeCell ref="AA51:AB51"/>
    <mergeCell ref="AD51:AE51"/>
    <mergeCell ref="AF51:AG51"/>
    <mergeCell ref="C50:D50"/>
    <mergeCell ref="Q50:R50"/>
    <mergeCell ref="U50:V50"/>
    <mergeCell ref="AA50:AB50"/>
    <mergeCell ref="AD50:AE50"/>
    <mergeCell ref="AF50:AG50"/>
    <mergeCell ref="C49:D49"/>
    <mergeCell ref="Q49:R49"/>
    <mergeCell ref="U49:V49"/>
    <mergeCell ref="AA49:AB49"/>
    <mergeCell ref="AD49:AE49"/>
    <mergeCell ref="AF49:AG49"/>
    <mergeCell ref="C48:D48"/>
    <mergeCell ref="Q48:R48"/>
    <mergeCell ref="U48:V48"/>
    <mergeCell ref="AA48:AB48"/>
    <mergeCell ref="AD48:AE48"/>
    <mergeCell ref="AF48:AG48"/>
    <mergeCell ref="C47:D47"/>
    <mergeCell ref="Q47:R47"/>
    <mergeCell ref="U47:V47"/>
    <mergeCell ref="AA47:AB47"/>
    <mergeCell ref="AD47:AE47"/>
    <mergeCell ref="AF47:AG47"/>
    <mergeCell ref="C46:D46"/>
    <mergeCell ref="Q46:R46"/>
    <mergeCell ref="U46:V46"/>
    <mergeCell ref="AA46:AB46"/>
    <mergeCell ref="AD46:AE46"/>
    <mergeCell ref="AF46:AG46"/>
    <mergeCell ref="C45:D45"/>
    <mergeCell ref="Q45:R45"/>
    <mergeCell ref="U45:V45"/>
    <mergeCell ref="AA45:AB45"/>
    <mergeCell ref="AD45:AE45"/>
    <mergeCell ref="AF45:AG45"/>
    <mergeCell ref="C44:D44"/>
    <mergeCell ref="Q44:R44"/>
    <mergeCell ref="U44:V44"/>
    <mergeCell ref="AA44:AB44"/>
    <mergeCell ref="AD44:AE44"/>
    <mergeCell ref="AF44:AG44"/>
    <mergeCell ref="C43:D43"/>
    <mergeCell ref="Q43:R43"/>
    <mergeCell ref="U43:V43"/>
    <mergeCell ref="AA43:AB43"/>
    <mergeCell ref="AD43:AE43"/>
    <mergeCell ref="AF43:AG43"/>
    <mergeCell ref="C42:D42"/>
    <mergeCell ref="Q42:R42"/>
    <mergeCell ref="U42:V42"/>
    <mergeCell ref="AA42:AB42"/>
    <mergeCell ref="AD42:AE42"/>
    <mergeCell ref="AF42:AG42"/>
    <mergeCell ref="C41:D41"/>
    <mergeCell ref="Q41:R41"/>
    <mergeCell ref="U41:V41"/>
    <mergeCell ref="AA41:AB41"/>
    <mergeCell ref="AD41:AE41"/>
    <mergeCell ref="AF41:AG41"/>
    <mergeCell ref="C40:D40"/>
    <mergeCell ref="Q40:R40"/>
    <mergeCell ref="U40:V40"/>
    <mergeCell ref="AA40:AB40"/>
    <mergeCell ref="AD40:AE40"/>
    <mergeCell ref="AF40:AG40"/>
    <mergeCell ref="C39:D39"/>
    <mergeCell ref="Q39:R39"/>
    <mergeCell ref="U39:V39"/>
    <mergeCell ref="AA39:AB39"/>
    <mergeCell ref="AD39:AE39"/>
    <mergeCell ref="AF39:AG39"/>
    <mergeCell ref="C38:D38"/>
    <mergeCell ref="Q38:R38"/>
    <mergeCell ref="U38:V38"/>
    <mergeCell ref="AA38:AB38"/>
    <mergeCell ref="AD38:AE38"/>
    <mergeCell ref="AF38:AG38"/>
    <mergeCell ref="C37:D37"/>
    <mergeCell ref="Q37:R37"/>
    <mergeCell ref="U37:V37"/>
    <mergeCell ref="AA37:AB37"/>
    <mergeCell ref="AD37:AE37"/>
    <mergeCell ref="AF37:AG37"/>
    <mergeCell ref="C34:D34"/>
    <mergeCell ref="Q34:R34"/>
    <mergeCell ref="U34:V34"/>
    <mergeCell ref="AA34:AB34"/>
    <mergeCell ref="AD34:AE34"/>
    <mergeCell ref="AF34:AG34"/>
    <mergeCell ref="C36:D36"/>
    <mergeCell ref="Q36:R36"/>
    <mergeCell ref="U36:V36"/>
    <mergeCell ref="AA36:AB36"/>
    <mergeCell ref="AD36:AE36"/>
    <mergeCell ref="AF36:AG36"/>
    <mergeCell ref="C35:D35"/>
    <mergeCell ref="Q35:R35"/>
    <mergeCell ref="U35:V35"/>
    <mergeCell ref="AA35:AB35"/>
    <mergeCell ref="AD35:AE35"/>
    <mergeCell ref="AF35:AG35"/>
    <mergeCell ref="C31:D31"/>
    <mergeCell ref="Q31:R31"/>
    <mergeCell ref="U31:V31"/>
    <mergeCell ref="AA31:AB31"/>
    <mergeCell ref="AD31:AE31"/>
    <mergeCell ref="AF31:AG31"/>
    <mergeCell ref="C33:D33"/>
    <mergeCell ref="Q33:R33"/>
    <mergeCell ref="U33:V33"/>
    <mergeCell ref="AA33:AB33"/>
    <mergeCell ref="AD33:AE33"/>
    <mergeCell ref="AF33:AG33"/>
    <mergeCell ref="C32:D32"/>
    <mergeCell ref="Q32:R32"/>
    <mergeCell ref="U32:V32"/>
    <mergeCell ref="AA32:AB32"/>
    <mergeCell ref="AD32:AE32"/>
    <mergeCell ref="AF32:AG32"/>
    <mergeCell ref="C29:D29"/>
    <mergeCell ref="C28:D28"/>
    <mergeCell ref="Q28:R28"/>
    <mergeCell ref="U28:V28"/>
    <mergeCell ref="AA28:AB28"/>
    <mergeCell ref="AD28:AE28"/>
    <mergeCell ref="AF28:AG28"/>
    <mergeCell ref="C30:D30"/>
    <mergeCell ref="Q30:R30"/>
    <mergeCell ref="U30:V30"/>
    <mergeCell ref="AA30:AB30"/>
    <mergeCell ref="AD30:AE30"/>
    <mergeCell ref="AF30:AG30"/>
    <mergeCell ref="Q29:R29"/>
    <mergeCell ref="U29:V29"/>
    <mergeCell ref="AA29:AB29"/>
    <mergeCell ref="AD29:AE29"/>
    <mergeCell ref="AF29:AG29"/>
    <mergeCell ref="C26:D26"/>
    <mergeCell ref="C25:D25"/>
    <mergeCell ref="Q25:R25"/>
    <mergeCell ref="U25:V25"/>
    <mergeCell ref="AA25:AB25"/>
    <mergeCell ref="AD25:AE25"/>
    <mergeCell ref="AF25:AG25"/>
    <mergeCell ref="C27:D27"/>
    <mergeCell ref="Q27:R27"/>
    <mergeCell ref="U27:V27"/>
    <mergeCell ref="AA27:AB27"/>
    <mergeCell ref="AD27:AE27"/>
    <mergeCell ref="AF27:AG27"/>
    <mergeCell ref="Q26:R26"/>
    <mergeCell ref="U26:V26"/>
    <mergeCell ref="AA26:AB26"/>
    <mergeCell ref="AD26:AE26"/>
    <mergeCell ref="AF26:AG26"/>
    <mergeCell ref="C24:D24"/>
    <mergeCell ref="Q24:R24"/>
    <mergeCell ref="U24:V24"/>
    <mergeCell ref="AA24:AB24"/>
    <mergeCell ref="AD24:AE24"/>
    <mergeCell ref="AF24:AG24"/>
    <mergeCell ref="C23:D23"/>
    <mergeCell ref="Q23:R23"/>
    <mergeCell ref="U23:V23"/>
    <mergeCell ref="AA23:AB23"/>
    <mergeCell ref="AD23:AE23"/>
    <mergeCell ref="AF23:AG23"/>
    <mergeCell ref="C22:D22"/>
    <mergeCell ref="Q22:R22"/>
    <mergeCell ref="U22:V22"/>
    <mergeCell ref="AA22:AB22"/>
    <mergeCell ref="AD22:AE22"/>
    <mergeCell ref="AF22:AG22"/>
    <mergeCell ref="C21:D21"/>
    <mergeCell ref="Q21:R21"/>
    <mergeCell ref="U21:V21"/>
    <mergeCell ref="AA21:AB21"/>
    <mergeCell ref="AD21:AE21"/>
    <mergeCell ref="AF21:AG21"/>
    <mergeCell ref="C20:D20"/>
    <mergeCell ref="Q20:R20"/>
    <mergeCell ref="U20:V20"/>
    <mergeCell ref="AA20:AB20"/>
    <mergeCell ref="AD20:AE20"/>
    <mergeCell ref="AF20:AG20"/>
    <mergeCell ref="C19:D19"/>
    <mergeCell ref="Q19:R19"/>
    <mergeCell ref="U19:V19"/>
    <mergeCell ref="AA19:AB19"/>
    <mergeCell ref="AD19:AE19"/>
    <mergeCell ref="AF19:AG19"/>
    <mergeCell ref="C18:D18"/>
    <mergeCell ref="Q18:R18"/>
    <mergeCell ref="U18:V18"/>
    <mergeCell ref="AA18:AB18"/>
    <mergeCell ref="AD18:AE18"/>
    <mergeCell ref="AF18:AG18"/>
    <mergeCell ref="C17:D17"/>
    <mergeCell ref="Q17:R17"/>
    <mergeCell ref="U17:V17"/>
    <mergeCell ref="AA17:AB17"/>
    <mergeCell ref="AD17:AE17"/>
    <mergeCell ref="AF17:AG17"/>
    <mergeCell ref="C16:D16"/>
    <mergeCell ref="Q16:R16"/>
    <mergeCell ref="U16:V16"/>
    <mergeCell ref="AA16:AB16"/>
    <mergeCell ref="AD16:AE16"/>
    <mergeCell ref="AF16:AG16"/>
    <mergeCell ref="C15:D15"/>
    <mergeCell ref="Q15:R15"/>
    <mergeCell ref="U15:V15"/>
    <mergeCell ref="AA15:AB15"/>
    <mergeCell ref="AD15:AE15"/>
    <mergeCell ref="AF15:AG15"/>
    <mergeCell ref="C14:D14"/>
    <mergeCell ref="Q14:R14"/>
    <mergeCell ref="U14:V14"/>
    <mergeCell ref="AA14:AB14"/>
    <mergeCell ref="AD14:AE14"/>
    <mergeCell ref="AF14:AG14"/>
    <mergeCell ref="C13:D13"/>
    <mergeCell ref="Q13:R13"/>
    <mergeCell ref="U13:V13"/>
    <mergeCell ref="AA13:AB13"/>
    <mergeCell ref="AD13:AE13"/>
    <mergeCell ref="AF13:AG13"/>
    <mergeCell ref="C12:D12"/>
    <mergeCell ref="Q12:R12"/>
    <mergeCell ref="U12:V12"/>
    <mergeCell ref="AA12:AB12"/>
    <mergeCell ref="AD12:AE12"/>
    <mergeCell ref="AF12:AG12"/>
    <mergeCell ref="C11:D11"/>
    <mergeCell ref="Q11:R11"/>
    <mergeCell ref="U11:V11"/>
    <mergeCell ref="AA11:AB11"/>
    <mergeCell ref="AD11:AE11"/>
    <mergeCell ref="AF11:AG11"/>
    <mergeCell ref="C10:D10"/>
    <mergeCell ref="Q10:R10"/>
    <mergeCell ref="U10:V10"/>
    <mergeCell ref="AA10:AB10"/>
    <mergeCell ref="AD10:AE10"/>
    <mergeCell ref="AF10:AG10"/>
    <mergeCell ref="C9:D9"/>
    <mergeCell ref="Q9:R9"/>
    <mergeCell ref="U9:V9"/>
    <mergeCell ref="AA9:AB9"/>
    <mergeCell ref="AD9:AE9"/>
    <mergeCell ref="AF9:AG9"/>
    <mergeCell ref="C108:D108"/>
    <mergeCell ref="AA2:AB2"/>
    <mergeCell ref="B3:C3"/>
    <mergeCell ref="T3:U3"/>
    <mergeCell ref="V3:AB3"/>
    <mergeCell ref="B2:C2"/>
    <mergeCell ref="D2:E2"/>
    <mergeCell ref="F2:P2"/>
    <mergeCell ref="T2:U2"/>
    <mergeCell ref="V2:W2"/>
    <mergeCell ref="X2:Z2"/>
    <mergeCell ref="B7:B8"/>
    <mergeCell ref="C7:D8"/>
    <mergeCell ref="E7:R7"/>
    <mergeCell ref="T7:U7"/>
    <mergeCell ref="W7:W8"/>
    <mergeCell ref="B4:C4"/>
    <mergeCell ref="D4:E4"/>
    <mergeCell ref="F4:P4"/>
    <mergeCell ref="T4:U4"/>
    <mergeCell ref="V4:W4"/>
    <mergeCell ref="F5:H5"/>
    <mergeCell ref="X7:AB7"/>
    <mergeCell ref="Q8:R8"/>
    <mergeCell ref="C104:D104"/>
    <mergeCell ref="Q104:R104"/>
    <mergeCell ref="U104:V104"/>
    <mergeCell ref="AA104:AB104"/>
    <mergeCell ref="AD104:AE104"/>
    <mergeCell ref="AF104:AG104"/>
    <mergeCell ref="Q2:S2"/>
    <mergeCell ref="Q4:S4"/>
    <mergeCell ref="R5:S5"/>
    <mergeCell ref="D3:S3"/>
    <mergeCell ref="U8:V8"/>
    <mergeCell ref="AA8:AB8"/>
    <mergeCell ref="AD8:AE8"/>
    <mergeCell ref="AF8:AG8"/>
    <mergeCell ref="AA4:AB4"/>
    <mergeCell ref="T5:U5"/>
    <mergeCell ref="V5:W5"/>
    <mergeCell ref="AA5:AB5"/>
    <mergeCell ref="X4:Z4"/>
    <mergeCell ref="X5:Z5"/>
    <mergeCell ref="AC7:AC8"/>
    <mergeCell ref="S7:S8"/>
    <mergeCell ref="I5:P5"/>
    <mergeCell ref="AD7:AI7"/>
    <mergeCell ref="C106:D106"/>
    <mergeCell ref="Q106:R106"/>
    <mergeCell ref="U106:V106"/>
    <mergeCell ref="AA106:AB106"/>
    <mergeCell ref="AD106:AE106"/>
    <mergeCell ref="AF106:AG106"/>
    <mergeCell ref="C105:D105"/>
    <mergeCell ref="Q105:R105"/>
    <mergeCell ref="U105:V105"/>
    <mergeCell ref="AA105:AB105"/>
    <mergeCell ref="AD105:AE105"/>
    <mergeCell ref="AF105:AG105"/>
  </mergeCells>
  <phoneticPr fontId="2"/>
  <conditionalFormatting sqref="P107 P9:P103">
    <cfRule type="cellIs" dxfId="23" priority="19" stopIfTrue="1" operator="equal">
      <formula>"買"</formula>
    </cfRule>
    <cfRule type="cellIs" dxfId="22" priority="20" stopIfTrue="1" operator="equal">
      <formula>"売"</formula>
    </cfRule>
  </conditionalFormatting>
  <conditionalFormatting sqref="P36">
    <cfRule type="cellIs" dxfId="21" priority="9" stopIfTrue="1" operator="equal">
      <formula>"買"</formula>
    </cfRule>
    <cfRule type="cellIs" dxfId="20" priority="10" stopIfTrue="1" operator="equal">
      <formula>"売"</formula>
    </cfRule>
  </conditionalFormatting>
  <conditionalFormatting sqref="P35">
    <cfRule type="cellIs" dxfId="19" priority="7" stopIfTrue="1" operator="equal">
      <formula>"買"</formula>
    </cfRule>
    <cfRule type="cellIs" dxfId="18" priority="8" stopIfTrue="1" operator="equal">
      <formula>"売"</formula>
    </cfRule>
  </conditionalFormatting>
  <conditionalFormatting sqref="P105">
    <cfRule type="cellIs" dxfId="17" priority="5" stopIfTrue="1" operator="equal">
      <formula>"買"</formula>
    </cfRule>
    <cfRule type="cellIs" dxfId="16" priority="6" stopIfTrue="1" operator="equal">
      <formula>"売"</formula>
    </cfRule>
  </conditionalFormatting>
  <conditionalFormatting sqref="P104">
    <cfRule type="cellIs" dxfId="15" priority="3" stopIfTrue="1" operator="equal">
      <formula>"買"</formula>
    </cfRule>
    <cfRule type="cellIs" dxfId="14" priority="4" stopIfTrue="1" operator="equal">
      <formula>"売"</formula>
    </cfRule>
  </conditionalFormatting>
  <conditionalFormatting sqref="P106">
    <cfRule type="cellIs" dxfId="13" priority="1" stopIfTrue="1" operator="equal">
      <formula>"買"</formula>
    </cfRule>
    <cfRule type="cellIs" dxfId="12" priority="2" stopIfTrue="1" operator="equal">
      <formula>"売"</formula>
    </cfRule>
  </conditionalFormatting>
  <dataValidations count="1">
    <dataValidation type="list" allowBlank="1" showInputMessage="1" showErrorMessage="1" sqref="P9:P107">
      <formula1>"買,売"</formula1>
    </dataValidation>
  </dataValidations>
  <pageMargins left="0.7" right="0.7" top="0.75" bottom="0.75" header="0.3" footer="0.3"/>
  <pageSetup paperSize="9" scale="70" orientation="landscape" horizontalDpi="4294967293" r:id="rId1"/>
  <rowBreaks count="1" manualBreakCount="1">
    <brk id="48" max="3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P109"/>
  <sheetViews>
    <sheetView view="pageBreakPreview" zoomScale="85" zoomScaleNormal="100" zoomScaleSheetLayoutView="85" workbookViewId="0">
      <selection activeCell="F26" sqref="F26"/>
    </sheetView>
  </sheetViews>
  <sheetFormatPr defaultRowHeight="13.5" x14ac:dyDescent="0.15"/>
  <cols>
    <col min="1" max="1" width="9.75" customWidth="1"/>
    <col min="2" max="2" width="5.75" bestFit="1" customWidth="1"/>
    <col min="3" max="3" width="6.625" customWidth="1"/>
    <col min="4" max="4" width="5.75" bestFit="1" customWidth="1"/>
    <col min="5" max="7" width="6.625" customWidth="1"/>
    <col min="8" max="8" width="4.875" bestFit="1" customWidth="1"/>
    <col min="9" max="9" width="4.875" customWidth="1"/>
    <col min="10" max="10" width="4.375" bestFit="1" customWidth="1"/>
    <col min="11" max="11" width="4.375" customWidth="1"/>
    <col min="12" max="12" width="4.5" bestFit="1" customWidth="1"/>
    <col min="13" max="13" width="5.375" customWidth="1"/>
    <col min="14" max="14" width="5.375" bestFit="1" customWidth="1"/>
    <col min="15" max="15" width="5.75" style="59" customWidth="1"/>
    <col min="16" max="16" width="5.75" bestFit="1" customWidth="1"/>
    <col min="17" max="17" width="4.25" style="65" customWidth="1"/>
    <col min="18" max="18" width="4.75" style="65" customWidth="1"/>
    <col min="19" max="19" width="9.875" style="65" customWidth="1"/>
    <col min="20" max="20" width="7.625" customWidth="1"/>
    <col min="21" max="21" width="3.875" customWidth="1"/>
    <col min="22" max="22" width="4.625" customWidth="1"/>
    <col min="23" max="23" width="5.375" customWidth="1"/>
    <col min="24" max="26" width="6.625" customWidth="1"/>
    <col min="27" max="28" width="6.625" style="65" customWidth="1"/>
    <col min="29" max="29" width="6.5" style="45" bestFit="1" customWidth="1"/>
    <col min="30" max="30" width="4" customWidth="1"/>
    <col min="31" max="31" width="4.875" customWidth="1"/>
    <col min="32" max="32" width="4.125" customWidth="1"/>
    <col min="33" max="33" width="4.25" customWidth="1"/>
    <col min="34" max="34" width="10.875" style="78" hidden="1" customWidth="1"/>
    <col min="35" max="35" width="0" hidden="1" customWidth="1"/>
    <col min="36" max="36" width="12.875" bestFit="1" customWidth="1"/>
    <col min="37" max="37" width="9.875" style="79" bestFit="1" customWidth="1"/>
    <col min="38" max="38" width="9.875" style="79" customWidth="1"/>
    <col min="39" max="39" width="9.375" style="35" customWidth="1"/>
  </cols>
  <sheetData>
    <row r="2" spans="1:42" x14ac:dyDescent="0.15">
      <c r="B2" s="204" t="s">
        <v>5</v>
      </c>
      <c r="C2" s="204"/>
      <c r="D2" s="210" t="s">
        <v>158</v>
      </c>
      <c r="E2" s="210"/>
      <c r="F2" s="204" t="s">
        <v>6</v>
      </c>
      <c r="G2" s="204"/>
      <c r="H2" s="204"/>
      <c r="I2" s="204"/>
      <c r="J2" s="204"/>
      <c r="K2" s="204"/>
      <c r="L2" s="204"/>
      <c r="M2" s="204"/>
      <c r="N2" s="204"/>
      <c r="O2" s="204"/>
      <c r="P2" s="204"/>
      <c r="Q2" s="211" t="s">
        <v>53</v>
      </c>
      <c r="R2" s="212"/>
      <c r="S2" s="188"/>
      <c r="T2" s="204" t="s">
        <v>7</v>
      </c>
      <c r="U2" s="204"/>
      <c r="V2" s="213">
        <f>C9</f>
        <v>10000</v>
      </c>
      <c r="W2" s="214"/>
      <c r="X2" s="200" t="s">
        <v>8</v>
      </c>
      <c r="Y2" s="201"/>
      <c r="Z2" s="188"/>
      <c r="AA2" s="202" t="e">
        <f>C108+AD108</f>
        <v>#VALUE!</v>
      </c>
      <c r="AB2" s="203"/>
      <c r="AC2" s="41">
        <v>42735</v>
      </c>
      <c r="AD2" s="41">
        <v>42370</v>
      </c>
      <c r="AE2" s="79"/>
      <c r="AF2" s="79"/>
    </row>
    <row r="3" spans="1:42" ht="57" customHeight="1" x14ac:dyDescent="0.15">
      <c r="B3" s="204" t="s">
        <v>9</v>
      </c>
      <c r="C3" s="204"/>
      <c r="D3" s="205" t="s">
        <v>119</v>
      </c>
      <c r="E3" s="206"/>
      <c r="F3" s="206"/>
      <c r="G3" s="206"/>
      <c r="H3" s="206"/>
      <c r="I3" s="206"/>
      <c r="J3" s="206"/>
      <c r="K3" s="206"/>
      <c r="L3" s="206"/>
      <c r="M3" s="206"/>
      <c r="N3" s="206"/>
      <c r="O3" s="206"/>
      <c r="P3" s="206"/>
      <c r="Q3" s="206"/>
      <c r="R3" s="206"/>
      <c r="S3" s="207"/>
      <c r="T3" s="204" t="s">
        <v>10</v>
      </c>
      <c r="U3" s="204"/>
      <c r="V3" s="208" t="s">
        <v>121</v>
      </c>
      <c r="W3" s="209"/>
      <c r="X3" s="209"/>
      <c r="Y3" s="209"/>
      <c r="Z3" s="209"/>
      <c r="AA3" s="209"/>
      <c r="AB3" s="209"/>
      <c r="AC3" s="40"/>
      <c r="AD3" s="79"/>
      <c r="AE3" s="79"/>
    </row>
    <row r="4" spans="1:42" x14ac:dyDescent="0.15">
      <c r="B4" s="204" t="s">
        <v>11</v>
      </c>
      <c r="C4" s="204"/>
      <c r="D4" s="237">
        <f>SUM($AD$9:$AD$108)</f>
        <v>445.50326776320065</v>
      </c>
      <c r="E4" s="237"/>
      <c r="F4" s="204" t="s">
        <v>12</v>
      </c>
      <c r="G4" s="204"/>
      <c r="H4" s="204"/>
      <c r="I4" s="204"/>
      <c r="J4" s="204"/>
      <c r="K4" s="204"/>
      <c r="L4" s="204"/>
      <c r="M4" s="204"/>
      <c r="N4" s="204"/>
      <c r="O4" s="204"/>
      <c r="P4" s="204"/>
      <c r="Q4" s="238">
        <f>SUM($AF$9:$AG$108)</f>
        <v>36899.640000000174</v>
      </c>
      <c r="R4" s="239"/>
      <c r="S4" s="240"/>
      <c r="T4" s="241" t="s">
        <v>13</v>
      </c>
      <c r="U4" s="241"/>
      <c r="V4" s="213">
        <f>MAX($C$9:$D$990)-C9</f>
        <v>528.54399999999987</v>
      </c>
      <c r="W4" s="213"/>
      <c r="X4" s="200" t="s">
        <v>14</v>
      </c>
      <c r="Y4" s="201"/>
      <c r="Z4" s="188"/>
      <c r="AA4" s="229">
        <f>MIN($C$9:$D$990)-C9</f>
        <v>0</v>
      </c>
      <c r="AB4" s="229"/>
      <c r="AC4" s="42"/>
      <c r="AD4" s="79"/>
      <c r="AE4" s="79"/>
      <c r="AF4" s="79"/>
    </row>
    <row r="5" spans="1:42" x14ac:dyDescent="0.15">
      <c r="B5" s="82" t="s">
        <v>15</v>
      </c>
      <c r="C5" s="85">
        <f>COUNTIF($AD$9:$AD$990,"&gt;0")</f>
        <v>3</v>
      </c>
      <c r="D5" s="83" t="s">
        <v>16</v>
      </c>
      <c r="E5" s="9">
        <f>COUNTIF($AD$9:$AD$990,"&lt;0")</f>
        <v>1</v>
      </c>
      <c r="F5" s="200" t="s">
        <v>17</v>
      </c>
      <c r="G5" s="230"/>
      <c r="H5" s="188"/>
      <c r="I5" s="231">
        <f>COUNTIF($AD$9:$AD$990,"=0")</f>
        <v>0</v>
      </c>
      <c r="J5" s="232"/>
      <c r="K5" s="232"/>
      <c r="L5" s="232"/>
      <c r="M5" s="232"/>
      <c r="N5" s="232"/>
      <c r="O5" s="232"/>
      <c r="P5" s="233"/>
      <c r="Q5" s="69" t="s">
        <v>18</v>
      </c>
      <c r="R5" s="234">
        <f>C5/SUM(C5,E5,I5)</f>
        <v>0.75</v>
      </c>
      <c r="S5" s="188"/>
      <c r="T5" s="235" t="s">
        <v>19</v>
      </c>
      <c r="U5" s="204"/>
      <c r="V5" s="236">
        <v>6</v>
      </c>
      <c r="W5" s="188"/>
      <c r="X5" s="200" t="s">
        <v>20</v>
      </c>
      <c r="Y5" s="230"/>
      <c r="Z5" s="188"/>
      <c r="AA5" s="202">
        <v>8</v>
      </c>
      <c r="AB5" s="203"/>
      <c r="AC5" s="43"/>
      <c r="AD5" s="79"/>
      <c r="AE5" s="79"/>
      <c r="AF5" s="79"/>
    </row>
    <row r="6" spans="1:42" x14ac:dyDescent="0.15">
      <c r="B6" s="5"/>
      <c r="C6" s="37" t="s">
        <v>62</v>
      </c>
      <c r="D6" s="8"/>
      <c r="E6" s="6"/>
      <c r="F6" s="5"/>
      <c r="G6" s="5"/>
      <c r="H6" s="5"/>
      <c r="I6" s="5"/>
      <c r="J6" s="5"/>
      <c r="K6" s="5"/>
      <c r="L6" s="5"/>
      <c r="M6" s="5"/>
      <c r="N6" s="5"/>
      <c r="O6" s="56"/>
      <c r="P6" s="6"/>
      <c r="Q6" s="70"/>
      <c r="R6" s="71"/>
      <c r="S6" s="66" t="s">
        <v>118</v>
      </c>
      <c r="T6" s="53">
        <v>1E-4</v>
      </c>
      <c r="U6" s="5"/>
      <c r="V6" s="6"/>
      <c r="W6" s="6"/>
      <c r="X6" s="7"/>
      <c r="Y6" s="7"/>
      <c r="Z6" s="7"/>
      <c r="AA6" s="62"/>
      <c r="AB6" s="84"/>
      <c r="AC6" s="43"/>
      <c r="AD6" s="79"/>
      <c r="AE6" s="79"/>
      <c r="AF6" s="79"/>
    </row>
    <row r="7" spans="1:42" x14ac:dyDescent="0.15">
      <c r="B7" s="284" t="s">
        <v>21</v>
      </c>
      <c r="C7" s="286" t="s">
        <v>22</v>
      </c>
      <c r="D7" s="287"/>
      <c r="E7" s="221" t="s">
        <v>23</v>
      </c>
      <c r="F7" s="222"/>
      <c r="G7" s="222"/>
      <c r="H7" s="222"/>
      <c r="I7" s="222"/>
      <c r="J7" s="222"/>
      <c r="K7" s="222"/>
      <c r="L7" s="222"/>
      <c r="M7" s="222"/>
      <c r="N7" s="222"/>
      <c r="O7" s="222"/>
      <c r="P7" s="222"/>
      <c r="Q7" s="222"/>
      <c r="R7" s="223"/>
      <c r="S7" s="224" t="s">
        <v>117</v>
      </c>
      <c r="T7" s="226" t="s">
        <v>55</v>
      </c>
      <c r="U7" s="227"/>
      <c r="V7" s="86">
        <v>0.02</v>
      </c>
      <c r="W7" s="228" t="s">
        <v>24</v>
      </c>
      <c r="X7" s="254" t="s">
        <v>25</v>
      </c>
      <c r="Y7" s="255"/>
      <c r="Z7" s="255"/>
      <c r="AA7" s="255"/>
      <c r="AB7" s="256"/>
      <c r="AC7" s="257" t="s">
        <v>63</v>
      </c>
      <c r="AD7" s="259" t="s">
        <v>26</v>
      </c>
      <c r="AE7" s="260"/>
      <c r="AF7" s="260"/>
      <c r="AG7" s="260"/>
      <c r="AH7" s="282"/>
      <c r="AI7" s="283"/>
      <c r="AJ7" s="293" t="s">
        <v>166</v>
      </c>
      <c r="AK7" s="262" t="s">
        <v>58</v>
      </c>
      <c r="AL7" s="262" t="s">
        <v>177</v>
      </c>
      <c r="AM7" s="248" t="s">
        <v>59</v>
      </c>
      <c r="AP7" t="s">
        <v>64</v>
      </c>
    </row>
    <row r="8" spans="1:42" ht="25.5" customHeight="1" x14ac:dyDescent="0.15">
      <c r="B8" s="285"/>
      <c r="C8" s="288"/>
      <c r="D8" s="289"/>
      <c r="E8" s="10" t="s">
        <v>27</v>
      </c>
      <c r="F8" s="10" t="s">
        <v>28</v>
      </c>
      <c r="G8" s="10" t="s">
        <v>54</v>
      </c>
      <c r="H8" s="10" t="s">
        <v>211</v>
      </c>
      <c r="I8" s="73" t="s">
        <v>152</v>
      </c>
      <c r="J8" s="73" t="s">
        <v>147</v>
      </c>
      <c r="K8" s="73" t="s">
        <v>146</v>
      </c>
      <c r="L8" s="73" t="s">
        <v>148</v>
      </c>
      <c r="M8" s="73" t="s">
        <v>149</v>
      </c>
      <c r="N8" s="73" t="s">
        <v>150</v>
      </c>
      <c r="O8" s="74" t="s">
        <v>151</v>
      </c>
      <c r="P8" s="10" t="s">
        <v>29</v>
      </c>
      <c r="Q8" s="249" t="s">
        <v>30</v>
      </c>
      <c r="R8" s="250"/>
      <c r="S8" s="225"/>
      <c r="T8" s="2" t="s">
        <v>31</v>
      </c>
      <c r="U8" s="226" t="s">
        <v>32</v>
      </c>
      <c r="V8" s="251"/>
      <c r="W8" s="228"/>
      <c r="X8" s="3" t="s">
        <v>27</v>
      </c>
      <c r="Y8" s="3" t="s">
        <v>28</v>
      </c>
      <c r="Z8" s="87" t="s">
        <v>54</v>
      </c>
      <c r="AA8" s="252" t="s">
        <v>30</v>
      </c>
      <c r="AB8" s="253"/>
      <c r="AC8" s="258"/>
      <c r="AD8" s="216" t="s">
        <v>33</v>
      </c>
      <c r="AE8" s="216"/>
      <c r="AF8" s="216" t="s">
        <v>31</v>
      </c>
      <c r="AG8" s="281"/>
      <c r="AH8" s="76" t="s">
        <v>48</v>
      </c>
      <c r="AI8" s="77" t="s">
        <v>49</v>
      </c>
      <c r="AJ8" s="294"/>
      <c r="AK8" s="295"/>
      <c r="AL8" s="295"/>
      <c r="AM8" s="295"/>
      <c r="AP8" t="s">
        <v>65</v>
      </c>
    </row>
    <row r="9" spans="1:42" x14ac:dyDescent="0.15">
      <c r="A9" t="s">
        <v>179</v>
      </c>
      <c r="B9" s="39">
        <v>1</v>
      </c>
      <c r="C9" s="244">
        <v>10000</v>
      </c>
      <c r="D9" s="244"/>
      <c r="E9" s="88">
        <v>2015</v>
      </c>
      <c r="F9" s="29">
        <v>42512</v>
      </c>
      <c r="G9" s="32"/>
      <c r="H9" s="55" t="s">
        <v>160</v>
      </c>
      <c r="I9" s="55">
        <v>23.6</v>
      </c>
      <c r="J9" s="55" t="s">
        <v>165</v>
      </c>
      <c r="K9" s="55" t="s">
        <v>67</v>
      </c>
      <c r="L9" s="55" t="s">
        <v>67</v>
      </c>
      <c r="M9" s="55" t="s">
        <v>142</v>
      </c>
      <c r="N9" s="55" t="s">
        <v>67</v>
      </c>
      <c r="O9" s="57" t="s">
        <v>131</v>
      </c>
      <c r="P9" s="39" t="s">
        <v>4</v>
      </c>
      <c r="Q9" s="245">
        <v>121.476</v>
      </c>
      <c r="R9" s="245"/>
      <c r="S9" s="80">
        <v>120.511</v>
      </c>
      <c r="T9" s="72">
        <f>IF(Q9&gt;S9,Q9-S9,S9-Q9)</f>
        <v>0.96500000000000341</v>
      </c>
      <c r="U9" s="246">
        <f t="shared" ref="U9:U72" si="0">IF(F9="","",C9*$V$7)</f>
        <v>200</v>
      </c>
      <c r="V9" s="246"/>
      <c r="W9" s="4">
        <f>(U9/(T9/T$6))*0.1</f>
        <v>2.0725388601036203E-3</v>
      </c>
      <c r="X9" s="88">
        <v>2015</v>
      </c>
      <c r="Y9" s="29">
        <v>42517</v>
      </c>
      <c r="Z9" s="32"/>
      <c r="AA9" s="247">
        <f>IF(Q9&gt;S9,Q9+(T9*2),Q9-(T9*2))</f>
        <v>123.40600000000001</v>
      </c>
      <c r="AB9" s="247"/>
      <c r="AC9" s="39">
        <f t="shared" ref="AC9:AC72" si="1">IF((Y9-F9)&gt;=0,Y9-F9,($AC$2-F9)+(Y9-$AD$2))</f>
        <v>5</v>
      </c>
      <c r="AD9" s="290">
        <f t="shared" ref="AD9:AD72" si="2">IF(Y9="","",(IF(P9="売",Q9-AA9,AA9-Q9))*W9*100000)</f>
        <v>400.00000000000017</v>
      </c>
      <c r="AE9" s="290"/>
      <c r="AF9" s="291">
        <f t="shared" ref="AF9:AF72" si="3">IF(Y9="","",IF(P9="買",(AA9-Q9)*10000,(Q9-AA9)*10000))</f>
        <v>19300.000000000069</v>
      </c>
      <c r="AG9" s="291"/>
      <c r="AH9" s="78">
        <v>0</v>
      </c>
      <c r="AI9" s="78">
        <v>1</v>
      </c>
      <c r="AJ9" s="78"/>
      <c r="AN9" s="47"/>
      <c r="AO9" s="47"/>
      <c r="AP9" s="46"/>
    </row>
    <row r="10" spans="1:42" x14ac:dyDescent="0.15">
      <c r="B10" s="39">
        <v>2</v>
      </c>
      <c r="C10" s="246">
        <f t="shared" ref="C10:C73" si="4">IF(AD9="","",C9+AD9)</f>
        <v>10400</v>
      </c>
      <c r="D10" s="246"/>
      <c r="E10" s="88">
        <v>2015</v>
      </c>
      <c r="F10" s="29">
        <v>42723</v>
      </c>
      <c r="G10" s="32"/>
      <c r="H10" s="55" t="s">
        <v>180</v>
      </c>
      <c r="I10" s="55" t="s">
        <v>67</v>
      </c>
      <c r="J10" s="55" t="s">
        <v>184</v>
      </c>
      <c r="K10" s="55" t="s">
        <v>67</v>
      </c>
      <c r="L10" s="55" t="s">
        <v>67</v>
      </c>
      <c r="M10" s="55" t="s">
        <v>142</v>
      </c>
      <c r="N10" s="55" t="s">
        <v>181</v>
      </c>
      <c r="O10" s="60" t="s">
        <v>133</v>
      </c>
      <c r="P10" s="39" t="s">
        <v>3</v>
      </c>
      <c r="Q10" s="263">
        <v>121.056</v>
      </c>
      <c r="R10" s="264"/>
      <c r="S10" s="80">
        <v>123.559</v>
      </c>
      <c r="T10" s="72">
        <f t="shared" ref="T10:T73" si="5">IF(Q10&gt;S10,Q10-S10,S10-Q10)</f>
        <v>2.5030000000000001</v>
      </c>
      <c r="U10" s="246">
        <f t="shared" si="0"/>
        <v>208</v>
      </c>
      <c r="V10" s="246"/>
      <c r="W10" s="4">
        <f>(U10/(T10/T$6))*0.1</f>
        <v>8.3100279664402718E-4</v>
      </c>
      <c r="X10" s="88">
        <v>2016</v>
      </c>
      <c r="Y10" s="29">
        <v>42373</v>
      </c>
      <c r="Z10" s="32"/>
      <c r="AA10" s="266">
        <f>IF(P10="買",Q10+(T10*0.618),Q10-(T10*0.618))</f>
        <v>119.509146</v>
      </c>
      <c r="AB10" s="266"/>
      <c r="AC10" s="39">
        <f t="shared" si="1"/>
        <v>15</v>
      </c>
      <c r="AD10" s="279">
        <f t="shared" si="2"/>
        <v>128.5439999999997</v>
      </c>
      <c r="AE10" s="279"/>
      <c r="AF10" s="280">
        <f t="shared" si="3"/>
        <v>15468.539999999961</v>
      </c>
      <c r="AG10" s="280"/>
      <c r="AH10" s="78">
        <v>1</v>
      </c>
      <c r="AI10" s="78">
        <v>1</v>
      </c>
      <c r="AJ10" s="78"/>
      <c r="AK10" s="34"/>
      <c r="AL10" s="34"/>
      <c r="AN10" s="47"/>
      <c r="AO10" s="47"/>
      <c r="AP10" s="46"/>
    </row>
    <row r="11" spans="1:42" x14ac:dyDescent="0.15">
      <c r="B11" s="39">
        <v>3</v>
      </c>
      <c r="C11" s="246">
        <f t="shared" si="4"/>
        <v>10528.544</v>
      </c>
      <c r="D11" s="246"/>
      <c r="E11" s="88">
        <v>2016</v>
      </c>
      <c r="F11" s="29">
        <v>42383</v>
      </c>
      <c r="G11" s="32"/>
      <c r="H11" s="55" t="s">
        <v>182</v>
      </c>
      <c r="I11" s="55">
        <v>23.6</v>
      </c>
      <c r="J11" s="55" t="s">
        <v>165</v>
      </c>
      <c r="K11" s="55" t="s">
        <v>142</v>
      </c>
      <c r="L11" s="55" t="s">
        <v>142</v>
      </c>
      <c r="M11" s="55" t="s">
        <v>142</v>
      </c>
      <c r="N11" s="55" t="s">
        <v>181</v>
      </c>
      <c r="O11" s="57" t="s">
        <v>131</v>
      </c>
      <c r="P11" s="39" t="s">
        <v>3</v>
      </c>
      <c r="Q11" s="263">
        <v>117.393</v>
      </c>
      <c r="R11" s="264"/>
      <c r="S11" s="80">
        <v>118.351</v>
      </c>
      <c r="T11" s="72">
        <f t="shared" si="5"/>
        <v>0.95799999999999841</v>
      </c>
      <c r="U11" s="246">
        <f t="shared" si="0"/>
        <v>210.57087999999999</v>
      </c>
      <c r="V11" s="246"/>
      <c r="W11" s="4">
        <f t="shared" ref="W11:W74" si="6">(U11/(T11/T$6))*0.1</f>
        <v>2.1980258872651396E-3</v>
      </c>
      <c r="X11" s="88">
        <v>2016</v>
      </c>
      <c r="Y11" s="29">
        <v>42391</v>
      </c>
      <c r="Z11" s="32"/>
      <c r="AA11" s="296">
        <f>S11</f>
        <v>118.351</v>
      </c>
      <c r="AB11" s="296"/>
      <c r="AC11" s="39">
        <f t="shared" si="1"/>
        <v>8</v>
      </c>
      <c r="AD11" s="279">
        <f t="shared" si="2"/>
        <v>-210.57088000000002</v>
      </c>
      <c r="AE11" s="279"/>
      <c r="AF11" s="280">
        <f t="shared" si="3"/>
        <v>-9579.9999999999836</v>
      </c>
      <c r="AG11" s="280"/>
      <c r="AH11" s="78">
        <v>0</v>
      </c>
      <c r="AI11" s="78">
        <v>1</v>
      </c>
      <c r="AJ11" s="78"/>
      <c r="AN11" s="47">
        <f>ROUNDUP(U11,0)</f>
        <v>211</v>
      </c>
      <c r="AO11" s="47">
        <f>ROUNDUP(AD11,0)*(-1)</f>
        <v>211</v>
      </c>
      <c r="AP11" s="46">
        <f>IF(AN11=AO11,0,IF(AN11&gt;AO11,1,2))</f>
        <v>0</v>
      </c>
    </row>
    <row r="12" spans="1:42" x14ac:dyDescent="0.15">
      <c r="B12" s="39">
        <v>4</v>
      </c>
      <c r="C12" s="246">
        <f t="shared" si="4"/>
        <v>10317.973120000001</v>
      </c>
      <c r="D12" s="246"/>
      <c r="E12" s="88">
        <v>2016</v>
      </c>
      <c r="F12" s="29">
        <v>42481</v>
      </c>
      <c r="G12" s="32"/>
      <c r="H12" s="55" t="s">
        <v>116</v>
      </c>
      <c r="I12" s="55">
        <v>23.6</v>
      </c>
      <c r="J12" s="55" t="s">
        <v>183</v>
      </c>
      <c r="K12" s="55" t="s">
        <v>67</v>
      </c>
      <c r="L12" s="55" t="s">
        <v>142</v>
      </c>
      <c r="M12" s="55" t="s">
        <v>142</v>
      </c>
      <c r="N12" s="55" t="s">
        <v>66</v>
      </c>
      <c r="O12" s="60" t="s">
        <v>133</v>
      </c>
      <c r="P12" s="39" t="s">
        <v>4</v>
      </c>
      <c r="Q12" s="263">
        <v>109.73</v>
      </c>
      <c r="R12" s="264"/>
      <c r="S12" s="81">
        <v>107.83499999999999</v>
      </c>
      <c r="T12" s="72">
        <f t="shared" si="5"/>
        <v>1.8950000000000102</v>
      </c>
      <c r="U12" s="246">
        <f t="shared" si="0"/>
        <v>206.35946240000001</v>
      </c>
      <c r="V12" s="246"/>
      <c r="W12" s="4">
        <f t="shared" si="6"/>
        <v>1.0889681393139786E-3</v>
      </c>
      <c r="X12" s="88">
        <v>2016</v>
      </c>
      <c r="Y12" s="29">
        <v>42482</v>
      </c>
      <c r="Z12" s="32"/>
      <c r="AA12" s="266">
        <f>IF(P12="買",Q12+(T12*0.618),Q12-(T12*0.618))</f>
        <v>110.90111000000002</v>
      </c>
      <c r="AB12" s="266"/>
      <c r="AC12" s="39">
        <f t="shared" si="1"/>
        <v>1</v>
      </c>
      <c r="AD12" s="279">
        <f t="shared" si="2"/>
        <v>127.53014776320077</v>
      </c>
      <c r="AE12" s="279"/>
      <c r="AF12" s="280">
        <f t="shared" si="3"/>
        <v>11711.10000000013</v>
      </c>
      <c r="AG12" s="280"/>
      <c r="AH12" s="78">
        <v>1</v>
      </c>
      <c r="AI12" s="78">
        <v>1</v>
      </c>
      <c r="AJ12" s="78"/>
      <c r="AN12" s="47">
        <f>ROUNDUP(U12,0)</f>
        <v>207</v>
      </c>
      <c r="AO12" s="47">
        <f>ROUNDUP(AD12,0)*(-1)</f>
        <v>-128</v>
      </c>
      <c r="AP12" s="46">
        <f>IF(AN12=AO12,0,IF(AN12&gt;AO12,1,2))</f>
        <v>1</v>
      </c>
    </row>
    <row r="13" spans="1:42" x14ac:dyDescent="0.15">
      <c r="B13" s="39">
        <v>5</v>
      </c>
      <c r="C13" s="246">
        <f t="shared" si="4"/>
        <v>10445.503267763201</v>
      </c>
      <c r="D13" s="246"/>
      <c r="E13" s="88"/>
      <c r="F13" s="29"/>
      <c r="G13" s="32"/>
      <c r="H13" s="55"/>
      <c r="I13" s="55"/>
      <c r="J13" s="55"/>
      <c r="K13" s="55"/>
      <c r="L13" s="55"/>
      <c r="M13" s="55"/>
      <c r="N13" s="55"/>
      <c r="O13" s="57"/>
      <c r="P13" s="39" t="s">
        <v>3</v>
      </c>
      <c r="Q13" s="263"/>
      <c r="R13" s="264"/>
      <c r="S13" s="80"/>
      <c r="T13" s="72">
        <f t="shared" si="5"/>
        <v>0</v>
      </c>
      <c r="U13" s="246" t="str">
        <f t="shared" si="0"/>
        <v/>
      </c>
      <c r="V13" s="246"/>
      <c r="W13" s="4" t="e">
        <f t="shared" si="6"/>
        <v>#VALUE!</v>
      </c>
      <c r="X13" s="88"/>
      <c r="Y13" s="29"/>
      <c r="Z13" s="32"/>
      <c r="AA13" s="247">
        <f>IF(Q13&gt;S13,Q13+(T13*2),Q13-(T13*2))</f>
        <v>0</v>
      </c>
      <c r="AB13" s="247"/>
      <c r="AC13" s="39">
        <f t="shared" si="1"/>
        <v>0</v>
      </c>
      <c r="AD13" s="279" t="str">
        <f t="shared" si="2"/>
        <v/>
      </c>
      <c r="AE13" s="279"/>
      <c r="AF13" s="280" t="str">
        <f t="shared" si="3"/>
        <v/>
      </c>
      <c r="AG13" s="280"/>
      <c r="AH13" s="78">
        <v>0</v>
      </c>
      <c r="AI13" s="78">
        <v>1</v>
      </c>
      <c r="AJ13" s="78"/>
      <c r="AN13" s="47" t="e">
        <f>ROUNDUP(U13,0)</f>
        <v>#VALUE!</v>
      </c>
      <c r="AO13" s="47" t="e">
        <f>ROUNDUP(AD13,0)*(-1)</f>
        <v>#VALUE!</v>
      </c>
      <c r="AP13" s="46" t="e">
        <f>IF(AN13=AO13,0,IF(AN13&gt;AO13,1,2))</f>
        <v>#VALUE!</v>
      </c>
    </row>
    <row r="14" spans="1:42" x14ac:dyDescent="0.15">
      <c r="B14" s="39">
        <v>6</v>
      </c>
      <c r="C14" s="246" t="str">
        <f t="shared" si="4"/>
        <v/>
      </c>
      <c r="D14" s="246"/>
      <c r="E14" s="88"/>
      <c r="F14" s="29"/>
      <c r="G14" s="32"/>
      <c r="H14" s="55"/>
      <c r="I14" s="55"/>
      <c r="J14" s="55"/>
      <c r="K14" s="55"/>
      <c r="L14" s="55"/>
      <c r="M14" s="55"/>
      <c r="N14" s="55"/>
      <c r="O14" s="57"/>
      <c r="P14" s="39" t="s">
        <v>3</v>
      </c>
      <c r="Q14" s="263"/>
      <c r="R14" s="264"/>
      <c r="S14" s="80"/>
      <c r="T14" s="72">
        <f t="shared" si="5"/>
        <v>0</v>
      </c>
      <c r="U14" s="246" t="str">
        <f t="shared" si="0"/>
        <v/>
      </c>
      <c r="V14" s="246"/>
      <c r="W14" s="4" t="e">
        <f t="shared" si="6"/>
        <v>#VALUE!</v>
      </c>
      <c r="X14" s="88"/>
      <c r="Y14" s="29"/>
      <c r="Z14" s="32"/>
      <c r="AA14" s="247">
        <f t="shared" ref="AA14:AA16" si="7">IF(Q14&gt;S14,Q14+(T14*2),Q14-(T14*2))</f>
        <v>0</v>
      </c>
      <c r="AB14" s="247"/>
      <c r="AC14" s="39">
        <f t="shared" si="1"/>
        <v>0</v>
      </c>
      <c r="AD14" s="279" t="str">
        <f t="shared" si="2"/>
        <v/>
      </c>
      <c r="AE14" s="279"/>
      <c r="AF14" s="280" t="str">
        <f t="shared" si="3"/>
        <v/>
      </c>
      <c r="AG14" s="280"/>
      <c r="AH14" s="78">
        <v>0.1</v>
      </c>
      <c r="AI14" s="78">
        <v>0</v>
      </c>
      <c r="AJ14" s="78"/>
      <c r="AN14" s="47" t="e">
        <f>ROUNDUP(U14,0)</f>
        <v>#VALUE!</v>
      </c>
      <c r="AO14" s="47" t="e">
        <f>ROUNDUP(AD14,0)*(-1)</f>
        <v>#VALUE!</v>
      </c>
      <c r="AP14" s="46" t="e">
        <f>IF(AN14=AO14,0,IF(AN14&gt;AO14,1,2))</f>
        <v>#VALUE!</v>
      </c>
    </row>
    <row r="15" spans="1:42" x14ac:dyDescent="0.15">
      <c r="B15" s="39">
        <v>7</v>
      </c>
      <c r="C15" s="246" t="str">
        <f t="shared" si="4"/>
        <v/>
      </c>
      <c r="D15" s="246"/>
      <c r="E15" s="88"/>
      <c r="F15" s="29"/>
      <c r="G15" s="32"/>
      <c r="H15" s="55"/>
      <c r="I15" s="55"/>
      <c r="J15" s="55"/>
      <c r="K15" s="55"/>
      <c r="L15" s="55"/>
      <c r="M15" s="55"/>
      <c r="N15" s="55"/>
      <c r="O15" s="57"/>
      <c r="P15" s="39" t="s">
        <v>3</v>
      </c>
      <c r="Q15" s="263"/>
      <c r="R15" s="264"/>
      <c r="S15" s="80"/>
      <c r="T15" s="72">
        <f t="shared" si="5"/>
        <v>0</v>
      </c>
      <c r="U15" s="246" t="str">
        <f t="shared" si="0"/>
        <v/>
      </c>
      <c r="V15" s="246"/>
      <c r="W15" s="4" t="e">
        <f t="shared" si="6"/>
        <v>#VALUE!</v>
      </c>
      <c r="X15" s="88"/>
      <c r="Y15" s="29"/>
      <c r="Z15" s="32"/>
      <c r="AA15" s="247">
        <f t="shared" si="7"/>
        <v>0</v>
      </c>
      <c r="AB15" s="247"/>
      <c r="AC15" s="39">
        <f t="shared" si="1"/>
        <v>0</v>
      </c>
      <c r="AD15" s="279" t="str">
        <f t="shared" si="2"/>
        <v/>
      </c>
      <c r="AE15" s="279"/>
      <c r="AF15" s="280" t="str">
        <f t="shared" si="3"/>
        <v/>
      </c>
      <c r="AG15" s="280"/>
      <c r="AH15" s="78">
        <v>0.1</v>
      </c>
      <c r="AI15" s="78">
        <v>0</v>
      </c>
      <c r="AJ15" s="78"/>
      <c r="AK15" s="34">
        <f>SUM(AD9:AE15)</f>
        <v>445.50326776320065</v>
      </c>
      <c r="AL15" s="34"/>
      <c r="AM15" s="35">
        <f>AK15/C9</f>
        <v>4.4550326776320065E-2</v>
      </c>
      <c r="AN15" s="47" t="e">
        <f>ROUNDUP(U15,0)</f>
        <v>#VALUE!</v>
      </c>
      <c r="AO15" s="47" t="e">
        <f>ROUNDUP(AD15,0)*(-1)</f>
        <v>#VALUE!</v>
      </c>
      <c r="AP15" s="46" t="e">
        <f>IF(AN15=AO15,0,IF(AN15&gt;AO15,1,2))</f>
        <v>#VALUE!</v>
      </c>
    </row>
    <row r="16" spans="1:42" x14ac:dyDescent="0.15">
      <c r="B16" s="39">
        <v>8</v>
      </c>
      <c r="C16" s="246" t="str">
        <f t="shared" si="4"/>
        <v/>
      </c>
      <c r="D16" s="246"/>
      <c r="E16" s="88"/>
      <c r="F16" s="29"/>
      <c r="G16" s="32"/>
      <c r="H16" s="55"/>
      <c r="I16" s="55"/>
      <c r="J16" s="55"/>
      <c r="K16" s="55"/>
      <c r="L16" s="55"/>
      <c r="M16" s="55"/>
      <c r="N16" s="55"/>
      <c r="O16" s="57"/>
      <c r="P16" s="39" t="s">
        <v>3</v>
      </c>
      <c r="Q16" s="263"/>
      <c r="R16" s="264"/>
      <c r="S16" s="80"/>
      <c r="T16" s="72">
        <f t="shared" si="5"/>
        <v>0</v>
      </c>
      <c r="U16" s="246" t="str">
        <f t="shared" si="0"/>
        <v/>
      </c>
      <c r="V16" s="246"/>
      <c r="W16" s="4" t="e">
        <f t="shared" si="6"/>
        <v>#VALUE!</v>
      </c>
      <c r="X16" s="88"/>
      <c r="Y16" s="29"/>
      <c r="Z16" s="32"/>
      <c r="AA16" s="247">
        <f t="shared" si="7"/>
        <v>0</v>
      </c>
      <c r="AB16" s="247"/>
      <c r="AC16" s="39">
        <f t="shared" si="1"/>
        <v>0</v>
      </c>
      <c r="AD16" s="279" t="str">
        <f t="shared" si="2"/>
        <v/>
      </c>
      <c r="AE16" s="279"/>
      <c r="AF16" s="280" t="str">
        <f t="shared" si="3"/>
        <v/>
      </c>
      <c r="AG16" s="280"/>
      <c r="AH16" s="78">
        <v>1</v>
      </c>
      <c r="AI16" s="78">
        <v>1</v>
      </c>
      <c r="AJ16" s="78"/>
      <c r="AK16" s="34"/>
      <c r="AL16" s="34"/>
    </row>
    <row r="17" spans="2:42" x14ac:dyDescent="0.15">
      <c r="B17" s="39">
        <v>9</v>
      </c>
      <c r="C17" s="246" t="str">
        <f t="shared" si="4"/>
        <v/>
      </c>
      <c r="D17" s="246"/>
      <c r="E17" s="88"/>
      <c r="F17" s="29"/>
      <c r="G17" s="32"/>
      <c r="H17" s="55"/>
      <c r="I17" s="55"/>
      <c r="J17" s="55"/>
      <c r="K17" s="55"/>
      <c r="L17" s="55"/>
      <c r="M17" s="55"/>
      <c r="N17" s="55"/>
      <c r="O17" s="57"/>
      <c r="P17" s="39" t="s">
        <v>3</v>
      </c>
      <c r="Q17" s="263"/>
      <c r="R17" s="264"/>
      <c r="S17" s="80"/>
      <c r="T17" s="72">
        <f t="shared" si="5"/>
        <v>0</v>
      </c>
      <c r="U17" s="246" t="str">
        <f t="shared" si="0"/>
        <v/>
      </c>
      <c r="V17" s="246"/>
      <c r="W17" s="4" t="e">
        <f t="shared" si="6"/>
        <v>#VALUE!</v>
      </c>
      <c r="X17" s="88"/>
      <c r="Y17" s="29"/>
      <c r="Z17" s="32"/>
      <c r="AA17" s="267">
        <f t="shared" ref="AA17:AA73" si="8">IF(Q17&gt;S17,Q17+(T17*2),Q17-(T17*2))</f>
        <v>0</v>
      </c>
      <c r="AB17" s="268"/>
      <c r="AC17" s="39">
        <f t="shared" si="1"/>
        <v>0</v>
      </c>
      <c r="AD17" s="279" t="str">
        <f t="shared" si="2"/>
        <v/>
      </c>
      <c r="AE17" s="279"/>
      <c r="AF17" s="280" t="str">
        <f t="shared" si="3"/>
        <v/>
      </c>
      <c r="AG17" s="280"/>
      <c r="AH17" s="78">
        <v>0.1</v>
      </c>
      <c r="AI17" s="78">
        <v>0</v>
      </c>
      <c r="AJ17" s="78"/>
    </row>
    <row r="18" spans="2:42" x14ac:dyDescent="0.15">
      <c r="B18" s="39">
        <v>10</v>
      </c>
      <c r="C18" s="246" t="str">
        <f t="shared" si="4"/>
        <v/>
      </c>
      <c r="D18" s="246"/>
      <c r="E18" s="88"/>
      <c r="F18" s="29"/>
      <c r="G18" s="32"/>
      <c r="H18" s="55"/>
      <c r="I18" s="55"/>
      <c r="J18" s="55"/>
      <c r="K18" s="55"/>
      <c r="L18" s="55"/>
      <c r="M18" s="55"/>
      <c r="N18" s="55"/>
      <c r="O18" s="57"/>
      <c r="P18" s="39" t="s">
        <v>3</v>
      </c>
      <c r="Q18" s="263"/>
      <c r="R18" s="264"/>
      <c r="S18" s="80"/>
      <c r="T18" s="72">
        <f t="shared" si="5"/>
        <v>0</v>
      </c>
      <c r="U18" s="246" t="str">
        <f t="shared" si="0"/>
        <v/>
      </c>
      <c r="V18" s="246"/>
      <c r="W18" s="4" t="e">
        <f t="shared" si="6"/>
        <v>#VALUE!</v>
      </c>
      <c r="X18" s="88"/>
      <c r="Y18" s="29"/>
      <c r="Z18" s="32"/>
      <c r="AA18" s="267">
        <f t="shared" si="8"/>
        <v>0</v>
      </c>
      <c r="AB18" s="268"/>
      <c r="AC18" s="39">
        <f t="shared" si="1"/>
        <v>0</v>
      </c>
      <c r="AD18" s="279" t="str">
        <f t="shared" si="2"/>
        <v/>
      </c>
      <c r="AE18" s="279"/>
      <c r="AF18" s="280" t="str">
        <f t="shared" si="3"/>
        <v/>
      </c>
      <c r="AG18" s="280"/>
      <c r="AH18" s="78">
        <v>1</v>
      </c>
      <c r="AI18" s="78">
        <v>1</v>
      </c>
      <c r="AJ18" s="78"/>
    </row>
    <row r="19" spans="2:42" x14ac:dyDescent="0.15">
      <c r="B19" s="39">
        <v>11</v>
      </c>
      <c r="C19" s="246" t="str">
        <f t="shared" si="4"/>
        <v/>
      </c>
      <c r="D19" s="246"/>
      <c r="E19" s="88"/>
      <c r="F19" s="29"/>
      <c r="G19" s="32"/>
      <c r="H19" s="55"/>
      <c r="I19" s="55"/>
      <c r="J19" s="55"/>
      <c r="K19" s="90"/>
      <c r="L19" s="55"/>
      <c r="M19" s="55"/>
      <c r="N19" s="55"/>
      <c r="O19" s="57"/>
      <c r="P19" s="39" t="s">
        <v>3</v>
      </c>
      <c r="Q19" s="263"/>
      <c r="R19" s="264"/>
      <c r="S19" s="80"/>
      <c r="T19" s="72">
        <f t="shared" si="5"/>
        <v>0</v>
      </c>
      <c r="U19" s="246" t="str">
        <f t="shared" si="0"/>
        <v/>
      </c>
      <c r="V19" s="246"/>
      <c r="W19" s="4" t="e">
        <f t="shared" si="6"/>
        <v>#VALUE!</v>
      </c>
      <c r="X19" s="88"/>
      <c r="Y19" s="29"/>
      <c r="Z19" s="32"/>
      <c r="AA19" s="267">
        <f>IF(Q19&gt;S19,Q19+(T19*2),Q19-(T19*2))</f>
        <v>0</v>
      </c>
      <c r="AB19" s="268"/>
      <c r="AC19" s="39">
        <f t="shared" si="1"/>
        <v>0</v>
      </c>
      <c r="AD19" s="279" t="str">
        <f t="shared" ref="AD19:AD23" si="9">IF(Y19="","",(IF(P19="売",Q19-AA19,AA19-Q19))*W19*100000)</f>
        <v/>
      </c>
      <c r="AE19" s="279"/>
      <c r="AF19" s="280" t="str">
        <f t="shared" si="3"/>
        <v/>
      </c>
      <c r="AG19" s="280"/>
      <c r="AI19" s="78"/>
      <c r="AJ19" s="78"/>
      <c r="AK19" s="34"/>
      <c r="AL19" s="34"/>
      <c r="AN19" s="47" t="e">
        <f>ROUNDUP(U19,0)</f>
        <v>#VALUE!</v>
      </c>
      <c r="AO19" s="47" t="e">
        <f>ROUNDUP(AD19,0)*(-1)</f>
        <v>#VALUE!</v>
      </c>
      <c r="AP19" s="46" t="e">
        <f>IF(AN19=AO19,0,IF(AN19&gt;AO19,1,2))</f>
        <v>#VALUE!</v>
      </c>
    </row>
    <row r="20" spans="2:42" x14ac:dyDescent="0.15">
      <c r="B20" s="39">
        <v>12</v>
      </c>
      <c r="C20" s="246" t="str">
        <f t="shared" si="4"/>
        <v/>
      </c>
      <c r="D20" s="246"/>
      <c r="E20" s="88"/>
      <c r="F20" s="29"/>
      <c r="G20" s="32"/>
      <c r="H20" s="55"/>
      <c r="I20" s="55"/>
      <c r="J20" s="55"/>
      <c r="K20" s="90"/>
      <c r="L20" s="55"/>
      <c r="M20" s="55"/>
      <c r="N20" s="55"/>
      <c r="O20" s="57"/>
      <c r="P20" s="39" t="s">
        <v>3</v>
      </c>
      <c r="Q20" s="263"/>
      <c r="R20" s="264"/>
      <c r="S20" s="80"/>
      <c r="T20" s="72">
        <f t="shared" si="5"/>
        <v>0</v>
      </c>
      <c r="U20" s="246" t="str">
        <f t="shared" si="0"/>
        <v/>
      </c>
      <c r="V20" s="246"/>
      <c r="W20" s="4" t="e">
        <f t="shared" si="6"/>
        <v>#VALUE!</v>
      </c>
      <c r="X20" s="88"/>
      <c r="Y20" s="29"/>
      <c r="Z20" s="32"/>
      <c r="AA20" s="247">
        <f>IF(Q20&gt;S20,Q20+(T20*2),Q20-(T20*2))</f>
        <v>0</v>
      </c>
      <c r="AB20" s="247"/>
      <c r="AC20" s="39">
        <f t="shared" si="1"/>
        <v>0</v>
      </c>
      <c r="AD20" s="279" t="str">
        <f t="shared" si="9"/>
        <v/>
      </c>
      <c r="AE20" s="279"/>
      <c r="AF20" s="280" t="str">
        <f t="shared" si="3"/>
        <v/>
      </c>
      <c r="AG20" s="280"/>
      <c r="AI20" s="78"/>
      <c r="AJ20" s="78"/>
    </row>
    <row r="21" spans="2:42" x14ac:dyDescent="0.15">
      <c r="B21" s="39">
        <v>13</v>
      </c>
      <c r="C21" s="246" t="str">
        <f t="shared" si="4"/>
        <v/>
      </c>
      <c r="D21" s="246"/>
      <c r="E21" s="88"/>
      <c r="F21" s="29"/>
      <c r="G21" s="32"/>
      <c r="H21" s="55"/>
      <c r="I21" s="55"/>
      <c r="J21" s="55"/>
      <c r="K21" s="55"/>
      <c r="L21" s="55"/>
      <c r="M21" s="55"/>
      <c r="N21" s="55"/>
      <c r="O21" s="57"/>
      <c r="P21" s="39" t="s">
        <v>3</v>
      </c>
      <c r="Q21" s="263"/>
      <c r="R21" s="264"/>
      <c r="S21" s="80"/>
      <c r="T21" s="72">
        <f t="shared" si="5"/>
        <v>0</v>
      </c>
      <c r="U21" s="246" t="str">
        <f t="shared" si="0"/>
        <v/>
      </c>
      <c r="V21" s="246"/>
      <c r="W21" s="4" t="e">
        <f t="shared" si="6"/>
        <v>#VALUE!</v>
      </c>
      <c r="X21" s="88"/>
      <c r="Y21" s="29"/>
      <c r="Z21" s="32"/>
      <c r="AA21" s="247">
        <f t="shared" ref="AA21:AA25" si="10">IF(Q21&gt;S21,Q21+(T21*2),Q21-(T21*2))</f>
        <v>0</v>
      </c>
      <c r="AB21" s="247"/>
      <c r="AC21" s="39">
        <f t="shared" si="1"/>
        <v>0</v>
      </c>
      <c r="AD21" s="279" t="str">
        <f t="shared" si="9"/>
        <v/>
      </c>
      <c r="AE21" s="279"/>
      <c r="AF21" s="280" t="str">
        <f t="shared" si="3"/>
        <v/>
      </c>
      <c r="AG21" s="280"/>
      <c r="AI21" s="78"/>
      <c r="AJ21" s="78"/>
      <c r="AK21" s="34"/>
      <c r="AL21" s="34"/>
    </row>
    <row r="22" spans="2:42" x14ac:dyDescent="0.15">
      <c r="B22" s="39">
        <v>14</v>
      </c>
      <c r="C22" s="246" t="str">
        <f t="shared" si="4"/>
        <v/>
      </c>
      <c r="D22" s="246"/>
      <c r="E22" s="88"/>
      <c r="F22" s="29"/>
      <c r="G22" s="32"/>
      <c r="H22" s="55"/>
      <c r="I22" s="55"/>
      <c r="J22" s="55"/>
      <c r="K22" s="55"/>
      <c r="L22" s="55"/>
      <c r="M22" s="55"/>
      <c r="N22" s="55"/>
      <c r="O22" s="57"/>
      <c r="P22" s="39" t="s">
        <v>3</v>
      </c>
      <c r="Q22" s="263"/>
      <c r="R22" s="264"/>
      <c r="S22" s="80"/>
      <c r="T22" s="72">
        <f t="shared" si="5"/>
        <v>0</v>
      </c>
      <c r="U22" s="246" t="str">
        <f t="shared" si="0"/>
        <v/>
      </c>
      <c r="V22" s="246"/>
      <c r="W22" s="4" t="e">
        <f t="shared" si="6"/>
        <v>#VALUE!</v>
      </c>
      <c r="X22" s="88"/>
      <c r="Y22" s="29"/>
      <c r="Z22" s="32"/>
      <c r="AA22" s="247">
        <f t="shared" si="10"/>
        <v>0</v>
      </c>
      <c r="AB22" s="247"/>
      <c r="AC22" s="39">
        <f t="shared" si="1"/>
        <v>0</v>
      </c>
      <c r="AD22" s="279" t="str">
        <f t="shared" si="9"/>
        <v/>
      </c>
      <c r="AE22" s="279"/>
      <c r="AF22" s="280" t="str">
        <f t="shared" si="3"/>
        <v/>
      </c>
      <c r="AG22" s="280"/>
      <c r="AI22" s="78"/>
      <c r="AJ22" s="78"/>
    </row>
    <row r="23" spans="2:42" x14ac:dyDescent="0.15">
      <c r="B23" s="39">
        <v>15</v>
      </c>
      <c r="C23" s="246" t="str">
        <f t="shared" si="4"/>
        <v/>
      </c>
      <c r="D23" s="246"/>
      <c r="E23" s="88"/>
      <c r="F23" s="29"/>
      <c r="G23" s="32"/>
      <c r="H23" s="55"/>
      <c r="I23" s="55"/>
      <c r="J23" s="55"/>
      <c r="K23" s="90"/>
      <c r="L23" s="55"/>
      <c r="M23" s="55"/>
      <c r="N23" s="55"/>
      <c r="O23" s="57"/>
      <c r="P23" s="39" t="s">
        <v>3</v>
      </c>
      <c r="Q23" s="263"/>
      <c r="R23" s="264"/>
      <c r="S23" s="80"/>
      <c r="T23" s="72">
        <f t="shared" si="5"/>
        <v>0</v>
      </c>
      <c r="U23" s="246" t="str">
        <f t="shared" si="0"/>
        <v/>
      </c>
      <c r="V23" s="246"/>
      <c r="W23" s="4" t="e">
        <f t="shared" si="6"/>
        <v>#VALUE!</v>
      </c>
      <c r="X23" s="88"/>
      <c r="Y23" s="29"/>
      <c r="Z23" s="32"/>
      <c r="AA23" s="247">
        <f t="shared" si="10"/>
        <v>0</v>
      </c>
      <c r="AB23" s="247"/>
      <c r="AC23" s="39">
        <f t="shared" si="1"/>
        <v>0</v>
      </c>
      <c r="AD23" s="279" t="str">
        <f t="shared" si="9"/>
        <v/>
      </c>
      <c r="AE23" s="279"/>
      <c r="AF23" s="280" t="str">
        <f t="shared" si="3"/>
        <v/>
      </c>
      <c r="AG23" s="280"/>
      <c r="AI23" s="78"/>
      <c r="AJ23" s="78"/>
    </row>
    <row r="24" spans="2:42" x14ac:dyDescent="0.15">
      <c r="B24" s="39">
        <v>16</v>
      </c>
      <c r="C24" s="246" t="str">
        <f t="shared" si="4"/>
        <v/>
      </c>
      <c r="D24" s="246"/>
      <c r="E24" s="88"/>
      <c r="F24" s="29"/>
      <c r="G24" s="32"/>
      <c r="H24" s="55"/>
      <c r="I24" s="55"/>
      <c r="J24" s="55"/>
      <c r="K24" s="55"/>
      <c r="L24" s="55"/>
      <c r="M24" s="55"/>
      <c r="N24" s="55"/>
      <c r="O24" s="57"/>
      <c r="P24" s="39" t="s">
        <v>3</v>
      </c>
      <c r="Q24" s="263"/>
      <c r="R24" s="264"/>
      <c r="S24" s="80"/>
      <c r="T24" s="72">
        <f t="shared" si="5"/>
        <v>0</v>
      </c>
      <c r="U24" s="246" t="str">
        <f t="shared" si="0"/>
        <v/>
      </c>
      <c r="V24" s="246"/>
      <c r="W24" s="4" t="e">
        <f t="shared" si="6"/>
        <v>#VALUE!</v>
      </c>
      <c r="X24" s="88"/>
      <c r="Y24" s="29"/>
      <c r="Z24" s="32"/>
      <c r="AA24" s="247">
        <f t="shared" si="10"/>
        <v>0</v>
      </c>
      <c r="AB24" s="247"/>
      <c r="AC24" s="39">
        <f t="shared" si="1"/>
        <v>0</v>
      </c>
      <c r="AD24" s="279" t="str">
        <f t="shared" si="2"/>
        <v/>
      </c>
      <c r="AE24" s="279"/>
      <c r="AF24" s="280" t="str">
        <f>IF(Y24="","",IF(P24="買",(AA24-Q24)*10000,(Q24-AA24)*10000))</f>
        <v/>
      </c>
      <c r="AG24" s="280"/>
      <c r="AI24" s="78"/>
      <c r="AJ24" s="78"/>
      <c r="AK24" s="34"/>
      <c r="AL24" s="34"/>
    </row>
    <row r="25" spans="2:42" x14ac:dyDescent="0.15">
      <c r="B25" s="39">
        <v>17</v>
      </c>
      <c r="C25" s="246" t="str">
        <f t="shared" si="4"/>
        <v/>
      </c>
      <c r="D25" s="246"/>
      <c r="E25" s="88"/>
      <c r="F25" s="29"/>
      <c r="G25" s="32"/>
      <c r="H25" s="55"/>
      <c r="I25" s="55"/>
      <c r="J25" s="55"/>
      <c r="K25" s="55"/>
      <c r="L25" s="55"/>
      <c r="M25" s="55"/>
      <c r="N25" s="55"/>
      <c r="O25" s="57"/>
      <c r="P25" s="39" t="s">
        <v>3</v>
      </c>
      <c r="Q25" s="263"/>
      <c r="R25" s="264"/>
      <c r="S25" s="80"/>
      <c r="T25" s="72">
        <f t="shared" si="5"/>
        <v>0</v>
      </c>
      <c r="U25" s="246" t="str">
        <f t="shared" si="0"/>
        <v/>
      </c>
      <c r="V25" s="246"/>
      <c r="W25" s="4" t="e">
        <f t="shared" si="6"/>
        <v>#VALUE!</v>
      </c>
      <c r="X25" s="88"/>
      <c r="Y25" s="29"/>
      <c r="Z25" s="32"/>
      <c r="AA25" s="247">
        <f t="shared" si="10"/>
        <v>0</v>
      </c>
      <c r="AB25" s="247"/>
      <c r="AC25" s="39">
        <f t="shared" si="1"/>
        <v>0</v>
      </c>
      <c r="AD25" s="279" t="str">
        <f t="shared" si="2"/>
        <v/>
      </c>
      <c r="AE25" s="279"/>
      <c r="AF25" s="280" t="str">
        <f t="shared" si="3"/>
        <v/>
      </c>
      <c r="AG25" s="280"/>
      <c r="AI25" s="78"/>
      <c r="AJ25" s="78"/>
    </row>
    <row r="26" spans="2:42" x14ac:dyDescent="0.15">
      <c r="B26" s="39">
        <v>18</v>
      </c>
      <c r="C26" s="246" t="str">
        <f t="shared" si="4"/>
        <v/>
      </c>
      <c r="D26" s="246"/>
      <c r="E26" s="88"/>
      <c r="F26" s="29"/>
      <c r="G26" s="32"/>
      <c r="H26" s="55"/>
      <c r="I26" s="55"/>
      <c r="J26" s="55"/>
      <c r="K26" s="55"/>
      <c r="L26" s="55"/>
      <c r="M26" s="55"/>
      <c r="N26" s="55"/>
      <c r="O26" s="57"/>
      <c r="P26" s="39" t="s">
        <v>3</v>
      </c>
      <c r="Q26" s="263"/>
      <c r="R26" s="264"/>
      <c r="S26" s="80"/>
      <c r="T26" s="72">
        <f t="shared" si="5"/>
        <v>0</v>
      </c>
      <c r="U26" s="246" t="str">
        <f t="shared" si="0"/>
        <v/>
      </c>
      <c r="V26" s="246"/>
      <c r="W26" s="4" t="e">
        <f t="shared" si="6"/>
        <v>#VALUE!</v>
      </c>
      <c r="X26" s="88"/>
      <c r="Y26" s="29"/>
      <c r="Z26" s="32"/>
      <c r="AA26" s="247">
        <f t="shared" si="8"/>
        <v>0</v>
      </c>
      <c r="AB26" s="247"/>
      <c r="AC26" s="39">
        <f t="shared" si="1"/>
        <v>0</v>
      </c>
      <c r="AD26" s="279" t="str">
        <f t="shared" si="2"/>
        <v/>
      </c>
      <c r="AE26" s="279"/>
      <c r="AF26" s="280" t="str">
        <f t="shared" si="3"/>
        <v/>
      </c>
      <c r="AG26" s="280"/>
      <c r="AI26" s="78"/>
      <c r="AJ26" s="78"/>
      <c r="AN26" s="47" t="e">
        <f>ROUNDUP(U26,0)</f>
        <v>#VALUE!</v>
      </c>
      <c r="AO26" s="47" t="e">
        <f>ROUNDUP(AD26,0)*(-1)</f>
        <v>#VALUE!</v>
      </c>
      <c r="AP26" s="46" t="e">
        <f>IF(AN26=AO26,0,IF(AN26&gt;AO26,1,2))</f>
        <v>#VALUE!</v>
      </c>
    </row>
    <row r="27" spans="2:42" x14ac:dyDescent="0.15">
      <c r="B27" s="39">
        <v>19</v>
      </c>
      <c r="C27" s="246" t="str">
        <f t="shared" si="4"/>
        <v/>
      </c>
      <c r="D27" s="246"/>
      <c r="E27" s="88"/>
      <c r="F27" s="29"/>
      <c r="G27" s="32"/>
      <c r="H27" s="55"/>
      <c r="I27" s="55"/>
      <c r="J27" s="55"/>
      <c r="K27" s="55"/>
      <c r="L27" s="55"/>
      <c r="M27" s="55"/>
      <c r="N27" s="55"/>
      <c r="O27" s="57"/>
      <c r="P27" s="39" t="s">
        <v>3</v>
      </c>
      <c r="Q27" s="263"/>
      <c r="R27" s="264"/>
      <c r="S27" s="80"/>
      <c r="T27" s="72">
        <f t="shared" si="5"/>
        <v>0</v>
      </c>
      <c r="U27" s="246" t="str">
        <f t="shared" si="0"/>
        <v/>
      </c>
      <c r="V27" s="246"/>
      <c r="W27" s="4" t="e">
        <f t="shared" si="6"/>
        <v>#VALUE!</v>
      </c>
      <c r="X27" s="88"/>
      <c r="Y27" s="29"/>
      <c r="Z27" s="32"/>
      <c r="AA27" s="247">
        <f>IF(Q27&gt;S27,Q27+(T27*2),Q27-(T27*2))</f>
        <v>0</v>
      </c>
      <c r="AB27" s="247"/>
      <c r="AC27" s="39">
        <f t="shared" si="1"/>
        <v>0</v>
      </c>
      <c r="AD27" s="279" t="str">
        <f t="shared" si="2"/>
        <v/>
      </c>
      <c r="AE27" s="279"/>
      <c r="AF27" s="280" t="str">
        <f t="shared" si="3"/>
        <v/>
      </c>
      <c r="AG27" s="280"/>
      <c r="AI27" s="78"/>
      <c r="AJ27" s="78"/>
      <c r="AK27" s="34"/>
      <c r="AL27" s="34"/>
    </row>
    <row r="28" spans="2:42" x14ac:dyDescent="0.15">
      <c r="B28" s="39">
        <v>20</v>
      </c>
      <c r="C28" s="246" t="str">
        <f t="shared" si="4"/>
        <v/>
      </c>
      <c r="D28" s="246"/>
      <c r="E28" s="88"/>
      <c r="F28" s="29"/>
      <c r="G28" s="32"/>
      <c r="H28" s="55"/>
      <c r="I28" s="55"/>
      <c r="J28" s="55"/>
      <c r="K28" s="55"/>
      <c r="L28" s="55"/>
      <c r="M28" s="55"/>
      <c r="N28" s="55"/>
      <c r="O28" s="57"/>
      <c r="P28" s="39" t="s">
        <v>3</v>
      </c>
      <c r="Q28" s="263"/>
      <c r="R28" s="264"/>
      <c r="S28" s="80"/>
      <c r="T28" s="72">
        <f t="shared" si="5"/>
        <v>0</v>
      </c>
      <c r="U28" s="246" t="str">
        <f t="shared" si="0"/>
        <v/>
      </c>
      <c r="V28" s="246"/>
      <c r="W28" s="4" t="e">
        <f t="shared" si="6"/>
        <v>#VALUE!</v>
      </c>
      <c r="X28" s="88"/>
      <c r="Y28" s="29"/>
      <c r="Z28" s="32"/>
      <c r="AA28" s="247">
        <f>IF(Q28&gt;S28,Q28+(T28*2),Q28-(T28*2))</f>
        <v>0</v>
      </c>
      <c r="AB28" s="247"/>
      <c r="AC28" s="39">
        <f t="shared" si="1"/>
        <v>0</v>
      </c>
      <c r="AD28" s="279" t="str">
        <f t="shared" si="2"/>
        <v/>
      </c>
      <c r="AE28" s="279"/>
      <c r="AF28" s="280" t="str">
        <f t="shared" si="3"/>
        <v/>
      </c>
      <c r="AG28" s="280"/>
      <c r="AI28" s="78"/>
      <c r="AJ28" s="78"/>
    </row>
    <row r="29" spans="2:42" x14ac:dyDescent="0.15">
      <c r="B29" s="39">
        <v>21</v>
      </c>
      <c r="C29" s="246" t="str">
        <f t="shared" si="4"/>
        <v/>
      </c>
      <c r="D29" s="246"/>
      <c r="E29" s="88"/>
      <c r="F29" s="29"/>
      <c r="G29" s="32"/>
      <c r="H29" s="55"/>
      <c r="I29" s="55"/>
      <c r="J29" s="55"/>
      <c r="K29" s="55"/>
      <c r="L29" s="55"/>
      <c r="M29" s="55"/>
      <c r="N29" s="55"/>
      <c r="O29" s="57"/>
      <c r="P29" s="39" t="s">
        <v>3</v>
      </c>
      <c r="Q29" s="263"/>
      <c r="R29" s="264"/>
      <c r="S29" s="80"/>
      <c r="T29" s="72">
        <f t="shared" si="5"/>
        <v>0</v>
      </c>
      <c r="U29" s="246" t="str">
        <f t="shared" si="0"/>
        <v/>
      </c>
      <c r="V29" s="246"/>
      <c r="W29" s="4" t="e">
        <f t="shared" si="6"/>
        <v>#VALUE!</v>
      </c>
      <c r="X29" s="88"/>
      <c r="Y29" s="29"/>
      <c r="Z29" s="32"/>
      <c r="AA29" s="247">
        <f>IF(Q29&gt;S29,Q29+(T29*2),Q29-(T29*2))</f>
        <v>0</v>
      </c>
      <c r="AB29" s="247"/>
      <c r="AC29" s="39">
        <f t="shared" si="1"/>
        <v>0</v>
      </c>
      <c r="AD29" s="279" t="str">
        <f t="shared" si="2"/>
        <v/>
      </c>
      <c r="AE29" s="279"/>
      <c r="AF29" s="280" t="str">
        <f t="shared" si="3"/>
        <v/>
      </c>
      <c r="AG29" s="280"/>
      <c r="AI29" s="78"/>
      <c r="AJ29" s="78"/>
    </row>
    <row r="30" spans="2:42" x14ac:dyDescent="0.15">
      <c r="B30" s="39">
        <v>22</v>
      </c>
      <c r="C30" s="246" t="str">
        <f t="shared" si="4"/>
        <v/>
      </c>
      <c r="D30" s="246"/>
      <c r="E30" s="88"/>
      <c r="F30" s="29"/>
      <c r="G30" s="32"/>
      <c r="H30" s="55"/>
      <c r="I30" s="55"/>
      <c r="J30" s="55"/>
      <c r="K30" s="55"/>
      <c r="L30" s="55"/>
      <c r="M30" s="55"/>
      <c r="N30" s="55"/>
      <c r="O30" s="57"/>
      <c r="P30" s="39" t="s">
        <v>3</v>
      </c>
      <c r="Q30" s="263"/>
      <c r="R30" s="264"/>
      <c r="S30" s="80"/>
      <c r="T30" s="72">
        <f t="shared" si="5"/>
        <v>0</v>
      </c>
      <c r="U30" s="246" t="str">
        <f t="shared" si="0"/>
        <v/>
      </c>
      <c r="V30" s="246"/>
      <c r="W30" s="4" t="e">
        <f t="shared" si="6"/>
        <v>#VALUE!</v>
      </c>
      <c r="X30" s="88"/>
      <c r="Y30" s="29"/>
      <c r="Z30" s="32"/>
      <c r="AA30" s="266">
        <f>IF(P30="買",Q30+(T30*0.618),Q30-(T30*0.618))</f>
        <v>0</v>
      </c>
      <c r="AB30" s="266"/>
      <c r="AC30" s="39">
        <f t="shared" si="1"/>
        <v>0</v>
      </c>
      <c r="AD30" s="279" t="str">
        <f t="shared" si="2"/>
        <v/>
      </c>
      <c r="AE30" s="279"/>
      <c r="AF30" s="280" t="str">
        <f t="shared" si="3"/>
        <v/>
      </c>
      <c r="AG30" s="280"/>
      <c r="AI30" s="78"/>
      <c r="AJ30" s="78"/>
      <c r="AK30" s="34"/>
      <c r="AL30" s="34"/>
      <c r="AN30" s="47" t="e">
        <f>ROUNDUP(U30,0)</f>
        <v>#VALUE!</v>
      </c>
      <c r="AO30" s="47" t="e">
        <f>ROUNDUP(AD30,0)*(-1)</f>
        <v>#VALUE!</v>
      </c>
      <c r="AP30" s="46" t="e">
        <f>IF(AN30=AO30,0,IF(AN30&gt;AO30,1,2))</f>
        <v>#VALUE!</v>
      </c>
    </row>
    <row r="31" spans="2:42" x14ac:dyDescent="0.15">
      <c r="B31" s="39">
        <v>23</v>
      </c>
      <c r="C31" s="246" t="str">
        <f t="shared" si="4"/>
        <v/>
      </c>
      <c r="D31" s="246"/>
      <c r="E31" s="88"/>
      <c r="F31" s="29"/>
      <c r="G31" s="32"/>
      <c r="H31" s="55"/>
      <c r="I31" s="55"/>
      <c r="J31" s="55"/>
      <c r="K31" s="55"/>
      <c r="L31" s="55"/>
      <c r="M31" s="55"/>
      <c r="N31" s="55"/>
      <c r="O31" s="57"/>
      <c r="P31" s="39" t="s">
        <v>3</v>
      </c>
      <c r="Q31" s="263"/>
      <c r="R31" s="264"/>
      <c r="S31" s="80"/>
      <c r="T31" s="72">
        <f t="shared" si="5"/>
        <v>0</v>
      </c>
      <c r="U31" s="246" t="str">
        <f t="shared" si="0"/>
        <v/>
      </c>
      <c r="V31" s="246"/>
      <c r="W31" s="4" t="e">
        <f t="shared" si="6"/>
        <v>#VALUE!</v>
      </c>
      <c r="X31" s="88"/>
      <c r="Y31" s="29"/>
      <c r="Z31" s="32"/>
      <c r="AA31" s="296">
        <f>S31</f>
        <v>0</v>
      </c>
      <c r="AB31" s="296"/>
      <c r="AC31" s="39">
        <f t="shared" si="1"/>
        <v>0</v>
      </c>
      <c r="AD31" s="279" t="str">
        <f t="shared" si="2"/>
        <v/>
      </c>
      <c r="AE31" s="279"/>
      <c r="AF31" s="280" t="str">
        <f t="shared" si="3"/>
        <v/>
      </c>
      <c r="AG31" s="280"/>
      <c r="AI31" s="78"/>
      <c r="AJ31" s="78"/>
      <c r="AK31" s="34"/>
      <c r="AL31" s="34"/>
    </row>
    <row r="32" spans="2:42" x14ac:dyDescent="0.15">
      <c r="B32" s="39">
        <v>24</v>
      </c>
      <c r="C32" s="246" t="str">
        <f t="shared" si="4"/>
        <v/>
      </c>
      <c r="D32" s="246"/>
      <c r="E32" s="88"/>
      <c r="F32" s="29"/>
      <c r="G32" s="32"/>
      <c r="H32" s="55"/>
      <c r="I32" s="55"/>
      <c r="J32" s="55"/>
      <c r="K32" s="55"/>
      <c r="L32" s="55"/>
      <c r="M32" s="55"/>
      <c r="N32" s="55"/>
      <c r="O32" s="57"/>
      <c r="P32" s="39" t="s">
        <v>3</v>
      </c>
      <c r="Q32" s="263"/>
      <c r="R32" s="264"/>
      <c r="S32" s="80"/>
      <c r="T32" s="72">
        <f t="shared" si="5"/>
        <v>0</v>
      </c>
      <c r="U32" s="246" t="str">
        <f t="shared" si="0"/>
        <v/>
      </c>
      <c r="V32" s="246"/>
      <c r="W32" s="4" t="e">
        <f t="shared" si="6"/>
        <v>#VALUE!</v>
      </c>
      <c r="X32" s="88"/>
      <c r="Y32" s="29"/>
      <c r="Z32" s="32"/>
      <c r="AA32" s="247">
        <f t="shared" ref="AA32:AA45" si="11">IF(Q32&gt;S32,Q32+(T32*2),Q32-(T32*2))</f>
        <v>0</v>
      </c>
      <c r="AB32" s="247"/>
      <c r="AC32" s="39">
        <f t="shared" si="1"/>
        <v>0</v>
      </c>
      <c r="AD32" s="279" t="str">
        <f t="shared" si="2"/>
        <v/>
      </c>
      <c r="AE32" s="279"/>
      <c r="AF32" s="280" t="str">
        <f t="shared" si="3"/>
        <v/>
      </c>
      <c r="AG32" s="280"/>
      <c r="AI32" s="78"/>
      <c r="AJ32" s="78"/>
      <c r="AN32" s="47" t="e">
        <f>ROUNDUP(U32,0)</f>
        <v>#VALUE!</v>
      </c>
      <c r="AO32" s="47" t="e">
        <f>ROUNDUP(AD32,0)*(-1)</f>
        <v>#VALUE!</v>
      </c>
      <c r="AP32" s="46" t="e">
        <f>IF(AN32=AO32,0,IF(AN32&gt;AO32,1,2))</f>
        <v>#VALUE!</v>
      </c>
    </row>
    <row r="33" spans="2:42" x14ac:dyDescent="0.15">
      <c r="B33" s="39">
        <v>25</v>
      </c>
      <c r="C33" s="246" t="str">
        <f t="shared" si="4"/>
        <v/>
      </c>
      <c r="D33" s="246"/>
      <c r="E33" s="88"/>
      <c r="F33" s="29"/>
      <c r="G33" s="32"/>
      <c r="H33" s="55"/>
      <c r="I33" s="55"/>
      <c r="J33" s="55"/>
      <c r="K33" s="55"/>
      <c r="L33" s="55"/>
      <c r="M33" s="55"/>
      <c r="N33" s="55"/>
      <c r="O33" s="57"/>
      <c r="P33" s="39" t="s">
        <v>3</v>
      </c>
      <c r="Q33" s="263"/>
      <c r="R33" s="264"/>
      <c r="S33" s="80"/>
      <c r="T33" s="72">
        <f t="shared" si="5"/>
        <v>0</v>
      </c>
      <c r="U33" s="246" t="str">
        <f t="shared" si="0"/>
        <v/>
      </c>
      <c r="V33" s="246"/>
      <c r="W33" s="4" t="e">
        <f t="shared" si="6"/>
        <v>#VALUE!</v>
      </c>
      <c r="X33" s="88"/>
      <c r="Y33" s="29"/>
      <c r="Z33" s="32"/>
      <c r="AA33" s="247">
        <f t="shared" si="11"/>
        <v>0</v>
      </c>
      <c r="AB33" s="247"/>
      <c r="AC33" s="39">
        <f t="shared" si="1"/>
        <v>0</v>
      </c>
      <c r="AD33" s="279" t="str">
        <f t="shared" si="2"/>
        <v/>
      </c>
      <c r="AE33" s="279"/>
      <c r="AF33" s="280" t="str">
        <f t="shared" si="3"/>
        <v/>
      </c>
      <c r="AG33" s="280"/>
      <c r="AI33" s="78"/>
      <c r="AJ33" s="78"/>
    </row>
    <row r="34" spans="2:42" x14ac:dyDescent="0.15">
      <c r="B34" s="39">
        <v>26</v>
      </c>
      <c r="C34" s="246" t="str">
        <f t="shared" si="4"/>
        <v/>
      </c>
      <c r="D34" s="246"/>
      <c r="E34" s="88"/>
      <c r="F34" s="29"/>
      <c r="G34" s="32"/>
      <c r="H34" s="55"/>
      <c r="I34" s="55"/>
      <c r="J34" s="55"/>
      <c r="K34" s="55"/>
      <c r="L34" s="55"/>
      <c r="M34" s="55"/>
      <c r="N34" s="55"/>
      <c r="O34" s="57"/>
      <c r="P34" s="39" t="s">
        <v>3</v>
      </c>
      <c r="Q34" s="263"/>
      <c r="R34" s="264"/>
      <c r="S34" s="80"/>
      <c r="T34" s="72">
        <f t="shared" si="5"/>
        <v>0</v>
      </c>
      <c r="U34" s="246" t="str">
        <f t="shared" si="0"/>
        <v/>
      </c>
      <c r="V34" s="246"/>
      <c r="W34" s="4" t="e">
        <f t="shared" si="6"/>
        <v>#VALUE!</v>
      </c>
      <c r="X34" s="88"/>
      <c r="Y34" s="29"/>
      <c r="Z34" s="32"/>
      <c r="AA34" s="247">
        <f t="shared" si="11"/>
        <v>0</v>
      </c>
      <c r="AB34" s="247"/>
      <c r="AC34" s="39">
        <f t="shared" si="1"/>
        <v>0</v>
      </c>
      <c r="AD34" s="279" t="str">
        <f t="shared" si="2"/>
        <v/>
      </c>
      <c r="AE34" s="279"/>
      <c r="AF34" s="280" t="str">
        <f t="shared" si="3"/>
        <v/>
      </c>
      <c r="AG34" s="280"/>
      <c r="AI34" s="78"/>
      <c r="AJ34" s="78"/>
      <c r="AK34" s="34"/>
      <c r="AL34" s="34"/>
      <c r="AN34" s="47" t="e">
        <f>ROUNDUP(U34,0)</f>
        <v>#VALUE!</v>
      </c>
      <c r="AO34" s="47" t="e">
        <f>ROUNDUP(AD34,0)*(-1)</f>
        <v>#VALUE!</v>
      </c>
      <c r="AP34" s="46" t="e">
        <f>IF(AN34=AO34,0,IF(AN34&gt;AO34,1,2))</f>
        <v>#VALUE!</v>
      </c>
    </row>
    <row r="35" spans="2:42" x14ac:dyDescent="0.15">
      <c r="B35" s="39">
        <v>27</v>
      </c>
      <c r="C35" s="246" t="str">
        <f t="shared" si="4"/>
        <v/>
      </c>
      <c r="D35" s="246"/>
      <c r="E35" s="88"/>
      <c r="F35" s="29"/>
      <c r="G35" s="32"/>
      <c r="H35" s="55"/>
      <c r="I35" s="55"/>
      <c r="J35" s="55"/>
      <c r="K35" s="55"/>
      <c r="L35" s="55"/>
      <c r="M35" s="55"/>
      <c r="N35" s="55"/>
      <c r="O35" s="57"/>
      <c r="P35" s="39" t="s">
        <v>3</v>
      </c>
      <c r="Q35" s="263"/>
      <c r="R35" s="264"/>
      <c r="S35" s="80"/>
      <c r="T35" s="72">
        <f t="shared" si="5"/>
        <v>0</v>
      </c>
      <c r="U35" s="246" t="str">
        <f t="shared" si="0"/>
        <v/>
      </c>
      <c r="V35" s="246"/>
      <c r="W35" s="4" t="e">
        <f t="shared" si="6"/>
        <v>#VALUE!</v>
      </c>
      <c r="X35" s="88"/>
      <c r="Y35" s="29"/>
      <c r="Z35" s="32"/>
      <c r="AA35" s="247">
        <f t="shared" si="11"/>
        <v>0</v>
      </c>
      <c r="AB35" s="247"/>
      <c r="AC35" s="39">
        <f t="shared" si="1"/>
        <v>0</v>
      </c>
      <c r="AD35" s="279" t="str">
        <f t="shared" si="2"/>
        <v/>
      </c>
      <c r="AE35" s="279"/>
      <c r="AF35" s="280" t="str">
        <f t="shared" si="3"/>
        <v/>
      </c>
      <c r="AG35" s="280"/>
      <c r="AI35" s="78"/>
      <c r="AJ35" s="78"/>
    </row>
    <row r="36" spans="2:42" x14ac:dyDescent="0.15">
      <c r="B36" s="39">
        <v>28</v>
      </c>
      <c r="C36" s="246" t="str">
        <f t="shared" si="4"/>
        <v/>
      </c>
      <c r="D36" s="246"/>
      <c r="E36" s="88"/>
      <c r="F36" s="29"/>
      <c r="G36" s="32"/>
      <c r="H36" s="55"/>
      <c r="I36" s="55"/>
      <c r="J36" s="55"/>
      <c r="K36" s="55"/>
      <c r="L36" s="55"/>
      <c r="M36" s="55"/>
      <c r="N36" s="55"/>
      <c r="O36" s="57"/>
      <c r="P36" s="39" t="s">
        <v>3</v>
      </c>
      <c r="Q36" s="263"/>
      <c r="R36" s="264"/>
      <c r="S36" s="80"/>
      <c r="T36" s="72">
        <f t="shared" si="5"/>
        <v>0</v>
      </c>
      <c r="U36" s="246" t="str">
        <f t="shared" si="0"/>
        <v/>
      </c>
      <c r="V36" s="246"/>
      <c r="W36" s="4" t="e">
        <f t="shared" si="6"/>
        <v>#VALUE!</v>
      </c>
      <c r="X36" s="88"/>
      <c r="Y36" s="29"/>
      <c r="Z36" s="32"/>
      <c r="AA36" s="247">
        <f t="shared" si="11"/>
        <v>0</v>
      </c>
      <c r="AB36" s="247"/>
      <c r="AC36" s="39">
        <f t="shared" si="1"/>
        <v>0</v>
      </c>
      <c r="AD36" s="279" t="str">
        <f t="shared" si="2"/>
        <v/>
      </c>
      <c r="AE36" s="279"/>
      <c r="AF36" s="280" t="str">
        <f t="shared" si="3"/>
        <v/>
      </c>
      <c r="AG36" s="280"/>
      <c r="AI36" s="78"/>
      <c r="AJ36" s="78"/>
      <c r="AK36" s="34"/>
      <c r="AL36" s="34"/>
      <c r="AN36" s="47" t="e">
        <f>ROUNDUP(U36,0)</f>
        <v>#VALUE!</v>
      </c>
      <c r="AO36" s="47" t="e">
        <f>ROUNDUP(AD36,0)*(-1)</f>
        <v>#VALUE!</v>
      </c>
      <c r="AP36" s="46" t="e">
        <f>IF(AN36=AO36,0,IF(AN36&gt;AO36,1,2))</f>
        <v>#VALUE!</v>
      </c>
    </row>
    <row r="37" spans="2:42" x14ac:dyDescent="0.15">
      <c r="B37" s="39">
        <v>29</v>
      </c>
      <c r="C37" s="246" t="str">
        <f t="shared" si="4"/>
        <v/>
      </c>
      <c r="D37" s="246"/>
      <c r="E37" s="88"/>
      <c r="F37" s="29"/>
      <c r="G37" s="32"/>
      <c r="H37" s="55"/>
      <c r="I37" s="55"/>
      <c r="J37" s="55"/>
      <c r="K37" s="55"/>
      <c r="L37" s="55"/>
      <c r="M37" s="55"/>
      <c r="N37" s="55"/>
      <c r="O37" s="57"/>
      <c r="P37" s="39" t="s">
        <v>3</v>
      </c>
      <c r="Q37" s="263"/>
      <c r="R37" s="264"/>
      <c r="S37" s="80"/>
      <c r="T37" s="72">
        <f t="shared" si="5"/>
        <v>0</v>
      </c>
      <c r="U37" s="246" t="str">
        <f t="shared" si="0"/>
        <v/>
      </c>
      <c r="V37" s="246"/>
      <c r="W37" s="4" t="e">
        <f t="shared" si="6"/>
        <v>#VALUE!</v>
      </c>
      <c r="X37" s="88"/>
      <c r="Y37" s="29"/>
      <c r="Z37" s="32"/>
      <c r="AA37" s="247">
        <f t="shared" si="11"/>
        <v>0</v>
      </c>
      <c r="AB37" s="247"/>
      <c r="AC37" s="39">
        <f t="shared" si="1"/>
        <v>0</v>
      </c>
      <c r="AD37" s="279" t="str">
        <f t="shared" si="2"/>
        <v/>
      </c>
      <c r="AE37" s="279"/>
      <c r="AF37" s="280" t="str">
        <f t="shared" si="3"/>
        <v/>
      </c>
      <c r="AG37" s="280"/>
      <c r="AI37" s="78"/>
      <c r="AJ37" s="78"/>
    </row>
    <row r="38" spans="2:42" x14ac:dyDescent="0.15">
      <c r="B38" s="39">
        <v>30</v>
      </c>
      <c r="C38" s="246" t="str">
        <f t="shared" si="4"/>
        <v/>
      </c>
      <c r="D38" s="246"/>
      <c r="E38" s="88"/>
      <c r="F38" s="29"/>
      <c r="G38" s="32"/>
      <c r="H38" s="55"/>
      <c r="I38" s="55"/>
      <c r="J38" s="55"/>
      <c r="K38" s="55"/>
      <c r="L38" s="55"/>
      <c r="M38" s="55"/>
      <c r="N38" s="55"/>
      <c r="O38" s="57"/>
      <c r="P38" s="39" t="s">
        <v>3</v>
      </c>
      <c r="Q38" s="263"/>
      <c r="R38" s="264"/>
      <c r="S38" s="80"/>
      <c r="T38" s="72">
        <f t="shared" si="5"/>
        <v>0</v>
      </c>
      <c r="U38" s="246" t="str">
        <f t="shared" si="0"/>
        <v/>
      </c>
      <c r="V38" s="246"/>
      <c r="W38" s="4" t="e">
        <f t="shared" si="6"/>
        <v>#VALUE!</v>
      </c>
      <c r="X38" s="88"/>
      <c r="Y38" s="29"/>
      <c r="Z38" s="32"/>
      <c r="AA38" s="247">
        <f t="shared" si="11"/>
        <v>0</v>
      </c>
      <c r="AB38" s="247"/>
      <c r="AC38" s="39">
        <f t="shared" si="1"/>
        <v>0</v>
      </c>
      <c r="AD38" s="279" t="str">
        <f t="shared" si="2"/>
        <v/>
      </c>
      <c r="AE38" s="279"/>
      <c r="AF38" s="280" t="str">
        <f t="shared" si="3"/>
        <v/>
      </c>
      <c r="AG38" s="280"/>
      <c r="AI38" s="78"/>
      <c r="AJ38" s="78"/>
    </row>
    <row r="39" spans="2:42" x14ac:dyDescent="0.15">
      <c r="B39" s="39">
        <v>31</v>
      </c>
      <c r="C39" s="246" t="str">
        <f t="shared" si="4"/>
        <v/>
      </c>
      <c r="D39" s="246"/>
      <c r="E39" s="88"/>
      <c r="F39" s="29"/>
      <c r="G39" s="32"/>
      <c r="H39" s="55"/>
      <c r="I39" s="55"/>
      <c r="J39" s="55"/>
      <c r="K39" s="55"/>
      <c r="L39" s="55"/>
      <c r="M39" s="55"/>
      <c r="N39" s="55"/>
      <c r="O39" s="57"/>
      <c r="P39" s="39" t="s">
        <v>3</v>
      </c>
      <c r="Q39" s="263"/>
      <c r="R39" s="264"/>
      <c r="S39" s="80"/>
      <c r="T39" s="72">
        <f t="shared" si="5"/>
        <v>0</v>
      </c>
      <c r="U39" s="246" t="str">
        <f t="shared" si="0"/>
        <v/>
      </c>
      <c r="V39" s="246"/>
      <c r="W39" s="4" t="e">
        <f t="shared" si="6"/>
        <v>#VALUE!</v>
      </c>
      <c r="X39" s="88"/>
      <c r="Y39" s="29"/>
      <c r="Z39" s="32"/>
      <c r="AA39" s="247">
        <f t="shared" si="11"/>
        <v>0</v>
      </c>
      <c r="AB39" s="247"/>
      <c r="AC39" s="39">
        <f t="shared" si="1"/>
        <v>0</v>
      </c>
      <c r="AD39" s="279" t="str">
        <f t="shared" si="2"/>
        <v/>
      </c>
      <c r="AE39" s="279"/>
      <c r="AF39" s="280" t="str">
        <f t="shared" si="3"/>
        <v/>
      </c>
      <c r="AG39" s="280"/>
      <c r="AI39" s="78"/>
      <c r="AJ39" s="78"/>
      <c r="AN39" s="47" t="e">
        <f t="shared" ref="AN39:AN45" si="12">ROUNDUP(U39,0)</f>
        <v>#VALUE!</v>
      </c>
      <c r="AO39" s="47" t="e">
        <f t="shared" ref="AO39:AO45" si="13">ROUNDUP(AD39,0)*(-1)</f>
        <v>#VALUE!</v>
      </c>
      <c r="AP39" s="46" t="e">
        <f t="shared" ref="AP39:AP45" si="14">IF(AN39=AO39,0,IF(AN39&gt;AO39,1,2))</f>
        <v>#VALUE!</v>
      </c>
    </row>
    <row r="40" spans="2:42" x14ac:dyDescent="0.15">
      <c r="B40" s="39">
        <v>32</v>
      </c>
      <c r="C40" s="246" t="str">
        <f t="shared" si="4"/>
        <v/>
      </c>
      <c r="D40" s="246"/>
      <c r="E40" s="88"/>
      <c r="F40" s="29"/>
      <c r="G40" s="32"/>
      <c r="H40" s="55"/>
      <c r="I40" s="55"/>
      <c r="J40" s="55"/>
      <c r="K40" s="55"/>
      <c r="L40" s="55"/>
      <c r="M40" s="55"/>
      <c r="N40" s="55"/>
      <c r="O40" s="57"/>
      <c r="P40" s="39" t="s">
        <v>3</v>
      </c>
      <c r="Q40" s="263"/>
      <c r="R40" s="264"/>
      <c r="S40" s="80"/>
      <c r="T40" s="72">
        <f t="shared" si="5"/>
        <v>0</v>
      </c>
      <c r="U40" s="246" t="str">
        <f t="shared" si="0"/>
        <v/>
      </c>
      <c r="V40" s="246"/>
      <c r="W40" s="4" t="e">
        <f t="shared" si="6"/>
        <v>#VALUE!</v>
      </c>
      <c r="X40" s="88"/>
      <c r="Y40" s="29"/>
      <c r="Z40" s="32"/>
      <c r="AA40" s="247">
        <f t="shared" si="11"/>
        <v>0</v>
      </c>
      <c r="AB40" s="247"/>
      <c r="AC40" s="39">
        <f t="shared" si="1"/>
        <v>0</v>
      </c>
      <c r="AD40" s="279" t="str">
        <f t="shared" si="2"/>
        <v/>
      </c>
      <c r="AE40" s="279"/>
      <c r="AF40" s="280" t="str">
        <f t="shared" si="3"/>
        <v/>
      </c>
      <c r="AG40" s="280"/>
      <c r="AI40" s="78"/>
      <c r="AJ40" s="78"/>
      <c r="AK40" s="34"/>
      <c r="AL40" s="34"/>
      <c r="AN40" s="47" t="e">
        <f t="shared" si="12"/>
        <v>#VALUE!</v>
      </c>
      <c r="AO40" s="47" t="e">
        <f t="shared" si="13"/>
        <v>#VALUE!</v>
      </c>
      <c r="AP40" s="46" t="e">
        <f t="shared" si="14"/>
        <v>#VALUE!</v>
      </c>
    </row>
    <row r="41" spans="2:42" x14ac:dyDescent="0.15">
      <c r="B41" s="39">
        <v>33</v>
      </c>
      <c r="C41" s="246" t="str">
        <f t="shared" si="4"/>
        <v/>
      </c>
      <c r="D41" s="246"/>
      <c r="E41" s="88"/>
      <c r="F41" s="29"/>
      <c r="G41" s="32"/>
      <c r="H41" s="55"/>
      <c r="I41" s="55"/>
      <c r="J41" s="55"/>
      <c r="K41" s="55"/>
      <c r="L41" s="55"/>
      <c r="M41" s="55"/>
      <c r="N41" s="55"/>
      <c r="O41" s="57"/>
      <c r="P41" s="39" t="s">
        <v>3</v>
      </c>
      <c r="Q41" s="263"/>
      <c r="R41" s="264"/>
      <c r="S41" s="80"/>
      <c r="T41" s="72">
        <f t="shared" si="5"/>
        <v>0</v>
      </c>
      <c r="U41" s="246" t="str">
        <f t="shared" si="0"/>
        <v/>
      </c>
      <c r="V41" s="246"/>
      <c r="W41" s="4" t="e">
        <f t="shared" si="6"/>
        <v>#VALUE!</v>
      </c>
      <c r="X41" s="88"/>
      <c r="Y41" s="29"/>
      <c r="Z41" s="32"/>
      <c r="AA41" s="247">
        <f t="shared" si="11"/>
        <v>0</v>
      </c>
      <c r="AB41" s="247"/>
      <c r="AC41" s="39">
        <f t="shared" si="1"/>
        <v>0</v>
      </c>
      <c r="AD41" s="279" t="str">
        <f t="shared" si="2"/>
        <v/>
      </c>
      <c r="AE41" s="279"/>
      <c r="AF41" s="280" t="str">
        <f t="shared" si="3"/>
        <v/>
      </c>
      <c r="AG41" s="280"/>
      <c r="AI41" s="78"/>
      <c r="AJ41" s="78"/>
      <c r="AN41" s="47" t="e">
        <f t="shared" si="12"/>
        <v>#VALUE!</v>
      </c>
      <c r="AO41" s="47" t="e">
        <f t="shared" si="13"/>
        <v>#VALUE!</v>
      </c>
      <c r="AP41" s="46" t="e">
        <f t="shared" si="14"/>
        <v>#VALUE!</v>
      </c>
    </row>
    <row r="42" spans="2:42" x14ac:dyDescent="0.15">
      <c r="B42" s="39">
        <v>34</v>
      </c>
      <c r="C42" s="246" t="str">
        <f t="shared" si="4"/>
        <v/>
      </c>
      <c r="D42" s="246"/>
      <c r="E42" s="88"/>
      <c r="F42" s="29"/>
      <c r="G42" s="32"/>
      <c r="H42" s="55"/>
      <c r="I42" s="55"/>
      <c r="J42" s="55"/>
      <c r="K42" s="55"/>
      <c r="L42" s="55"/>
      <c r="M42" s="55"/>
      <c r="N42" s="55"/>
      <c r="O42" s="57"/>
      <c r="P42" s="39" t="s">
        <v>3</v>
      </c>
      <c r="Q42" s="263"/>
      <c r="R42" s="264"/>
      <c r="S42" s="80"/>
      <c r="T42" s="72">
        <f t="shared" si="5"/>
        <v>0</v>
      </c>
      <c r="U42" s="246" t="str">
        <f t="shared" si="0"/>
        <v/>
      </c>
      <c r="V42" s="246"/>
      <c r="W42" s="4" t="e">
        <f t="shared" si="6"/>
        <v>#VALUE!</v>
      </c>
      <c r="X42" s="88"/>
      <c r="Y42" s="29"/>
      <c r="Z42" s="32"/>
      <c r="AA42" s="247">
        <f t="shared" si="11"/>
        <v>0</v>
      </c>
      <c r="AB42" s="247"/>
      <c r="AC42" s="39">
        <f t="shared" si="1"/>
        <v>0</v>
      </c>
      <c r="AD42" s="279" t="str">
        <f t="shared" si="2"/>
        <v/>
      </c>
      <c r="AE42" s="279"/>
      <c r="AF42" s="280" t="str">
        <f t="shared" si="3"/>
        <v/>
      </c>
      <c r="AG42" s="280"/>
      <c r="AI42" s="78"/>
      <c r="AJ42" s="78"/>
      <c r="AN42" s="47" t="e">
        <f t="shared" si="12"/>
        <v>#VALUE!</v>
      </c>
      <c r="AO42" s="47" t="e">
        <f t="shared" si="13"/>
        <v>#VALUE!</v>
      </c>
      <c r="AP42" s="46" t="e">
        <f t="shared" si="14"/>
        <v>#VALUE!</v>
      </c>
    </row>
    <row r="43" spans="2:42" x14ac:dyDescent="0.15">
      <c r="B43" s="39">
        <v>35</v>
      </c>
      <c r="C43" s="246" t="str">
        <f t="shared" si="4"/>
        <v/>
      </c>
      <c r="D43" s="246"/>
      <c r="E43" s="88"/>
      <c r="F43" s="29"/>
      <c r="G43" s="32"/>
      <c r="H43" s="55"/>
      <c r="I43" s="55"/>
      <c r="J43" s="55"/>
      <c r="K43" s="55"/>
      <c r="L43" s="55"/>
      <c r="M43" s="55"/>
      <c r="N43" s="55"/>
      <c r="O43" s="57"/>
      <c r="P43" s="39" t="s">
        <v>3</v>
      </c>
      <c r="Q43" s="263"/>
      <c r="R43" s="264"/>
      <c r="S43" s="80"/>
      <c r="T43" s="72">
        <f t="shared" si="5"/>
        <v>0</v>
      </c>
      <c r="U43" s="246" t="str">
        <f t="shared" si="0"/>
        <v/>
      </c>
      <c r="V43" s="246"/>
      <c r="W43" s="4" t="e">
        <f t="shared" si="6"/>
        <v>#VALUE!</v>
      </c>
      <c r="X43" s="88"/>
      <c r="Y43" s="29"/>
      <c r="Z43" s="32"/>
      <c r="AA43" s="247">
        <f t="shared" si="11"/>
        <v>0</v>
      </c>
      <c r="AB43" s="247"/>
      <c r="AC43" s="39">
        <f t="shared" si="1"/>
        <v>0</v>
      </c>
      <c r="AD43" s="279" t="str">
        <f t="shared" si="2"/>
        <v/>
      </c>
      <c r="AE43" s="279"/>
      <c r="AF43" s="280" t="str">
        <f t="shared" si="3"/>
        <v/>
      </c>
      <c r="AG43" s="280"/>
      <c r="AI43" s="78"/>
      <c r="AJ43" s="78"/>
      <c r="AK43" s="34"/>
      <c r="AL43" s="34"/>
      <c r="AN43" s="47" t="e">
        <f t="shared" si="12"/>
        <v>#VALUE!</v>
      </c>
      <c r="AO43" s="47" t="e">
        <f t="shared" si="13"/>
        <v>#VALUE!</v>
      </c>
      <c r="AP43" s="46" t="e">
        <f t="shared" si="14"/>
        <v>#VALUE!</v>
      </c>
    </row>
    <row r="44" spans="2:42" x14ac:dyDescent="0.15">
      <c r="B44" s="39">
        <v>36</v>
      </c>
      <c r="C44" s="246" t="str">
        <f t="shared" si="4"/>
        <v/>
      </c>
      <c r="D44" s="246"/>
      <c r="E44" s="88"/>
      <c r="F44" s="29"/>
      <c r="G44" s="32"/>
      <c r="H44" s="55"/>
      <c r="I44" s="55"/>
      <c r="J44" s="55"/>
      <c r="K44" s="55"/>
      <c r="L44" s="55"/>
      <c r="M44" s="55"/>
      <c r="N44" s="55"/>
      <c r="O44" s="57"/>
      <c r="P44" s="39" t="s">
        <v>3</v>
      </c>
      <c r="Q44" s="263"/>
      <c r="R44" s="264"/>
      <c r="S44" s="80"/>
      <c r="T44" s="72">
        <f t="shared" si="5"/>
        <v>0</v>
      </c>
      <c r="U44" s="246" t="str">
        <f t="shared" si="0"/>
        <v/>
      </c>
      <c r="V44" s="246"/>
      <c r="W44" s="4" t="e">
        <f t="shared" si="6"/>
        <v>#VALUE!</v>
      </c>
      <c r="X44" s="88"/>
      <c r="Y44" s="29"/>
      <c r="Z44" s="32"/>
      <c r="AA44" s="247">
        <f t="shared" si="11"/>
        <v>0</v>
      </c>
      <c r="AB44" s="247"/>
      <c r="AC44" s="39">
        <f t="shared" si="1"/>
        <v>0</v>
      </c>
      <c r="AD44" s="279" t="str">
        <f t="shared" si="2"/>
        <v/>
      </c>
      <c r="AE44" s="279"/>
      <c r="AF44" s="280" t="str">
        <f t="shared" si="3"/>
        <v/>
      </c>
      <c r="AG44" s="280"/>
      <c r="AI44" s="78"/>
      <c r="AJ44" s="78"/>
      <c r="AN44" s="47" t="e">
        <f t="shared" si="12"/>
        <v>#VALUE!</v>
      </c>
      <c r="AO44" s="47" t="e">
        <f t="shared" si="13"/>
        <v>#VALUE!</v>
      </c>
      <c r="AP44" s="46" t="e">
        <f t="shared" si="14"/>
        <v>#VALUE!</v>
      </c>
    </row>
    <row r="45" spans="2:42" x14ac:dyDescent="0.15">
      <c r="B45" s="39">
        <v>37</v>
      </c>
      <c r="C45" s="246" t="str">
        <f t="shared" si="4"/>
        <v/>
      </c>
      <c r="D45" s="246"/>
      <c r="E45" s="88"/>
      <c r="F45" s="29"/>
      <c r="G45" s="32"/>
      <c r="H45" s="55"/>
      <c r="I45" s="55"/>
      <c r="J45" s="55"/>
      <c r="K45" s="55"/>
      <c r="L45" s="55"/>
      <c r="M45" s="55"/>
      <c r="N45" s="55"/>
      <c r="O45" s="57"/>
      <c r="P45" s="39" t="s">
        <v>3</v>
      </c>
      <c r="Q45" s="263"/>
      <c r="R45" s="264"/>
      <c r="S45" s="80"/>
      <c r="T45" s="72">
        <f t="shared" si="5"/>
        <v>0</v>
      </c>
      <c r="U45" s="246" t="str">
        <f t="shared" si="0"/>
        <v/>
      </c>
      <c r="V45" s="246"/>
      <c r="W45" s="4" t="e">
        <f t="shared" si="6"/>
        <v>#VALUE!</v>
      </c>
      <c r="X45" s="88"/>
      <c r="Y45" s="29"/>
      <c r="Z45" s="32"/>
      <c r="AA45" s="247">
        <f t="shared" si="11"/>
        <v>0</v>
      </c>
      <c r="AB45" s="247"/>
      <c r="AC45" s="39">
        <f t="shared" si="1"/>
        <v>0</v>
      </c>
      <c r="AD45" s="279" t="str">
        <f t="shared" si="2"/>
        <v/>
      </c>
      <c r="AE45" s="279"/>
      <c r="AF45" s="280" t="str">
        <f t="shared" si="3"/>
        <v/>
      </c>
      <c r="AG45" s="280"/>
      <c r="AI45" s="78"/>
      <c r="AJ45" s="78"/>
      <c r="AK45" s="34"/>
      <c r="AL45" s="34"/>
      <c r="AN45" s="47" t="e">
        <f t="shared" si="12"/>
        <v>#VALUE!</v>
      </c>
      <c r="AO45" s="47" t="e">
        <f t="shared" si="13"/>
        <v>#VALUE!</v>
      </c>
      <c r="AP45" s="46" t="e">
        <f t="shared" si="14"/>
        <v>#VALUE!</v>
      </c>
    </row>
    <row r="46" spans="2:42" x14ac:dyDescent="0.15">
      <c r="B46" s="39">
        <v>38</v>
      </c>
      <c r="C46" s="246" t="str">
        <f t="shared" si="4"/>
        <v/>
      </c>
      <c r="D46" s="246"/>
      <c r="E46" s="88"/>
      <c r="F46" s="29"/>
      <c r="G46" s="32"/>
      <c r="H46" s="55"/>
      <c r="I46" s="55"/>
      <c r="J46" s="55"/>
      <c r="K46" s="55"/>
      <c r="L46" s="55"/>
      <c r="M46" s="55"/>
      <c r="N46" s="55"/>
      <c r="O46" s="57"/>
      <c r="P46" s="39" t="s">
        <v>3</v>
      </c>
      <c r="Q46" s="245"/>
      <c r="R46" s="245"/>
      <c r="S46" s="80"/>
      <c r="T46" s="72">
        <f t="shared" si="5"/>
        <v>0</v>
      </c>
      <c r="U46" s="246" t="str">
        <f t="shared" si="0"/>
        <v/>
      </c>
      <c r="V46" s="246"/>
      <c r="W46" s="4" t="e">
        <f t="shared" si="6"/>
        <v>#VALUE!</v>
      </c>
      <c r="X46" s="88"/>
      <c r="Y46" s="29"/>
      <c r="Z46" s="32"/>
      <c r="AA46" s="247">
        <f t="shared" si="8"/>
        <v>0</v>
      </c>
      <c r="AB46" s="247"/>
      <c r="AC46" s="39">
        <f t="shared" si="1"/>
        <v>0</v>
      </c>
      <c r="AD46" s="279" t="str">
        <f t="shared" si="2"/>
        <v/>
      </c>
      <c r="AE46" s="279"/>
      <c r="AF46" s="280" t="str">
        <f t="shared" si="3"/>
        <v/>
      </c>
      <c r="AG46" s="280"/>
      <c r="AI46" s="78"/>
      <c r="AJ46" s="78"/>
      <c r="AK46" s="34"/>
      <c r="AL46" s="34"/>
      <c r="AN46" s="47"/>
      <c r="AO46" s="47"/>
      <c r="AP46" s="46"/>
    </row>
    <row r="47" spans="2:42" hidden="1" x14ac:dyDescent="0.15">
      <c r="B47" s="39">
        <v>39</v>
      </c>
      <c r="C47" s="246" t="str">
        <f t="shared" si="4"/>
        <v/>
      </c>
      <c r="D47" s="246"/>
      <c r="E47" s="88"/>
      <c r="F47" s="29"/>
      <c r="G47" s="32"/>
      <c r="H47" s="55"/>
      <c r="I47" s="55"/>
      <c r="J47" s="55"/>
      <c r="K47" s="55"/>
      <c r="L47" s="55"/>
      <c r="M47" s="55"/>
      <c r="N47" s="55"/>
      <c r="O47" s="57"/>
      <c r="P47" s="39" t="s">
        <v>3</v>
      </c>
      <c r="Q47" s="245"/>
      <c r="R47" s="245"/>
      <c r="S47" s="80"/>
      <c r="T47" s="72">
        <f t="shared" si="5"/>
        <v>0</v>
      </c>
      <c r="U47" s="246" t="str">
        <f t="shared" si="0"/>
        <v/>
      </c>
      <c r="V47" s="246"/>
      <c r="W47" s="4" t="e">
        <f t="shared" si="6"/>
        <v>#VALUE!</v>
      </c>
      <c r="X47" s="88"/>
      <c r="Y47" s="29"/>
      <c r="Z47" s="32"/>
      <c r="AA47" s="247">
        <f t="shared" si="8"/>
        <v>0</v>
      </c>
      <c r="AB47" s="247"/>
      <c r="AC47" s="39">
        <f t="shared" si="1"/>
        <v>0</v>
      </c>
      <c r="AD47" s="279" t="str">
        <f t="shared" si="2"/>
        <v/>
      </c>
      <c r="AE47" s="279"/>
      <c r="AF47" s="280" t="str">
        <f t="shared" si="3"/>
        <v/>
      </c>
      <c r="AG47" s="280"/>
      <c r="AI47" s="78"/>
      <c r="AJ47" s="78"/>
      <c r="AN47" s="47"/>
      <c r="AO47" s="47"/>
      <c r="AP47" s="46"/>
    </row>
    <row r="48" spans="2:42" hidden="1" x14ac:dyDescent="0.15">
      <c r="B48" s="39">
        <v>40</v>
      </c>
      <c r="C48" s="246" t="str">
        <f t="shared" si="4"/>
        <v/>
      </c>
      <c r="D48" s="246"/>
      <c r="E48" s="88"/>
      <c r="F48" s="29"/>
      <c r="G48" s="32"/>
      <c r="H48" s="55"/>
      <c r="I48" s="55"/>
      <c r="J48" s="55"/>
      <c r="K48" s="55"/>
      <c r="L48" s="55"/>
      <c r="M48" s="55"/>
      <c r="N48" s="55"/>
      <c r="O48" s="57"/>
      <c r="P48" s="39" t="s">
        <v>3</v>
      </c>
      <c r="Q48" s="245"/>
      <c r="R48" s="245"/>
      <c r="S48" s="80"/>
      <c r="T48" s="72">
        <f t="shared" si="5"/>
        <v>0</v>
      </c>
      <c r="U48" s="246" t="str">
        <f t="shared" si="0"/>
        <v/>
      </c>
      <c r="V48" s="246"/>
      <c r="W48" s="4" t="e">
        <f t="shared" si="6"/>
        <v>#VALUE!</v>
      </c>
      <c r="X48" s="88"/>
      <c r="Y48" s="29"/>
      <c r="Z48" s="32"/>
      <c r="AA48" s="247">
        <f t="shared" si="8"/>
        <v>0</v>
      </c>
      <c r="AB48" s="247"/>
      <c r="AC48" s="39">
        <f t="shared" si="1"/>
        <v>0</v>
      </c>
      <c r="AD48" s="279" t="str">
        <f t="shared" si="2"/>
        <v/>
      </c>
      <c r="AE48" s="279"/>
      <c r="AF48" s="280" t="str">
        <f t="shared" si="3"/>
        <v/>
      </c>
      <c r="AG48" s="280"/>
      <c r="AI48" s="78"/>
      <c r="AJ48" s="78"/>
      <c r="AN48" s="47" t="e">
        <f>ROUNDUP(U48,0)</f>
        <v>#VALUE!</v>
      </c>
      <c r="AO48" s="47" t="e">
        <f>ROUNDUP(AD48,0)*(-1)</f>
        <v>#VALUE!</v>
      </c>
      <c r="AP48" s="46" t="e">
        <f>IF(AN48=AO48,0,IF(AN48&gt;AO48,1,2))</f>
        <v>#VALUE!</v>
      </c>
    </row>
    <row r="49" spans="2:42" hidden="1" x14ac:dyDescent="0.15">
      <c r="B49" s="39">
        <v>41</v>
      </c>
      <c r="C49" s="246" t="str">
        <f t="shared" si="4"/>
        <v/>
      </c>
      <c r="D49" s="246"/>
      <c r="E49" s="88"/>
      <c r="F49" s="29"/>
      <c r="G49" s="32"/>
      <c r="H49" s="55"/>
      <c r="I49" s="55"/>
      <c r="J49" s="55"/>
      <c r="K49" s="55"/>
      <c r="L49" s="55"/>
      <c r="M49" s="55"/>
      <c r="N49" s="55"/>
      <c r="O49" s="57"/>
      <c r="P49" s="39" t="s">
        <v>3</v>
      </c>
      <c r="Q49" s="245"/>
      <c r="R49" s="245"/>
      <c r="S49" s="80"/>
      <c r="T49" s="72">
        <f t="shared" si="5"/>
        <v>0</v>
      </c>
      <c r="U49" s="246" t="str">
        <f t="shared" si="0"/>
        <v/>
      </c>
      <c r="V49" s="246"/>
      <c r="W49" s="4" t="e">
        <f t="shared" si="6"/>
        <v>#VALUE!</v>
      </c>
      <c r="X49" s="88"/>
      <c r="Y49" s="29"/>
      <c r="Z49" s="32"/>
      <c r="AA49" s="247">
        <f t="shared" si="8"/>
        <v>0</v>
      </c>
      <c r="AB49" s="247"/>
      <c r="AC49" s="39">
        <f t="shared" si="1"/>
        <v>0</v>
      </c>
      <c r="AD49" s="279" t="str">
        <f t="shared" si="2"/>
        <v/>
      </c>
      <c r="AE49" s="279"/>
      <c r="AF49" s="280" t="str">
        <f t="shared" si="3"/>
        <v/>
      </c>
      <c r="AG49" s="280"/>
      <c r="AI49" s="78"/>
      <c r="AJ49" s="78"/>
      <c r="AN49" s="47" t="e">
        <f>ROUNDUP(U49,0)</f>
        <v>#VALUE!</v>
      </c>
      <c r="AO49" s="47" t="e">
        <f>ROUNDUP(AD49,0)*(-1)</f>
        <v>#VALUE!</v>
      </c>
      <c r="AP49" s="46" t="e">
        <f>IF(AN49=AO49,0,IF(AN49&gt;AO49,1,2))</f>
        <v>#VALUE!</v>
      </c>
    </row>
    <row r="50" spans="2:42" hidden="1" x14ac:dyDescent="0.15">
      <c r="B50" s="39">
        <v>42</v>
      </c>
      <c r="C50" s="246" t="str">
        <f t="shared" si="4"/>
        <v/>
      </c>
      <c r="D50" s="246"/>
      <c r="E50" s="88"/>
      <c r="F50" s="29"/>
      <c r="G50" s="32"/>
      <c r="H50" s="55"/>
      <c r="I50" s="55"/>
      <c r="J50" s="55"/>
      <c r="K50" s="55"/>
      <c r="L50" s="55"/>
      <c r="M50" s="55"/>
      <c r="N50" s="55"/>
      <c r="O50" s="57"/>
      <c r="P50" s="39" t="s">
        <v>3</v>
      </c>
      <c r="Q50" s="245"/>
      <c r="R50" s="245"/>
      <c r="S50" s="80"/>
      <c r="T50" s="72">
        <f t="shared" si="5"/>
        <v>0</v>
      </c>
      <c r="U50" s="246" t="str">
        <f t="shared" si="0"/>
        <v/>
      </c>
      <c r="V50" s="246"/>
      <c r="W50" s="4" t="e">
        <f t="shared" si="6"/>
        <v>#VALUE!</v>
      </c>
      <c r="X50" s="88"/>
      <c r="Y50" s="29"/>
      <c r="Z50" s="32"/>
      <c r="AA50" s="247">
        <f t="shared" si="8"/>
        <v>0</v>
      </c>
      <c r="AB50" s="247"/>
      <c r="AC50" s="39">
        <f t="shared" si="1"/>
        <v>0</v>
      </c>
      <c r="AD50" s="279" t="str">
        <f t="shared" si="2"/>
        <v/>
      </c>
      <c r="AE50" s="279"/>
      <c r="AF50" s="280" t="str">
        <f t="shared" si="3"/>
        <v/>
      </c>
      <c r="AG50" s="280"/>
      <c r="AI50" s="78"/>
      <c r="AJ50" s="78"/>
      <c r="AN50" s="47" t="e">
        <f>ROUNDUP(U50,0)</f>
        <v>#VALUE!</v>
      </c>
      <c r="AO50" s="47" t="e">
        <f>ROUNDUP(AD50,0)*(-1)</f>
        <v>#VALUE!</v>
      </c>
      <c r="AP50" s="46" t="e">
        <f>IF(AN50=AO50,0,IF(AN50&gt;AO50,1,2))</f>
        <v>#VALUE!</v>
      </c>
    </row>
    <row r="51" spans="2:42" hidden="1" x14ac:dyDescent="0.15">
      <c r="B51" s="39">
        <v>43</v>
      </c>
      <c r="C51" s="246" t="str">
        <f t="shared" si="4"/>
        <v/>
      </c>
      <c r="D51" s="246"/>
      <c r="E51" s="88"/>
      <c r="F51" s="29"/>
      <c r="G51" s="32"/>
      <c r="H51" s="55"/>
      <c r="I51" s="55"/>
      <c r="J51" s="55"/>
      <c r="K51" s="55"/>
      <c r="L51" s="55"/>
      <c r="M51" s="55"/>
      <c r="N51" s="55"/>
      <c r="O51" s="57"/>
      <c r="P51" s="39" t="s">
        <v>3</v>
      </c>
      <c r="Q51" s="245"/>
      <c r="R51" s="245"/>
      <c r="S51" s="80"/>
      <c r="T51" s="72">
        <f t="shared" si="5"/>
        <v>0</v>
      </c>
      <c r="U51" s="246" t="str">
        <f t="shared" si="0"/>
        <v/>
      </c>
      <c r="V51" s="246"/>
      <c r="W51" s="4" t="e">
        <f t="shared" si="6"/>
        <v>#VALUE!</v>
      </c>
      <c r="X51" s="88"/>
      <c r="Y51" s="29"/>
      <c r="Z51" s="32"/>
      <c r="AA51" s="247">
        <f t="shared" si="8"/>
        <v>0</v>
      </c>
      <c r="AB51" s="247"/>
      <c r="AC51" s="39">
        <f t="shared" si="1"/>
        <v>0</v>
      </c>
      <c r="AD51" s="279" t="str">
        <f t="shared" si="2"/>
        <v/>
      </c>
      <c r="AE51" s="279"/>
      <c r="AF51" s="280" t="str">
        <f t="shared" si="3"/>
        <v/>
      </c>
      <c r="AG51" s="280"/>
      <c r="AI51" s="78"/>
      <c r="AJ51" s="78"/>
      <c r="AK51" s="34"/>
      <c r="AL51" s="34"/>
      <c r="AN51" s="47"/>
      <c r="AO51" s="47"/>
      <c r="AP51" s="46"/>
    </row>
    <row r="52" spans="2:42" hidden="1" x14ac:dyDescent="0.15">
      <c r="B52" s="39">
        <v>44</v>
      </c>
      <c r="C52" s="246" t="str">
        <f t="shared" si="4"/>
        <v/>
      </c>
      <c r="D52" s="246"/>
      <c r="E52" s="88"/>
      <c r="F52" s="29"/>
      <c r="G52" s="32"/>
      <c r="H52" s="55"/>
      <c r="I52" s="55"/>
      <c r="J52" s="55"/>
      <c r="K52" s="55"/>
      <c r="L52" s="55"/>
      <c r="M52" s="55"/>
      <c r="N52" s="55"/>
      <c r="O52" s="57"/>
      <c r="P52" s="39" t="s">
        <v>3</v>
      </c>
      <c r="Q52" s="245"/>
      <c r="R52" s="245"/>
      <c r="S52" s="80"/>
      <c r="T52" s="72">
        <f t="shared" si="5"/>
        <v>0</v>
      </c>
      <c r="U52" s="246" t="str">
        <f t="shared" si="0"/>
        <v/>
      </c>
      <c r="V52" s="246"/>
      <c r="W52" s="4" t="e">
        <f t="shared" si="6"/>
        <v>#VALUE!</v>
      </c>
      <c r="X52" s="88"/>
      <c r="Y52" s="29"/>
      <c r="Z52" s="32"/>
      <c r="AA52" s="247">
        <f t="shared" si="8"/>
        <v>0</v>
      </c>
      <c r="AB52" s="247"/>
      <c r="AC52" s="39">
        <f t="shared" si="1"/>
        <v>0</v>
      </c>
      <c r="AD52" s="279" t="str">
        <f t="shared" si="2"/>
        <v/>
      </c>
      <c r="AE52" s="279"/>
      <c r="AF52" s="280" t="str">
        <f t="shared" si="3"/>
        <v/>
      </c>
      <c r="AG52" s="280"/>
      <c r="AI52" s="78"/>
      <c r="AJ52" s="78"/>
      <c r="AN52" s="47"/>
      <c r="AO52" s="47"/>
      <c r="AP52" s="46"/>
    </row>
    <row r="53" spans="2:42" hidden="1" x14ac:dyDescent="0.15">
      <c r="B53" s="39">
        <v>45</v>
      </c>
      <c r="C53" s="246" t="str">
        <f t="shared" si="4"/>
        <v/>
      </c>
      <c r="D53" s="246"/>
      <c r="E53" s="88"/>
      <c r="F53" s="29"/>
      <c r="G53" s="32"/>
      <c r="H53" s="55"/>
      <c r="I53" s="55"/>
      <c r="J53" s="55"/>
      <c r="K53" s="55"/>
      <c r="L53" s="55"/>
      <c r="M53" s="55"/>
      <c r="N53" s="55"/>
      <c r="O53" s="57"/>
      <c r="P53" s="39" t="s">
        <v>3</v>
      </c>
      <c r="Q53" s="245"/>
      <c r="R53" s="245"/>
      <c r="S53" s="80"/>
      <c r="T53" s="72">
        <f t="shared" si="5"/>
        <v>0</v>
      </c>
      <c r="U53" s="246" t="str">
        <f t="shared" si="0"/>
        <v/>
      </c>
      <c r="V53" s="246"/>
      <c r="W53" s="4" t="e">
        <f t="shared" si="6"/>
        <v>#VALUE!</v>
      </c>
      <c r="X53" s="88"/>
      <c r="Y53" s="29"/>
      <c r="Z53" s="32"/>
      <c r="AA53" s="247">
        <f t="shared" si="8"/>
        <v>0</v>
      </c>
      <c r="AB53" s="247"/>
      <c r="AC53" s="39">
        <f t="shared" si="1"/>
        <v>0</v>
      </c>
      <c r="AD53" s="279" t="str">
        <f t="shared" si="2"/>
        <v/>
      </c>
      <c r="AE53" s="279"/>
      <c r="AF53" s="280" t="str">
        <f t="shared" si="3"/>
        <v/>
      </c>
      <c r="AG53" s="280"/>
      <c r="AI53" s="78"/>
      <c r="AJ53" s="78"/>
      <c r="AN53" s="47" t="e">
        <f>ROUNDUP(U53,0)</f>
        <v>#VALUE!</v>
      </c>
      <c r="AO53" s="47" t="e">
        <f>ROUNDUP(AD53,0)*(-1)</f>
        <v>#VALUE!</v>
      </c>
      <c r="AP53" s="46" t="e">
        <f>IF(AN53=AO53,0,IF(AN53&gt;AO53,1,2))</f>
        <v>#VALUE!</v>
      </c>
    </row>
    <row r="54" spans="2:42" hidden="1" x14ac:dyDescent="0.15">
      <c r="B54" s="39">
        <v>46</v>
      </c>
      <c r="C54" s="246" t="str">
        <f t="shared" si="4"/>
        <v/>
      </c>
      <c r="D54" s="246"/>
      <c r="E54" s="88"/>
      <c r="F54" s="29"/>
      <c r="G54" s="32"/>
      <c r="H54" s="55"/>
      <c r="I54" s="55"/>
      <c r="J54" s="55"/>
      <c r="K54" s="55"/>
      <c r="L54" s="55"/>
      <c r="M54" s="55"/>
      <c r="N54" s="55"/>
      <c r="O54" s="57"/>
      <c r="P54" s="39" t="s">
        <v>3</v>
      </c>
      <c r="Q54" s="245"/>
      <c r="R54" s="245"/>
      <c r="S54" s="80"/>
      <c r="T54" s="72">
        <f t="shared" si="5"/>
        <v>0</v>
      </c>
      <c r="U54" s="246" t="str">
        <f t="shared" si="0"/>
        <v/>
      </c>
      <c r="V54" s="246"/>
      <c r="W54" s="4" t="e">
        <f t="shared" si="6"/>
        <v>#VALUE!</v>
      </c>
      <c r="X54" s="88"/>
      <c r="Y54" s="29"/>
      <c r="Z54" s="32"/>
      <c r="AA54" s="247">
        <f t="shared" si="8"/>
        <v>0</v>
      </c>
      <c r="AB54" s="247"/>
      <c r="AC54" s="39">
        <f t="shared" si="1"/>
        <v>0</v>
      </c>
      <c r="AD54" s="279" t="str">
        <f t="shared" si="2"/>
        <v/>
      </c>
      <c r="AE54" s="279"/>
      <c r="AF54" s="280" t="str">
        <f t="shared" si="3"/>
        <v/>
      </c>
      <c r="AG54" s="280"/>
      <c r="AI54" s="78"/>
      <c r="AJ54" s="78"/>
      <c r="AK54" s="34"/>
      <c r="AL54" s="34"/>
      <c r="AN54" s="47"/>
      <c r="AO54" s="47"/>
      <c r="AP54" s="46"/>
    </row>
    <row r="55" spans="2:42" hidden="1" x14ac:dyDescent="0.15">
      <c r="B55" s="39">
        <v>47</v>
      </c>
      <c r="C55" s="246" t="str">
        <f t="shared" si="4"/>
        <v/>
      </c>
      <c r="D55" s="246"/>
      <c r="E55" s="88"/>
      <c r="F55" s="29"/>
      <c r="G55" s="32"/>
      <c r="H55" s="55"/>
      <c r="I55" s="55"/>
      <c r="J55" s="55"/>
      <c r="K55" s="55"/>
      <c r="L55" s="55"/>
      <c r="M55" s="55"/>
      <c r="N55" s="55"/>
      <c r="O55" s="57"/>
      <c r="P55" s="39" t="s">
        <v>3</v>
      </c>
      <c r="Q55" s="245"/>
      <c r="R55" s="245"/>
      <c r="S55" s="80"/>
      <c r="T55" s="72">
        <f t="shared" si="5"/>
        <v>0</v>
      </c>
      <c r="U55" s="246" t="str">
        <f t="shared" si="0"/>
        <v/>
      </c>
      <c r="V55" s="246"/>
      <c r="W55" s="4" t="e">
        <f t="shared" si="6"/>
        <v>#VALUE!</v>
      </c>
      <c r="X55" s="88"/>
      <c r="Y55" s="29"/>
      <c r="Z55" s="32"/>
      <c r="AA55" s="247">
        <f t="shared" si="8"/>
        <v>0</v>
      </c>
      <c r="AB55" s="247"/>
      <c r="AC55" s="39">
        <f t="shared" si="1"/>
        <v>0</v>
      </c>
      <c r="AD55" s="279" t="str">
        <f t="shared" si="2"/>
        <v/>
      </c>
      <c r="AE55" s="279"/>
      <c r="AF55" s="280" t="str">
        <f t="shared" si="3"/>
        <v/>
      </c>
      <c r="AG55" s="280"/>
      <c r="AI55" s="78"/>
      <c r="AJ55" s="78"/>
      <c r="AN55" s="47" t="e">
        <f t="shared" ref="AN55:AN62" si="15">ROUNDUP(U55,0)</f>
        <v>#VALUE!</v>
      </c>
      <c r="AO55" s="47" t="e">
        <f t="shared" ref="AO55:AO62" si="16">ROUNDUP(AD55,0)*(-1)</f>
        <v>#VALUE!</v>
      </c>
      <c r="AP55" s="46" t="e">
        <f t="shared" ref="AP55:AP62" si="17">IF(AN55=AO55,0,IF(AN55&gt;AO55,1,2))</f>
        <v>#VALUE!</v>
      </c>
    </row>
    <row r="56" spans="2:42" hidden="1" x14ac:dyDescent="0.15">
      <c r="B56" s="39">
        <v>48</v>
      </c>
      <c r="C56" s="246" t="str">
        <f t="shared" si="4"/>
        <v/>
      </c>
      <c r="D56" s="246"/>
      <c r="E56" s="88"/>
      <c r="F56" s="29"/>
      <c r="G56" s="32"/>
      <c r="H56" s="55"/>
      <c r="I56" s="55"/>
      <c r="J56" s="55"/>
      <c r="K56" s="55"/>
      <c r="L56" s="55"/>
      <c r="M56" s="55"/>
      <c r="N56" s="55"/>
      <c r="O56" s="57"/>
      <c r="P56" s="39" t="s">
        <v>3</v>
      </c>
      <c r="Q56" s="245"/>
      <c r="R56" s="245"/>
      <c r="S56" s="80"/>
      <c r="T56" s="72">
        <f t="shared" si="5"/>
        <v>0</v>
      </c>
      <c r="U56" s="246" t="str">
        <f t="shared" si="0"/>
        <v/>
      </c>
      <c r="V56" s="246"/>
      <c r="W56" s="4" t="e">
        <f t="shared" si="6"/>
        <v>#VALUE!</v>
      </c>
      <c r="X56" s="88"/>
      <c r="Y56" s="29"/>
      <c r="Z56" s="32"/>
      <c r="AA56" s="247">
        <f t="shared" si="8"/>
        <v>0</v>
      </c>
      <c r="AB56" s="247"/>
      <c r="AC56" s="39">
        <f t="shared" si="1"/>
        <v>0</v>
      </c>
      <c r="AD56" s="279" t="str">
        <f t="shared" si="2"/>
        <v/>
      </c>
      <c r="AE56" s="279"/>
      <c r="AF56" s="280" t="str">
        <f t="shared" si="3"/>
        <v/>
      </c>
      <c r="AG56" s="280"/>
      <c r="AI56" s="78"/>
      <c r="AJ56" s="78"/>
      <c r="AK56" s="34"/>
      <c r="AL56" s="34"/>
      <c r="AN56" s="47" t="e">
        <f t="shared" si="15"/>
        <v>#VALUE!</v>
      </c>
      <c r="AO56" s="47" t="e">
        <f t="shared" si="16"/>
        <v>#VALUE!</v>
      </c>
      <c r="AP56" s="46" t="e">
        <f t="shared" si="17"/>
        <v>#VALUE!</v>
      </c>
    </row>
    <row r="57" spans="2:42" hidden="1" x14ac:dyDescent="0.15">
      <c r="B57" s="39">
        <v>49</v>
      </c>
      <c r="C57" s="246" t="str">
        <f t="shared" si="4"/>
        <v/>
      </c>
      <c r="D57" s="246"/>
      <c r="E57" s="88"/>
      <c r="F57" s="29"/>
      <c r="G57" s="32"/>
      <c r="H57" s="55"/>
      <c r="I57" s="55"/>
      <c r="J57" s="55"/>
      <c r="K57" s="55"/>
      <c r="L57" s="55"/>
      <c r="M57" s="55"/>
      <c r="N57" s="55"/>
      <c r="O57" s="57"/>
      <c r="P57" s="39" t="s">
        <v>3</v>
      </c>
      <c r="Q57" s="245"/>
      <c r="R57" s="245"/>
      <c r="S57" s="80"/>
      <c r="T57" s="72">
        <f t="shared" si="5"/>
        <v>0</v>
      </c>
      <c r="U57" s="246" t="str">
        <f t="shared" si="0"/>
        <v/>
      </c>
      <c r="V57" s="246"/>
      <c r="W57" s="4" t="e">
        <f t="shared" si="6"/>
        <v>#VALUE!</v>
      </c>
      <c r="X57" s="88"/>
      <c r="Y57" s="29"/>
      <c r="Z57" s="32"/>
      <c r="AA57" s="247">
        <f t="shared" si="8"/>
        <v>0</v>
      </c>
      <c r="AB57" s="247"/>
      <c r="AC57" s="39">
        <f t="shared" si="1"/>
        <v>0</v>
      </c>
      <c r="AD57" s="279" t="str">
        <f t="shared" si="2"/>
        <v/>
      </c>
      <c r="AE57" s="279"/>
      <c r="AF57" s="280" t="str">
        <f t="shared" si="3"/>
        <v/>
      </c>
      <c r="AG57" s="280"/>
      <c r="AI57" s="78"/>
      <c r="AJ57" s="78"/>
      <c r="AN57" s="47" t="e">
        <f t="shared" si="15"/>
        <v>#VALUE!</v>
      </c>
      <c r="AO57" s="47" t="e">
        <f t="shared" si="16"/>
        <v>#VALUE!</v>
      </c>
      <c r="AP57" s="46" t="e">
        <f t="shared" si="17"/>
        <v>#VALUE!</v>
      </c>
    </row>
    <row r="58" spans="2:42" hidden="1" x14ac:dyDescent="0.15">
      <c r="B58" s="39">
        <v>50</v>
      </c>
      <c r="C58" s="246" t="str">
        <f t="shared" si="4"/>
        <v/>
      </c>
      <c r="D58" s="246"/>
      <c r="E58" s="88"/>
      <c r="F58" s="29"/>
      <c r="G58" s="32"/>
      <c r="H58" s="55"/>
      <c r="I58" s="55"/>
      <c r="J58" s="55"/>
      <c r="K58" s="55"/>
      <c r="L58" s="55"/>
      <c r="M58" s="55"/>
      <c r="N58" s="55"/>
      <c r="O58" s="57"/>
      <c r="P58" s="39" t="s">
        <v>3</v>
      </c>
      <c r="Q58" s="245"/>
      <c r="R58" s="245"/>
      <c r="S58" s="80"/>
      <c r="T58" s="72">
        <f t="shared" si="5"/>
        <v>0</v>
      </c>
      <c r="U58" s="246" t="str">
        <f t="shared" si="0"/>
        <v/>
      </c>
      <c r="V58" s="246"/>
      <c r="W58" s="4" t="e">
        <f t="shared" si="6"/>
        <v>#VALUE!</v>
      </c>
      <c r="X58" s="88"/>
      <c r="Y58" s="29"/>
      <c r="Z58" s="32"/>
      <c r="AA58" s="247">
        <f t="shared" si="8"/>
        <v>0</v>
      </c>
      <c r="AB58" s="247"/>
      <c r="AC58" s="39">
        <f t="shared" si="1"/>
        <v>0</v>
      </c>
      <c r="AD58" s="279" t="str">
        <f t="shared" si="2"/>
        <v/>
      </c>
      <c r="AE58" s="279"/>
      <c r="AF58" s="280" t="str">
        <f t="shared" si="3"/>
        <v/>
      </c>
      <c r="AG58" s="280"/>
      <c r="AI58" s="78"/>
      <c r="AJ58" s="78"/>
      <c r="AN58" s="47" t="e">
        <f t="shared" si="15"/>
        <v>#VALUE!</v>
      </c>
      <c r="AO58" s="47" t="e">
        <f t="shared" si="16"/>
        <v>#VALUE!</v>
      </c>
      <c r="AP58" s="46" t="e">
        <f t="shared" si="17"/>
        <v>#VALUE!</v>
      </c>
    </row>
    <row r="59" spans="2:42" hidden="1" x14ac:dyDescent="0.15">
      <c r="B59" s="39">
        <v>51</v>
      </c>
      <c r="C59" s="246" t="str">
        <f t="shared" si="4"/>
        <v/>
      </c>
      <c r="D59" s="246"/>
      <c r="E59" s="88"/>
      <c r="F59" s="29"/>
      <c r="G59" s="32"/>
      <c r="H59" s="55"/>
      <c r="I59" s="55"/>
      <c r="J59" s="55"/>
      <c r="K59" s="55"/>
      <c r="L59" s="55"/>
      <c r="M59" s="55"/>
      <c r="N59" s="55"/>
      <c r="O59" s="57"/>
      <c r="P59" s="39" t="s">
        <v>3</v>
      </c>
      <c r="Q59" s="245"/>
      <c r="R59" s="245"/>
      <c r="S59" s="80"/>
      <c r="T59" s="72">
        <f t="shared" si="5"/>
        <v>0</v>
      </c>
      <c r="U59" s="246" t="str">
        <f t="shared" si="0"/>
        <v/>
      </c>
      <c r="V59" s="246"/>
      <c r="W59" s="4" t="e">
        <f t="shared" si="6"/>
        <v>#VALUE!</v>
      </c>
      <c r="X59" s="88"/>
      <c r="Y59" s="29"/>
      <c r="Z59" s="32"/>
      <c r="AA59" s="247">
        <f t="shared" si="8"/>
        <v>0</v>
      </c>
      <c r="AB59" s="247"/>
      <c r="AC59" s="39">
        <f t="shared" si="1"/>
        <v>0</v>
      </c>
      <c r="AD59" s="279" t="str">
        <f t="shared" si="2"/>
        <v/>
      </c>
      <c r="AE59" s="279"/>
      <c r="AF59" s="280" t="str">
        <f t="shared" si="3"/>
        <v/>
      </c>
      <c r="AG59" s="280"/>
      <c r="AI59" s="78"/>
      <c r="AJ59" s="78"/>
      <c r="AN59" s="47" t="e">
        <f t="shared" si="15"/>
        <v>#VALUE!</v>
      </c>
      <c r="AO59" s="47" t="e">
        <f t="shared" si="16"/>
        <v>#VALUE!</v>
      </c>
      <c r="AP59" s="46" t="e">
        <f t="shared" si="17"/>
        <v>#VALUE!</v>
      </c>
    </row>
    <row r="60" spans="2:42" hidden="1" x14ac:dyDescent="0.15">
      <c r="B60" s="39">
        <v>52</v>
      </c>
      <c r="C60" s="246" t="str">
        <f t="shared" si="4"/>
        <v/>
      </c>
      <c r="D60" s="246"/>
      <c r="E60" s="88"/>
      <c r="F60" s="29"/>
      <c r="G60" s="32"/>
      <c r="H60" s="55"/>
      <c r="I60" s="55"/>
      <c r="J60" s="55"/>
      <c r="K60" s="55"/>
      <c r="L60" s="55"/>
      <c r="M60" s="55"/>
      <c r="N60" s="55"/>
      <c r="O60" s="57"/>
      <c r="P60" s="39" t="s">
        <v>3</v>
      </c>
      <c r="Q60" s="245"/>
      <c r="R60" s="245"/>
      <c r="S60" s="80"/>
      <c r="T60" s="72">
        <f t="shared" si="5"/>
        <v>0</v>
      </c>
      <c r="U60" s="246" t="str">
        <f t="shared" si="0"/>
        <v/>
      </c>
      <c r="V60" s="246"/>
      <c r="W60" s="4" t="e">
        <f t="shared" si="6"/>
        <v>#VALUE!</v>
      </c>
      <c r="X60" s="88"/>
      <c r="Y60" s="29"/>
      <c r="Z60" s="32"/>
      <c r="AA60" s="247">
        <f t="shared" si="8"/>
        <v>0</v>
      </c>
      <c r="AB60" s="247"/>
      <c r="AC60" s="39">
        <f t="shared" si="1"/>
        <v>0</v>
      </c>
      <c r="AD60" s="279" t="str">
        <f t="shared" si="2"/>
        <v/>
      </c>
      <c r="AE60" s="279"/>
      <c r="AF60" s="280" t="str">
        <f t="shared" si="3"/>
        <v/>
      </c>
      <c r="AG60" s="280"/>
      <c r="AI60" s="78"/>
      <c r="AJ60" s="78"/>
      <c r="AK60" s="34"/>
      <c r="AL60" s="34"/>
      <c r="AN60" s="47" t="e">
        <f t="shared" si="15"/>
        <v>#VALUE!</v>
      </c>
      <c r="AO60" s="47" t="e">
        <f t="shared" si="16"/>
        <v>#VALUE!</v>
      </c>
      <c r="AP60" s="46" t="e">
        <f t="shared" si="17"/>
        <v>#VALUE!</v>
      </c>
    </row>
    <row r="61" spans="2:42" hidden="1" x14ac:dyDescent="0.15">
      <c r="B61" s="39">
        <v>53</v>
      </c>
      <c r="C61" s="246" t="str">
        <f t="shared" si="4"/>
        <v/>
      </c>
      <c r="D61" s="246"/>
      <c r="E61" s="88"/>
      <c r="F61" s="29"/>
      <c r="G61" s="32"/>
      <c r="H61" s="55"/>
      <c r="I61" s="55"/>
      <c r="J61" s="55"/>
      <c r="K61" s="55"/>
      <c r="L61" s="55"/>
      <c r="M61" s="55"/>
      <c r="N61" s="55"/>
      <c r="O61" s="57"/>
      <c r="P61" s="39" t="s">
        <v>3</v>
      </c>
      <c r="Q61" s="245"/>
      <c r="R61" s="245"/>
      <c r="S61" s="80"/>
      <c r="T61" s="72">
        <f t="shared" si="5"/>
        <v>0</v>
      </c>
      <c r="U61" s="246" t="str">
        <f t="shared" si="0"/>
        <v/>
      </c>
      <c r="V61" s="246"/>
      <c r="W61" s="4" t="e">
        <f t="shared" si="6"/>
        <v>#VALUE!</v>
      </c>
      <c r="X61" s="88"/>
      <c r="Y61" s="29"/>
      <c r="Z61" s="32"/>
      <c r="AA61" s="247">
        <f t="shared" si="8"/>
        <v>0</v>
      </c>
      <c r="AB61" s="247"/>
      <c r="AC61" s="39">
        <f t="shared" si="1"/>
        <v>0</v>
      </c>
      <c r="AD61" s="279" t="str">
        <f t="shared" si="2"/>
        <v/>
      </c>
      <c r="AE61" s="279"/>
      <c r="AF61" s="280" t="str">
        <f t="shared" si="3"/>
        <v/>
      </c>
      <c r="AG61" s="280"/>
      <c r="AI61" s="78"/>
      <c r="AJ61" s="78"/>
      <c r="AN61" s="47" t="e">
        <f t="shared" si="15"/>
        <v>#VALUE!</v>
      </c>
      <c r="AO61" s="47" t="e">
        <f t="shared" si="16"/>
        <v>#VALUE!</v>
      </c>
      <c r="AP61" s="46" t="e">
        <f t="shared" si="17"/>
        <v>#VALUE!</v>
      </c>
    </row>
    <row r="62" spans="2:42" hidden="1" x14ac:dyDescent="0.15">
      <c r="B62" s="39">
        <v>54</v>
      </c>
      <c r="C62" s="246" t="str">
        <f t="shared" si="4"/>
        <v/>
      </c>
      <c r="D62" s="246"/>
      <c r="E62" s="88"/>
      <c r="F62" s="29"/>
      <c r="G62" s="32"/>
      <c r="H62" s="55"/>
      <c r="I62" s="55"/>
      <c r="J62" s="55"/>
      <c r="K62" s="55"/>
      <c r="L62" s="55"/>
      <c r="M62" s="55"/>
      <c r="N62" s="55"/>
      <c r="O62" s="57"/>
      <c r="P62" s="39" t="s">
        <v>3</v>
      </c>
      <c r="Q62" s="245"/>
      <c r="R62" s="245"/>
      <c r="S62" s="80"/>
      <c r="T62" s="72">
        <f t="shared" si="5"/>
        <v>0</v>
      </c>
      <c r="U62" s="246" t="str">
        <f t="shared" si="0"/>
        <v/>
      </c>
      <c r="V62" s="246"/>
      <c r="W62" s="4" t="e">
        <f t="shared" si="6"/>
        <v>#VALUE!</v>
      </c>
      <c r="X62" s="88"/>
      <c r="Y62" s="29"/>
      <c r="Z62" s="32"/>
      <c r="AA62" s="247">
        <f t="shared" si="8"/>
        <v>0</v>
      </c>
      <c r="AB62" s="247"/>
      <c r="AC62" s="39">
        <f t="shared" si="1"/>
        <v>0</v>
      </c>
      <c r="AD62" s="279" t="str">
        <f t="shared" si="2"/>
        <v/>
      </c>
      <c r="AE62" s="279"/>
      <c r="AF62" s="280" t="str">
        <f t="shared" si="3"/>
        <v/>
      </c>
      <c r="AG62" s="280"/>
      <c r="AI62" s="78"/>
      <c r="AJ62" s="78"/>
      <c r="AN62" s="47" t="e">
        <f t="shared" si="15"/>
        <v>#VALUE!</v>
      </c>
      <c r="AO62" s="47" t="e">
        <f t="shared" si="16"/>
        <v>#VALUE!</v>
      </c>
      <c r="AP62" s="46" t="e">
        <f t="shared" si="17"/>
        <v>#VALUE!</v>
      </c>
    </row>
    <row r="63" spans="2:42" hidden="1" x14ac:dyDescent="0.15">
      <c r="B63" s="39">
        <v>55</v>
      </c>
      <c r="C63" s="246" t="str">
        <f t="shared" si="4"/>
        <v/>
      </c>
      <c r="D63" s="246"/>
      <c r="E63" s="88"/>
      <c r="F63" s="29"/>
      <c r="G63" s="32"/>
      <c r="H63" s="55"/>
      <c r="I63" s="55"/>
      <c r="J63" s="55"/>
      <c r="K63" s="55"/>
      <c r="L63" s="55"/>
      <c r="M63" s="55"/>
      <c r="N63" s="55"/>
      <c r="O63" s="57"/>
      <c r="P63" s="39" t="s">
        <v>3</v>
      </c>
      <c r="Q63" s="245"/>
      <c r="R63" s="245"/>
      <c r="S63" s="80"/>
      <c r="T63" s="72">
        <f t="shared" si="5"/>
        <v>0</v>
      </c>
      <c r="U63" s="246" t="str">
        <f t="shared" si="0"/>
        <v/>
      </c>
      <c r="V63" s="246"/>
      <c r="W63" s="4" t="e">
        <f t="shared" si="6"/>
        <v>#VALUE!</v>
      </c>
      <c r="X63" s="88"/>
      <c r="Y63" s="29"/>
      <c r="Z63" s="32"/>
      <c r="AA63" s="247">
        <f t="shared" si="8"/>
        <v>0</v>
      </c>
      <c r="AB63" s="247"/>
      <c r="AC63" s="39">
        <f t="shared" si="1"/>
        <v>0</v>
      </c>
      <c r="AD63" s="279" t="str">
        <f t="shared" si="2"/>
        <v/>
      </c>
      <c r="AE63" s="279"/>
      <c r="AF63" s="280" t="str">
        <f t="shared" si="3"/>
        <v/>
      </c>
      <c r="AG63" s="280"/>
      <c r="AI63" s="78"/>
      <c r="AJ63" s="78"/>
      <c r="AK63" s="34"/>
      <c r="AL63" s="34"/>
      <c r="AN63" s="47"/>
      <c r="AO63" s="47"/>
      <c r="AP63" s="46"/>
    </row>
    <row r="64" spans="2:42" hidden="1" x14ac:dyDescent="0.15">
      <c r="B64" s="39">
        <v>56</v>
      </c>
      <c r="C64" s="246" t="str">
        <f t="shared" si="4"/>
        <v/>
      </c>
      <c r="D64" s="246"/>
      <c r="E64" s="88"/>
      <c r="F64" s="29"/>
      <c r="G64" s="32"/>
      <c r="H64" s="55"/>
      <c r="I64" s="55"/>
      <c r="J64" s="55"/>
      <c r="K64" s="55"/>
      <c r="L64" s="55"/>
      <c r="M64" s="55"/>
      <c r="N64" s="55"/>
      <c r="O64" s="57"/>
      <c r="P64" s="39" t="s">
        <v>3</v>
      </c>
      <c r="Q64" s="245"/>
      <c r="R64" s="245"/>
      <c r="S64" s="80"/>
      <c r="T64" s="72">
        <f t="shared" si="5"/>
        <v>0</v>
      </c>
      <c r="U64" s="246" t="str">
        <f t="shared" si="0"/>
        <v/>
      </c>
      <c r="V64" s="246"/>
      <c r="W64" s="4" t="e">
        <f t="shared" si="6"/>
        <v>#VALUE!</v>
      </c>
      <c r="X64" s="88"/>
      <c r="Y64" s="29"/>
      <c r="Z64" s="32"/>
      <c r="AA64" s="247">
        <f t="shared" si="8"/>
        <v>0</v>
      </c>
      <c r="AB64" s="247"/>
      <c r="AC64" s="39">
        <f t="shared" si="1"/>
        <v>0</v>
      </c>
      <c r="AD64" s="279" t="str">
        <f t="shared" si="2"/>
        <v/>
      </c>
      <c r="AE64" s="279"/>
      <c r="AF64" s="280" t="str">
        <f t="shared" si="3"/>
        <v/>
      </c>
      <c r="AG64" s="280"/>
      <c r="AI64" s="78"/>
      <c r="AJ64" s="78"/>
      <c r="AN64" s="47"/>
      <c r="AO64" s="47"/>
      <c r="AP64" s="46"/>
    </row>
    <row r="65" spans="2:42" hidden="1" x14ac:dyDescent="0.15">
      <c r="B65" s="39">
        <v>57</v>
      </c>
      <c r="C65" s="246" t="str">
        <f t="shared" si="4"/>
        <v/>
      </c>
      <c r="D65" s="246"/>
      <c r="E65" s="88"/>
      <c r="F65" s="29"/>
      <c r="G65" s="32"/>
      <c r="H65" s="55"/>
      <c r="I65" s="55"/>
      <c r="J65" s="55"/>
      <c r="K65" s="55"/>
      <c r="L65" s="55"/>
      <c r="M65" s="55"/>
      <c r="N65" s="55"/>
      <c r="O65" s="57"/>
      <c r="P65" s="39" t="s">
        <v>3</v>
      </c>
      <c r="Q65" s="245"/>
      <c r="R65" s="245"/>
      <c r="S65" s="80"/>
      <c r="T65" s="72">
        <f t="shared" si="5"/>
        <v>0</v>
      </c>
      <c r="U65" s="246" t="str">
        <f t="shared" si="0"/>
        <v/>
      </c>
      <c r="V65" s="246"/>
      <c r="W65" s="4" t="e">
        <f t="shared" si="6"/>
        <v>#VALUE!</v>
      </c>
      <c r="X65" s="88"/>
      <c r="Y65" s="29"/>
      <c r="Z65" s="32"/>
      <c r="AA65" s="247">
        <f t="shared" si="8"/>
        <v>0</v>
      </c>
      <c r="AB65" s="247"/>
      <c r="AC65" s="39">
        <f t="shared" si="1"/>
        <v>0</v>
      </c>
      <c r="AD65" s="279" t="str">
        <f t="shared" si="2"/>
        <v/>
      </c>
      <c r="AE65" s="279"/>
      <c r="AF65" s="280" t="str">
        <f t="shared" si="3"/>
        <v/>
      </c>
      <c r="AG65" s="280"/>
      <c r="AI65" s="78"/>
      <c r="AJ65" s="78"/>
      <c r="AN65" s="47" t="e">
        <f>ROUNDUP(U65,0)</f>
        <v>#VALUE!</v>
      </c>
      <c r="AO65" s="47" t="e">
        <f>ROUNDUP(AD65,0)*(-1)</f>
        <v>#VALUE!</v>
      </c>
      <c r="AP65" s="46" t="e">
        <f>IF(AN65=AO65,0,IF(AN65&gt;AO65,1,2))</f>
        <v>#VALUE!</v>
      </c>
    </row>
    <row r="66" spans="2:42" hidden="1" x14ac:dyDescent="0.15">
      <c r="B66" s="39">
        <v>58</v>
      </c>
      <c r="C66" s="246" t="str">
        <f t="shared" si="4"/>
        <v/>
      </c>
      <c r="D66" s="246"/>
      <c r="E66" s="88"/>
      <c r="F66" s="29"/>
      <c r="G66" s="32"/>
      <c r="H66" s="55"/>
      <c r="I66" s="55"/>
      <c r="J66" s="55"/>
      <c r="K66" s="55"/>
      <c r="L66" s="55"/>
      <c r="M66" s="55"/>
      <c r="N66" s="55"/>
      <c r="O66" s="57"/>
      <c r="P66" s="39" t="s">
        <v>3</v>
      </c>
      <c r="Q66" s="245"/>
      <c r="R66" s="245"/>
      <c r="S66" s="80"/>
      <c r="T66" s="72">
        <f t="shared" si="5"/>
        <v>0</v>
      </c>
      <c r="U66" s="246" t="str">
        <f t="shared" si="0"/>
        <v/>
      </c>
      <c r="V66" s="246"/>
      <c r="W66" s="4" t="e">
        <f t="shared" si="6"/>
        <v>#VALUE!</v>
      </c>
      <c r="X66" s="88"/>
      <c r="Y66" s="29"/>
      <c r="Z66" s="32"/>
      <c r="AA66" s="247">
        <f t="shared" si="8"/>
        <v>0</v>
      </c>
      <c r="AB66" s="247"/>
      <c r="AC66" s="39">
        <f t="shared" si="1"/>
        <v>0</v>
      </c>
      <c r="AD66" s="279" t="str">
        <f t="shared" si="2"/>
        <v/>
      </c>
      <c r="AE66" s="279"/>
      <c r="AF66" s="280" t="str">
        <f t="shared" si="3"/>
        <v/>
      </c>
      <c r="AG66" s="280"/>
      <c r="AI66" s="78"/>
      <c r="AJ66" s="78"/>
      <c r="AN66" s="47"/>
      <c r="AO66" s="47"/>
      <c r="AP66" s="46"/>
    </row>
    <row r="67" spans="2:42" hidden="1" x14ac:dyDescent="0.15">
      <c r="B67" s="39">
        <v>59</v>
      </c>
      <c r="C67" s="246" t="str">
        <f t="shared" si="4"/>
        <v/>
      </c>
      <c r="D67" s="246"/>
      <c r="E67" s="88"/>
      <c r="F67" s="29"/>
      <c r="G67" s="32"/>
      <c r="H67" s="55"/>
      <c r="I67" s="55"/>
      <c r="J67" s="55"/>
      <c r="K67" s="55"/>
      <c r="L67" s="55"/>
      <c r="M67" s="55"/>
      <c r="N67" s="55"/>
      <c r="O67" s="57"/>
      <c r="P67" s="39" t="s">
        <v>3</v>
      </c>
      <c r="Q67" s="245"/>
      <c r="R67" s="245"/>
      <c r="S67" s="80"/>
      <c r="T67" s="72">
        <f t="shared" si="5"/>
        <v>0</v>
      </c>
      <c r="U67" s="246" t="str">
        <f t="shared" si="0"/>
        <v/>
      </c>
      <c r="V67" s="246"/>
      <c r="W67" s="4" t="e">
        <f t="shared" si="6"/>
        <v>#VALUE!</v>
      </c>
      <c r="X67" s="88"/>
      <c r="Y67" s="29"/>
      <c r="Z67" s="32"/>
      <c r="AA67" s="247">
        <f t="shared" si="8"/>
        <v>0</v>
      </c>
      <c r="AB67" s="247"/>
      <c r="AC67" s="39">
        <f t="shared" si="1"/>
        <v>0</v>
      </c>
      <c r="AD67" s="279" t="str">
        <f t="shared" si="2"/>
        <v/>
      </c>
      <c r="AE67" s="279"/>
      <c r="AF67" s="280" t="str">
        <f t="shared" si="3"/>
        <v/>
      </c>
      <c r="AG67" s="280"/>
      <c r="AI67" s="78"/>
      <c r="AJ67" s="78"/>
      <c r="AN67" s="47"/>
      <c r="AO67" s="47"/>
      <c r="AP67" s="46"/>
    </row>
    <row r="68" spans="2:42" hidden="1" x14ac:dyDescent="0.15">
      <c r="B68" s="39">
        <v>60</v>
      </c>
      <c r="C68" s="246" t="str">
        <f t="shared" si="4"/>
        <v/>
      </c>
      <c r="D68" s="246"/>
      <c r="E68" s="88"/>
      <c r="F68" s="29"/>
      <c r="G68" s="32"/>
      <c r="H68" s="55"/>
      <c r="I68" s="55"/>
      <c r="J68" s="55"/>
      <c r="K68" s="55"/>
      <c r="L68" s="55"/>
      <c r="M68" s="55"/>
      <c r="N68" s="55"/>
      <c r="O68" s="57"/>
      <c r="P68" s="39" t="s">
        <v>3</v>
      </c>
      <c r="Q68" s="245"/>
      <c r="R68" s="245"/>
      <c r="S68" s="80"/>
      <c r="T68" s="72">
        <f t="shared" si="5"/>
        <v>0</v>
      </c>
      <c r="U68" s="246" t="str">
        <f t="shared" si="0"/>
        <v/>
      </c>
      <c r="V68" s="246"/>
      <c r="W68" s="4" t="e">
        <f t="shared" si="6"/>
        <v>#VALUE!</v>
      </c>
      <c r="X68" s="88"/>
      <c r="Y68" s="29"/>
      <c r="Z68" s="32"/>
      <c r="AA68" s="247">
        <f t="shared" si="8"/>
        <v>0</v>
      </c>
      <c r="AB68" s="247"/>
      <c r="AC68" s="39">
        <f t="shared" si="1"/>
        <v>0</v>
      </c>
      <c r="AD68" s="279" t="str">
        <f t="shared" si="2"/>
        <v/>
      </c>
      <c r="AE68" s="279"/>
      <c r="AF68" s="280" t="str">
        <f t="shared" si="3"/>
        <v/>
      </c>
      <c r="AG68" s="280"/>
      <c r="AI68" s="78"/>
      <c r="AJ68" s="78"/>
      <c r="AN68" s="47" t="e">
        <f>ROUNDUP(U68,0)</f>
        <v>#VALUE!</v>
      </c>
      <c r="AO68" s="47" t="e">
        <f>ROUNDUP(AD68,0)*(-1)</f>
        <v>#VALUE!</v>
      </c>
      <c r="AP68" s="46" t="e">
        <f>IF(AN68=AO68,0,IF(AN68&gt;AO68,1,2))</f>
        <v>#VALUE!</v>
      </c>
    </row>
    <row r="69" spans="2:42" hidden="1" x14ac:dyDescent="0.15">
      <c r="B69" s="39">
        <v>61</v>
      </c>
      <c r="C69" s="246" t="str">
        <f t="shared" si="4"/>
        <v/>
      </c>
      <c r="D69" s="246"/>
      <c r="E69" s="88"/>
      <c r="F69" s="29"/>
      <c r="G69" s="32"/>
      <c r="H69" s="55"/>
      <c r="I69" s="55"/>
      <c r="J69" s="55"/>
      <c r="K69" s="55"/>
      <c r="L69" s="55"/>
      <c r="M69" s="55"/>
      <c r="N69" s="55"/>
      <c r="O69" s="57"/>
      <c r="P69" s="39" t="s">
        <v>3</v>
      </c>
      <c r="Q69" s="245"/>
      <c r="R69" s="245"/>
      <c r="S69" s="80"/>
      <c r="T69" s="72">
        <f t="shared" si="5"/>
        <v>0</v>
      </c>
      <c r="U69" s="246" t="str">
        <f t="shared" si="0"/>
        <v/>
      </c>
      <c r="V69" s="246"/>
      <c r="W69" s="4" t="e">
        <f t="shared" si="6"/>
        <v>#VALUE!</v>
      </c>
      <c r="X69" s="88"/>
      <c r="Y69" s="29"/>
      <c r="Z69" s="32"/>
      <c r="AA69" s="247">
        <f t="shared" si="8"/>
        <v>0</v>
      </c>
      <c r="AB69" s="247"/>
      <c r="AC69" s="39">
        <f t="shared" si="1"/>
        <v>0</v>
      </c>
      <c r="AD69" s="279" t="str">
        <f t="shared" si="2"/>
        <v/>
      </c>
      <c r="AE69" s="279"/>
      <c r="AF69" s="280" t="str">
        <f t="shared" si="3"/>
        <v/>
      </c>
      <c r="AG69" s="280"/>
      <c r="AI69" s="78"/>
      <c r="AJ69" s="78"/>
      <c r="AN69" s="47" t="e">
        <f>ROUNDUP(U69,0)</f>
        <v>#VALUE!</v>
      </c>
      <c r="AO69" s="47" t="e">
        <f>ROUNDUP(AD69,0)*(-1)</f>
        <v>#VALUE!</v>
      </c>
      <c r="AP69" s="46" t="e">
        <f>IF(AN69=AO69,0,IF(AN69&gt;AO69,1,2))</f>
        <v>#VALUE!</v>
      </c>
    </row>
    <row r="70" spans="2:42" hidden="1" x14ac:dyDescent="0.15">
      <c r="B70" s="39">
        <v>62</v>
      </c>
      <c r="C70" s="246" t="str">
        <f t="shared" si="4"/>
        <v/>
      </c>
      <c r="D70" s="246"/>
      <c r="E70" s="88"/>
      <c r="F70" s="29"/>
      <c r="G70" s="32"/>
      <c r="H70" s="55"/>
      <c r="I70" s="55"/>
      <c r="J70" s="55"/>
      <c r="K70" s="55"/>
      <c r="L70" s="55"/>
      <c r="M70" s="55"/>
      <c r="N70" s="55"/>
      <c r="O70" s="57"/>
      <c r="P70" s="39" t="s">
        <v>3</v>
      </c>
      <c r="Q70" s="245"/>
      <c r="R70" s="245"/>
      <c r="S70" s="80"/>
      <c r="T70" s="72">
        <f t="shared" si="5"/>
        <v>0</v>
      </c>
      <c r="U70" s="246" t="str">
        <f t="shared" si="0"/>
        <v/>
      </c>
      <c r="V70" s="246"/>
      <c r="W70" s="4" t="e">
        <f t="shared" si="6"/>
        <v>#VALUE!</v>
      </c>
      <c r="X70" s="88"/>
      <c r="Y70" s="29"/>
      <c r="Z70" s="32"/>
      <c r="AA70" s="247">
        <f t="shared" si="8"/>
        <v>0</v>
      </c>
      <c r="AB70" s="247"/>
      <c r="AC70" s="39">
        <f t="shared" si="1"/>
        <v>0</v>
      </c>
      <c r="AD70" s="279" t="str">
        <f t="shared" si="2"/>
        <v/>
      </c>
      <c r="AE70" s="279"/>
      <c r="AF70" s="280" t="str">
        <f t="shared" si="3"/>
        <v/>
      </c>
      <c r="AG70" s="280"/>
      <c r="AI70" s="78"/>
      <c r="AJ70" s="78"/>
      <c r="AK70" s="34"/>
      <c r="AL70" s="34"/>
      <c r="AN70" s="47"/>
      <c r="AO70" s="47"/>
      <c r="AP70" s="46"/>
    </row>
    <row r="71" spans="2:42" hidden="1" x14ac:dyDescent="0.15">
      <c r="B71" s="39">
        <v>63</v>
      </c>
      <c r="C71" s="246" t="str">
        <f t="shared" si="4"/>
        <v/>
      </c>
      <c r="D71" s="246"/>
      <c r="E71" s="88"/>
      <c r="F71" s="29"/>
      <c r="G71" s="32"/>
      <c r="H71" s="55"/>
      <c r="I71" s="55"/>
      <c r="J71" s="55"/>
      <c r="K71" s="55"/>
      <c r="L71" s="55"/>
      <c r="M71" s="55"/>
      <c r="N71" s="55"/>
      <c r="O71" s="57"/>
      <c r="P71" s="39" t="s">
        <v>3</v>
      </c>
      <c r="Q71" s="245"/>
      <c r="R71" s="245"/>
      <c r="S71" s="80"/>
      <c r="T71" s="72">
        <f t="shared" si="5"/>
        <v>0</v>
      </c>
      <c r="U71" s="246" t="str">
        <f t="shared" si="0"/>
        <v/>
      </c>
      <c r="V71" s="246"/>
      <c r="W71" s="4" t="e">
        <f t="shared" si="6"/>
        <v>#VALUE!</v>
      </c>
      <c r="X71" s="88"/>
      <c r="Y71" s="29"/>
      <c r="Z71" s="32"/>
      <c r="AA71" s="247">
        <f t="shared" si="8"/>
        <v>0</v>
      </c>
      <c r="AB71" s="247"/>
      <c r="AC71" s="39">
        <f t="shared" si="1"/>
        <v>0</v>
      </c>
      <c r="AD71" s="279" t="str">
        <f t="shared" si="2"/>
        <v/>
      </c>
      <c r="AE71" s="279"/>
      <c r="AF71" s="280" t="str">
        <f t="shared" si="3"/>
        <v/>
      </c>
      <c r="AG71" s="280"/>
      <c r="AI71" s="78"/>
      <c r="AJ71" s="78"/>
      <c r="AN71" s="47" t="e">
        <f>ROUNDUP(U71,0)</f>
        <v>#VALUE!</v>
      </c>
      <c r="AO71" s="47" t="e">
        <f>ROUNDUP(AD71,0)*(-1)</f>
        <v>#VALUE!</v>
      </c>
      <c r="AP71" s="46" t="e">
        <f>IF(AN71=AO71,0,IF(AN71&gt;AO71,1,2))</f>
        <v>#VALUE!</v>
      </c>
    </row>
    <row r="72" spans="2:42" hidden="1" x14ac:dyDescent="0.15">
      <c r="B72" s="39">
        <v>64</v>
      </c>
      <c r="C72" s="246" t="str">
        <f t="shared" si="4"/>
        <v/>
      </c>
      <c r="D72" s="246"/>
      <c r="E72" s="88"/>
      <c r="F72" s="29"/>
      <c r="G72" s="32"/>
      <c r="H72" s="55"/>
      <c r="I72" s="55"/>
      <c r="J72" s="55"/>
      <c r="K72" s="55"/>
      <c r="L72" s="55"/>
      <c r="M72" s="55"/>
      <c r="N72" s="55"/>
      <c r="O72" s="57"/>
      <c r="P72" s="39" t="s">
        <v>3</v>
      </c>
      <c r="Q72" s="245"/>
      <c r="R72" s="245"/>
      <c r="S72" s="80"/>
      <c r="T72" s="72">
        <f t="shared" si="5"/>
        <v>0</v>
      </c>
      <c r="U72" s="246" t="str">
        <f t="shared" si="0"/>
        <v/>
      </c>
      <c r="V72" s="246"/>
      <c r="W72" s="4" t="e">
        <f t="shared" si="6"/>
        <v>#VALUE!</v>
      </c>
      <c r="X72" s="88"/>
      <c r="Y72" s="29"/>
      <c r="Z72" s="32"/>
      <c r="AA72" s="247">
        <f t="shared" si="8"/>
        <v>0</v>
      </c>
      <c r="AB72" s="247"/>
      <c r="AC72" s="39">
        <f t="shared" si="1"/>
        <v>0</v>
      </c>
      <c r="AD72" s="279" t="str">
        <f t="shared" si="2"/>
        <v/>
      </c>
      <c r="AE72" s="279"/>
      <c r="AF72" s="280" t="str">
        <f t="shared" si="3"/>
        <v/>
      </c>
      <c r="AG72" s="280"/>
      <c r="AI72" s="78"/>
      <c r="AJ72" s="78"/>
      <c r="AN72" s="47" t="e">
        <f>ROUNDUP(U72,0)</f>
        <v>#VALUE!</v>
      </c>
      <c r="AO72" s="47" t="e">
        <f>ROUNDUP(AD72,0)*(-1)</f>
        <v>#VALUE!</v>
      </c>
      <c r="AP72" s="46" t="e">
        <f>IF(AN72=AO72,0,IF(AN72&gt;AO72,1,2))</f>
        <v>#VALUE!</v>
      </c>
    </row>
    <row r="73" spans="2:42" hidden="1" x14ac:dyDescent="0.15">
      <c r="B73" s="39">
        <v>65</v>
      </c>
      <c r="C73" s="246" t="str">
        <f t="shared" si="4"/>
        <v/>
      </c>
      <c r="D73" s="246"/>
      <c r="E73" s="88"/>
      <c r="F73" s="29"/>
      <c r="G73" s="32"/>
      <c r="H73" s="55"/>
      <c r="I73" s="55"/>
      <c r="J73" s="55"/>
      <c r="K73" s="55"/>
      <c r="L73" s="55"/>
      <c r="M73" s="55"/>
      <c r="N73" s="55"/>
      <c r="O73" s="57"/>
      <c r="P73" s="39" t="s">
        <v>3</v>
      </c>
      <c r="Q73" s="245"/>
      <c r="R73" s="245"/>
      <c r="S73" s="80"/>
      <c r="T73" s="72">
        <f t="shared" si="5"/>
        <v>0</v>
      </c>
      <c r="U73" s="246" t="str">
        <f t="shared" ref="U73:U108" si="18">IF(F73="","",C73*$V$7)</f>
        <v/>
      </c>
      <c r="V73" s="246"/>
      <c r="W73" s="4" t="e">
        <f t="shared" si="6"/>
        <v>#VALUE!</v>
      </c>
      <c r="X73" s="88"/>
      <c r="Y73" s="29"/>
      <c r="Z73" s="32"/>
      <c r="AA73" s="247">
        <f t="shared" si="8"/>
        <v>0</v>
      </c>
      <c r="AB73" s="247"/>
      <c r="AC73" s="39">
        <f t="shared" ref="AC73:AC108" si="19">IF((Y73-F73)&gt;=0,Y73-F73,($AC$2-F73)+(Y73-$AD$2))</f>
        <v>0</v>
      </c>
      <c r="AD73" s="279" t="str">
        <f t="shared" ref="AD73:AD108" si="20">IF(Y73="","",(IF(P73="売",Q73-AA73,AA73-Q73))*W73*100000)</f>
        <v/>
      </c>
      <c r="AE73" s="279"/>
      <c r="AF73" s="280" t="str">
        <f t="shared" ref="AF73:AF108" si="21">IF(Y73="","",IF(P73="買",(AA73-Q73)*10000,(Q73-AA73)*10000))</f>
        <v/>
      </c>
      <c r="AG73" s="280"/>
      <c r="AI73" s="78"/>
      <c r="AJ73" s="78"/>
      <c r="AN73" s="47" t="e">
        <f>ROUNDUP(U73,0)</f>
        <v>#VALUE!</v>
      </c>
      <c r="AO73" s="47" t="e">
        <f>ROUNDUP(AD73,0)*(-1)</f>
        <v>#VALUE!</v>
      </c>
      <c r="AP73" s="46" t="e">
        <f>IF(AN73=AO73,0,IF(AN73&gt;AO73,1,2))</f>
        <v>#VALUE!</v>
      </c>
    </row>
    <row r="74" spans="2:42" hidden="1" x14ac:dyDescent="0.15">
      <c r="B74" s="39">
        <v>66</v>
      </c>
      <c r="C74" s="246" t="str">
        <f t="shared" ref="C74:C109" si="22">IF(AD73="","",C73+AD73)</f>
        <v/>
      </c>
      <c r="D74" s="246"/>
      <c r="E74" s="88"/>
      <c r="F74" s="29"/>
      <c r="G74" s="32"/>
      <c r="H74" s="55"/>
      <c r="I74" s="55"/>
      <c r="J74" s="55"/>
      <c r="K74" s="55"/>
      <c r="L74" s="55"/>
      <c r="M74" s="55"/>
      <c r="N74" s="55"/>
      <c r="O74" s="57"/>
      <c r="P74" s="39" t="s">
        <v>3</v>
      </c>
      <c r="Q74" s="245"/>
      <c r="R74" s="245"/>
      <c r="S74" s="80"/>
      <c r="T74" s="72">
        <f t="shared" ref="T74:T108" si="23">IF(Q74&gt;S74,Q74-S74,S74-Q74)</f>
        <v>0</v>
      </c>
      <c r="U74" s="246" t="str">
        <f t="shared" si="18"/>
        <v/>
      </c>
      <c r="V74" s="246"/>
      <c r="W74" s="4" t="e">
        <f t="shared" si="6"/>
        <v>#VALUE!</v>
      </c>
      <c r="X74" s="88"/>
      <c r="Y74" s="29"/>
      <c r="Z74" s="32"/>
      <c r="AA74" s="247">
        <f t="shared" ref="AA74:AA108" si="24">IF(Q74&gt;S74,Q74+(T74*2),Q74-(T74*2))</f>
        <v>0</v>
      </c>
      <c r="AB74" s="247"/>
      <c r="AC74" s="39">
        <f t="shared" si="19"/>
        <v>0</v>
      </c>
      <c r="AD74" s="279" t="str">
        <f t="shared" si="20"/>
        <v/>
      </c>
      <c r="AE74" s="279"/>
      <c r="AF74" s="280" t="str">
        <f t="shared" si="21"/>
        <v/>
      </c>
      <c r="AG74" s="280"/>
      <c r="AI74" s="78"/>
      <c r="AJ74" s="78"/>
      <c r="AN74" s="47" t="e">
        <f>ROUNDUP(U74,0)</f>
        <v>#VALUE!</v>
      </c>
      <c r="AO74" s="47" t="e">
        <f>ROUNDUP(AD74,0)*(-1)</f>
        <v>#VALUE!</v>
      </c>
      <c r="AP74" s="46" t="e">
        <f>IF(AN74=AO74,0,IF(AN74&gt;AO74,1,2))</f>
        <v>#VALUE!</v>
      </c>
    </row>
    <row r="75" spans="2:42" hidden="1" x14ac:dyDescent="0.15">
      <c r="B75" s="39">
        <v>67</v>
      </c>
      <c r="C75" s="246" t="str">
        <f t="shared" si="22"/>
        <v/>
      </c>
      <c r="D75" s="246"/>
      <c r="E75" s="88"/>
      <c r="F75" s="29"/>
      <c r="G75" s="32"/>
      <c r="H75" s="55"/>
      <c r="I75" s="55"/>
      <c r="J75" s="55"/>
      <c r="K75" s="55"/>
      <c r="L75" s="55"/>
      <c r="M75" s="55"/>
      <c r="N75" s="55"/>
      <c r="O75" s="57"/>
      <c r="P75" s="39" t="s">
        <v>3</v>
      </c>
      <c r="Q75" s="245"/>
      <c r="R75" s="245"/>
      <c r="S75" s="80"/>
      <c r="T75" s="72">
        <f t="shared" si="23"/>
        <v>0</v>
      </c>
      <c r="U75" s="246" t="str">
        <f t="shared" si="18"/>
        <v/>
      </c>
      <c r="V75" s="246"/>
      <c r="W75" s="4" t="e">
        <f t="shared" ref="W75:W108" si="25">(U75/(T75/T$6))*0.1</f>
        <v>#VALUE!</v>
      </c>
      <c r="X75" s="88"/>
      <c r="Y75" s="29"/>
      <c r="Z75" s="32"/>
      <c r="AA75" s="247">
        <f t="shared" si="24"/>
        <v>0</v>
      </c>
      <c r="AB75" s="247"/>
      <c r="AC75" s="39">
        <f t="shared" si="19"/>
        <v>0</v>
      </c>
      <c r="AD75" s="279" t="str">
        <f t="shared" si="20"/>
        <v/>
      </c>
      <c r="AE75" s="279"/>
      <c r="AF75" s="280" t="str">
        <f t="shared" si="21"/>
        <v/>
      </c>
      <c r="AG75" s="280"/>
      <c r="AI75" s="78"/>
      <c r="AJ75" s="78"/>
      <c r="AN75" s="47"/>
      <c r="AO75" s="47"/>
      <c r="AP75" s="46"/>
    </row>
    <row r="76" spans="2:42" hidden="1" x14ac:dyDescent="0.15">
      <c r="B76" s="39">
        <v>68</v>
      </c>
      <c r="C76" s="246" t="str">
        <f t="shared" si="22"/>
        <v/>
      </c>
      <c r="D76" s="246"/>
      <c r="E76" s="88"/>
      <c r="F76" s="29"/>
      <c r="G76" s="32"/>
      <c r="H76" s="55"/>
      <c r="I76" s="55"/>
      <c r="J76" s="55"/>
      <c r="K76" s="55"/>
      <c r="L76" s="55"/>
      <c r="M76" s="55"/>
      <c r="N76" s="55"/>
      <c r="O76" s="57"/>
      <c r="P76" s="39" t="s">
        <v>3</v>
      </c>
      <c r="Q76" s="245"/>
      <c r="R76" s="245"/>
      <c r="S76" s="80"/>
      <c r="T76" s="72">
        <f t="shared" si="23"/>
        <v>0</v>
      </c>
      <c r="U76" s="246" t="str">
        <f t="shared" si="18"/>
        <v/>
      </c>
      <c r="V76" s="246"/>
      <c r="W76" s="4" t="e">
        <f t="shared" si="25"/>
        <v>#VALUE!</v>
      </c>
      <c r="X76" s="88"/>
      <c r="Y76" s="29"/>
      <c r="Z76" s="32"/>
      <c r="AA76" s="247">
        <f t="shared" si="24"/>
        <v>0</v>
      </c>
      <c r="AB76" s="247"/>
      <c r="AC76" s="39">
        <f t="shared" si="19"/>
        <v>0</v>
      </c>
      <c r="AD76" s="279" t="str">
        <f t="shared" si="20"/>
        <v/>
      </c>
      <c r="AE76" s="279"/>
      <c r="AF76" s="280" t="str">
        <f t="shared" si="21"/>
        <v/>
      </c>
      <c r="AG76" s="280"/>
      <c r="AI76" s="78"/>
      <c r="AJ76" s="78"/>
      <c r="AN76" s="47"/>
      <c r="AO76" s="47"/>
      <c r="AP76" s="46"/>
    </row>
    <row r="77" spans="2:42" hidden="1" x14ac:dyDescent="0.15">
      <c r="B77" s="39">
        <v>69</v>
      </c>
      <c r="C77" s="246" t="str">
        <f t="shared" si="22"/>
        <v/>
      </c>
      <c r="D77" s="246"/>
      <c r="E77" s="88"/>
      <c r="F77" s="29"/>
      <c r="G77" s="32"/>
      <c r="H77" s="55"/>
      <c r="I77" s="55"/>
      <c r="J77" s="55"/>
      <c r="K77" s="55"/>
      <c r="L77" s="55"/>
      <c r="M77" s="55"/>
      <c r="N77" s="55"/>
      <c r="O77" s="57"/>
      <c r="P77" s="39" t="s">
        <v>3</v>
      </c>
      <c r="Q77" s="245"/>
      <c r="R77" s="245"/>
      <c r="S77" s="80"/>
      <c r="T77" s="72">
        <f t="shared" si="23"/>
        <v>0</v>
      </c>
      <c r="U77" s="246" t="str">
        <f t="shared" si="18"/>
        <v/>
      </c>
      <c r="V77" s="246"/>
      <c r="W77" s="4" t="e">
        <f t="shared" si="25"/>
        <v>#VALUE!</v>
      </c>
      <c r="X77" s="88"/>
      <c r="Y77" s="29"/>
      <c r="Z77" s="32"/>
      <c r="AA77" s="247">
        <f t="shared" si="24"/>
        <v>0</v>
      </c>
      <c r="AB77" s="247"/>
      <c r="AC77" s="39">
        <f t="shared" si="19"/>
        <v>0</v>
      </c>
      <c r="AD77" s="279" t="str">
        <f t="shared" si="20"/>
        <v/>
      </c>
      <c r="AE77" s="279"/>
      <c r="AF77" s="280" t="str">
        <f t="shared" si="21"/>
        <v/>
      </c>
      <c r="AG77" s="280"/>
      <c r="AI77" s="78"/>
      <c r="AJ77" s="78"/>
      <c r="AN77" s="47"/>
      <c r="AO77" s="47"/>
      <c r="AP77" s="46"/>
    </row>
    <row r="78" spans="2:42" hidden="1" x14ac:dyDescent="0.15">
      <c r="B78" s="39">
        <v>70</v>
      </c>
      <c r="C78" s="246" t="str">
        <f t="shared" si="22"/>
        <v/>
      </c>
      <c r="D78" s="246"/>
      <c r="E78" s="88"/>
      <c r="F78" s="29"/>
      <c r="G78" s="32"/>
      <c r="H78" s="55"/>
      <c r="I78" s="55"/>
      <c r="J78" s="55"/>
      <c r="K78" s="55"/>
      <c r="L78" s="55"/>
      <c r="M78" s="55"/>
      <c r="N78" s="55"/>
      <c r="O78" s="57"/>
      <c r="P78" s="39" t="s">
        <v>3</v>
      </c>
      <c r="Q78" s="245"/>
      <c r="R78" s="245"/>
      <c r="S78" s="80"/>
      <c r="T78" s="72">
        <f t="shared" si="23"/>
        <v>0</v>
      </c>
      <c r="U78" s="246" t="str">
        <f t="shared" si="18"/>
        <v/>
      </c>
      <c r="V78" s="246"/>
      <c r="W78" s="4" t="e">
        <f t="shared" si="25"/>
        <v>#VALUE!</v>
      </c>
      <c r="X78" s="88"/>
      <c r="Y78" s="29"/>
      <c r="Z78" s="32"/>
      <c r="AA78" s="247">
        <f t="shared" si="24"/>
        <v>0</v>
      </c>
      <c r="AB78" s="247"/>
      <c r="AC78" s="39">
        <f t="shared" si="19"/>
        <v>0</v>
      </c>
      <c r="AD78" s="279" t="str">
        <f t="shared" si="20"/>
        <v/>
      </c>
      <c r="AE78" s="279"/>
      <c r="AF78" s="280" t="str">
        <f t="shared" si="21"/>
        <v/>
      </c>
      <c r="AG78" s="280"/>
      <c r="AI78" s="78"/>
      <c r="AJ78" s="78"/>
      <c r="AN78" s="47"/>
      <c r="AO78" s="47"/>
      <c r="AP78" s="46"/>
    </row>
    <row r="79" spans="2:42" hidden="1" x14ac:dyDescent="0.15">
      <c r="B79" s="39">
        <v>71</v>
      </c>
      <c r="C79" s="246" t="str">
        <f t="shared" si="22"/>
        <v/>
      </c>
      <c r="D79" s="246"/>
      <c r="E79" s="88"/>
      <c r="F79" s="29"/>
      <c r="G79" s="32"/>
      <c r="H79" s="55"/>
      <c r="I79" s="55"/>
      <c r="J79" s="55"/>
      <c r="K79" s="55"/>
      <c r="L79" s="55"/>
      <c r="M79" s="55"/>
      <c r="N79" s="55"/>
      <c r="O79" s="57"/>
      <c r="P79" s="39" t="s">
        <v>3</v>
      </c>
      <c r="Q79" s="245"/>
      <c r="R79" s="245"/>
      <c r="S79" s="80"/>
      <c r="T79" s="72">
        <f t="shared" si="23"/>
        <v>0</v>
      </c>
      <c r="U79" s="246" t="str">
        <f t="shared" si="18"/>
        <v/>
      </c>
      <c r="V79" s="246"/>
      <c r="W79" s="4" t="e">
        <f t="shared" si="25"/>
        <v>#VALUE!</v>
      </c>
      <c r="X79" s="88"/>
      <c r="Y79" s="29"/>
      <c r="Z79" s="32"/>
      <c r="AA79" s="247">
        <f t="shared" si="24"/>
        <v>0</v>
      </c>
      <c r="AB79" s="247"/>
      <c r="AC79" s="39">
        <f t="shared" si="19"/>
        <v>0</v>
      </c>
      <c r="AD79" s="279" t="str">
        <f t="shared" si="20"/>
        <v/>
      </c>
      <c r="AE79" s="279"/>
      <c r="AF79" s="280" t="str">
        <f t="shared" si="21"/>
        <v/>
      </c>
      <c r="AG79" s="280"/>
      <c r="AI79" s="78"/>
      <c r="AJ79" s="78"/>
      <c r="AK79" s="34"/>
      <c r="AL79" s="34"/>
      <c r="AN79" s="47" t="e">
        <f>ROUNDUP(U79,0)</f>
        <v>#VALUE!</v>
      </c>
      <c r="AO79" s="47" t="e">
        <f>ROUNDUP(AD79,0)*(-1)</f>
        <v>#VALUE!</v>
      </c>
      <c r="AP79" s="46" t="e">
        <f>IF(AN79=AO79,0,IF(AN79&gt;AO79,1,2))</f>
        <v>#VALUE!</v>
      </c>
    </row>
    <row r="80" spans="2:42" hidden="1" x14ac:dyDescent="0.15">
      <c r="B80" s="39">
        <v>72</v>
      </c>
      <c r="C80" s="246" t="str">
        <f t="shared" si="22"/>
        <v/>
      </c>
      <c r="D80" s="246"/>
      <c r="E80" s="88"/>
      <c r="F80" s="29"/>
      <c r="G80" s="32"/>
      <c r="H80" s="55"/>
      <c r="I80" s="55"/>
      <c r="J80" s="55"/>
      <c r="K80" s="55"/>
      <c r="L80" s="55"/>
      <c r="M80" s="55"/>
      <c r="N80" s="55"/>
      <c r="O80" s="57"/>
      <c r="P80" s="39" t="s">
        <v>3</v>
      </c>
      <c r="Q80" s="245"/>
      <c r="R80" s="245"/>
      <c r="S80" s="80"/>
      <c r="T80" s="72">
        <f t="shared" si="23"/>
        <v>0</v>
      </c>
      <c r="U80" s="246" t="str">
        <f t="shared" si="18"/>
        <v/>
      </c>
      <c r="V80" s="246"/>
      <c r="W80" s="4" t="e">
        <f t="shared" si="25"/>
        <v>#VALUE!</v>
      </c>
      <c r="X80" s="88"/>
      <c r="Y80" s="29"/>
      <c r="Z80" s="32"/>
      <c r="AA80" s="247">
        <f t="shared" si="24"/>
        <v>0</v>
      </c>
      <c r="AB80" s="247"/>
      <c r="AC80" s="39">
        <f t="shared" si="19"/>
        <v>0</v>
      </c>
      <c r="AD80" s="279" t="str">
        <f t="shared" si="20"/>
        <v/>
      </c>
      <c r="AE80" s="279"/>
      <c r="AF80" s="280" t="str">
        <f t="shared" si="21"/>
        <v/>
      </c>
      <c r="AG80" s="280"/>
      <c r="AI80" s="78"/>
      <c r="AJ80" s="78"/>
      <c r="AN80" s="47" t="e">
        <f>ROUNDUP(U80,0)</f>
        <v>#VALUE!</v>
      </c>
      <c r="AO80" s="47" t="e">
        <f>ROUNDUP(AD80,0)*(-1)</f>
        <v>#VALUE!</v>
      </c>
      <c r="AP80" s="46" t="e">
        <f>IF(AN80=AO80,0,IF(AN80&gt;AO80,1,2))</f>
        <v>#VALUE!</v>
      </c>
    </row>
    <row r="81" spans="2:42" hidden="1" x14ac:dyDescent="0.15">
      <c r="B81" s="39">
        <v>73</v>
      </c>
      <c r="C81" s="246" t="str">
        <f t="shared" si="22"/>
        <v/>
      </c>
      <c r="D81" s="246"/>
      <c r="E81" s="88"/>
      <c r="F81" s="29"/>
      <c r="G81" s="32"/>
      <c r="H81" s="55"/>
      <c r="I81" s="55"/>
      <c r="J81" s="55"/>
      <c r="K81" s="55"/>
      <c r="L81" s="55"/>
      <c r="M81" s="55"/>
      <c r="N81" s="55"/>
      <c r="O81" s="57"/>
      <c r="P81" s="39" t="s">
        <v>3</v>
      </c>
      <c r="Q81" s="245"/>
      <c r="R81" s="245"/>
      <c r="S81" s="80"/>
      <c r="T81" s="72">
        <f t="shared" si="23"/>
        <v>0</v>
      </c>
      <c r="U81" s="246" t="str">
        <f t="shared" si="18"/>
        <v/>
      </c>
      <c r="V81" s="246"/>
      <c r="W81" s="4" t="e">
        <f t="shared" si="25"/>
        <v>#VALUE!</v>
      </c>
      <c r="X81" s="88"/>
      <c r="Y81" s="29"/>
      <c r="Z81" s="32"/>
      <c r="AA81" s="247">
        <f t="shared" si="24"/>
        <v>0</v>
      </c>
      <c r="AB81" s="247"/>
      <c r="AC81" s="39">
        <f t="shared" si="19"/>
        <v>0</v>
      </c>
      <c r="AD81" s="279" t="str">
        <f t="shared" si="20"/>
        <v/>
      </c>
      <c r="AE81" s="279"/>
      <c r="AF81" s="280" t="str">
        <f t="shared" si="21"/>
        <v/>
      </c>
      <c r="AG81" s="280"/>
      <c r="AI81" s="78"/>
      <c r="AJ81" s="78"/>
      <c r="AN81" s="47"/>
      <c r="AO81" s="47"/>
      <c r="AP81" s="46"/>
    </row>
    <row r="82" spans="2:42" hidden="1" x14ac:dyDescent="0.15">
      <c r="B82" s="39">
        <v>74</v>
      </c>
      <c r="C82" s="246" t="str">
        <f t="shared" si="22"/>
        <v/>
      </c>
      <c r="D82" s="246"/>
      <c r="E82" s="88"/>
      <c r="F82" s="29"/>
      <c r="G82" s="32"/>
      <c r="H82" s="55"/>
      <c r="I82" s="55"/>
      <c r="J82" s="55"/>
      <c r="K82" s="55"/>
      <c r="L82" s="55"/>
      <c r="M82" s="55"/>
      <c r="N82" s="55"/>
      <c r="O82" s="57"/>
      <c r="P82" s="39" t="s">
        <v>3</v>
      </c>
      <c r="Q82" s="245"/>
      <c r="R82" s="245"/>
      <c r="S82" s="80"/>
      <c r="T82" s="72">
        <f t="shared" si="23"/>
        <v>0</v>
      </c>
      <c r="U82" s="246" t="str">
        <f t="shared" si="18"/>
        <v/>
      </c>
      <c r="V82" s="246"/>
      <c r="W82" s="4" t="e">
        <f t="shared" si="25"/>
        <v>#VALUE!</v>
      </c>
      <c r="X82" s="88"/>
      <c r="Y82" s="29"/>
      <c r="Z82" s="32"/>
      <c r="AA82" s="247">
        <f t="shared" si="24"/>
        <v>0</v>
      </c>
      <c r="AB82" s="247"/>
      <c r="AC82" s="39">
        <f t="shared" si="19"/>
        <v>0</v>
      </c>
      <c r="AD82" s="279" t="str">
        <f t="shared" si="20"/>
        <v/>
      </c>
      <c r="AE82" s="279"/>
      <c r="AF82" s="280" t="str">
        <f t="shared" si="21"/>
        <v/>
      </c>
      <c r="AG82" s="280"/>
      <c r="AI82" s="78"/>
      <c r="AJ82" s="78"/>
      <c r="AN82" s="47"/>
      <c r="AO82" s="47"/>
      <c r="AP82" s="46"/>
    </row>
    <row r="83" spans="2:42" hidden="1" x14ac:dyDescent="0.15">
      <c r="B83" s="39">
        <v>75</v>
      </c>
      <c r="C83" s="246" t="str">
        <f t="shared" si="22"/>
        <v/>
      </c>
      <c r="D83" s="246"/>
      <c r="E83" s="88"/>
      <c r="F83" s="29"/>
      <c r="G83" s="32"/>
      <c r="H83" s="55"/>
      <c r="I83" s="55"/>
      <c r="J83" s="55"/>
      <c r="K83" s="55"/>
      <c r="L83" s="55"/>
      <c r="M83" s="55"/>
      <c r="N83" s="55"/>
      <c r="O83" s="57"/>
      <c r="P83" s="39" t="s">
        <v>3</v>
      </c>
      <c r="Q83" s="245"/>
      <c r="R83" s="245"/>
      <c r="S83" s="80"/>
      <c r="T83" s="72">
        <f t="shared" si="23"/>
        <v>0</v>
      </c>
      <c r="U83" s="246" t="str">
        <f t="shared" si="18"/>
        <v/>
      </c>
      <c r="V83" s="246"/>
      <c r="W83" s="4" t="e">
        <f t="shared" si="25"/>
        <v>#VALUE!</v>
      </c>
      <c r="X83" s="88"/>
      <c r="Y83" s="29"/>
      <c r="Z83" s="32"/>
      <c r="AA83" s="247">
        <f t="shared" si="24"/>
        <v>0</v>
      </c>
      <c r="AB83" s="247"/>
      <c r="AC83" s="39">
        <f t="shared" si="19"/>
        <v>0</v>
      </c>
      <c r="AD83" s="279" t="str">
        <f t="shared" si="20"/>
        <v/>
      </c>
      <c r="AE83" s="279"/>
      <c r="AF83" s="280" t="str">
        <f t="shared" si="21"/>
        <v/>
      </c>
      <c r="AG83" s="280"/>
      <c r="AI83" s="78"/>
      <c r="AJ83" s="78"/>
      <c r="AN83" s="47" t="e">
        <f>ROUNDUP(U83,0)</f>
        <v>#VALUE!</v>
      </c>
      <c r="AO83" s="47" t="e">
        <f>ROUNDUP(AD83,0)*(-1)</f>
        <v>#VALUE!</v>
      </c>
      <c r="AP83" s="46" t="e">
        <f>IF(AN83=AO83,0,IF(AN83&gt;AO83,1,2))</f>
        <v>#VALUE!</v>
      </c>
    </row>
    <row r="84" spans="2:42" hidden="1" x14ac:dyDescent="0.15">
      <c r="B84" s="39">
        <v>76</v>
      </c>
      <c r="C84" s="246" t="str">
        <f t="shared" si="22"/>
        <v/>
      </c>
      <c r="D84" s="246"/>
      <c r="E84" s="88"/>
      <c r="F84" s="29"/>
      <c r="G84" s="32"/>
      <c r="H84" s="55"/>
      <c r="I84" s="55"/>
      <c r="J84" s="55"/>
      <c r="K84" s="55"/>
      <c r="L84" s="55"/>
      <c r="M84" s="55"/>
      <c r="N84" s="55"/>
      <c r="O84" s="57"/>
      <c r="P84" s="39" t="s">
        <v>3</v>
      </c>
      <c r="Q84" s="245"/>
      <c r="R84" s="245"/>
      <c r="S84" s="80"/>
      <c r="T84" s="72">
        <f t="shared" si="23"/>
        <v>0</v>
      </c>
      <c r="U84" s="246" t="str">
        <f t="shared" si="18"/>
        <v/>
      </c>
      <c r="V84" s="246"/>
      <c r="W84" s="4" t="e">
        <f t="shared" si="25"/>
        <v>#VALUE!</v>
      </c>
      <c r="X84" s="88"/>
      <c r="Y84" s="29"/>
      <c r="Z84" s="32"/>
      <c r="AA84" s="247">
        <f t="shared" si="24"/>
        <v>0</v>
      </c>
      <c r="AB84" s="247"/>
      <c r="AC84" s="39">
        <f t="shared" si="19"/>
        <v>0</v>
      </c>
      <c r="AD84" s="279" t="str">
        <f t="shared" si="20"/>
        <v/>
      </c>
      <c r="AE84" s="279"/>
      <c r="AF84" s="280" t="str">
        <f t="shared" si="21"/>
        <v/>
      </c>
      <c r="AG84" s="280"/>
      <c r="AI84" s="78"/>
      <c r="AJ84" s="78"/>
      <c r="AN84" s="47" t="e">
        <f>ROUNDUP(U84,0)</f>
        <v>#VALUE!</v>
      </c>
      <c r="AO84" s="47" t="e">
        <f>ROUNDUP(AD84,0)*(-1)</f>
        <v>#VALUE!</v>
      </c>
      <c r="AP84" s="46" t="e">
        <f>IF(AN84=AO84,0,IF(AN84&gt;AO84,1,2))</f>
        <v>#VALUE!</v>
      </c>
    </row>
    <row r="85" spans="2:42" hidden="1" x14ac:dyDescent="0.15">
      <c r="B85" s="39">
        <v>77</v>
      </c>
      <c r="C85" s="246" t="str">
        <f t="shared" si="22"/>
        <v/>
      </c>
      <c r="D85" s="246"/>
      <c r="E85" s="88"/>
      <c r="F85" s="29"/>
      <c r="G85" s="32"/>
      <c r="H85" s="55"/>
      <c r="I85" s="55"/>
      <c r="J85" s="55"/>
      <c r="K85" s="55"/>
      <c r="L85" s="55"/>
      <c r="M85" s="55"/>
      <c r="N85" s="55"/>
      <c r="O85" s="57"/>
      <c r="P85" s="39" t="s">
        <v>3</v>
      </c>
      <c r="Q85" s="245"/>
      <c r="R85" s="245"/>
      <c r="S85" s="80"/>
      <c r="T85" s="72">
        <f t="shared" si="23"/>
        <v>0</v>
      </c>
      <c r="U85" s="246" t="str">
        <f t="shared" si="18"/>
        <v/>
      </c>
      <c r="V85" s="246"/>
      <c r="W85" s="4" t="e">
        <f t="shared" si="25"/>
        <v>#VALUE!</v>
      </c>
      <c r="X85" s="88"/>
      <c r="Y85" s="29"/>
      <c r="Z85" s="32"/>
      <c r="AA85" s="247">
        <f t="shared" si="24"/>
        <v>0</v>
      </c>
      <c r="AB85" s="247"/>
      <c r="AC85" s="39">
        <f t="shared" si="19"/>
        <v>0</v>
      </c>
      <c r="AD85" s="279" t="str">
        <f t="shared" si="20"/>
        <v/>
      </c>
      <c r="AE85" s="279"/>
      <c r="AF85" s="280" t="str">
        <f t="shared" si="21"/>
        <v/>
      </c>
      <c r="AG85" s="280"/>
      <c r="AI85" s="78"/>
      <c r="AJ85" s="78"/>
      <c r="AK85" s="34"/>
      <c r="AL85" s="34"/>
      <c r="AN85" s="47" t="e">
        <f>ROUNDUP(U85,0)</f>
        <v>#VALUE!</v>
      </c>
      <c r="AO85" s="47" t="e">
        <f>ROUNDUP(AD85,0)*(-1)</f>
        <v>#VALUE!</v>
      </c>
      <c r="AP85" s="46" t="e">
        <f>IF(AN85=AO85,0,IF(AN85&gt;AO85,1,2))</f>
        <v>#VALUE!</v>
      </c>
    </row>
    <row r="86" spans="2:42" hidden="1" x14ac:dyDescent="0.15">
      <c r="B86" s="39">
        <v>78</v>
      </c>
      <c r="C86" s="246" t="str">
        <f t="shared" si="22"/>
        <v/>
      </c>
      <c r="D86" s="246"/>
      <c r="E86" s="88"/>
      <c r="F86" s="29"/>
      <c r="G86" s="32"/>
      <c r="H86" s="55"/>
      <c r="I86" s="55"/>
      <c r="J86" s="55"/>
      <c r="K86" s="55"/>
      <c r="L86" s="55"/>
      <c r="M86" s="55"/>
      <c r="N86" s="55"/>
      <c r="O86" s="57"/>
      <c r="P86" s="39" t="s">
        <v>3</v>
      </c>
      <c r="Q86" s="245"/>
      <c r="R86" s="245"/>
      <c r="S86" s="80"/>
      <c r="T86" s="72">
        <f t="shared" si="23"/>
        <v>0</v>
      </c>
      <c r="U86" s="246" t="str">
        <f t="shared" si="18"/>
        <v/>
      </c>
      <c r="V86" s="246"/>
      <c r="W86" s="4" t="e">
        <f t="shared" si="25"/>
        <v>#VALUE!</v>
      </c>
      <c r="X86" s="88"/>
      <c r="Y86" s="29"/>
      <c r="Z86" s="32"/>
      <c r="AA86" s="247">
        <f t="shared" si="24"/>
        <v>0</v>
      </c>
      <c r="AB86" s="247"/>
      <c r="AC86" s="39">
        <f t="shared" si="19"/>
        <v>0</v>
      </c>
      <c r="AD86" s="279" t="str">
        <f t="shared" si="20"/>
        <v/>
      </c>
      <c r="AE86" s="279"/>
      <c r="AF86" s="280" t="str">
        <f>IF(Y86="","",IF(P86="買",(AA86-Q86)*10000,(Q86-AA86)*10000))</f>
        <v/>
      </c>
      <c r="AG86" s="280"/>
      <c r="AI86" s="78"/>
      <c r="AJ86" s="78"/>
      <c r="AN86" s="47"/>
      <c r="AO86" s="47"/>
      <c r="AP86" s="46"/>
    </row>
    <row r="87" spans="2:42" hidden="1" x14ac:dyDescent="0.15">
      <c r="B87" s="39">
        <v>79</v>
      </c>
      <c r="C87" s="246" t="str">
        <f t="shared" si="22"/>
        <v/>
      </c>
      <c r="D87" s="246"/>
      <c r="E87" s="88"/>
      <c r="F87" s="29"/>
      <c r="G87" s="32"/>
      <c r="H87" s="55"/>
      <c r="I87" s="55"/>
      <c r="J87" s="55"/>
      <c r="K87" s="55"/>
      <c r="L87" s="55"/>
      <c r="M87" s="55"/>
      <c r="N87" s="55"/>
      <c r="O87" s="57"/>
      <c r="P87" s="39" t="s">
        <v>3</v>
      </c>
      <c r="Q87" s="245"/>
      <c r="R87" s="245"/>
      <c r="S87" s="80"/>
      <c r="T87" s="72">
        <f t="shared" si="23"/>
        <v>0</v>
      </c>
      <c r="U87" s="246" t="str">
        <f t="shared" si="18"/>
        <v/>
      </c>
      <c r="V87" s="246"/>
      <c r="W87" s="4" t="e">
        <f t="shared" si="25"/>
        <v>#VALUE!</v>
      </c>
      <c r="X87" s="88"/>
      <c r="Y87" s="29"/>
      <c r="Z87" s="32"/>
      <c r="AA87" s="247">
        <f t="shared" si="24"/>
        <v>0</v>
      </c>
      <c r="AB87" s="247"/>
      <c r="AC87" s="39">
        <f t="shared" si="19"/>
        <v>0</v>
      </c>
      <c r="AD87" s="279" t="str">
        <f t="shared" si="20"/>
        <v/>
      </c>
      <c r="AE87" s="279"/>
      <c r="AF87" s="280" t="str">
        <f t="shared" si="21"/>
        <v/>
      </c>
      <c r="AG87" s="280"/>
      <c r="AI87" s="78"/>
      <c r="AJ87" s="78"/>
      <c r="AN87" s="47" t="e">
        <f>ROUNDUP(U87,0)</f>
        <v>#VALUE!</v>
      </c>
      <c r="AO87" s="47" t="e">
        <f>ROUNDUP(AD87,0)*(-1)</f>
        <v>#VALUE!</v>
      </c>
      <c r="AP87" s="46" t="e">
        <f>IF(AN87=AO87,0,IF(AN87&gt;AO87,1,2))</f>
        <v>#VALUE!</v>
      </c>
    </row>
    <row r="88" spans="2:42" hidden="1" x14ac:dyDescent="0.15">
      <c r="B88" s="39">
        <v>80</v>
      </c>
      <c r="C88" s="246" t="str">
        <f t="shared" si="22"/>
        <v/>
      </c>
      <c r="D88" s="246"/>
      <c r="E88" s="88"/>
      <c r="F88" s="29"/>
      <c r="G88" s="32"/>
      <c r="H88" s="55"/>
      <c r="I88" s="55"/>
      <c r="J88" s="55"/>
      <c r="K88" s="55"/>
      <c r="L88" s="55"/>
      <c r="M88" s="55"/>
      <c r="N88" s="55"/>
      <c r="O88" s="57"/>
      <c r="P88" s="39" t="s">
        <v>3</v>
      </c>
      <c r="Q88" s="245"/>
      <c r="R88" s="245"/>
      <c r="S88" s="80"/>
      <c r="T88" s="72">
        <f t="shared" si="23"/>
        <v>0</v>
      </c>
      <c r="U88" s="246" t="str">
        <f t="shared" si="18"/>
        <v/>
      </c>
      <c r="V88" s="246"/>
      <c r="W88" s="4" t="e">
        <f t="shared" si="25"/>
        <v>#VALUE!</v>
      </c>
      <c r="X88" s="88"/>
      <c r="Y88" s="29"/>
      <c r="Z88" s="32"/>
      <c r="AA88" s="247">
        <f t="shared" si="24"/>
        <v>0</v>
      </c>
      <c r="AB88" s="247"/>
      <c r="AC88" s="39">
        <f t="shared" si="19"/>
        <v>0</v>
      </c>
      <c r="AD88" s="279" t="str">
        <f t="shared" si="20"/>
        <v/>
      </c>
      <c r="AE88" s="279"/>
      <c r="AF88" s="280" t="str">
        <f t="shared" si="21"/>
        <v/>
      </c>
      <c r="AG88" s="280"/>
      <c r="AI88" s="78"/>
      <c r="AJ88" s="78"/>
      <c r="AK88" s="34"/>
      <c r="AL88" s="34"/>
      <c r="AN88" s="47"/>
      <c r="AO88" s="47"/>
      <c r="AP88" s="46"/>
    </row>
    <row r="89" spans="2:42" hidden="1" x14ac:dyDescent="0.15">
      <c r="B89" s="39">
        <v>81</v>
      </c>
      <c r="C89" s="246" t="str">
        <f t="shared" si="22"/>
        <v/>
      </c>
      <c r="D89" s="246"/>
      <c r="E89" s="88"/>
      <c r="F89" s="29"/>
      <c r="G89" s="32"/>
      <c r="H89" s="55"/>
      <c r="I89" s="55"/>
      <c r="J89" s="55"/>
      <c r="K89" s="55"/>
      <c r="L89" s="55"/>
      <c r="M89" s="55"/>
      <c r="N89" s="55"/>
      <c r="O89" s="57"/>
      <c r="P89" s="39" t="s">
        <v>3</v>
      </c>
      <c r="Q89" s="245"/>
      <c r="R89" s="245"/>
      <c r="S89" s="80"/>
      <c r="T89" s="72">
        <f t="shared" si="23"/>
        <v>0</v>
      </c>
      <c r="U89" s="246" t="str">
        <f t="shared" si="18"/>
        <v/>
      </c>
      <c r="V89" s="246"/>
      <c r="W89" s="4" t="e">
        <f t="shared" si="25"/>
        <v>#VALUE!</v>
      </c>
      <c r="X89" s="88"/>
      <c r="Y89" s="29"/>
      <c r="Z89" s="32"/>
      <c r="AA89" s="247">
        <f t="shared" si="24"/>
        <v>0</v>
      </c>
      <c r="AB89" s="247"/>
      <c r="AC89" s="39">
        <f t="shared" si="19"/>
        <v>0</v>
      </c>
      <c r="AD89" s="279" t="str">
        <f t="shared" si="20"/>
        <v/>
      </c>
      <c r="AE89" s="279"/>
      <c r="AF89" s="280" t="str">
        <f t="shared" si="21"/>
        <v/>
      </c>
      <c r="AG89" s="280"/>
      <c r="AI89" s="78"/>
      <c r="AJ89" s="78"/>
      <c r="AN89" s="47" t="e">
        <f>ROUNDUP(U89,0)</f>
        <v>#VALUE!</v>
      </c>
      <c r="AO89" s="47" t="e">
        <f>ROUNDUP(AD89,0)*(-1)</f>
        <v>#VALUE!</v>
      </c>
      <c r="AP89" s="46" t="e">
        <f>IF(AN89=AO89,0,IF(AN89&gt;AO89,1,2))</f>
        <v>#VALUE!</v>
      </c>
    </row>
    <row r="90" spans="2:42" hidden="1" x14ac:dyDescent="0.15">
      <c r="B90" s="39">
        <v>82</v>
      </c>
      <c r="C90" s="246" t="str">
        <f t="shared" si="22"/>
        <v/>
      </c>
      <c r="D90" s="246"/>
      <c r="E90" s="88"/>
      <c r="F90" s="29"/>
      <c r="G90" s="32"/>
      <c r="H90" s="55"/>
      <c r="I90" s="55"/>
      <c r="J90" s="55"/>
      <c r="K90" s="55"/>
      <c r="L90" s="55"/>
      <c r="M90" s="55"/>
      <c r="N90" s="55"/>
      <c r="O90" s="57"/>
      <c r="P90" s="39" t="s">
        <v>3</v>
      </c>
      <c r="Q90" s="245"/>
      <c r="R90" s="245"/>
      <c r="S90" s="80"/>
      <c r="T90" s="72">
        <f t="shared" si="23"/>
        <v>0</v>
      </c>
      <c r="U90" s="246" t="str">
        <f t="shared" si="18"/>
        <v/>
      </c>
      <c r="V90" s="246"/>
      <c r="W90" s="4" t="e">
        <f t="shared" si="25"/>
        <v>#VALUE!</v>
      </c>
      <c r="X90" s="88"/>
      <c r="Y90" s="29"/>
      <c r="Z90" s="32"/>
      <c r="AA90" s="247">
        <f t="shared" si="24"/>
        <v>0</v>
      </c>
      <c r="AB90" s="247"/>
      <c r="AC90" s="39">
        <f t="shared" si="19"/>
        <v>0</v>
      </c>
      <c r="AD90" s="279" t="str">
        <f t="shared" si="20"/>
        <v/>
      </c>
      <c r="AE90" s="279"/>
      <c r="AF90" s="280" t="str">
        <f t="shared" si="21"/>
        <v/>
      </c>
      <c r="AG90" s="280"/>
      <c r="AI90" s="78"/>
      <c r="AJ90" s="78"/>
      <c r="AN90" s="47"/>
      <c r="AO90" s="47"/>
      <c r="AP90" s="46"/>
    </row>
    <row r="91" spans="2:42" hidden="1" x14ac:dyDescent="0.15">
      <c r="B91" s="39">
        <v>83</v>
      </c>
      <c r="C91" s="246" t="str">
        <f t="shared" si="22"/>
        <v/>
      </c>
      <c r="D91" s="246"/>
      <c r="E91" s="88"/>
      <c r="F91" s="29"/>
      <c r="G91" s="32"/>
      <c r="H91" s="55"/>
      <c r="I91" s="55"/>
      <c r="J91" s="55"/>
      <c r="K91" s="55"/>
      <c r="L91" s="55"/>
      <c r="M91" s="55"/>
      <c r="N91" s="55"/>
      <c r="O91" s="57"/>
      <c r="P91" s="39" t="s">
        <v>3</v>
      </c>
      <c r="Q91" s="245"/>
      <c r="R91" s="245"/>
      <c r="S91" s="80"/>
      <c r="T91" s="72">
        <f t="shared" si="23"/>
        <v>0</v>
      </c>
      <c r="U91" s="246" t="str">
        <f t="shared" si="18"/>
        <v/>
      </c>
      <c r="V91" s="246"/>
      <c r="W91" s="4" t="e">
        <f t="shared" si="25"/>
        <v>#VALUE!</v>
      </c>
      <c r="X91" s="88"/>
      <c r="Y91" s="29"/>
      <c r="Z91" s="32"/>
      <c r="AA91" s="247">
        <f t="shared" si="24"/>
        <v>0</v>
      </c>
      <c r="AB91" s="247"/>
      <c r="AC91" s="39">
        <f t="shared" si="19"/>
        <v>0</v>
      </c>
      <c r="AD91" s="279" t="str">
        <f t="shared" si="20"/>
        <v/>
      </c>
      <c r="AE91" s="279"/>
      <c r="AF91" s="280" t="str">
        <f t="shared" si="21"/>
        <v/>
      </c>
      <c r="AG91" s="280"/>
      <c r="AI91" s="78"/>
      <c r="AJ91" s="78"/>
      <c r="AN91" s="47" t="e">
        <f>ROUNDUP(U91,0)</f>
        <v>#VALUE!</v>
      </c>
      <c r="AO91" s="47" t="e">
        <f>ROUNDUP(AD91,0)*(-1)</f>
        <v>#VALUE!</v>
      </c>
      <c r="AP91" s="46" t="e">
        <f t="shared" ref="AP91:AP107" si="26">IF(AN91=AO91,0,IF(AN91&gt;AO91,1,2))</f>
        <v>#VALUE!</v>
      </c>
    </row>
    <row r="92" spans="2:42" hidden="1" x14ac:dyDescent="0.15">
      <c r="B92" s="39">
        <v>84</v>
      </c>
      <c r="C92" s="246" t="str">
        <f t="shared" si="22"/>
        <v/>
      </c>
      <c r="D92" s="246"/>
      <c r="E92" s="88"/>
      <c r="F92" s="29"/>
      <c r="G92" s="32"/>
      <c r="H92" s="55"/>
      <c r="I92" s="55"/>
      <c r="J92" s="55"/>
      <c r="K92" s="55"/>
      <c r="L92" s="55"/>
      <c r="M92" s="55"/>
      <c r="N92" s="55"/>
      <c r="O92" s="57"/>
      <c r="P92" s="39" t="s">
        <v>3</v>
      </c>
      <c r="Q92" s="245"/>
      <c r="R92" s="245"/>
      <c r="S92" s="80"/>
      <c r="T92" s="72">
        <f t="shared" si="23"/>
        <v>0</v>
      </c>
      <c r="U92" s="246" t="str">
        <f t="shared" si="18"/>
        <v/>
      </c>
      <c r="V92" s="246"/>
      <c r="W92" s="4" t="e">
        <f t="shared" si="25"/>
        <v>#VALUE!</v>
      </c>
      <c r="X92" s="88"/>
      <c r="Y92" s="29"/>
      <c r="Z92" s="32"/>
      <c r="AA92" s="247">
        <f t="shared" si="24"/>
        <v>0</v>
      </c>
      <c r="AB92" s="247"/>
      <c r="AC92" s="39">
        <f t="shared" si="19"/>
        <v>0</v>
      </c>
      <c r="AD92" s="279" t="str">
        <f t="shared" si="20"/>
        <v/>
      </c>
      <c r="AE92" s="279"/>
      <c r="AF92" s="280" t="str">
        <f t="shared" si="21"/>
        <v/>
      </c>
      <c r="AG92" s="280"/>
      <c r="AI92" s="78"/>
      <c r="AJ92" s="78"/>
      <c r="AN92" s="47" t="e">
        <f>ROUNDUP(U92,0)</f>
        <v>#VALUE!</v>
      </c>
      <c r="AO92" s="47" t="e">
        <f>ROUNDUP(AD92,0)*(-1)</f>
        <v>#VALUE!</v>
      </c>
      <c r="AP92" s="46" t="e">
        <f t="shared" si="26"/>
        <v>#VALUE!</v>
      </c>
    </row>
    <row r="93" spans="2:42" hidden="1" x14ac:dyDescent="0.15">
      <c r="B93" s="39">
        <v>85</v>
      </c>
      <c r="C93" s="246" t="str">
        <f t="shared" si="22"/>
        <v/>
      </c>
      <c r="D93" s="246"/>
      <c r="E93" s="88"/>
      <c r="F93" s="29"/>
      <c r="G93" s="32"/>
      <c r="H93" s="55"/>
      <c r="I93" s="55"/>
      <c r="J93" s="55"/>
      <c r="K93" s="55"/>
      <c r="L93" s="55"/>
      <c r="M93" s="55"/>
      <c r="N93" s="55"/>
      <c r="O93" s="57"/>
      <c r="P93" s="39" t="s">
        <v>3</v>
      </c>
      <c r="Q93" s="245"/>
      <c r="R93" s="245"/>
      <c r="S93" s="80"/>
      <c r="T93" s="72">
        <f t="shared" si="23"/>
        <v>0</v>
      </c>
      <c r="U93" s="246" t="str">
        <f t="shared" si="18"/>
        <v/>
      </c>
      <c r="V93" s="246"/>
      <c r="W93" s="4" t="e">
        <f t="shared" si="25"/>
        <v>#VALUE!</v>
      </c>
      <c r="X93" s="88"/>
      <c r="Y93" s="29"/>
      <c r="Z93" s="32"/>
      <c r="AA93" s="247">
        <f t="shared" si="24"/>
        <v>0</v>
      </c>
      <c r="AB93" s="247"/>
      <c r="AC93" s="39">
        <f t="shared" si="19"/>
        <v>0</v>
      </c>
      <c r="AD93" s="279" t="str">
        <f t="shared" si="20"/>
        <v/>
      </c>
      <c r="AE93" s="279"/>
      <c r="AF93" s="280" t="str">
        <f t="shared" si="21"/>
        <v/>
      </c>
      <c r="AG93" s="280"/>
      <c r="AI93" s="78"/>
      <c r="AJ93" s="78"/>
      <c r="AK93" s="34"/>
      <c r="AL93" s="34"/>
      <c r="AN93" s="47"/>
      <c r="AO93" s="47"/>
      <c r="AP93" s="46"/>
    </row>
    <row r="94" spans="2:42" hidden="1" x14ac:dyDescent="0.15">
      <c r="B94" s="39">
        <v>86</v>
      </c>
      <c r="C94" s="246" t="str">
        <f t="shared" si="22"/>
        <v/>
      </c>
      <c r="D94" s="246"/>
      <c r="E94" s="88"/>
      <c r="F94" s="29"/>
      <c r="G94" s="32"/>
      <c r="H94" s="55"/>
      <c r="I94" s="55"/>
      <c r="J94" s="55"/>
      <c r="K94" s="55"/>
      <c r="L94" s="55"/>
      <c r="M94" s="55"/>
      <c r="N94" s="55"/>
      <c r="O94" s="57"/>
      <c r="P94" s="39" t="s">
        <v>3</v>
      </c>
      <c r="Q94" s="245"/>
      <c r="R94" s="245"/>
      <c r="S94" s="80"/>
      <c r="T94" s="72">
        <f t="shared" si="23"/>
        <v>0</v>
      </c>
      <c r="U94" s="246" t="str">
        <f t="shared" si="18"/>
        <v/>
      </c>
      <c r="V94" s="246"/>
      <c r="W94" s="4" t="e">
        <f t="shared" si="25"/>
        <v>#VALUE!</v>
      </c>
      <c r="X94" s="88"/>
      <c r="Y94" s="29"/>
      <c r="Z94" s="32"/>
      <c r="AA94" s="247">
        <f t="shared" si="24"/>
        <v>0</v>
      </c>
      <c r="AB94" s="247"/>
      <c r="AC94" s="39">
        <f t="shared" si="19"/>
        <v>0</v>
      </c>
      <c r="AD94" s="279" t="str">
        <f t="shared" si="20"/>
        <v/>
      </c>
      <c r="AE94" s="279"/>
      <c r="AF94" s="280" t="str">
        <f t="shared" si="21"/>
        <v/>
      </c>
      <c r="AG94" s="280"/>
      <c r="AI94" s="78"/>
      <c r="AJ94" s="78"/>
      <c r="AN94" s="47"/>
      <c r="AO94" s="47"/>
      <c r="AP94" s="46"/>
    </row>
    <row r="95" spans="2:42" hidden="1" x14ac:dyDescent="0.15">
      <c r="B95" s="39">
        <v>87</v>
      </c>
      <c r="C95" s="246" t="str">
        <f t="shared" si="22"/>
        <v/>
      </c>
      <c r="D95" s="246"/>
      <c r="E95" s="88"/>
      <c r="F95" s="29"/>
      <c r="G95" s="32"/>
      <c r="H95" s="55"/>
      <c r="I95" s="55"/>
      <c r="J95" s="55"/>
      <c r="K95" s="55"/>
      <c r="L95" s="55"/>
      <c r="M95" s="55"/>
      <c r="N95" s="55"/>
      <c r="O95" s="57"/>
      <c r="P95" s="39" t="s">
        <v>3</v>
      </c>
      <c r="Q95" s="245"/>
      <c r="R95" s="245"/>
      <c r="S95" s="80"/>
      <c r="T95" s="72">
        <f t="shared" si="23"/>
        <v>0</v>
      </c>
      <c r="U95" s="246" t="str">
        <f t="shared" si="18"/>
        <v/>
      </c>
      <c r="V95" s="246"/>
      <c r="W95" s="4" t="e">
        <f t="shared" si="25"/>
        <v>#VALUE!</v>
      </c>
      <c r="X95" s="88"/>
      <c r="Y95" s="29"/>
      <c r="Z95" s="32"/>
      <c r="AA95" s="247">
        <f t="shared" si="24"/>
        <v>0</v>
      </c>
      <c r="AB95" s="247"/>
      <c r="AC95" s="39">
        <f t="shared" si="19"/>
        <v>0</v>
      </c>
      <c r="AD95" s="279" t="str">
        <f t="shared" si="20"/>
        <v/>
      </c>
      <c r="AE95" s="279"/>
      <c r="AF95" s="280" t="str">
        <f t="shared" si="21"/>
        <v/>
      </c>
      <c r="AG95" s="280"/>
      <c r="AI95" s="78"/>
      <c r="AJ95" s="78"/>
      <c r="AN95" s="47"/>
      <c r="AO95" s="47"/>
      <c r="AP95" s="46"/>
    </row>
    <row r="96" spans="2:42" hidden="1" x14ac:dyDescent="0.15">
      <c r="B96" s="39">
        <v>88</v>
      </c>
      <c r="C96" s="246" t="str">
        <f t="shared" si="22"/>
        <v/>
      </c>
      <c r="D96" s="246"/>
      <c r="E96" s="88"/>
      <c r="F96" s="29"/>
      <c r="G96" s="32"/>
      <c r="H96" s="55"/>
      <c r="I96" s="55"/>
      <c r="J96" s="55"/>
      <c r="K96" s="55"/>
      <c r="L96" s="55"/>
      <c r="M96" s="55"/>
      <c r="N96" s="55"/>
      <c r="O96" s="57"/>
      <c r="P96" s="39" t="s">
        <v>3</v>
      </c>
      <c r="Q96" s="245"/>
      <c r="R96" s="245"/>
      <c r="S96" s="80"/>
      <c r="T96" s="72">
        <f t="shared" si="23"/>
        <v>0</v>
      </c>
      <c r="U96" s="246" t="str">
        <f t="shared" si="18"/>
        <v/>
      </c>
      <c r="V96" s="246"/>
      <c r="W96" s="4" t="e">
        <f t="shared" si="25"/>
        <v>#VALUE!</v>
      </c>
      <c r="X96" s="88"/>
      <c r="Y96" s="29"/>
      <c r="Z96" s="32"/>
      <c r="AA96" s="247">
        <f t="shared" si="24"/>
        <v>0</v>
      </c>
      <c r="AB96" s="247"/>
      <c r="AC96" s="39">
        <f t="shared" si="19"/>
        <v>0</v>
      </c>
      <c r="AD96" s="279" t="str">
        <f t="shared" si="20"/>
        <v/>
      </c>
      <c r="AE96" s="279"/>
      <c r="AF96" s="280" t="str">
        <f t="shared" si="21"/>
        <v/>
      </c>
      <c r="AG96" s="280"/>
      <c r="AI96" s="78"/>
      <c r="AJ96" s="78"/>
      <c r="AK96" s="34"/>
      <c r="AL96" s="34"/>
      <c r="AN96" s="47" t="e">
        <f>ROUNDUP(U96,0)</f>
        <v>#VALUE!</v>
      </c>
      <c r="AO96" s="47" t="e">
        <f>ROUNDUP(AD96,0)*(-1)</f>
        <v>#VALUE!</v>
      </c>
      <c r="AP96" s="46" t="e">
        <f t="shared" si="26"/>
        <v>#VALUE!</v>
      </c>
    </row>
    <row r="97" spans="2:42" hidden="1" x14ac:dyDescent="0.15">
      <c r="B97" s="39">
        <v>89</v>
      </c>
      <c r="C97" s="246" t="str">
        <f t="shared" si="22"/>
        <v/>
      </c>
      <c r="D97" s="246"/>
      <c r="E97" s="88"/>
      <c r="F97" s="29"/>
      <c r="G97" s="32"/>
      <c r="H97" s="55"/>
      <c r="I97" s="55"/>
      <c r="J97" s="55"/>
      <c r="K97" s="55"/>
      <c r="L97" s="55"/>
      <c r="M97" s="55"/>
      <c r="N97" s="55"/>
      <c r="O97" s="57"/>
      <c r="P97" s="39" t="s">
        <v>3</v>
      </c>
      <c r="Q97" s="245"/>
      <c r="R97" s="245"/>
      <c r="S97" s="80"/>
      <c r="T97" s="72">
        <f t="shared" si="23"/>
        <v>0</v>
      </c>
      <c r="U97" s="246" t="str">
        <f t="shared" si="18"/>
        <v/>
      </c>
      <c r="V97" s="246"/>
      <c r="W97" s="4" t="e">
        <f t="shared" si="25"/>
        <v>#VALUE!</v>
      </c>
      <c r="X97" s="88"/>
      <c r="Y97" s="29"/>
      <c r="Z97" s="32"/>
      <c r="AA97" s="247">
        <f t="shared" si="24"/>
        <v>0</v>
      </c>
      <c r="AB97" s="247"/>
      <c r="AC97" s="39">
        <f t="shared" si="19"/>
        <v>0</v>
      </c>
      <c r="AD97" s="279" t="str">
        <f t="shared" si="20"/>
        <v/>
      </c>
      <c r="AE97" s="279"/>
      <c r="AF97" s="280" t="str">
        <f t="shared" si="21"/>
        <v/>
      </c>
      <c r="AG97" s="280"/>
      <c r="AI97" s="78"/>
      <c r="AJ97" s="78"/>
      <c r="AN97" s="47" t="e">
        <f>ROUNDUP(U97,0)</f>
        <v>#VALUE!</v>
      </c>
      <c r="AO97" s="47" t="e">
        <f>ROUNDUP(AD97,0)*(-1)</f>
        <v>#VALUE!</v>
      </c>
      <c r="AP97" s="46" t="e">
        <f t="shared" si="26"/>
        <v>#VALUE!</v>
      </c>
    </row>
    <row r="98" spans="2:42" hidden="1" x14ac:dyDescent="0.15">
      <c r="B98" s="39">
        <v>90</v>
      </c>
      <c r="C98" s="246" t="str">
        <f t="shared" si="22"/>
        <v/>
      </c>
      <c r="D98" s="246"/>
      <c r="E98" s="88"/>
      <c r="F98" s="29"/>
      <c r="G98" s="32"/>
      <c r="H98" s="55"/>
      <c r="I98" s="55"/>
      <c r="J98" s="55"/>
      <c r="K98" s="55"/>
      <c r="L98" s="55"/>
      <c r="M98" s="55"/>
      <c r="N98" s="55"/>
      <c r="O98" s="57"/>
      <c r="P98" s="39" t="s">
        <v>3</v>
      </c>
      <c r="Q98" s="245"/>
      <c r="R98" s="245"/>
      <c r="S98" s="80"/>
      <c r="T98" s="72">
        <f t="shared" si="23"/>
        <v>0</v>
      </c>
      <c r="U98" s="246" t="str">
        <f t="shared" si="18"/>
        <v/>
      </c>
      <c r="V98" s="246"/>
      <c r="W98" s="4" t="e">
        <f t="shared" si="25"/>
        <v>#VALUE!</v>
      </c>
      <c r="X98" s="88"/>
      <c r="Y98" s="29"/>
      <c r="Z98" s="32"/>
      <c r="AA98" s="247">
        <f t="shared" si="24"/>
        <v>0</v>
      </c>
      <c r="AB98" s="247"/>
      <c r="AC98" s="39">
        <f t="shared" si="19"/>
        <v>0</v>
      </c>
      <c r="AD98" s="279" t="str">
        <f t="shared" si="20"/>
        <v/>
      </c>
      <c r="AE98" s="279"/>
      <c r="AF98" s="280" t="str">
        <f t="shared" si="21"/>
        <v/>
      </c>
      <c r="AG98" s="280"/>
      <c r="AI98" s="78"/>
      <c r="AJ98" s="78"/>
      <c r="AK98" s="34"/>
      <c r="AL98" s="34"/>
      <c r="AN98" s="47" t="e">
        <f>ROUNDUP(U98,0)</f>
        <v>#VALUE!</v>
      </c>
      <c r="AO98" s="47" t="e">
        <f>ROUNDUP(AD98,0)*(-1)</f>
        <v>#VALUE!</v>
      </c>
      <c r="AP98" s="46" t="e">
        <f t="shared" si="26"/>
        <v>#VALUE!</v>
      </c>
    </row>
    <row r="99" spans="2:42" hidden="1" x14ac:dyDescent="0.15">
      <c r="B99" s="39">
        <v>91</v>
      </c>
      <c r="C99" s="246" t="str">
        <f t="shared" si="22"/>
        <v/>
      </c>
      <c r="D99" s="246"/>
      <c r="E99" s="88"/>
      <c r="F99" s="29"/>
      <c r="G99" s="32"/>
      <c r="H99" s="55"/>
      <c r="I99" s="55"/>
      <c r="J99" s="55"/>
      <c r="K99" s="55"/>
      <c r="L99" s="55"/>
      <c r="M99" s="55"/>
      <c r="N99" s="55"/>
      <c r="O99" s="57"/>
      <c r="P99" s="39" t="s">
        <v>3</v>
      </c>
      <c r="Q99" s="245"/>
      <c r="R99" s="245"/>
      <c r="S99" s="80"/>
      <c r="T99" s="72">
        <f t="shared" si="23"/>
        <v>0</v>
      </c>
      <c r="U99" s="246" t="str">
        <f t="shared" si="18"/>
        <v/>
      </c>
      <c r="V99" s="246"/>
      <c r="W99" s="4" t="e">
        <f t="shared" si="25"/>
        <v>#VALUE!</v>
      </c>
      <c r="X99" s="88"/>
      <c r="Y99" s="29"/>
      <c r="Z99" s="32"/>
      <c r="AA99" s="247">
        <f t="shared" si="24"/>
        <v>0</v>
      </c>
      <c r="AB99" s="247"/>
      <c r="AC99" s="39">
        <f t="shared" si="19"/>
        <v>0</v>
      </c>
      <c r="AD99" s="279" t="str">
        <f t="shared" si="20"/>
        <v/>
      </c>
      <c r="AE99" s="279"/>
      <c r="AF99" s="280" t="str">
        <f t="shared" si="21"/>
        <v/>
      </c>
      <c r="AG99" s="280"/>
      <c r="AI99" s="78"/>
      <c r="AJ99" s="78"/>
      <c r="AN99" s="47" t="e">
        <f>ROUNDUP(U99,0)</f>
        <v>#VALUE!</v>
      </c>
      <c r="AO99" s="47" t="e">
        <f>ROUNDUP(AD99,0)*(-1)</f>
        <v>#VALUE!</v>
      </c>
      <c r="AP99" s="46" t="e">
        <f t="shared" si="26"/>
        <v>#VALUE!</v>
      </c>
    </row>
    <row r="100" spans="2:42" hidden="1" x14ac:dyDescent="0.15">
      <c r="B100" s="39">
        <v>92</v>
      </c>
      <c r="C100" s="246" t="str">
        <f t="shared" si="22"/>
        <v/>
      </c>
      <c r="D100" s="246"/>
      <c r="E100" s="88"/>
      <c r="F100" s="29"/>
      <c r="G100" s="32"/>
      <c r="H100" s="55"/>
      <c r="I100" s="55"/>
      <c r="J100" s="55"/>
      <c r="K100" s="55"/>
      <c r="L100" s="55"/>
      <c r="M100" s="55"/>
      <c r="N100" s="55"/>
      <c r="O100" s="57"/>
      <c r="P100" s="39" t="s">
        <v>3</v>
      </c>
      <c r="Q100" s="245"/>
      <c r="R100" s="245"/>
      <c r="S100" s="80"/>
      <c r="T100" s="72">
        <f t="shared" si="23"/>
        <v>0</v>
      </c>
      <c r="U100" s="246" t="str">
        <f t="shared" si="18"/>
        <v/>
      </c>
      <c r="V100" s="246"/>
      <c r="W100" s="4" t="e">
        <f t="shared" si="25"/>
        <v>#VALUE!</v>
      </c>
      <c r="X100" s="88"/>
      <c r="Y100" s="29"/>
      <c r="Z100" s="32"/>
      <c r="AA100" s="247">
        <f t="shared" si="24"/>
        <v>0</v>
      </c>
      <c r="AB100" s="247"/>
      <c r="AC100" s="39">
        <f t="shared" si="19"/>
        <v>0</v>
      </c>
      <c r="AD100" s="279" t="str">
        <f t="shared" si="20"/>
        <v/>
      </c>
      <c r="AE100" s="279"/>
      <c r="AF100" s="280" t="str">
        <f t="shared" si="21"/>
        <v/>
      </c>
      <c r="AG100" s="280"/>
      <c r="AI100" s="78"/>
      <c r="AJ100" s="78"/>
      <c r="AN100" s="47" t="e">
        <f>ROUNDUP(U100,0)</f>
        <v>#VALUE!</v>
      </c>
      <c r="AO100" s="47" t="e">
        <f>ROUNDUP(AD100,0)*(-1)</f>
        <v>#VALUE!</v>
      </c>
      <c r="AP100" s="46" t="e">
        <f t="shared" si="26"/>
        <v>#VALUE!</v>
      </c>
    </row>
    <row r="101" spans="2:42" hidden="1" x14ac:dyDescent="0.15">
      <c r="B101" s="39">
        <v>93</v>
      </c>
      <c r="C101" s="246" t="str">
        <f t="shared" si="22"/>
        <v/>
      </c>
      <c r="D101" s="246"/>
      <c r="E101" s="88"/>
      <c r="F101" s="29"/>
      <c r="G101" s="32"/>
      <c r="H101" s="55"/>
      <c r="I101" s="55"/>
      <c r="J101" s="55"/>
      <c r="K101" s="55"/>
      <c r="L101" s="55"/>
      <c r="M101" s="55"/>
      <c r="N101" s="55"/>
      <c r="O101" s="57"/>
      <c r="P101" s="39" t="s">
        <v>3</v>
      </c>
      <c r="Q101" s="245"/>
      <c r="R101" s="245"/>
      <c r="S101" s="80"/>
      <c r="T101" s="72">
        <f t="shared" si="23"/>
        <v>0</v>
      </c>
      <c r="U101" s="246" t="str">
        <f t="shared" si="18"/>
        <v/>
      </c>
      <c r="V101" s="246"/>
      <c r="W101" s="4" t="e">
        <f t="shared" si="25"/>
        <v>#VALUE!</v>
      </c>
      <c r="X101" s="88"/>
      <c r="Y101" s="29"/>
      <c r="Z101" s="32"/>
      <c r="AA101" s="247">
        <f t="shared" si="24"/>
        <v>0</v>
      </c>
      <c r="AB101" s="247"/>
      <c r="AC101" s="39">
        <f t="shared" si="19"/>
        <v>0</v>
      </c>
      <c r="AD101" s="279" t="str">
        <f t="shared" si="20"/>
        <v/>
      </c>
      <c r="AE101" s="279"/>
      <c r="AF101" s="280" t="str">
        <f t="shared" si="21"/>
        <v/>
      </c>
      <c r="AG101" s="280"/>
      <c r="AI101" s="78"/>
      <c r="AJ101" s="78"/>
      <c r="AN101" s="47"/>
      <c r="AO101" s="47"/>
      <c r="AP101" s="46"/>
    </row>
    <row r="102" spans="2:42" hidden="1" x14ac:dyDescent="0.15">
      <c r="B102" s="39">
        <v>94</v>
      </c>
      <c r="C102" s="246" t="str">
        <f t="shared" si="22"/>
        <v/>
      </c>
      <c r="D102" s="246"/>
      <c r="E102" s="88"/>
      <c r="F102" s="29"/>
      <c r="G102" s="32"/>
      <c r="H102" s="55"/>
      <c r="I102" s="55"/>
      <c r="J102" s="55"/>
      <c r="K102" s="55"/>
      <c r="L102" s="55"/>
      <c r="M102" s="55"/>
      <c r="N102" s="55"/>
      <c r="O102" s="57"/>
      <c r="P102" s="39" t="s">
        <v>3</v>
      </c>
      <c r="Q102" s="245"/>
      <c r="R102" s="245"/>
      <c r="S102" s="80"/>
      <c r="T102" s="72">
        <f t="shared" si="23"/>
        <v>0</v>
      </c>
      <c r="U102" s="246" t="str">
        <f t="shared" si="18"/>
        <v/>
      </c>
      <c r="V102" s="246"/>
      <c r="W102" s="4" t="e">
        <f t="shared" si="25"/>
        <v>#VALUE!</v>
      </c>
      <c r="X102" s="88"/>
      <c r="Y102" s="29"/>
      <c r="Z102" s="32"/>
      <c r="AA102" s="247">
        <f t="shared" si="24"/>
        <v>0</v>
      </c>
      <c r="AB102" s="247"/>
      <c r="AC102" s="39">
        <f t="shared" si="19"/>
        <v>0</v>
      </c>
      <c r="AD102" s="279" t="str">
        <f t="shared" si="20"/>
        <v/>
      </c>
      <c r="AE102" s="279"/>
      <c r="AF102" s="280" t="str">
        <f t="shared" si="21"/>
        <v/>
      </c>
      <c r="AG102" s="280"/>
      <c r="AI102" s="78"/>
      <c r="AJ102" s="78"/>
      <c r="AN102" s="47" t="e">
        <f>ROUNDUP(U102,0)</f>
        <v>#VALUE!</v>
      </c>
      <c r="AO102" s="47" t="e">
        <f>ROUNDUP(AD102,0)*(-1)</f>
        <v>#VALUE!</v>
      </c>
      <c r="AP102" s="46" t="e">
        <f t="shared" si="26"/>
        <v>#VALUE!</v>
      </c>
    </row>
    <row r="103" spans="2:42" hidden="1" x14ac:dyDescent="0.15">
      <c r="B103" s="39">
        <v>95</v>
      </c>
      <c r="C103" s="246" t="str">
        <f t="shared" si="22"/>
        <v/>
      </c>
      <c r="D103" s="246"/>
      <c r="E103" s="88"/>
      <c r="F103" s="29"/>
      <c r="G103" s="32"/>
      <c r="H103" s="55"/>
      <c r="I103" s="55"/>
      <c r="J103" s="55"/>
      <c r="K103" s="55"/>
      <c r="L103" s="55"/>
      <c r="M103" s="55"/>
      <c r="N103" s="55"/>
      <c r="O103" s="57"/>
      <c r="P103" s="39" t="s">
        <v>3</v>
      </c>
      <c r="Q103" s="245"/>
      <c r="R103" s="245"/>
      <c r="S103" s="80"/>
      <c r="T103" s="72">
        <f t="shared" si="23"/>
        <v>0</v>
      </c>
      <c r="U103" s="246" t="str">
        <f t="shared" si="18"/>
        <v/>
      </c>
      <c r="V103" s="246"/>
      <c r="W103" s="4" t="e">
        <f t="shared" si="25"/>
        <v>#VALUE!</v>
      </c>
      <c r="X103" s="88"/>
      <c r="Y103" s="29"/>
      <c r="Z103" s="32"/>
      <c r="AA103" s="247">
        <f t="shared" si="24"/>
        <v>0</v>
      </c>
      <c r="AB103" s="247"/>
      <c r="AC103" s="39">
        <f t="shared" si="19"/>
        <v>0</v>
      </c>
      <c r="AD103" s="279" t="str">
        <f t="shared" si="20"/>
        <v/>
      </c>
      <c r="AE103" s="279"/>
      <c r="AF103" s="280" t="str">
        <f t="shared" si="21"/>
        <v/>
      </c>
      <c r="AG103" s="280"/>
      <c r="AI103" s="78"/>
      <c r="AJ103" s="78"/>
      <c r="AK103" s="34"/>
      <c r="AL103" s="34"/>
      <c r="AN103" s="47" t="e">
        <f>ROUNDUP(U103,0)</f>
        <v>#VALUE!</v>
      </c>
      <c r="AO103" s="47" t="e">
        <f>ROUNDUP(AD103,0)*(-1)</f>
        <v>#VALUE!</v>
      </c>
      <c r="AP103" s="46" t="e">
        <f t="shared" si="26"/>
        <v>#VALUE!</v>
      </c>
    </row>
    <row r="104" spans="2:42" hidden="1" x14ac:dyDescent="0.15">
      <c r="B104" s="39">
        <v>96</v>
      </c>
      <c r="C104" s="246" t="str">
        <f t="shared" si="22"/>
        <v/>
      </c>
      <c r="D104" s="246"/>
      <c r="E104" s="88"/>
      <c r="F104" s="29"/>
      <c r="G104" s="32"/>
      <c r="H104" s="55"/>
      <c r="I104" s="55"/>
      <c r="J104" s="55"/>
      <c r="K104" s="55"/>
      <c r="L104" s="55"/>
      <c r="M104" s="55"/>
      <c r="N104" s="55"/>
      <c r="O104" s="57"/>
      <c r="P104" s="39" t="s">
        <v>3</v>
      </c>
      <c r="Q104" s="245"/>
      <c r="R104" s="245"/>
      <c r="S104" s="80"/>
      <c r="T104" s="72">
        <f t="shared" si="23"/>
        <v>0</v>
      </c>
      <c r="U104" s="246" t="str">
        <f t="shared" si="18"/>
        <v/>
      </c>
      <c r="V104" s="246"/>
      <c r="W104" s="4" t="e">
        <f t="shared" si="25"/>
        <v>#VALUE!</v>
      </c>
      <c r="X104" s="88"/>
      <c r="Y104" s="29"/>
      <c r="Z104" s="32"/>
      <c r="AA104" s="247">
        <f t="shared" si="24"/>
        <v>0</v>
      </c>
      <c r="AB104" s="247"/>
      <c r="AC104" s="39">
        <f t="shared" si="19"/>
        <v>0</v>
      </c>
      <c r="AD104" s="279" t="str">
        <f t="shared" si="20"/>
        <v/>
      </c>
      <c r="AE104" s="279"/>
      <c r="AF104" s="280" t="str">
        <f t="shared" si="21"/>
        <v/>
      </c>
      <c r="AG104" s="280"/>
      <c r="AI104" s="78"/>
      <c r="AJ104" s="78"/>
      <c r="AK104" s="34"/>
      <c r="AL104" s="34"/>
      <c r="AN104" s="47" t="e">
        <f>ROUNDUP(U104,0)</f>
        <v>#VALUE!</v>
      </c>
      <c r="AO104" s="47" t="e">
        <f>ROUNDUP(AD104,0)*(-1)</f>
        <v>#VALUE!</v>
      </c>
      <c r="AP104" s="46" t="e">
        <f t="shared" si="26"/>
        <v>#VALUE!</v>
      </c>
    </row>
    <row r="105" spans="2:42" hidden="1" x14ac:dyDescent="0.15">
      <c r="B105" s="39">
        <v>97</v>
      </c>
      <c r="C105" s="246" t="str">
        <f t="shared" si="22"/>
        <v/>
      </c>
      <c r="D105" s="246"/>
      <c r="E105" s="88"/>
      <c r="F105" s="29"/>
      <c r="G105" s="32"/>
      <c r="H105" s="55"/>
      <c r="I105" s="55"/>
      <c r="J105" s="55"/>
      <c r="K105" s="55"/>
      <c r="L105" s="55"/>
      <c r="M105" s="55"/>
      <c r="N105" s="55"/>
      <c r="O105" s="57"/>
      <c r="P105" s="39" t="s">
        <v>3</v>
      </c>
      <c r="Q105" s="245"/>
      <c r="R105" s="245"/>
      <c r="S105" s="80"/>
      <c r="T105" s="72">
        <f t="shared" si="23"/>
        <v>0</v>
      </c>
      <c r="U105" s="246" t="str">
        <f t="shared" si="18"/>
        <v/>
      </c>
      <c r="V105" s="246"/>
      <c r="W105" s="4" t="e">
        <f t="shared" si="25"/>
        <v>#VALUE!</v>
      </c>
      <c r="X105" s="88"/>
      <c r="Y105" s="29"/>
      <c r="Z105" s="32"/>
      <c r="AA105" s="247">
        <f t="shared" si="24"/>
        <v>0</v>
      </c>
      <c r="AB105" s="247"/>
      <c r="AC105" s="39">
        <f t="shared" si="19"/>
        <v>0</v>
      </c>
      <c r="AD105" s="279" t="str">
        <f t="shared" si="20"/>
        <v/>
      </c>
      <c r="AE105" s="279"/>
      <c r="AF105" s="280" t="str">
        <f t="shared" si="21"/>
        <v/>
      </c>
      <c r="AG105" s="280"/>
      <c r="AI105" s="78"/>
      <c r="AJ105" s="78"/>
      <c r="AN105" s="47"/>
      <c r="AO105" s="47"/>
      <c r="AP105" s="46"/>
    </row>
    <row r="106" spans="2:42" hidden="1" x14ac:dyDescent="0.15">
      <c r="B106" s="39">
        <v>98</v>
      </c>
      <c r="C106" s="246" t="str">
        <f t="shared" si="22"/>
        <v/>
      </c>
      <c r="D106" s="246"/>
      <c r="E106" s="88"/>
      <c r="F106" s="29"/>
      <c r="G106" s="32"/>
      <c r="H106" s="55"/>
      <c r="I106" s="55"/>
      <c r="J106" s="55"/>
      <c r="K106" s="55"/>
      <c r="L106" s="55"/>
      <c r="M106" s="55"/>
      <c r="N106" s="55"/>
      <c r="O106" s="57"/>
      <c r="P106" s="39" t="s">
        <v>3</v>
      </c>
      <c r="Q106" s="245"/>
      <c r="R106" s="245"/>
      <c r="S106" s="80"/>
      <c r="T106" s="72">
        <f t="shared" si="23"/>
        <v>0</v>
      </c>
      <c r="U106" s="246" t="str">
        <f t="shared" si="18"/>
        <v/>
      </c>
      <c r="V106" s="246"/>
      <c r="W106" s="4" t="e">
        <f t="shared" si="25"/>
        <v>#VALUE!</v>
      </c>
      <c r="X106" s="88"/>
      <c r="Y106" s="29"/>
      <c r="Z106" s="32"/>
      <c r="AA106" s="247">
        <f t="shared" si="24"/>
        <v>0</v>
      </c>
      <c r="AB106" s="247"/>
      <c r="AC106" s="39">
        <f t="shared" si="19"/>
        <v>0</v>
      </c>
      <c r="AD106" s="279" t="str">
        <f t="shared" si="20"/>
        <v/>
      </c>
      <c r="AE106" s="279"/>
      <c r="AF106" s="280" t="str">
        <f t="shared" si="21"/>
        <v/>
      </c>
      <c r="AG106" s="280"/>
      <c r="AI106" s="78"/>
      <c r="AJ106" s="78"/>
      <c r="AN106" s="47"/>
      <c r="AO106" s="47"/>
      <c r="AP106" s="46"/>
    </row>
    <row r="107" spans="2:42" hidden="1" x14ac:dyDescent="0.15">
      <c r="B107" s="39">
        <v>99</v>
      </c>
      <c r="C107" s="246" t="str">
        <f t="shared" si="22"/>
        <v/>
      </c>
      <c r="D107" s="246"/>
      <c r="E107" s="88"/>
      <c r="F107" s="29"/>
      <c r="G107" s="32"/>
      <c r="H107" s="55"/>
      <c r="I107" s="55"/>
      <c r="J107" s="55"/>
      <c r="K107" s="55"/>
      <c r="L107" s="55"/>
      <c r="M107" s="55"/>
      <c r="N107" s="55"/>
      <c r="O107" s="57"/>
      <c r="P107" s="39" t="s">
        <v>3</v>
      </c>
      <c r="Q107" s="245"/>
      <c r="R107" s="245"/>
      <c r="S107" s="80"/>
      <c r="T107" s="72">
        <f t="shared" si="23"/>
        <v>0</v>
      </c>
      <c r="U107" s="246" t="str">
        <f t="shared" si="18"/>
        <v/>
      </c>
      <c r="V107" s="246"/>
      <c r="W107" s="4" t="e">
        <f t="shared" si="25"/>
        <v>#VALUE!</v>
      </c>
      <c r="X107" s="88"/>
      <c r="Y107" s="29"/>
      <c r="Z107" s="32"/>
      <c r="AA107" s="247">
        <f t="shared" si="24"/>
        <v>0</v>
      </c>
      <c r="AB107" s="247"/>
      <c r="AC107" s="39">
        <f t="shared" si="19"/>
        <v>0</v>
      </c>
      <c r="AD107" s="279" t="str">
        <f t="shared" si="20"/>
        <v/>
      </c>
      <c r="AE107" s="279"/>
      <c r="AF107" s="280" t="str">
        <f t="shared" si="21"/>
        <v/>
      </c>
      <c r="AG107" s="280"/>
      <c r="AI107" s="78"/>
      <c r="AJ107" s="78"/>
      <c r="AN107" s="47" t="e">
        <f>ROUNDUP(U107,0)</f>
        <v>#VALUE!</v>
      </c>
      <c r="AO107" s="47" t="e">
        <f>ROUNDUP(AD107,0)*(-1)</f>
        <v>#VALUE!</v>
      </c>
      <c r="AP107" s="46" t="e">
        <f t="shared" si="26"/>
        <v>#VALUE!</v>
      </c>
    </row>
    <row r="108" spans="2:42" hidden="1" x14ac:dyDescent="0.15">
      <c r="B108" s="39">
        <v>100</v>
      </c>
      <c r="C108" s="246" t="str">
        <f t="shared" si="22"/>
        <v/>
      </c>
      <c r="D108" s="246"/>
      <c r="E108" s="88"/>
      <c r="F108" s="29"/>
      <c r="G108" s="32"/>
      <c r="H108" s="55"/>
      <c r="I108" s="55"/>
      <c r="J108" s="55"/>
      <c r="K108" s="55"/>
      <c r="L108" s="55"/>
      <c r="M108" s="55"/>
      <c r="N108" s="55"/>
      <c r="O108" s="57"/>
      <c r="P108" s="39" t="s">
        <v>3</v>
      </c>
      <c r="Q108" s="245"/>
      <c r="R108" s="245"/>
      <c r="S108" s="80"/>
      <c r="T108" s="72">
        <f t="shared" si="23"/>
        <v>0</v>
      </c>
      <c r="U108" s="246" t="str">
        <f t="shared" si="18"/>
        <v/>
      </c>
      <c r="V108" s="246"/>
      <c r="W108" s="4" t="e">
        <f t="shared" si="25"/>
        <v>#VALUE!</v>
      </c>
      <c r="X108" s="88"/>
      <c r="Y108" s="29"/>
      <c r="Z108" s="32"/>
      <c r="AA108" s="247">
        <f t="shared" si="24"/>
        <v>0</v>
      </c>
      <c r="AB108" s="247"/>
      <c r="AC108" s="39">
        <f t="shared" si="19"/>
        <v>0</v>
      </c>
      <c r="AD108" s="279" t="str">
        <f t="shared" si="20"/>
        <v/>
      </c>
      <c r="AE108" s="279"/>
      <c r="AF108" s="280" t="str">
        <f t="shared" si="21"/>
        <v/>
      </c>
      <c r="AG108" s="280"/>
      <c r="AI108" s="78"/>
      <c r="AJ108" s="78"/>
      <c r="AK108" s="34"/>
      <c r="AL108" s="34"/>
      <c r="AN108" s="47"/>
      <c r="AO108" s="47"/>
      <c r="AP108" s="46"/>
    </row>
    <row r="109" spans="2:42" x14ac:dyDescent="0.15">
      <c r="B109" s="39" t="s">
        <v>67</v>
      </c>
      <c r="C109" s="246" t="str">
        <f t="shared" si="22"/>
        <v/>
      </c>
      <c r="D109" s="246"/>
      <c r="E109" s="79"/>
      <c r="F109" s="79"/>
      <c r="G109" s="79"/>
      <c r="H109" s="79"/>
      <c r="I109" s="79"/>
      <c r="J109" s="79"/>
      <c r="K109" s="79"/>
      <c r="L109" s="79"/>
      <c r="M109" s="79"/>
      <c r="N109" s="79"/>
      <c r="O109" s="58"/>
      <c r="P109" s="79"/>
      <c r="Q109" s="64"/>
      <c r="R109" s="64"/>
      <c r="S109" s="64"/>
      <c r="T109" s="79"/>
      <c r="U109" s="79"/>
      <c r="V109" s="79"/>
      <c r="W109" s="79"/>
      <c r="X109" s="79"/>
      <c r="Y109" s="79"/>
      <c r="Z109" s="79"/>
      <c r="AA109" s="64"/>
      <c r="AB109" s="64"/>
      <c r="AC109" s="44"/>
      <c r="AD109" s="79"/>
      <c r="AL109" s="48">
        <f>SUM(AD9:AE108)</f>
        <v>445.50326776320065</v>
      </c>
      <c r="AM109" s="49">
        <f>AL109/C9</f>
        <v>4.4550326776320065E-2</v>
      </c>
    </row>
  </sheetData>
  <mergeCells count="646">
    <mergeCell ref="C109:D109"/>
    <mergeCell ref="C108:D108"/>
    <mergeCell ref="Q108:R108"/>
    <mergeCell ref="U108:V108"/>
    <mergeCell ref="AA108:AB108"/>
    <mergeCell ref="AD108:AE108"/>
    <mergeCell ref="AF108:AG108"/>
    <mergeCell ref="C107:D107"/>
    <mergeCell ref="Q107:R107"/>
    <mergeCell ref="U107:V107"/>
    <mergeCell ref="AA107:AB107"/>
    <mergeCell ref="AD107:AE107"/>
    <mergeCell ref="AF107:AG107"/>
    <mergeCell ref="C106:D106"/>
    <mergeCell ref="Q106:R106"/>
    <mergeCell ref="U106:V106"/>
    <mergeCell ref="AA106:AB106"/>
    <mergeCell ref="AD106:AE106"/>
    <mergeCell ref="AF106:AG106"/>
    <mergeCell ref="C105:D105"/>
    <mergeCell ref="Q105:R105"/>
    <mergeCell ref="U105:V105"/>
    <mergeCell ref="AA105:AB105"/>
    <mergeCell ref="AD105:AE105"/>
    <mergeCell ref="AF105:AG105"/>
    <mergeCell ref="C104:D104"/>
    <mergeCell ref="Q104:R104"/>
    <mergeCell ref="U104:V104"/>
    <mergeCell ref="AA104:AB104"/>
    <mergeCell ref="AD104:AE104"/>
    <mergeCell ref="AF104:AG104"/>
    <mergeCell ref="C103:D103"/>
    <mergeCell ref="Q103:R103"/>
    <mergeCell ref="U103:V103"/>
    <mergeCell ref="AA103:AB103"/>
    <mergeCell ref="AD103:AE103"/>
    <mergeCell ref="AF103:AG103"/>
    <mergeCell ref="C102:D102"/>
    <mergeCell ref="Q102:R102"/>
    <mergeCell ref="U102:V102"/>
    <mergeCell ref="AA102:AB102"/>
    <mergeCell ref="AD102:AE102"/>
    <mergeCell ref="AF102:AG102"/>
    <mergeCell ref="C101:D101"/>
    <mergeCell ref="Q101:R101"/>
    <mergeCell ref="U101:V101"/>
    <mergeCell ref="AA101:AB101"/>
    <mergeCell ref="AD101:AE101"/>
    <mergeCell ref="AF101:AG101"/>
    <mergeCell ref="C100:D100"/>
    <mergeCell ref="Q100:R100"/>
    <mergeCell ref="U100:V100"/>
    <mergeCell ref="AA100:AB100"/>
    <mergeCell ref="AD100:AE100"/>
    <mergeCell ref="AF100:AG100"/>
    <mergeCell ref="C99:D99"/>
    <mergeCell ref="Q99:R99"/>
    <mergeCell ref="U99:V99"/>
    <mergeCell ref="AA99:AB99"/>
    <mergeCell ref="AD99:AE99"/>
    <mergeCell ref="AF99:AG99"/>
    <mergeCell ref="C98:D98"/>
    <mergeCell ref="Q98:R98"/>
    <mergeCell ref="U98:V98"/>
    <mergeCell ref="AA98:AB98"/>
    <mergeCell ref="AD98:AE98"/>
    <mergeCell ref="AF98:AG98"/>
    <mergeCell ref="C97:D97"/>
    <mergeCell ref="Q97:R97"/>
    <mergeCell ref="U97:V97"/>
    <mergeCell ref="AA97:AB97"/>
    <mergeCell ref="AD97:AE97"/>
    <mergeCell ref="AF97:AG97"/>
    <mergeCell ref="C96:D96"/>
    <mergeCell ref="Q96:R96"/>
    <mergeCell ref="U96:V96"/>
    <mergeCell ref="AA96:AB96"/>
    <mergeCell ref="AD96:AE96"/>
    <mergeCell ref="AF96:AG96"/>
    <mergeCell ref="C95:D95"/>
    <mergeCell ref="Q95:R95"/>
    <mergeCell ref="U95:V95"/>
    <mergeCell ref="AA95:AB95"/>
    <mergeCell ref="AD95:AE95"/>
    <mergeCell ref="AF95:AG95"/>
    <mergeCell ref="C94:D94"/>
    <mergeCell ref="Q94:R94"/>
    <mergeCell ref="U94:V94"/>
    <mergeCell ref="AA94:AB94"/>
    <mergeCell ref="AD94:AE94"/>
    <mergeCell ref="AF94:AG94"/>
    <mergeCell ref="C93:D93"/>
    <mergeCell ref="Q93:R93"/>
    <mergeCell ref="U93:V93"/>
    <mergeCell ref="AA93:AB93"/>
    <mergeCell ref="AD93:AE93"/>
    <mergeCell ref="AF93:AG93"/>
    <mergeCell ref="C92:D92"/>
    <mergeCell ref="Q92:R92"/>
    <mergeCell ref="U92:V92"/>
    <mergeCell ref="AA92:AB92"/>
    <mergeCell ref="AD92:AE92"/>
    <mergeCell ref="AF92:AG92"/>
    <mergeCell ref="C91:D91"/>
    <mergeCell ref="Q91:R91"/>
    <mergeCell ref="U91:V91"/>
    <mergeCell ref="AA91:AB91"/>
    <mergeCell ref="AD91:AE91"/>
    <mergeCell ref="AF91:AG91"/>
    <mergeCell ref="C90:D90"/>
    <mergeCell ref="Q90:R90"/>
    <mergeCell ref="U90:V90"/>
    <mergeCell ref="AA90:AB90"/>
    <mergeCell ref="AD90:AE90"/>
    <mergeCell ref="AF90:AG90"/>
    <mergeCell ref="C89:D89"/>
    <mergeCell ref="Q89:R89"/>
    <mergeCell ref="U89:V89"/>
    <mergeCell ref="AA89:AB89"/>
    <mergeCell ref="AD89:AE89"/>
    <mergeCell ref="AF89:AG89"/>
    <mergeCell ref="C88:D88"/>
    <mergeCell ref="Q88:R88"/>
    <mergeCell ref="U88:V88"/>
    <mergeCell ref="AA88:AB88"/>
    <mergeCell ref="AD88:AE88"/>
    <mergeCell ref="AF88:AG88"/>
    <mergeCell ref="C87:D87"/>
    <mergeCell ref="Q87:R87"/>
    <mergeCell ref="U87:V87"/>
    <mergeCell ref="AA87:AB87"/>
    <mergeCell ref="AD87:AE87"/>
    <mergeCell ref="AF87:AG87"/>
    <mergeCell ref="C86:D86"/>
    <mergeCell ref="Q86:R86"/>
    <mergeCell ref="U86:V86"/>
    <mergeCell ref="AA86:AB86"/>
    <mergeCell ref="AD86:AE86"/>
    <mergeCell ref="AF86:AG86"/>
    <mergeCell ref="C85:D85"/>
    <mergeCell ref="Q85:R85"/>
    <mergeCell ref="U85:V85"/>
    <mergeCell ref="AA85:AB85"/>
    <mergeCell ref="AD85:AE85"/>
    <mergeCell ref="AF85:AG85"/>
    <mergeCell ref="C84:D84"/>
    <mergeCell ref="Q84:R84"/>
    <mergeCell ref="U84:V84"/>
    <mergeCell ref="AA84:AB84"/>
    <mergeCell ref="AD84:AE84"/>
    <mergeCell ref="AF84:AG84"/>
    <mergeCell ref="C83:D83"/>
    <mergeCell ref="Q83:R83"/>
    <mergeCell ref="U83:V83"/>
    <mergeCell ref="AA83:AB83"/>
    <mergeCell ref="AD83:AE83"/>
    <mergeCell ref="AF83:AG83"/>
    <mergeCell ref="C82:D82"/>
    <mergeCell ref="Q82:R82"/>
    <mergeCell ref="U82:V82"/>
    <mergeCell ref="AA82:AB82"/>
    <mergeCell ref="AD82:AE82"/>
    <mergeCell ref="AF82:AG82"/>
    <mergeCell ref="C81:D81"/>
    <mergeCell ref="Q81:R81"/>
    <mergeCell ref="U81:V81"/>
    <mergeCell ref="AA81:AB81"/>
    <mergeCell ref="AD81:AE81"/>
    <mergeCell ref="AF81:AG81"/>
    <mergeCell ref="C80:D80"/>
    <mergeCell ref="Q80:R80"/>
    <mergeCell ref="U80:V80"/>
    <mergeCell ref="AA80:AB80"/>
    <mergeCell ref="AD80:AE80"/>
    <mergeCell ref="AF80:AG80"/>
    <mergeCell ref="C79:D79"/>
    <mergeCell ref="Q79:R79"/>
    <mergeCell ref="U79:V79"/>
    <mergeCell ref="AA79:AB79"/>
    <mergeCell ref="AD79:AE79"/>
    <mergeCell ref="AF79:AG79"/>
    <mergeCell ref="C78:D78"/>
    <mergeCell ref="Q78:R78"/>
    <mergeCell ref="U78:V78"/>
    <mergeCell ref="AA78:AB78"/>
    <mergeCell ref="AD78:AE78"/>
    <mergeCell ref="AF78:AG78"/>
    <mergeCell ref="C77:D77"/>
    <mergeCell ref="Q77:R77"/>
    <mergeCell ref="U77:V77"/>
    <mergeCell ref="AA77:AB77"/>
    <mergeCell ref="AD77:AE77"/>
    <mergeCell ref="AF77:AG77"/>
    <mergeCell ref="C76:D76"/>
    <mergeCell ref="Q76:R76"/>
    <mergeCell ref="U76:V76"/>
    <mergeCell ref="AA76:AB76"/>
    <mergeCell ref="AD76:AE76"/>
    <mergeCell ref="AF76:AG76"/>
    <mergeCell ref="C75:D75"/>
    <mergeCell ref="Q75:R75"/>
    <mergeCell ref="U75:V75"/>
    <mergeCell ref="AA75:AB75"/>
    <mergeCell ref="AD75:AE75"/>
    <mergeCell ref="AF75:AG75"/>
    <mergeCell ref="C74:D74"/>
    <mergeCell ref="Q74:R74"/>
    <mergeCell ref="U74:V74"/>
    <mergeCell ref="AA74:AB74"/>
    <mergeCell ref="AD74:AE74"/>
    <mergeCell ref="AF74:AG74"/>
    <mergeCell ref="C73:D73"/>
    <mergeCell ref="Q73:R73"/>
    <mergeCell ref="U73:V73"/>
    <mergeCell ref="AA73:AB73"/>
    <mergeCell ref="AD73:AE73"/>
    <mergeCell ref="AF73:AG73"/>
    <mergeCell ref="C72:D72"/>
    <mergeCell ref="Q72:R72"/>
    <mergeCell ref="U72:V72"/>
    <mergeCell ref="AA72:AB72"/>
    <mergeCell ref="AD72:AE72"/>
    <mergeCell ref="AF72:AG72"/>
    <mergeCell ref="C71:D71"/>
    <mergeCell ref="Q71:R71"/>
    <mergeCell ref="U71:V71"/>
    <mergeCell ref="AA71:AB71"/>
    <mergeCell ref="AD71:AE71"/>
    <mergeCell ref="AF71:AG71"/>
    <mergeCell ref="C70:D70"/>
    <mergeCell ref="Q70:R70"/>
    <mergeCell ref="U70:V70"/>
    <mergeCell ref="AA70:AB70"/>
    <mergeCell ref="AD70:AE70"/>
    <mergeCell ref="AF70:AG70"/>
    <mergeCell ref="C69:D69"/>
    <mergeCell ref="Q69:R69"/>
    <mergeCell ref="U69:V69"/>
    <mergeCell ref="AA69:AB69"/>
    <mergeCell ref="AD69:AE69"/>
    <mergeCell ref="AF69:AG69"/>
    <mergeCell ref="C68:D68"/>
    <mergeCell ref="Q68:R68"/>
    <mergeCell ref="U68:V68"/>
    <mergeCell ref="AA68:AB68"/>
    <mergeCell ref="AD68:AE68"/>
    <mergeCell ref="AF68:AG68"/>
    <mergeCell ref="C67:D67"/>
    <mergeCell ref="Q67:R67"/>
    <mergeCell ref="U67:V67"/>
    <mergeCell ref="AA67:AB67"/>
    <mergeCell ref="AD67:AE67"/>
    <mergeCell ref="AF67:AG67"/>
    <mergeCell ref="C66:D66"/>
    <mergeCell ref="Q66:R66"/>
    <mergeCell ref="U66:V66"/>
    <mergeCell ref="AA66:AB66"/>
    <mergeCell ref="AD66:AE66"/>
    <mergeCell ref="AF66:AG66"/>
    <mergeCell ref="C65:D65"/>
    <mergeCell ref="Q65:R65"/>
    <mergeCell ref="U65:V65"/>
    <mergeCell ref="AA65:AB65"/>
    <mergeCell ref="AD65:AE65"/>
    <mergeCell ref="AF65:AG65"/>
    <mergeCell ref="C64:D64"/>
    <mergeCell ref="Q64:R64"/>
    <mergeCell ref="U64:V64"/>
    <mergeCell ref="AA64:AB64"/>
    <mergeCell ref="AD64:AE64"/>
    <mergeCell ref="AF64:AG64"/>
    <mergeCell ref="C63:D63"/>
    <mergeCell ref="Q63:R63"/>
    <mergeCell ref="U63:V63"/>
    <mergeCell ref="AA63:AB63"/>
    <mergeCell ref="AD63:AE63"/>
    <mergeCell ref="AF63:AG63"/>
    <mergeCell ref="C62:D62"/>
    <mergeCell ref="Q62:R62"/>
    <mergeCell ref="U62:V62"/>
    <mergeCell ref="AA62:AB62"/>
    <mergeCell ref="AD62:AE62"/>
    <mergeCell ref="AF62:AG62"/>
    <mergeCell ref="C61:D61"/>
    <mergeCell ref="Q61:R61"/>
    <mergeCell ref="U61:V61"/>
    <mergeCell ref="AA61:AB61"/>
    <mergeCell ref="AD61:AE61"/>
    <mergeCell ref="AF61:AG61"/>
    <mergeCell ref="C60:D60"/>
    <mergeCell ref="Q60:R60"/>
    <mergeCell ref="U60:V60"/>
    <mergeCell ref="AA60:AB60"/>
    <mergeCell ref="AD60:AE60"/>
    <mergeCell ref="AF60:AG60"/>
    <mergeCell ref="C59:D59"/>
    <mergeCell ref="Q59:R59"/>
    <mergeCell ref="U59:V59"/>
    <mergeCell ref="AA59:AB59"/>
    <mergeCell ref="AD59:AE59"/>
    <mergeCell ref="AF59:AG59"/>
    <mergeCell ref="C58:D58"/>
    <mergeCell ref="Q58:R58"/>
    <mergeCell ref="U58:V58"/>
    <mergeCell ref="AA58:AB58"/>
    <mergeCell ref="AD58:AE58"/>
    <mergeCell ref="AF58:AG58"/>
    <mergeCell ref="C57:D57"/>
    <mergeCell ref="Q57:R57"/>
    <mergeCell ref="U57:V57"/>
    <mergeCell ref="AA57:AB57"/>
    <mergeCell ref="AD57:AE57"/>
    <mergeCell ref="AF57:AG57"/>
    <mergeCell ref="C56:D56"/>
    <mergeCell ref="Q56:R56"/>
    <mergeCell ref="U56:V56"/>
    <mergeCell ref="AA56:AB56"/>
    <mergeCell ref="AD56:AE56"/>
    <mergeCell ref="AF56:AG56"/>
    <mergeCell ref="C55:D55"/>
    <mergeCell ref="Q55:R55"/>
    <mergeCell ref="U55:V55"/>
    <mergeCell ref="AA55:AB55"/>
    <mergeCell ref="AD55:AE55"/>
    <mergeCell ref="AF55:AG55"/>
    <mergeCell ref="C54:D54"/>
    <mergeCell ref="Q54:R54"/>
    <mergeCell ref="U54:V54"/>
    <mergeCell ref="AA54:AB54"/>
    <mergeCell ref="AD54:AE54"/>
    <mergeCell ref="AF54:AG54"/>
    <mergeCell ref="C53:D53"/>
    <mergeCell ref="Q53:R53"/>
    <mergeCell ref="U53:V53"/>
    <mergeCell ref="AA53:AB53"/>
    <mergeCell ref="AD53:AE53"/>
    <mergeCell ref="AF53:AG53"/>
    <mergeCell ref="C52:D52"/>
    <mergeCell ref="Q52:R52"/>
    <mergeCell ref="U52:V52"/>
    <mergeCell ref="AA52:AB52"/>
    <mergeCell ref="AD52:AE52"/>
    <mergeCell ref="AF52:AG52"/>
    <mergeCell ref="C51:D51"/>
    <mergeCell ref="Q51:R51"/>
    <mergeCell ref="U51:V51"/>
    <mergeCell ref="AA51:AB51"/>
    <mergeCell ref="AD51:AE51"/>
    <mergeCell ref="AF51:AG51"/>
    <mergeCell ref="C50:D50"/>
    <mergeCell ref="Q50:R50"/>
    <mergeCell ref="U50:V50"/>
    <mergeCell ref="AA50:AB50"/>
    <mergeCell ref="AD50:AE50"/>
    <mergeCell ref="AF50:AG50"/>
    <mergeCell ref="C49:D49"/>
    <mergeCell ref="Q49:R49"/>
    <mergeCell ref="U49:V49"/>
    <mergeCell ref="AA49:AB49"/>
    <mergeCell ref="AD49:AE49"/>
    <mergeCell ref="AF49:AG49"/>
    <mergeCell ref="C48:D48"/>
    <mergeCell ref="Q48:R48"/>
    <mergeCell ref="U48:V48"/>
    <mergeCell ref="AA48:AB48"/>
    <mergeCell ref="AD48:AE48"/>
    <mergeCell ref="AF48:AG48"/>
    <mergeCell ref="C47:D47"/>
    <mergeCell ref="Q47:R47"/>
    <mergeCell ref="U47:V47"/>
    <mergeCell ref="AA47:AB47"/>
    <mergeCell ref="AD47:AE47"/>
    <mergeCell ref="AF47:AG47"/>
    <mergeCell ref="C46:D46"/>
    <mergeCell ref="Q46:R46"/>
    <mergeCell ref="U46:V46"/>
    <mergeCell ref="AA46:AB46"/>
    <mergeCell ref="AD46:AE46"/>
    <mergeCell ref="AF46:AG46"/>
    <mergeCell ref="C45:D45"/>
    <mergeCell ref="Q45:R45"/>
    <mergeCell ref="U45:V45"/>
    <mergeCell ref="AA45:AB45"/>
    <mergeCell ref="AD45:AE45"/>
    <mergeCell ref="AF45:AG45"/>
    <mergeCell ref="C44:D44"/>
    <mergeCell ref="Q44:R44"/>
    <mergeCell ref="U44:V44"/>
    <mergeCell ref="AA44:AB44"/>
    <mergeCell ref="AD44:AE44"/>
    <mergeCell ref="AF44:AG44"/>
    <mergeCell ref="C43:D43"/>
    <mergeCell ref="Q43:R43"/>
    <mergeCell ref="U43:V43"/>
    <mergeCell ref="AA43:AB43"/>
    <mergeCell ref="AD43:AE43"/>
    <mergeCell ref="AF43:AG43"/>
    <mergeCell ref="C42:D42"/>
    <mergeCell ref="Q42:R42"/>
    <mergeCell ref="U42:V42"/>
    <mergeCell ref="AA42:AB42"/>
    <mergeCell ref="AD42:AE42"/>
    <mergeCell ref="AF42:AG42"/>
    <mergeCell ref="C41:D41"/>
    <mergeCell ref="Q41:R41"/>
    <mergeCell ref="U41:V41"/>
    <mergeCell ref="AA41:AB41"/>
    <mergeCell ref="AD41:AE41"/>
    <mergeCell ref="AF41:AG41"/>
    <mergeCell ref="C40:D40"/>
    <mergeCell ref="Q40:R40"/>
    <mergeCell ref="U40:V40"/>
    <mergeCell ref="AA40:AB40"/>
    <mergeCell ref="AD40:AE40"/>
    <mergeCell ref="AF40:AG40"/>
    <mergeCell ref="C39:D39"/>
    <mergeCell ref="Q39:R39"/>
    <mergeCell ref="U39:V39"/>
    <mergeCell ref="AA39:AB39"/>
    <mergeCell ref="AD39:AE39"/>
    <mergeCell ref="AF39:AG39"/>
    <mergeCell ref="C38:D38"/>
    <mergeCell ref="Q38:R38"/>
    <mergeCell ref="U38:V38"/>
    <mergeCell ref="AA38:AB38"/>
    <mergeCell ref="AD38:AE38"/>
    <mergeCell ref="AF38:AG38"/>
    <mergeCell ref="C37:D37"/>
    <mergeCell ref="Q37:R37"/>
    <mergeCell ref="U37:V37"/>
    <mergeCell ref="AA37:AB37"/>
    <mergeCell ref="AD37:AE37"/>
    <mergeCell ref="AF37:AG37"/>
    <mergeCell ref="C36:D36"/>
    <mergeCell ref="Q36:R36"/>
    <mergeCell ref="U36:V36"/>
    <mergeCell ref="AA36:AB36"/>
    <mergeCell ref="AD36:AE36"/>
    <mergeCell ref="AF36:AG36"/>
    <mergeCell ref="C35:D35"/>
    <mergeCell ref="Q35:R35"/>
    <mergeCell ref="U35:V35"/>
    <mergeCell ref="AA35:AB35"/>
    <mergeCell ref="AD35:AE35"/>
    <mergeCell ref="AF35:AG35"/>
    <mergeCell ref="C34:D34"/>
    <mergeCell ref="Q34:R34"/>
    <mergeCell ref="U34:V34"/>
    <mergeCell ref="AA34:AB34"/>
    <mergeCell ref="AD34:AE34"/>
    <mergeCell ref="AF34:AG34"/>
    <mergeCell ref="C33:D33"/>
    <mergeCell ref="Q33:R33"/>
    <mergeCell ref="U33:V33"/>
    <mergeCell ref="AA33:AB33"/>
    <mergeCell ref="AD33:AE33"/>
    <mergeCell ref="AF33:AG33"/>
    <mergeCell ref="C32:D32"/>
    <mergeCell ref="Q32:R32"/>
    <mergeCell ref="U32:V32"/>
    <mergeCell ref="AA32:AB32"/>
    <mergeCell ref="AD32:AE32"/>
    <mergeCell ref="AF32:AG32"/>
    <mergeCell ref="C31:D31"/>
    <mergeCell ref="Q31:R31"/>
    <mergeCell ref="U31:V31"/>
    <mergeCell ref="AA31:AB31"/>
    <mergeCell ref="AD31:AE31"/>
    <mergeCell ref="AF31:AG31"/>
    <mergeCell ref="C30:D30"/>
    <mergeCell ref="Q30:R30"/>
    <mergeCell ref="U30:V30"/>
    <mergeCell ref="AA30:AB30"/>
    <mergeCell ref="AD30:AE30"/>
    <mergeCell ref="AF30:AG30"/>
    <mergeCell ref="C29:D29"/>
    <mergeCell ref="Q29:R29"/>
    <mergeCell ref="U29:V29"/>
    <mergeCell ref="AA29:AB29"/>
    <mergeCell ref="AD29:AE29"/>
    <mergeCell ref="AF29:AG29"/>
    <mergeCell ref="C28:D28"/>
    <mergeCell ref="Q28:R28"/>
    <mergeCell ref="U28:V28"/>
    <mergeCell ref="AA28:AB28"/>
    <mergeCell ref="AD28:AE28"/>
    <mergeCell ref="AF28:AG28"/>
    <mergeCell ref="C27:D27"/>
    <mergeCell ref="Q27:R27"/>
    <mergeCell ref="U27:V27"/>
    <mergeCell ref="AA27:AB27"/>
    <mergeCell ref="AD27:AE27"/>
    <mergeCell ref="AF27:AG27"/>
    <mergeCell ref="C26:D26"/>
    <mergeCell ref="Q26:R26"/>
    <mergeCell ref="U26:V26"/>
    <mergeCell ref="AA26:AB26"/>
    <mergeCell ref="AD26:AE26"/>
    <mergeCell ref="AF26:AG26"/>
    <mergeCell ref="C25:D25"/>
    <mergeCell ref="Q25:R25"/>
    <mergeCell ref="U25:V25"/>
    <mergeCell ref="AA25:AB25"/>
    <mergeCell ref="AD25:AE25"/>
    <mergeCell ref="AF25:AG25"/>
    <mergeCell ref="C24:D24"/>
    <mergeCell ref="Q24:R24"/>
    <mergeCell ref="U24:V24"/>
    <mergeCell ref="AA24:AB24"/>
    <mergeCell ref="AD24:AE24"/>
    <mergeCell ref="AF24:AG24"/>
    <mergeCell ref="C23:D23"/>
    <mergeCell ref="Q23:R23"/>
    <mergeCell ref="U23:V23"/>
    <mergeCell ref="AA23:AB23"/>
    <mergeCell ref="AD23:AE23"/>
    <mergeCell ref="AF23:AG23"/>
    <mergeCell ref="C22:D22"/>
    <mergeCell ref="Q22:R22"/>
    <mergeCell ref="U22:V22"/>
    <mergeCell ref="AA22:AB22"/>
    <mergeCell ref="AD22:AE22"/>
    <mergeCell ref="AF22:AG22"/>
    <mergeCell ref="C21:D21"/>
    <mergeCell ref="Q21:R21"/>
    <mergeCell ref="U21:V21"/>
    <mergeCell ref="AA21:AB21"/>
    <mergeCell ref="AD21:AE21"/>
    <mergeCell ref="AF21:AG21"/>
    <mergeCell ref="C20:D20"/>
    <mergeCell ref="Q20:R20"/>
    <mergeCell ref="U20:V20"/>
    <mergeCell ref="AA20:AB20"/>
    <mergeCell ref="AD20:AE20"/>
    <mergeCell ref="AF20:AG20"/>
    <mergeCell ref="C19:D19"/>
    <mergeCell ref="Q19:R19"/>
    <mergeCell ref="U19:V19"/>
    <mergeCell ref="AA19:AB19"/>
    <mergeCell ref="AD19:AE19"/>
    <mergeCell ref="AF19:AG19"/>
    <mergeCell ref="C18:D18"/>
    <mergeCell ref="Q18:R18"/>
    <mergeCell ref="U18:V18"/>
    <mergeCell ref="AA18:AB18"/>
    <mergeCell ref="AD18:AE18"/>
    <mergeCell ref="AF18:AG18"/>
    <mergeCell ref="C17:D17"/>
    <mergeCell ref="Q17:R17"/>
    <mergeCell ref="U17:V17"/>
    <mergeCell ref="AA17:AB17"/>
    <mergeCell ref="AD17:AE17"/>
    <mergeCell ref="AF17:AG17"/>
    <mergeCell ref="C16:D16"/>
    <mergeCell ref="Q16:R16"/>
    <mergeCell ref="U16:V16"/>
    <mergeCell ref="AA16:AB16"/>
    <mergeCell ref="AD16:AE16"/>
    <mergeCell ref="AF16:AG16"/>
    <mergeCell ref="C15:D15"/>
    <mergeCell ref="Q15:R15"/>
    <mergeCell ref="U15:V15"/>
    <mergeCell ref="AA15:AB15"/>
    <mergeCell ref="AD15:AE15"/>
    <mergeCell ref="AF15:AG15"/>
    <mergeCell ref="C14:D14"/>
    <mergeCell ref="Q14:R14"/>
    <mergeCell ref="U14:V14"/>
    <mergeCell ref="AA14:AB14"/>
    <mergeCell ref="AD14:AE14"/>
    <mergeCell ref="AF14:AG14"/>
    <mergeCell ref="C13:D13"/>
    <mergeCell ref="Q13:R13"/>
    <mergeCell ref="U13:V13"/>
    <mergeCell ref="AA13:AB13"/>
    <mergeCell ref="AD13:AE13"/>
    <mergeCell ref="AF13:AG13"/>
    <mergeCell ref="C12:D12"/>
    <mergeCell ref="Q12:R12"/>
    <mergeCell ref="U12:V12"/>
    <mergeCell ref="AA12:AB12"/>
    <mergeCell ref="AD12:AE12"/>
    <mergeCell ref="AF12:AG12"/>
    <mergeCell ref="C11:D11"/>
    <mergeCell ref="Q11:R11"/>
    <mergeCell ref="U11:V11"/>
    <mergeCell ref="AA11:AB11"/>
    <mergeCell ref="AD11:AE11"/>
    <mergeCell ref="AF11:AG11"/>
    <mergeCell ref="C10:D10"/>
    <mergeCell ref="Q10:R10"/>
    <mergeCell ref="U10:V10"/>
    <mergeCell ref="AA10:AB10"/>
    <mergeCell ref="AD10:AE10"/>
    <mergeCell ref="AF10:AG10"/>
    <mergeCell ref="C9:D9"/>
    <mergeCell ref="Q9:R9"/>
    <mergeCell ref="U9:V9"/>
    <mergeCell ref="AA9:AB9"/>
    <mergeCell ref="AD9:AE9"/>
    <mergeCell ref="AF9:AG9"/>
    <mergeCell ref="AM7:AM8"/>
    <mergeCell ref="Q8:R8"/>
    <mergeCell ref="U8:V8"/>
    <mergeCell ref="AA8:AB8"/>
    <mergeCell ref="AD8:AE8"/>
    <mergeCell ref="AF8:AG8"/>
    <mergeCell ref="X7:AB7"/>
    <mergeCell ref="AC7:AC8"/>
    <mergeCell ref="AD7:AI7"/>
    <mergeCell ref="AJ7:AJ8"/>
    <mergeCell ref="AK7:AK8"/>
    <mergeCell ref="AL7:AL8"/>
    <mergeCell ref="B7:B8"/>
    <mergeCell ref="C7:D8"/>
    <mergeCell ref="E7:R7"/>
    <mergeCell ref="S7:S8"/>
    <mergeCell ref="T7:U7"/>
    <mergeCell ref="W7:W8"/>
    <mergeCell ref="X4:Z4"/>
    <mergeCell ref="AA4:AB4"/>
    <mergeCell ref="F5:H5"/>
    <mergeCell ref="I5:P5"/>
    <mergeCell ref="R5:S5"/>
    <mergeCell ref="T5:U5"/>
    <mergeCell ref="V5:W5"/>
    <mergeCell ref="X5:Z5"/>
    <mergeCell ref="AA5:AB5"/>
    <mergeCell ref="B4:C4"/>
    <mergeCell ref="D4:E4"/>
    <mergeCell ref="F4:P4"/>
    <mergeCell ref="Q4:S4"/>
    <mergeCell ref="T4:U4"/>
    <mergeCell ref="V4:W4"/>
    <mergeCell ref="X2:Z2"/>
    <mergeCell ref="AA2:AB2"/>
    <mergeCell ref="B3:C3"/>
    <mergeCell ref="D3:S3"/>
    <mergeCell ref="T3:U3"/>
    <mergeCell ref="V3:AB3"/>
    <mergeCell ref="B2:C2"/>
    <mergeCell ref="D2:E2"/>
    <mergeCell ref="F2:P2"/>
    <mergeCell ref="Q2:S2"/>
    <mergeCell ref="T2:U2"/>
    <mergeCell ref="V2:W2"/>
  </mergeCells>
  <phoneticPr fontId="2"/>
  <conditionalFormatting sqref="P9:P10 P46:P108">
    <cfRule type="cellIs" dxfId="11" priority="5" stopIfTrue="1" operator="equal">
      <formula>"買"</formula>
    </cfRule>
    <cfRule type="cellIs" dxfId="10" priority="6" stopIfTrue="1" operator="equal">
      <formula>"売"</formula>
    </cfRule>
  </conditionalFormatting>
  <conditionalFormatting sqref="P11:P45">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P9:P108">
      <formula1>"買,売"</formula1>
    </dataValidation>
  </dataValidations>
  <pageMargins left="0.7" right="0.7" top="0.75" bottom="0.75" header="0.3" footer="0.3"/>
  <pageSetup paperSize="9" scale="70" orientation="landscape" horizontalDpi="4294967293" r:id="rId1"/>
  <rowBreaks count="1" manualBreakCount="1">
    <brk id="52" max="2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P109"/>
  <sheetViews>
    <sheetView view="pageBreakPreview" zoomScale="85" zoomScaleNormal="100" zoomScaleSheetLayoutView="85" workbookViewId="0">
      <selection activeCell="O38" sqref="O38"/>
    </sheetView>
  </sheetViews>
  <sheetFormatPr defaultRowHeight="13.5" x14ac:dyDescent="0.15"/>
  <cols>
    <col min="1" max="1" width="9.75" customWidth="1"/>
    <col min="2" max="2" width="5.75" bestFit="1" customWidth="1"/>
    <col min="3" max="3" width="6.625" customWidth="1"/>
    <col min="4" max="4" width="5.75" bestFit="1" customWidth="1"/>
    <col min="5" max="7" width="6.625" customWidth="1"/>
    <col min="8" max="8" width="4.875" bestFit="1" customWidth="1"/>
    <col min="9" max="9" width="4.875" customWidth="1"/>
    <col min="10" max="10" width="4.375" bestFit="1" customWidth="1"/>
    <col min="11" max="11" width="4.375" customWidth="1"/>
    <col min="12" max="12" width="4.5" bestFit="1" customWidth="1"/>
    <col min="13" max="13" width="5.375" customWidth="1"/>
    <col min="14" max="14" width="5.375" bestFit="1" customWidth="1"/>
    <col min="15" max="15" width="5.75" style="59" customWidth="1"/>
    <col min="16" max="16" width="5.75" bestFit="1" customWidth="1"/>
    <col min="17" max="17" width="4.25" style="65" customWidth="1"/>
    <col min="18" max="18" width="4.75" style="65" customWidth="1"/>
    <col min="19" max="19" width="9.875" style="65" customWidth="1"/>
    <col min="20" max="20" width="7.625" customWidth="1"/>
    <col min="21" max="21" width="3.875" customWidth="1"/>
    <col min="22" max="22" width="4.625" customWidth="1"/>
    <col min="23" max="23" width="5.375" customWidth="1"/>
    <col min="24" max="26" width="6.625" customWidth="1"/>
    <col min="27" max="28" width="6.625" style="65" customWidth="1"/>
    <col min="29" max="29" width="6.5" style="45" bestFit="1" customWidth="1"/>
    <col min="30" max="30" width="4" customWidth="1"/>
    <col min="31" max="31" width="4.875" customWidth="1"/>
    <col min="32" max="32" width="4.125" customWidth="1"/>
    <col min="33" max="33" width="4.25" customWidth="1"/>
    <col min="34" max="34" width="10.875" style="91" hidden="1" customWidth="1"/>
    <col min="35" max="35" width="0" hidden="1" customWidth="1"/>
    <col min="36" max="36" width="22.75" style="33" customWidth="1"/>
    <col min="37" max="37" width="9.875" style="92" bestFit="1" customWidth="1"/>
    <col min="38" max="38" width="9.875" style="92" customWidth="1"/>
    <col min="39" max="39" width="9.375" style="35" customWidth="1"/>
  </cols>
  <sheetData>
    <row r="2" spans="1:42" x14ac:dyDescent="0.15">
      <c r="B2" s="204" t="s">
        <v>5</v>
      </c>
      <c r="C2" s="204"/>
      <c r="D2" s="210" t="s">
        <v>158</v>
      </c>
      <c r="E2" s="210"/>
      <c r="F2" s="204" t="s">
        <v>6</v>
      </c>
      <c r="G2" s="204"/>
      <c r="H2" s="204"/>
      <c r="I2" s="204"/>
      <c r="J2" s="204"/>
      <c r="K2" s="204"/>
      <c r="L2" s="204"/>
      <c r="M2" s="204"/>
      <c r="N2" s="204"/>
      <c r="O2" s="204"/>
      <c r="P2" s="204"/>
      <c r="Q2" s="211" t="s">
        <v>53</v>
      </c>
      <c r="R2" s="212"/>
      <c r="S2" s="188"/>
      <c r="T2" s="204" t="s">
        <v>7</v>
      </c>
      <c r="U2" s="204"/>
      <c r="V2" s="213">
        <f>C9</f>
        <v>10000</v>
      </c>
      <c r="W2" s="214"/>
      <c r="X2" s="200" t="s">
        <v>8</v>
      </c>
      <c r="Y2" s="201"/>
      <c r="Z2" s="188"/>
      <c r="AA2" s="202" t="e">
        <f>C108+AD108</f>
        <v>#VALUE!</v>
      </c>
      <c r="AB2" s="203"/>
      <c r="AC2" s="41">
        <v>42735</v>
      </c>
      <c r="AD2" s="41">
        <v>42370</v>
      </c>
      <c r="AE2" s="92"/>
      <c r="AF2" s="92"/>
    </row>
    <row r="3" spans="1:42" ht="57" customHeight="1" x14ac:dyDescent="0.15">
      <c r="B3" s="204" t="s">
        <v>9</v>
      </c>
      <c r="C3" s="204"/>
      <c r="D3" s="205" t="s">
        <v>119</v>
      </c>
      <c r="E3" s="206"/>
      <c r="F3" s="206"/>
      <c r="G3" s="206"/>
      <c r="H3" s="206"/>
      <c r="I3" s="206"/>
      <c r="J3" s="206"/>
      <c r="K3" s="206"/>
      <c r="L3" s="206"/>
      <c r="M3" s="206"/>
      <c r="N3" s="206"/>
      <c r="O3" s="206"/>
      <c r="P3" s="206"/>
      <c r="Q3" s="206"/>
      <c r="R3" s="206"/>
      <c r="S3" s="207"/>
      <c r="T3" s="204" t="s">
        <v>10</v>
      </c>
      <c r="U3" s="204"/>
      <c r="V3" s="208" t="s">
        <v>121</v>
      </c>
      <c r="W3" s="209"/>
      <c r="X3" s="209"/>
      <c r="Y3" s="209"/>
      <c r="Z3" s="209"/>
      <c r="AA3" s="209"/>
      <c r="AB3" s="209"/>
      <c r="AC3" s="40"/>
      <c r="AD3" s="92"/>
      <c r="AE3" s="92"/>
    </row>
    <row r="4" spans="1:42" x14ac:dyDescent="0.15">
      <c r="B4" s="204" t="s">
        <v>11</v>
      </c>
      <c r="C4" s="204"/>
      <c r="D4" s="237">
        <f>SUM($AD$9:$AD$108)</f>
        <v>2695.7032514349662</v>
      </c>
      <c r="E4" s="237"/>
      <c r="F4" s="204" t="s">
        <v>12</v>
      </c>
      <c r="G4" s="204"/>
      <c r="H4" s="204"/>
      <c r="I4" s="204"/>
      <c r="J4" s="204"/>
      <c r="K4" s="204"/>
      <c r="L4" s="204"/>
      <c r="M4" s="204"/>
      <c r="N4" s="204"/>
      <c r="O4" s="204"/>
      <c r="P4" s="204"/>
      <c r="Q4" s="238">
        <f>SUM($AF$9:$AG$108)</f>
        <v>1222.1133999999956</v>
      </c>
      <c r="R4" s="239"/>
      <c r="S4" s="240"/>
      <c r="T4" s="241" t="s">
        <v>13</v>
      </c>
      <c r="U4" s="241"/>
      <c r="V4" s="213">
        <f>MAX($C$9:$D$990)-C9</f>
        <v>2695.7032514349703</v>
      </c>
      <c r="W4" s="213"/>
      <c r="X4" s="200" t="s">
        <v>14</v>
      </c>
      <c r="Y4" s="201"/>
      <c r="Z4" s="188"/>
      <c r="AA4" s="229">
        <f>MIN($C$9:$D$990)-C9</f>
        <v>0</v>
      </c>
      <c r="AB4" s="229"/>
      <c r="AC4" s="42"/>
      <c r="AD4" s="92"/>
      <c r="AE4" s="92"/>
      <c r="AF4" s="92"/>
    </row>
    <row r="5" spans="1:42" x14ac:dyDescent="0.15">
      <c r="B5" s="95" t="s">
        <v>15</v>
      </c>
      <c r="C5" s="98">
        <f>COUNTIF($AD$9:$AD$990,"&gt;0")</f>
        <v>17</v>
      </c>
      <c r="D5" s="96" t="s">
        <v>16</v>
      </c>
      <c r="E5" s="9">
        <f>COUNTIF($AD$9:$AD$990,"&lt;0")</f>
        <v>7</v>
      </c>
      <c r="F5" s="200" t="s">
        <v>17</v>
      </c>
      <c r="G5" s="230"/>
      <c r="H5" s="188"/>
      <c r="I5" s="231">
        <f>COUNTIF($AD$9:$AD$990,"=0")</f>
        <v>0</v>
      </c>
      <c r="J5" s="232"/>
      <c r="K5" s="232"/>
      <c r="L5" s="232"/>
      <c r="M5" s="232"/>
      <c r="N5" s="232"/>
      <c r="O5" s="232"/>
      <c r="P5" s="233"/>
      <c r="Q5" s="69" t="s">
        <v>18</v>
      </c>
      <c r="R5" s="234">
        <f>C5/SUM(C5,E5,I5)</f>
        <v>0.70833333333333337</v>
      </c>
      <c r="S5" s="188"/>
      <c r="T5" s="235" t="s">
        <v>19</v>
      </c>
      <c r="U5" s="204"/>
      <c r="V5" s="236">
        <v>6</v>
      </c>
      <c r="W5" s="188"/>
      <c r="X5" s="200" t="s">
        <v>20</v>
      </c>
      <c r="Y5" s="230"/>
      <c r="Z5" s="188"/>
      <c r="AA5" s="202">
        <v>8</v>
      </c>
      <c r="AB5" s="203"/>
      <c r="AC5" s="43"/>
      <c r="AD5" s="92"/>
      <c r="AE5" s="92"/>
      <c r="AF5" s="92"/>
    </row>
    <row r="6" spans="1:42" x14ac:dyDescent="0.15">
      <c r="B6" s="5"/>
      <c r="C6" s="37" t="s">
        <v>62</v>
      </c>
      <c r="D6" s="8"/>
      <c r="E6" s="6"/>
      <c r="F6" s="5"/>
      <c r="G6" s="5"/>
      <c r="H6" s="5"/>
      <c r="I6" s="5"/>
      <c r="J6" s="5"/>
      <c r="K6" s="5"/>
      <c r="L6" s="5"/>
      <c r="M6" s="5"/>
      <c r="N6" s="5"/>
      <c r="O6" s="56"/>
      <c r="P6" s="6"/>
      <c r="Q6" s="70"/>
      <c r="R6" s="71"/>
      <c r="S6" s="66" t="s">
        <v>118</v>
      </c>
      <c r="T6" s="53">
        <v>1E-4</v>
      </c>
      <c r="U6" s="5"/>
      <c r="V6" s="6"/>
      <c r="W6" s="6"/>
      <c r="X6" s="7"/>
      <c r="Y6" s="7"/>
      <c r="Z6" s="7"/>
      <c r="AA6" s="62"/>
      <c r="AB6" s="97"/>
      <c r="AC6" s="43"/>
      <c r="AD6" s="92"/>
      <c r="AE6" s="92"/>
      <c r="AF6" s="92"/>
    </row>
    <row r="7" spans="1:42" x14ac:dyDescent="0.15">
      <c r="B7" s="284" t="s">
        <v>21</v>
      </c>
      <c r="C7" s="286" t="s">
        <v>22</v>
      </c>
      <c r="D7" s="287"/>
      <c r="E7" s="221" t="s">
        <v>23</v>
      </c>
      <c r="F7" s="222"/>
      <c r="G7" s="222"/>
      <c r="H7" s="222"/>
      <c r="I7" s="222"/>
      <c r="J7" s="222"/>
      <c r="K7" s="222"/>
      <c r="L7" s="222"/>
      <c r="M7" s="222"/>
      <c r="N7" s="222"/>
      <c r="O7" s="222"/>
      <c r="P7" s="222"/>
      <c r="Q7" s="222"/>
      <c r="R7" s="223"/>
      <c r="S7" s="224" t="s">
        <v>117</v>
      </c>
      <c r="T7" s="226" t="s">
        <v>55</v>
      </c>
      <c r="U7" s="227"/>
      <c r="V7" s="99">
        <v>0.02</v>
      </c>
      <c r="W7" s="228" t="s">
        <v>24</v>
      </c>
      <c r="X7" s="254" t="s">
        <v>25</v>
      </c>
      <c r="Y7" s="255"/>
      <c r="Z7" s="255"/>
      <c r="AA7" s="255"/>
      <c r="AB7" s="256"/>
      <c r="AC7" s="257" t="s">
        <v>63</v>
      </c>
      <c r="AD7" s="259" t="s">
        <v>26</v>
      </c>
      <c r="AE7" s="260"/>
      <c r="AF7" s="260"/>
      <c r="AG7" s="260"/>
      <c r="AH7" s="282"/>
      <c r="AI7" s="283"/>
      <c r="AJ7" s="297" t="s">
        <v>166</v>
      </c>
      <c r="AK7" s="262" t="s">
        <v>58</v>
      </c>
      <c r="AL7" s="262" t="s">
        <v>177</v>
      </c>
      <c r="AM7" s="248" t="s">
        <v>59</v>
      </c>
      <c r="AP7" t="s">
        <v>64</v>
      </c>
    </row>
    <row r="8" spans="1:42" ht="25.5" customHeight="1" x14ac:dyDescent="0.15">
      <c r="B8" s="285"/>
      <c r="C8" s="288"/>
      <c r="D8" s="289"/>
      <c r="E8" s="10" t="s">
        <v>27</v>
      </c>
      <c r="F8" s="10" t="s">
        <v>28</v>
      </c>
      <c r="G8" s="10" t="s">
        <v>54</v>
      </c>
      <c r="H8" s="10" t="s">
        <v>211</v>
      </c>
      <c r="I8" s="73" t="s">
        <v>152</v>
      </c>
      <c r="J8" s="73" t="s">
        <v>147</v>
      </c>
      <c r="K8" s="73" t="s">
        <v>146</v>
      </c>
      <c r="L8" s="73" t="s">
        <v>148</v>
      </c>
      <c r="M8" s="73" t="s">
        <v>149</v>
      </c>
      <c r="N8" s="73" t="s">
        <v>150</v>
      </c>
      <c r="O8" s="74" t="s">
        <v>151</v>
      </c>
      <c r="P8" s="10" t="s">
        <v>29</v>
      </c>
      <c r="Q8" s="249" t="s">
        <v>30</v>
      </c>
      <c r="R8" s="250"/>
      <c r="S8" s="225"/>
      <c r="T8" s="2" t="s">
        <v>31</v>
      </c>
      <c r="U8" s="226" t="s">
        <v>32</v>
      </c>
      <c r="V8" s="251"/>
      <c r="W8" s="228"/>
      <c r="X8" s="3" t="s">
        <v>27</v>
      </c>
      <c r="Y8" s="3" t="s">
        <v>28</v>
      </c>
      <c r="Z8" s="100" t="s">
        <v>54</v>
      </c>
      <c r="AA8" s="252" t="s">
        <v>30</v>
      </c>
      <c r="AB8" s="253"/>
      <c r="AC8" s="258"/>
      <c r="AD8" s="216" t="s">
        <v>33</v>
      </c>
      <c r="AE8" s="216"/>
      <c r="AF8" s="216" t="s">
        <v>31</v>
      </c>
      <c r="AG8" s="281"/>
      <c r="AH8" s="76" t="s">
        <v>48</v>
      </c>
      <c r="AI8" s="77" t="s">
        <v>49</v>
      </c>
      <c r="AJ8" s="298"/>
      <c r="AK8" s="295"/>
      <c r="AL8" s="295"/>
      <c r="AM8" s="295"/>
      <c r="AP8" t="s">
        <v>65</v>
      </c>
    </row>
    <row r="9" spans="1:42" x14ac:dyDescent="0.15">
      <c r="A9" t="s">
        <v>61</v>
      </c>
      <c r="B9" s="39">
        <v>1</v>
      </c>
      <c r="C9" s="244">
        <v>10000</v>
      </c>
      <c r="D9" s="244"/>
      <c r="E9" s="101">
        <v>2015</v>
      </c>
      <c r="F9" s="29">
        <v>42386</v>
      </c>
      <c r="G9" s="32"/>
      <c r="H9" s="55" t="s">
        <v>122</v>
      </c>
      <c r="I9" s="55">
        <v>23.6</v>
      </c>
      <c r="J9" s="55" t="s">
        <v>67</v>
      </c>
      <c r="K9" s="55" t="s">
        <v>142</v>
      </c>
      <c r="L9" s="55" t="s">
        <v>67</v>
      </c>
      <c r="M9" s="55" t="s">
        <v>162</v>
      </c>
      <c r="N9" s="55" t="s">
        <v>185</v>
      </c>
      <c r="O9" s="60" t="s">
        <v>133</v>
      </c>
      <c r="P9" s="39" t="s">
        <v>3</v>
      </c>
      <c r="Q9" s="245">
        <v>1.15733</v>
      </c>
      <c r="R9" s="245"/>
      <c r="S9" s="93">
        <v>1.18137</v>
      </c>
      <c r="T9" s="72">
        <f>IF(Q9&gt;S9,Q9-S9,S9-Q9)</f>
        <v>2.4040000000000061E-2</v>
      </c>
      <c r="U9" s="246">
        <f t="shared" ref="U9:U72" si="0">IF(F9="","",C9*$V$7)</f>
        <v>200</v>
      </c>
      <c r="V9" s="246"/>
      <c r="W9" s="4">
        <f>(U9/(T9/T$6))*0.1</f>
        <v>8.3194675540765192E-2</v>
      </c>
      <c r="X9" s="101">
        <v>2015</v>
      </c>
      <c r="Y9" s="29">
        <v>42392</v>
      </c>
      <c r="Z9" s="32"/>
      <c r="AA9" s="266">
        <f>IF(P9="買",Q9+(T9*0.618),Q9-(T9*0.618))</f>
        <v>1.1424732799999999</v>
      </c>
      <c r="AB9" s="266"/>
      <c r="AC9" s="39">
        <f t="shared" ref="AC9:AC72" si="1">IF((Y9-F9)&gt;=0,Y9-F9,($AC$2-F9)+(Y9-$AD$2))</f>
        <v>6</v>
      </c>
      <c r="AD9" s="290">
        <f t="shared" ref="AD9:AD72" si="2">IF(Y9="","",(IF(P9="売",Q9-AA9,AA9-Q9))*W9*100000)</f>
        <v>123.60000000000008</v>
      </c>
      <c r="AE9" s="290"/>
      <c r="AF9" s="291">
        <f t="shared" ref="AF9:AF72" si="3">IF(Y9="","",IF(P9="買",(AA9-Q9)*10000,(Q9-AA9)*10000))</f>
        <v>148.56720000000047</v>
      </c>
      <c r="AG9" s="291"/>
      <c r="AH9" s="91">
        <v>0</v>
      </c>
      <c r="AI9" s="91">
        <v>1</v>
      </c>
      <c r="AJ9" s="299" t="s">
        <v>186</v>
      </c>
      <c r="AN9" s="47"/>
      <c r="AO9" s="47"/>
      <c r="AP9" s="46"/>
    </row>
    <row r="10" spans="1:42" x14ac:dyDescent="0.15">
      <c r="B10" s="39">
        <v>2</v>
      </c>
      <c r="C10" s="246">
        <f t="shared" ref="C10:C73" si="4">IF(AD9="","",C9+AD9)</f>
        <v>10123.6</v>
      </c>
      <c r="D10" s="246"/>
      <c r="E10" s="101">
        <v>2015</v>
      </c>
      <c r="F10" s="29">
        <v>42392</v>
      </c>
      <c r="G10" s="32"/>
      <c r="H10" s="55" t="s">
        <v>122</v>
      </c>
      <c r="I10" s="55">
        <v>23.6</v>
      </c>
      <c r="J10" s="55" t="s">
        <v>67</v>
      </c>
      <c r="K10" s="55" t="s">
        <v>142</v>
      </c>
      <c r="L10" s="55" t="s">
        <v>67</v>
      </c>
      <c r="M10" s="55" t="s">
        <v>162</v>
      </c>
      <c r="N10" s="55" t="s">
        <v>185</v>
      </c>
      <c r="O10" s="60" t="s">
        <v>133</v>
      </c>
      <c r="P10" s="39" t="s">
        <v>3</v>
      </c>
      <c r="Q10" s="263">
        <v>1.14524</v>
      </c>
      <c r="R10" s="264"/>
      <c r="S10" s="93">
        <v>1.1658999999999999</v>
      </c>
      <c r="T10" s="72">
        <f t="shared" ref="T10:T73" si="5">IF(Q10&gt;S10,Q10-S10,S10-Q10)</f>
        <v>2.0659999999999901E-2</v>
      </c>
      <c r="U10" s="246">
        <f t="shared" si="0"/>
        <v>202.47200000000001</v>
      </c>
      <c r="V10" s="246"/>
      <c r="W10" s="4">
        <f>(U10/(T10/T$6))*0.1</f>
        <v>9.800193610842256E-2</v>
      </c>
      <c r="X10" s="101">
        <v>2015</v>
      </c>
      <c r="Y10" s="29">
        <v>42392</v>
      </c>
      <c r="Z10" s="32"/>
      <c r="AA10" s="266">
        <f>IF(P10="買",Q10+(T10*0.618),Q10-(T10*0.618))</f>
        <v>1.1324721200000001</v>
      </c>
      <c r="AB10" s="266"/>
      <c r="AC10" s="39">
        <f t="shared" si="1"/>
        <v>0</v>
      </c>
      <c r="AD10" s="279">
        <f t="shared" si="2"/>
        <v>125.12769600000017</v>
      </c>
      <c r="AE10" s="279"/>
      <c r="AF10" s="280">
        <f t="shared" si="3"/>
        <v>127.67879999999954</v>
      </c>
      <c r="AG10" s="280"/>
      <c r="AH10" s="91">
        <v>1</v>
      </c>
      <c r="AI10" s="91">
        <v>1</v>
      </c>
      <c r="AJ10" s="300"/>
      <c r="AK10" s="34"/>
      <c r="AL10" s="34"/>
      <c r="AN10" s="47"/>
      <c r="AO10" s="47"/>
      <c r="AP10" s="46"/>
    </row>
    <row r="11" spans="1:42" x14ac:dyDescent="0.15">
      <c r="B11" s="39">
        <v>3</v>
      </c>
      <c r="C11" s="246">
        <f t="shared" ref="C11:C39" si="6">IF(AD10="","",C10+AD10)</f>
        <v>10248.727696</v>
      </c>
      <c r="D11" s="246"/>
      <c r="E11" s="101">
        <v>2015</v>
      </c>
      <c r="F11" s="29">
        <v>42489</v>
      </c>
      <c r="G11" s="32"/>
      <c r="H11" s="55" t="s">
        <v>116</v>
      </c>
      <c r="I11" s="55">
        <v>23.6</v>
      </c>
      <c r="J11" s="55" t="s">
        <v>183</v>
      </c>
      <c r="K11" s="55" t="s">
        <v>67</v>
      </c>
      <c r="L11" s="55" t="s">
        <v>142</v>
      </c>
      <c r="M11" s="55" t="s">
        <v>142</v>
      </c>
      <c r="N11" s="55" t="s">
        <v>67</v>
      </c>
      <c r="O11" s="60" t="s">
        <v>133</v>
      </c>
      <c r="P11" s="39" t="s">
        <v>4</v>
      </c>
      <c r="Q11" s="263">
        <v>1.10521</v>
      </c>
      <c r="R11" s="264"/>
      <c r="S11" s="93">
        <v>1.0819099999999999</v>
      </c>
      <c r="T11" s="72">
        <f t="shared" si="5"/>
        <v>2.3300000000000098E-2</v>
      </c>
      <c r="U11" s="246">
        <f t="shared" si="0"/>
        <v>204.97455392000001</v>
      </c>
      <c r="V11" s="246"/>
      <c r="W11" s="4">
        <f t="shared" ref="W11:W74" si="7">(U11/(T11/T$6))*0.1</f>
        <v>8.7971911553647711E-2</v>
      </c>
      <c r="X11" s="101">
        <v>2015</v>
      </c>
      <c r="Y11" s="29">
        <v>42490</v>
      </c>
      <c r="Z11" s="32"/>
      <c r="AA11" s="275">
        <f>IF(P11="買",Q11+(T11*0.618),Q11-(T11*0.618))</f>
        <v>1.1196094000000001</v>
      </c>
      <c r="AB11" s="276"/>
      <c r="AC11" s="39">
        <f t="shared" si="1"/>
        <v>1</v>
      </c>
      <c r="AD11" s="279">
        <f t="shared" si="2"/>
        <v>126.67427432256004</v>
      </c>
      <c r="AE11" s="279"/>
      <c r="AF11" s="280">
        <f t="shared" si="3"/>
        <v>143.99400000000063</v>
      </c>
      <c r="AG11" s="280"/>
      <c r="AH11" s="91">
        <v>0</v>
      </c>
      <c r="AI11" s="91">
        <v>1</v>
      </c>
      <c r="AJ11" s="300"/>
      <c r="AN11" s="47">
        <f>ROUNDUP(U11,0)</f>
        <v>205</v>
      </c>
      <c r="AO11" s="47">
        <f>ROUNDUP(AD11,0)*(-1)</f>
        <v>-127</v>
      </c>
      <c r="AP11" s="46">
        <f>IF(AN11=AO11,0,IF(AN11&gt;AO11,1,2))</f>
        <v>1</v>
      </c>
    </row>
    <row r="12" spans="1:42" x14ac:dyDescent="0.15">
      <c r="B12" s="39">
        <v>4</v>
      </c>
      <c r="C12" s="246">
        <f t="shared" si="6"/>
        <v>10375.40197032256</v>
      </c>
      <c r="D12" s="246"/>
      <c r="E12" s="101">
        <v>2015</v>
      </c>
      <c r="F12" s="29">
        <v>42496</v>
      </c>
      <c r="G12" s="32"/>
      <c r="H12" s="55" t="s">
        <v>122</v>
      </c>
      <c r="I12" s="55" t="s">
        <v>67</v>
      </c>
      <c r="J12" s="55" t="s">
        <v>165</v>
      </c>
      <c r="K12" s="55" t="s">
        <v>142</v>
      </c>
      <c r="L12" s="55" t="s">
        <v>142</v>
      </c>
      <c r="M12" s="55" t="s">
        <v>142</v>
      </c>
      <c r="N12" s="55" t="s">
        <v>67</v>
      </c>
      <c r="O12" s="60" t="s">
        <v>133</v>
      </c>
      <c r="P12" s="39" t="s">
        <v>4</v>
      </c>
      <c r="Q12" s="263">
        <v>1.1248800000000001</v>
      </c>
      <c r="R12" s="264"/>
      <c r="S12" s="94">
        <v>1.1066199999999999</v>
      </c>
      <c r="T12" s="72">
        <f t="shared" si="5"/>
        <v>1.8260000000000165E-2</v>
      </c>
      <c r="U12" s="246">
        <f t="shared" si="0"/>
        <v>207.50803940645122</v>
      </c>
      <c r="V12" s="246"/>
      <c r="W12" s="4">
        <f t="shared" si="7"/>
        <v>0.11364076637812122</v>
      </c>
      <c r="X12" s="101">
        <v>2015</v>
      </c>
      <c r="Y12" s="29">
        <v>42496</v>
      </c>
      <c r="Z12" s="32"/>
      <c r="AA12" s="266">
        <f>IF(P12="買",Q12+(T12*0.618),Q12-(T12*0.618))</f>
        <v>1.1361646800000003</v>
      </c>
      <c r="AB12" s="266"/>
      <c r="AC12" s="39">
        <f t="shared" si="1"/>
        <v>0</v>
      </c>
      <c r="AD12" s="279">
        <f t="shared" si="2"/>
        <v>128.23996835318749</v>
      </c>
      <c r="AE12" s="279"/>
      <c r="AF12" s="280">
        <f t="shared" si="3"/>
        <v>112.84680000000158</v>
      </c>
      <c r="AG12" s="280"/>
      <c r="AH12" s="91">
        <v>1</v>
      </c>
      <c r="AI12" s="91">
        <v>1</v>
      </c>
      <c r="AJ12" s="300"/>
      <c r="AN12" s="47">
        <f>ROUNDUP(U12,0)</f>
        <v>208</v>
      </c>
      <c r="AO12" s="47">
        <f>ROUNDUP(AD12,0)*(-1)</f>
        <v>-129</v>
      </c>
      <c r="AP12" s="46">
        <f>IF(AN12=AO12,0,IF(AN12&gt;AO12,1,2))</f>
        <v>1</v>
      </c>
    </row>
    <row r="13" spans="1:42" x14ac:dyDescent="0.15">
      <c r="B13" s="39">
        <v>5</v>
      </c>
      <c r="C13" s="246">
        <f t="shared" si="6"/>
        <v>10503.641938675748</v>
      </c>
      <c r="D13" s="246"/>
      <c r="E13" s="101">
        <v>2015</v>
      </c>
      <c r="F13" s="29">
        <v>42578</v>
      </c>
      <c r="G13" s="32"/>
      <c r="H13" s="55" t="s">
        <v>122</v>
      </c>
      <c r="I13" s="55" t="s">
        <v>67</v>
      </c>
      <c r="J13" s="55" t="s">
        <v>165</v>
      </c>
      <c r="K13" s="55" t="s">
        <v>67</v>
      </c>
      <c r="L13" s="55" t="s">
        <v>142</v>
      </c>
      <c r="M13" s="55" t="s">
        <v>142</v>
      </c>
      <c r="N13" s="55" t="s">
        <v>185</v>
      </c>
      <c r="O13" s="57" t="s">
        <v>131</v>
      </c>
      <c r="P13" s="39" t="s">
        <v>4</v>
      </c>
      <c r="Q13" s="263">
        <v>1.10178</v>
      </c>
      <c r="R13" s="264"/>
      <c r="S13" s="93">
        <v>1.08693</v>
      </c>
      <c r="T13" s="72">
        <f t="shared" si="5"/>
        <v>1.485000000000003E-2</v>
      </c>
      <c r="U13" s="246">
        <f t="shared" si="0"/>
        <v>210.07283877351497</v>
      </c>
      <c r="V13" s="246"/>
      <c r="W13" s="4">
        <f t="shared" si="7"/>
        <v>0.14146319109327582</v>
      </c>
      <c r="X13" s="101">
        <v>2015</v>
      </c>
      <c r="Y13" s="29">
        <v>42587</v>
      </c>
      <c r="Z13" s="32"/>
      <c r="AA13" s="296">
        <f>S13</f>
        <v>1.08693</v>
      </c>
      <c r="AB13" s="296"/>
      <c r="AC13" s="39">
        <f t="shared" si="1"/>
        <v>9</v>
      </c>
      <c r="AD13" s="279">
        <f t="shared" si="2"/>
        <v>-210.072838773515</v>
      </c>
      <c r="AE13" s="279"/>
      <c r="AF13" s="280">
        <f t="shared" si="3"/>
        <v>-148.50000000000028</v>
      </c>
      <c r="AG13" s="280"/>
      <c r="AH13" s="91">
        <v>0</v>
      </c>
      <c r="AI13" s="91">
        <v>1</v>
      </c>
      <c r="AJ13" s="107" t="s">
        <v>187</v>
      </c>
      <c r="AN13" s="47">
        <f>ROUNDUP(U13,0)</f>
        <v>211</v>
      </c>
      <c r="AO13" s="47">
        <f>ROUNDUP(AD13,0)*(-1)</f>
        <v>211</v>
      </c>
      <c r="AP13" s="46">
        <f>IF(AN13=AO13,0,IF(AN13&gt;AO13,1,2))</f>
        <v>0</v>
      </c>
    </row>
    <row r="14" spans="1:42" x14ac:dyDescent="0.15">
      <c r="B14" s="39">
        <v>6</v>
      </c>
      <c r="C14" s="246">
        <f t="shared" si="6"/>
        <v>10293.569099902234</v>
      </c>
      <c r="D14" s="246"/>
      <c r="E14" s="101">
        <v>2015</v>
      </c>
      <c r="F14" s="29">
        <v>42603</v>
      </c>
      <c r="G14" s="32"/>
      <c r="H14" s="55" t="s">
        <v>160</v>
      </c>
      <c r="I14" s="55" t="s">
        <v>67</v>
      </c>
      <c r="J14" s="55" t="s">
        <v>165</v>
      </c>
      <c r="K14" s="55" t="s">
        <v>67</v>
      </c>
      <c r="L14" s="55" t="s">
        <v>142</v>
      </c>
      <c r="M14" s="55" t="s">
        <v>190</v>
      </c>
      <c r="N14" s="55" t="s">
        <v>67</v>
      </c>
      <c r="O14" s="60" t="s">
        <v>133</v>
      </c>
      <c r="P14" s="39" t="s">
        <v>4</v>
      </c>
      <c r="Q14" s="263">
        <v>1.12137</v>
      </c>
      <c r="R14" s="264"/>
      <c r="S14" s="93">
        <v>1.1017399999999999</v>
      </c>
      <c r="T14" s="72">
        <f t="shared" si="5"/>
        <v>1.9630000000000036E-2</v>
      </c>
      <c r="U14" s="246">
        <f t="shared" si="0"/>
        <v>205.87138199804468</v>
      </c>
      <c r="V14" s="246"/>
      <c r="W14" s="4">
        <f t="shared" si="7"/>
        <v>0.10487589505758753</v>
      </c>
      <c r="X14" s="101">
        <v>2015</v>
      </c>
      <c r="Y14" s="29">
        <v>42604</v>
      </c>
      <c r="Z14" s="32"/>
      <c r="AA14" s="266">
        <f>IF(P14="買",Q14+(T14*0.618),Q14-(T14*0.618))</f>
        <v>1.13350134</v>
      </c>
      <c r="AB14" s="266"/>
      <c r="AC14" s="39">
        <f t="shared" si="1"/>
        <v>1</v>
      </c>
      <c r="AD14" s="279">
        <f t="shared" si="2"/>
        <v>127.22851407479187</v>
      </c>
      <c r="AE14" s="279"/>
      <c r="AF14" s="280">
        <f t="shared" si="3"/>
        <v>121.31340000000046</v>
      </c>
      <c r="AG14" s="280"/>
      <c r="AH14" s="91">
        <v>0.1</v>
      </c>
      <c r="AI14" s="91">
        <v>0</v>
      </c>
      <c r="AJ14" s="108"/>
      <c r="AN14" s="47">
        <f>ROUNDUP(U14,0)</f>
        <v>206</v>
      </c>
      <c r="AO14" s="47">
        <f>ROUNDUP(AD14,0)*(-1)</f>
        <v>-128</v>
      </c>
      <c r="AP14" s="46">
        <f>IF(AN14=AO14,0,IF(AN14&gt;AO14,1,2))</f>
        <v>1</v>
      </c>
    </row>
    <row r="15" spans="1:42" x14ac:dyDescent="0.15">
      <c r="B15" s="39">
        <v>7</v>
      </c>
      <c r="C15" s="246">
        <f t="shared" si="6"/>
        <v>10420.797613977025</v>
      </c>
      <c r="D15" s="246"/>
      <c r="E15" s="101">
        <v>2015</v>
      </c>
      <c r="F15" s="29">
        <v>42616</v>
      </c>
      <c r="G15" s="32"/>
      <c r="H15" s="55" t="s">
        <v>122</v>
      </c>
      <c r="I15" s="55" t="s">
        <v>67</v>
      </c>
      <c r="J15" s="55" t="s">
        <v>165</v>
      </c>
      <c r="K15" s="55" t="s">
        <v>67</v>
      </c>
      <c r="L15" s="55" t="s">
        <v>142</v>
      </c>
      <c r="M15" s="55" t="s">
        <v>142</v>
      </c>
      <c r="N15" s="55" t="s">
        <v>67</v>
      </c>
      <c r="O15" s="60" t="s">
        <v>133</v>
      </c>
      <c r="P15" s="39" t="s">
        <v>3</v>
      </c>
      <c r="Q15" s="263">
        <v>1.1155900000000001</v>
      </c>
      <c r="R15" s="264"/>
      <c r="S15" s="93">
        <v>1.1332100000000001</v>
      </c>
      <c r="T15" s="72">
        <f t="shared" si="5"/>
        <v>1.7619999999999969E-2</v>
      </c>
      <c r="U15" s="246">
        <f t="shared" si="0"/>
        <v>208.41595227954051</v>
      </c>
      <c r="V15" s="246"/>
      <c r="W15" s="4">
        <f t="shared" si="7"/>
        <v>0.11828374136182798</v>
      </c>
      <c r="X15" s="101">
        <v>2015</v>
      </c>
      <c r="Y15" s="29">
        <v>42625</v>
      </c>
      <c r="Z15" s="32"/>
      <c r="AA15" s="296">
        <f>S15</f>
        <v>1.1332100000000001</v>
      </c>
      <c r="AB15" s="296"/>
      <c r="AC15" s="39">
        <f t="shared" si="1"/>
        <v>9</v>
      </c>
      <c r="AD15" s="279">
        <f t="shared" si="2"/>
        <v>-208.41595227954053</v>
      </c>
      <c r="AE15" s="279"/>
      <c r="AF15" s="280">
        <f t="shared" si="3"/>
        <v>-176.1999999999997</v>
      </c>
      <c r="AG15" s="280"/>
      <c r="AH15" s="91">
        <v>0.1</v>
      </c>
      <c r="AI15" s="91">
        <v>0</v>
      </c>
      <c r="AJ15" s="108"/>
      <c r="AK15" s="34"/>
      <c r="AL15" s="34"/>
      <c r="AN15" s="47">
        <f>ROUNDUP(U15,0)</f>
        <v>209</v>
      </c>
      <c r="AO15" s="47">
        <f>ROUNDUP(AD15,0)*(-1)</f>
        <v>209</v>
      </c>
      <c r="AP15" s="46">
        <f>IF(AN15=AO15,0,IF(AN15&gt;AO15,1,2))</f>
        <v>0</v>
      </c>
    </row>
    <row r="16" spans="1:42" x14ac:dyDescent="0.15">
      <c r="B16" s="39">
        <v>8</v>
      </c>
      <c r="C16" s="246">
        <f t="shared" si="6"/>
        <v>10212.381661697485</v>
      </c>
      <c r="D16" s="246"/>
      <c r="E16" s="101">
        <v>2015</v>
      </c>
      <c r="F16" s="29">
        <v>42665</v>
      </c>
      <c r="G16" s="32"/>
      <c r="H16" s="55" t="s">
        <v>122</v>
      </c>
      <c r="I16" s="55">
        <v>23.6</v>
      </c>
      <c r="J16" s="55" t="s">
        <v>165</v>
      </c>
      <c r="K16" s="55" t="s">
        <v>67</v>
      </c>
      <c r="L16" s="55" t="s">
        <v>67</v>
      </c>
      <c r="M16" s="55" t="s">
        <v>142</v>
      </c>
      <c r="N16" s="55" t="s">
        <v>185</v>
      </c>
      <c r="O16" s="57" t="s">
        <v>131</v>
      </c>
      <c r="P16" s="39" t="s">
        <v>3</v>
      </c>
      <c r="Q16" s="263">
        <v>1.1308100000000001</v>
      </c>
      <c r="R16" s="264"/>
      <c r="S16" s="93">
        <v>1.13869</v>
      </c>
      <c r="T16" s="72">
        <f t="shared" si="5"/>
        <v>7.8799999999998871E-3</v>
      </c>
      <c r="U16" s="246">
        <f t="shared" si="0"/>
        <v>204.24763323394973</v>
      </c>
      <c r="V16" s="246"/>
      <c r="W16" s="4">
        <f t="shared" si="7"/>
        <v>0.25919750410400089</v>
      </c>
      <c r="X16" s="101">
        <v>2015</v>
      </c>
      <c r="Y16" s="29">
        <v>42666</v>
      </c>
      <c r="Z16" s="32"/>
      <c r="AA16" s="247">
        <f t="shared" ref="AA16:AA77" si="8">IF(Q16&gt;S16,Q16+(T16*2),Q16-(T16*2))</f>
        <v>1.1150500000000003</v>
      </c>
      <c r="AB16" s="247"/>
      <c r="AC16" s="39">
        <f t="shared" si="1"/>
        <v>1</v>
      </c>
      <c r="AD16" s="279">
        <f t="shared" si="2"/>
        <v>408.49526646789951</v>
      </c>
      <c r="AE16" s="279"/>
      <c r="AF16" s="280">
        <f t="shared" si="3"/>
        <v>157.59999999999775</v>
      </c>
      <c r="AG16" s="280"/>
      <c r="AH16" s="91">
        <v>1</v>
      </c>
      <c r="AI16" s="91">
        <v>1</v>
      </c>
      <c r="AJ16" s="108"/>
      <c r="AK16" s="34"/>
      <c r="AL16" s="34"/>
    </row>
    <row r="17" spans="2:42" x14ac:dyDescent="0.15">
      <c r="B17" s="39">
        <v>9</v>
      </c>
      <c r="C17" s="246">
        <f t="shared" si="6"/>
        <v>10620.876928165386</v>
      </c>
      <c r="D17" s="246"/>
      <c r="E17" s="101">
        <v>2015</v>
      </c>
      <c r="F17" s="29">
        <v>42672</v>
      </c>
      <c r="G17" s="32"/>
      <c r="H17" s="55" t="s">
        <v>122</v>
      </c>
      <c r="I17" s="55">
        <v>23.6</v>
      </c>
      <c r="J17" s="55" t="s">
        <v>165</v>
      </c>
      <c r="K17" s="55" t="s">
        <v>142</v>
      </c>
      <c r="L17" s="55" t="s">
        <v>142</v>
      </c>
      <c r="M17" s="55" t="s">
        <v>142</v>
      </c>
      <c r="N17" s="55" t="s">
        <v>185</v>
      </c>
      <c r="O17" s="57" t="s">
        <v>131</v>
      </c>
      <c r="P17" s="39" t="s">
        <v>3</v>
      </c>
      <c r="Q17" s="263">
        <v>1.1002400000000001</v>
      </c>
      <c r="R17" s="264"/>
      <c r="S17" s="93">
        <v>1.1089500000000001</v>
      </c>
      <c r="T17" s="72">
        <f t="shared" si="5"/>
        <v>8.7099999999999955E-3</v>
      </c>
      <c r="U17" s="246">
        <f t="shared" si="0"/>
        <v>212.41753856330772</v>
      </c>
      <c r="V17" s="246"/>
      <c r="W17" s="4">
        <f t="shared" si="7"/>
        <v>0.24387777102561176</v>
      </c>
      <c r="X17" s="101">
        <v>2015</v>
      </c>
      <c r="Y17" s="29">
        <v>42680</v>
      </c>
      <c r="Z17" s="32"/>
      <c r="AA17" s="267">
        <f t="shared" si="8"/>
        <v>1.0828200000000001</v>
      </c>
      <c r="AB17" s="268"/>
      <c r="AC17" s="39">
        <f t="shared" si="1"/>
        <v>8</v>
      </c>
      <c r="AD17" s="279">
        <f t="shared" si="2"/>
        <v>424.83507712661549</v>
      </c>
      <c r="AE17" s="279"/>
      <c r="AF17" s="280">
        <f t="shared" si="3"/>
        <v>174.1999999999999</v>
      </c>
      <c r="AG17" s="280"/>
      <c r="AH17" s="91">
        <v>0.1</v>
      </c>
      <c r="AI17" s="91">
        <v>0</v>
      </c>
      <c r="AJ17" s="108"/>
    </row>
    <row r="18" spans="2:42" x14ac:dyDescent="0.15">
      <c r="B18" s="39">
        <v>10</v>
      </c>
      <c r="C18" s="246">
        <f t="shared" si="6"/>
        <v>11045.712005292002</v>
      </c>
      <c r="D18" s="246"/>
      <c r="E18" s="101">
        <v>2015</v>
      </c>
      <c r="F18" s="29">
        <v>42684</v>
      </c>
      <c r="G18" s="32"/>
      <c r="H18" s="55" t="s">
        <v>122</v>
      </c>
      <c r="I18" s="55">
        <v>23.6</v>
      </c>
      <c r="J18" s="55" t="s">
        <v>165</v>
      </c>
      <c r="K18" s="55" t="s">
        <v>142</v>
      </c>
      <c r="L18" s="55" t="s">
        <v>67</v>
      </c>
      <c r="M18" s="55" t="s">
        <v>142</v>
      </c>
      <c r="N18" s="55" t="s">
        <v>67</v>
      </c>
      <c r="O18" s="57" t="s">
        <v>131</v>
      </c>
      <c r="P18" s="39" t="s">
        <v>3</v>
      </c>
      <c r="Q18" s="263">
        <v>1.0707</v>
      </c>
      <c r="R18" s="264"/>
      <c r="S18" s="93">
        <v>1.0789800000000001</v>
      </c>
      <c r="T18" s="72">
        <f t="shared" si="5"/>
        <v>8.2800000000000651E-3</v>
      </c>
      <c r="U18" s="246">
        <f t="shared" si="0"/>
        <v>220.91424010584004</v>
      </c>
      <c r="V18" s="246"/>
      <c r="W18" s="4">
        <f t="shared" si="7"/>
        <v>0.26680463780898345</v>
      </c>
      <c r="X18" s="101">
        <v>2015</v>
      </c>
      <c r="Y18" s="29">
        <v>42686</v>
      </c>
      <c r="Z18" s="32"/>
      <c r="AA18" s="296">
        <f>S18</f>
        <v>1.0789800000000001</v>
      </c>
      <c r="AB18" s="296"/>
      <c r="AC18" s="39">
        <f t="shared" si="1"/>
        <v>2</v>
      </c>
      <c r="AD18" s="279">
        <f t="shared" si="2"/>
        <v>-220.91424010584004</v>
      </c>
      <c r="AE18" s="279"/>
      <c r="AF18" s="280">
        <f t="shared" si="3"/>
        <v>-82.800000000000651</v>
      </c>
      <c r="AG18" s="280"/>
      <c r="AH18" s="91">
        <v>1</v>
      </c>
      <c r="AI18" s="91">
        <v>1</v>
      </c>
      <c r="AJ18" s="108"/>
    </row>
    <row r="19" spans="2:42" x14ac:dyDescent="0.15">
      <c r="B19" s="39">
        <v>11</v>
      </c>
      <c r="C19" s="246">
        <f t="shared" si="6"/>
        <v>10824.797765186162</v>
      </c>
      <c r="D19" s="246"/>
      <c r="E19" s="101">
        <v>2015</v>
      </c>
      <c r="F19" s="29">
        <v>42691</v>
      </c>
      <c r="G19" s="32"/>
      <c r="H19" s="55" t="s">
        <v>122</v>
      </c>
      <c r="I19" s="55">
        <v>23.6</v>
      </c>
      <c r="J19" s="55" t="s">
        <v>165</v>
      </c>
      <c r="K19" s="55" t="s">
        <v>142</v>
      </c>
      <c r="L19" s="55" t="s">
        <v>67</v>
      </c>
      <c r="M19" s="55" t="s">
        <v>142</v>
      </c>
      <c r="N19" s="55" t="s">
        <v>67</v>
      </c>
      <c r="O19" s="60" t="s">
        <v>133</v>
      </c>
      <c r="P19" s="39" t="s">
        <v>3</v>
      </c>
      <c r="Q19" s="263">
        <v>1.06741</v>
      </c>
      <c r="R19" s="264"/>
      <c r="S19" s="93">
        <v>1.0829899999999999</v>
      </c>
      <c r="T19" s="72">
        <f t="shared" si="5"/>
        <v>1.5579999999999927E-2</v>
      </c>
      <c r="U19" s="246">
        <f t="shared" si="0"/>
        <v>216.49595530372324</v>
      </c>
      <c r="V19" s="246"/>
      <c r="W19" s="4">
        <f t="shared" si="7"/>
        <v>0.13895760930919399</v>
      </c>
      <c r="X19" s="101">
        <v>2015</v>
      </c>
      <c r="Y19" s="29">
        <v>42699</v>
      </c>
      <c r="Z19" s="32"/>
      <c r="AA19" s="266">
        <f>IF(P19="買",Q19+(T19*0.618),Q19-(T19*0.618))</f>
        <v>1.05778156</v>
      </c>
      <c r="AB19" s="266"/>
      <c r="AC19" s="39">
        <f t="shared" si="1"/>
        <v>8</v>
      </c>
      <c r="AD19" s="279">
        <f t="shared" si="2"/>
        <v>133.79450037770104</v>
      </c>
      <c r="AE19" s="279"/>
      <c r="AF19" s="280">
        <f t="shared" si="3"/>
        <v>96.284399999999607</v>
      </c>
      <c r="AG19" s="280"/>
      <c r="AI19" s="91"/>
      <c r="AJ19" s="108"/>
      <c r="AK19" s="34"/>
      <c r="AL19" s="34"/>
      <c r="AN19" s="47">
        <f>ROUNDUP(U19,0)</f>
        <v>217</v>
      </c>
      <c r="AO19" s="47">
        <f>ROUNDUP(AD19,0)*(-1)</f>
        <v>-134</v>
      </c>
      <c r="AP19" s="46">
        <f>IF(AN19=AO19,0,IF(AN19&gt;AO19,1,2))</f>
        <v>1</v>
      </c>
    </row>
    <row r="20" spans="2:42" x14ac:dyDescent="0.15">
      <c r="B20" s="39">
        <v>12</v>
      </c>
      <c r="C20" s="246">
        <f t="shared" si="6"/>
        <v>10958.592265563862</v>
      </c>
      <c r="D20" s="246"/>
      <c r="E20" s="101">
        <v>2015</v>
      </c>
      <c r="F20" s="29">
        <v>42714</v>
      </c>
      <c r="G20" s="32"/>
      <c r="H20" s="55" t="s">
        <v>122</v>
      </c>
      <c r="I20" s="55" t="s">
        <v>67</v>
      </c>
      <c r="J20" s="55" t="s">
        <v>165</v>
      </c>
      <c r="K20" s="55" t="s">
        <v>142</v>
      </c>
      <c r="L20" s="55" t="s">
        <v>67</v>
      </c>
      <c r="M20" s="55" t="s">
        <v>142</v>
      </c>
      <c r="N20" s="55" t="s">
        <v>67</v>
      </c>
      <c r="O20" s="60" t="s">
        <v>133</v>
      </c>
      <c r="P20" s="39" t="s">
        <v>4</v>
      </c>
      <c r="Q20" s="263">
        <v>1.0980799999999999</v>
      </c>
      <c r="R20" s="264"/>
      <c r="S20" s="93">
        <v>1.07959</v>
      </c>
      <c r="T20" s="72">
        <f t="shared" si="5"/>
        <v>1.8489999999999895E-2</v>
      </c>
      <c r="U20" s="246">
        <f t="shared" si="0"/>
        <v>219.17184531127725</v>
      </c>
      <c r="V20" s="246"/>
      <c r="W20" s="4">
        <f t="shared" si="7"/>
        <v>0.11853534089306571</v>
      </c>
      <c r="X20" s="101">
        <v>2016</v>
      </c>
      <c r="Y20" s="29">
        <v>42374</v>
      </c>
      <c r="Z20" s="32"/>
      <c r="AA20" s="296">
        <f>S20</f>
        <v>1.07959</v>
      </c>
      <c r="AB20" s="296"/>
      <c r="AC20" s="39">
        <f t="shared" si="1"/>
        <v>25</v>
      </c>
      <c r="AD20" s="279">
        <f t="shared" si="2"/>
        <v>-219.17184531127725</v>
      </c>
      <c r="AE20" s="279"/>
      <c r="AF20" s="280">
        <f t="shared" si="3"/>
        <v>-184.89999999999895</v>
      </c>
      <c r="AG20" s="280"/>
      <c r="AI20" s="91"/>
      <c r="AJ20" s="108" t="s">
        <v>189</v>
      </c>
      <c r="AK20" s="34">
        <f>SUM(AD9:AE20)</f>
        <v>739.42042025258286</v>
      </c>
      <c r="AL20" s="34"/>
      <c r="AM20" s="35">
        <f>AK20/C9</f>
        <v>7.3942042025258281E-2</v>
      </c>
    </row>
    <row r="21" spans="2:42" x14ac:dyDescent="0.15">
      <c r="B21" s="39">
        <v>13</v>
      </c>
      <c r="C21" s="246">
        <f t="shared" si="6"/>
        <v>10739.420420252585</v>
      </c>
      <c r="D21" s="246"/>
      <c r="E21" s="101">
        <v>2016</v>
      </c>
      <c r="F21" s="29">
        <v>42409</v>
      </c>
      <c r="G21" s="32"/>
      <c r="H21" s="55" t="s">
        <v>122</v>
      </c>
      <c r="I21" s="55" t="s">
        <v>67</v>
      </c>
      <c r="J21" s="55" t="s">
        <v>165</v>
      </c>
      <c r="K21" s="55" t="s">
        <v>142</v>
      </c>
      <c r="L21" s="55" t="s">
        <v>67</v>
      </c>
      <c r="M21" s="55" t="s">
        <v>142</v>
      </c>
      <c r="N21" s="55" t="s">
        <v>185</v>
      </c>
      <c r="O21" s="60" t="s">
        <v>133</v>
      </c>
      <c r="P21" s="39" t="s">
        <v>4</v>
      </c>
      <c r="Q21" s="263">
        <v>1.12462</v>
      </c>
      <c r="R21" s="264"/>
      <c r="S21" s="93">
        <v>1.1086400000000001</v>
      </c>
      <c r="T21" s="72">
        <f t="shared" si="5"/>
        <v>1.5979999999999883E-2</v>
      </c>
      <c r="U21" s="246">
        <f t="shared" si="0"/>
        <v>214.78840840505171</v>
      </c>
      <c r="V21" s="246"/>
      <c r="W21" s="4">
        <f t="shared" si="7"/>
        <v>0.13441076871405089</v>
      </c>
      <c r="X21" s="101">
        <v>2016</v>
      </c>
      <c r="Y21" s="29">
        <v>42411</v>
      </c>
      <c r="Z21" s="32"/>
      <c r="AA21" s="266">
        <f>IF(P21="買",Q21+(T21*0.618),Q21-(T21*0.618))</f>
        <v>1.1344956399999999</v>
      </c>
      <c r="AB21" s="266"/>
      <c r="AC21" s="39">
        <f t="shared" si="1"/>
        <v>2</v>
      </c>
      <c r="AD21" s="279">
        <f t="shared" si="2"/>
        <v>132.73923639432246</v>
      </c>
      <c r="AE21" s="279"/>
      <c r="AF21" s="280">
        <f t="shared" si="3"/>
        <v>98.75639999999963</v>
      </c>
      <c r="AG21" s="280"/>
      <c r="AI21" s="91"/>
      <c r="AJ21" s="108"/>
      <c r="AK21" s="34"/>
      <c r="AL21" s="34"/>
    </row>
    <row r="22" spans="2:42" x14ac:dyDescent="0.15">
      <c r="B22" s="39">
        <v>14</v>
      </c>
      <c r="C22" s="246">
        <f t="shared" si="6"/>
        <v>10872.159656646907</v>
      </c>
      <c r="D22" s="246"/>
      <c r="E22" s="101">
        <v>2016</v>
      </c>
      <c r="F22" s="29">
        <v>42543</v>
      </c>
      <c r="G22" s="32"/>
      <c r="H22" s="55" t="s">
        <v>122</v>
      </c>
      <c r="I22" s="55" t="s">
        <v>67</v>
      </c>
      <c r="J22" s="55" t="s">
        <v>165</v>
      </c>
      <c r="K22" s="55" t="s">
        <v>67</v>
      </c>
      <c r="L22" s="55" t="s">
        <v>67</v>
      </c>
      <c r="M22" s="55" t="s">
        <v>142</v>
      </c>
      <c r="N22" s="55" t="s">
        <v>67</v>
      </c>
      <c r="O22" s="57" t="s">
        <v>131</v>
      </c>
      <c r="P22" s="39" t="s">
        <v>3</v>
      </c>
      <c r="Q22" s="263">
        <v>1.1071800000000001</v>
      </c>
      <c r="R22" s="264"/>
      <c r="S22" s="93">
        <v>1.1156999999999999</v>
      </c>
      <c r="T22" s="72">
        <f t="shared" si="5"/>
        <v>8.519999999999861E-3</v>
      </c>
      <c r="U22" s="246">
        <f t="shared" si="0"/>
        <v>217.44319313293815</v>
      </c>
      <c r="V22" s="246"/>
      <c r="W22" s="4">
        <f t="shared" si="7"/>
        <v>0.25521501541425085</v>
      </c>
      <c r="X22" s="101">
        <v>2016</v>
      </c>
      <c r="Y22" s="29">
        <v>42429</v>
      </c>
      <c r="Z22" s="32"/>
      <c r="AA22" s="247">
        <f t="shared" ref="AA22" si="9">IF(Q22&gt;S22,Q22+(T22*2),Q22-(T22*2))</f>
        <v>1.0901400000000003</v>
      </c>
      <c r="AB22" s="247"/>
      <c r="AC22" s="39">
        <f t="shared" si="1"/>
        <v>251</v>
      </c>
      <c r="AD22" s="279">
        <f t="shared" si="2"/>
        <v>434.88638626587635</v>
      </c>
      <c r="AE22" s="279"/>
      <c r="AF22" s="280">
        <f t="shared" si="3"/>
        <v>170.39999999999722</v>
      </c>
      <c r="AG22" s="280"/>
      <c r="AI22" s="91"/>
      <c r="AJ22" s="108"/>
    </row>
    <row r="23" spans="2:42" x14ac:dyDescent="0.15">
      <c r="B23" s="39">
        <v>15</v>
      </c>
      <c r="C23" s="246">
        <f t="shared" si="6"/>
        <v>11307.046042912783</v>
      </c>
      <c r="D23" s="246"/>
      <c r="E23" s="101">
        <v>2016</v>
      </c>
      <c r="F23" s="29">
        <v>42437</v>
      </c>
      <c r="G23" s="32"/>
      <c r="H23" s="55" t="s">
        <v>122</v>
      </c>
      <c r="I23" s="55" t="s">
        <v>67</v>
      </c>
      <c r="J23" s="55" t="s">
        <v>165</v>
      </c>
      <c r="K23" s="55" t="s">
        <v>67</v>
      </c>
      <c r="L23" s="55" t="s">
        <v>142</v>
      </c>
      <c r="M23" s="55" t="s">
        <v>142</v>
      </c>
      <c r="N23" s="55" t="s">
        <v>185</v>
      </c>
      <c r="O23" s="57" t="s">
        <v>131</v>
      </c>
      <c r="P23" s="39" t="s">
        <v>4</v>
      </c>
      <c r="Q23" s="263">
        <v>1.1055600000000001</v>
      </c>
      <c r="R23" s="264"/>
      <c r="S23" s="93">
        <v>1.09463</v>
      </c>
      <c r="T23" s="72">
        <f t="shared" si="5"/>
        <v>1.0930000000000106E-2</v>
      </c>
      <c r="U23" s="246">
        <f t="shared" si="0"/>
        <v>226.14092085825567</v>
      </c>
      <c r="V23" s="246"/>
      <c r="W23" s="4">
        <f t="shared" si="7"/>
        <v>0.20689928715302239</v>
      </c>
      <c r="X23" s="101">
        <v>2016</v>
      </c>
      <c r="Y23" s="29">
        <v>42439</v>
      </c>
      <c r="Z23" s="32"/>
      <c r="AA23" s="296">
        <f>S23</f>
        <v>1.09463</v>
      </c>
      <c r="AB23" s="296"/>
      <c r="AC23" s="39">
        <f t="shared" si="1"/>
        <v>2</v>
      </c>
      <c r="AD23" s="279">
        <f t="shared" si="2"/>
        <v>-226.1409208582557</v>
      </c>
      <c r="AE23" s="279"/>
      <c r="AF23" s="280">
        <f t="shared" si="3"/>
        <v>-109.30000000000106</v>
      </c>
      <c r="AG23" s="280"/>
      <c r="AI23" s="91"/>
      <c r="AJ23" s="108" t="s">
        <v>191</v>
      </c>
    </row>
    <row r="24" spans="2:42" x14ac:dyDescent="0.15">
      <c r="B24" s="39">
        <v>16</v>
      </c>
      <c r="C24" s="246">
        <f t="shared" si="6"/>
        <v>11080.905122054528</v>
      </c>
      <c r="D24" s="246"/>
      <c r="E24" s="101">
        <v>2016</v>
      </c>
      <c r="F24" s="29">
        <v>42446</v>
      </c>
      <c r="G24" s="32"/>
      <c r="H24" s="55" t="s">
        <v>122</v>
      </c>
      <c r="I24" s="55" t="s">
        <v>67</v>
      </c>
      <c r="J24" s="55" t="s">
        <v>165</v>
      </c>
      <c r="K24" s="55" t="s">
        <v>142</v>
      </c>
      <c r="L24" s="55" t="s">
        <v>142</v>
      </c>
      <c r="M24" s="55" t="s">
        <v>142</v>
      </c>
      <c r="N24" s="55" t="s">
        <v>185</v>
      </c>
      <c r="O24" s="60" t="s">
        <v>133</v>
      </c>
      <c r="P24" s="39" t="s">
        <v>4</v>
      </c>
      <c r="Q24" s="263">
        <v>1.12175</v>
      </c>
      <c r="R24" s="264"/>
      <c r="S24" s="93">
        <v>1.1057999999999999</v>
      </c>
      <c r="T24" s="72">
        <f t="shared" si="5"/>
        <v>1.5950000000000131E-2</v>
      </c>
      <c r="U24" s="246">
        <f t="shared" si="0"/>
        <v>221.61810244109057</v>
      </c>
      <c r="V24" s="246"/>
      <c r="W24" s="4">
        <f t="shared" si="7"/>
        <v>0.13894551877184247</v>
      </c>
      <c r="X24" s="101">
        <v>2016</v>
      </c>
      <c r="Y24" s="29">
        <v>42446</v>
      </c>
      <c r="Z24" s="32"/>
      <c r="AA24" s="266">
        <f>IF(P24="買",Q24+(T24*0.618),Q24-(T24*0.618))</f>
        <v>1.1316071000000001</v>
      </c>
      <c r="AB24" s="266"/>
      <c r="AC24" s="39">
        <f t="shared" si="1"/>
        <v>0</v>
      </c>
      <c r="AD24" s="279">
        <f t="shared" si="2"/>
        <v>136.9599873085937</v>
      </c>
      <c r="AE24" s="279"/>
      <c r="AF24" s="280">
        <f>IF(Y24="","",IF(P24="買",(AA24-Q24)*10000,(Q24-AA24)*10000))</f>
        <v>98.571000000000623</v>
      </c>
      <c r="AG24" s="280"/>
      <c r="AI24" s="91"/>
      <c r="AJ24" s="108"/>
      <c r="AK24" s="34"/>
      <c r="AL24" s="34"/>
    </row>
    <row r="25" spans="2:42" x14ac:dyDescent="0.15">
      <c r="B25" s="39">
        <v>17</v>
      </c>
      <c r="C25" s="246">
        <f t="shared" si="6"/>
        <v>11217.865109363122</v>
      </c>
      <c r="D25" s="246"/>
      <c r="E25" s="101">
        <v>2016</v>
      </c>
      <c r="F25" s="29">
        <v>42459</v>
      </c>
      <c r="G25" s="32"/>
      <c r="H25" s="55" t="s">
        <v>122</v>
      </c>
      <c r="I25" s="55" t="s">
        <v>67</v>
      </c>
      <c r="J25" s="55" t="s">
        <v>165</v>
      </c>
      <c r="K25" s="55" t="s">
        <v>142</v>
      </c>
      <c r="L25" s="55" t="s">
        <v>67</v>
      </c>
      <c r="M25" s="55" t="s">
        <v>142</v>
      </c>
      <c r="N25" s="55" t="s">
        <v>185</v>
      </c>
      <c r="O25" s="60" t="s">
        <v>133</v>
      </c>
      <c r="P25" s="39" t="s">
        <v>4</v>
      </c>
      <c r="Q25" s="263">
        <v>1.1342300000000001</v>
      </c>
      <c r="R25" s="264"/>
      <c r="S25" s="93">
        <v>1.11443</v>
      </c>
      <c r="T25" s="72">
        <f t="shared" si="5"/>
        <v>1.980000000000004E-2</v>
      </c>
      <c r="U25" s="246">
        <f t="shared" si="0"/>
        <v>224.35730218726243</v>
      </c>
      <c r="V25" s="246"/>
      <c r="W25" s="4">
        <f t="shared" si="7"/>
        <v>0.11331176878144544</v>
      </c>
      <c r="X25" s="101">
        <v>2016</v>
      </c>
      <c r="Y25" s="29">
        <v>42492</v>
      </c>
      <c r="Z25" s="32"/>
      <c r="AA25" s="275">
        <f>IF(P25="買",Q25+(T25*0.618),Q25-(T25*0.618))</f>
        <v>1.1464664</v>
      </c>
      <c r="AB25" s="276"/>
      <c r="AC25" s="39">
        <f t="shared" si="1"/>
        <v>33</v>
      </c>
      <c r="AD25" s="279">
        <f t="shared" si="2"/>
        <v>138.65281275172705</v>
      </c>
      <c r="AE25" s="279"/>
      <c r="AF25" s="280">
        <f t="shared" si="3"/>
        <v>122.36399999999925</v>
      </c>
      <c r="AG25" s="280"/>
      <c r="AI25" s="91"/>
      <c r="AJ25" s="108"/>
    </row>
    <row r="26" spans="2:42" x14ac:dyDescent="0.15">
      <c r="B26" s="39">
        <v>18</v>
      </c>
      <c r="C26" s="246">
        <f t="shared" si="6"/>
        <v>11356.517922114848</v>
      </c>
      <c r="D26" s="246"/>
      <c r="E26" s="101">
        <v>2016</v>
      </c>
      <c r="F26" s="29">
        <v>42483</v>
      </c>
      <c r="G26" s="32"/>
      <c r="H26" s="55" t="s">
        <v>122</v>
      </c>
      <c r="I26" s="55" t="s">
        <v>67</v>
      </c>
      <c r="J26" s="55" t="s">
        <v>216</v>
      </c>
      <c r="K26" s="55" t="s">
        <v>142</v>
      </c>
      <c r="L26" s="55" t="s">
        <v>142</v>
      </c>
      <c r="M26" s="55" t="s">
        <v>142</v>
      </c>
      <c r="N26" s="55" t="s">
        <v>67</v>
      </c>
      <c r="O26" s="60" t="s">
        <v>133</v>
      </c>
      <c r="P26" s="39" t="s">
        <v>3</v>
      </c>
      <c r="Q26" s="263">
        <v>1.12337</v>
      </c>
      <c r="R26" s="264"/>
      <c r="S26" s="93">
        <v>1.13984</v>
      </c>
      <c r="T26" s="72">
        <f t="shared" si="5"/>
        <v>1.6469999999999985E-2</v>
      </c>
      <c r="U26" s="246">
        <f t="shared" si="0"/>
        <v>227.13035844229697</v>
      </c>
      <c r="V26" s="246"/>
      <c r="W26" s="4">
        <f t="shared" si="7"/>
        <v>0.1379054999649649</v>
      </c>
      <c r="X26" s="101">
        <v>2016</v>
      </c>
      <c r="Y26" s="29">
        <v>42489</v>
      </c>
      <c r="Z26" s="32"/>
      <c r="AA26" s="296">
        <f>S26</f>
        <v>1.13984</v>
      </c>
      <c r="AB26" s="296"/>
      <c r="AC26" s="39">
        <f t="shared" si="1"/>
        <v>6</v>
      </c>
      <c r="AD26" s="279">
        <f t="shared" si="2"/>
        <v>-227.13035844229697</v>
      </c>
      <c r="AE26" s="279"/>
      <c r="AF26" s="280">
        <f t="shared" si="3"/>
        <v>-164.69999999999985</v>
      </c>
      <c r="AG26" s="280"/>
      <c r="AI26" s="91"/>
      <c r="AJ26" s="108"/>
      <c r="AN26" s="47">
        <f>ROUNDUP(U26,0)</f>
        <v>228</v>
      </c>
      <c r="AO26" s="47">
        <f>ROUNDUP(AD26,0)*(-1)</f>
        <v>228</v>
      </c>
      <c r="AP26" s="46">
        <f>IF(AN26=AO26,0,IF(AN26&gt;AO26,1,2))</f>
        <v>0</v>
      </c>
    </row>
    <row r="27" spans="2:42" x14ac:dyDescent="0.15">
      <c r="B27" s="39">
        <v>19</v>
      </c>
      <c r="C27" s="246">
        <f t="shared" si="6"/>
        <v>11129.387563672552</v>
      </c>
      <c r="D27" s="246"/>
      <c r="E27" s="101">
        <v>2016</v>
      </c>
      <c r="F27" s="29">
        <v>42508</v>
      </c>
      <c r="G27" s="32"/>
      <c r="H27" s="55" t="s">
        <v>192</v>
      </c>
      <c r="I27" s="55">
        <v>38.200000000000003</v>
      </c>
      <c r="J27" s="55" t="s">
        <v>216</v>
      </c>
      <c r="K27" s="55" t="s">
        <v>142</v>
      </c>
      <c r="L27" s="55" t="s">
        <v>67</v>
      </c>
      <c r="M27" s="55" t="s">
        <v>142</v>
      </c>
      <c r="N27" s="55" t="s">
        <v>185</v>
      </c>
      <c r="O27" s="60" t="s">
        <v>133</v>
      </c>
      <c r="P27" s="39" t="s">
        <v>3</v>
      </c>
      <c r="Q27" s="263">
        <v>1.1282099999999999</v>
      </c>
      <c r="R27" s="264"/>
      <c r="S27" s="93">
        <v>1.1446400000000001</v>
      </c>
      <c r="T27" s="72">
        <f t="shared" si="5"/>
        <v>1.6430000000000167E-2</v>
      </c>
      <c r="U27" s="246">
        <f t="shared" si="0"/>
        <v>222.58775127345103</v>
      </c>
      <c r="V27" s="246"/>
      <c r="W27" s="4">
        <f t="shared" si="7"/>
        <v>0.13547641586941497</v>
      </c>
      <c r="X27" s="101">
        <v>2016</v>
      </c>
      <c r="Y27" s="29">
        <v>42509</v>
      </c>
      <c r="Z27" s="32"/>
      <c r="AA27" s="275">
        <f>IF(P27="買",Q27+(T27*0.618),Q27-(T27*0.618))</f>
        <v>1.1180562599999999</v>
      </c>
      <c r="AB27" s="276"/>
      <c r="AC27" s="39">
        <f t="shared" si="1"/>
        <v>1</v>
      </c>
      <c r="AD27" s="279">
        <f t="shared" si="2"/>
        <v>137.55923028699166</v>
      </c>
      <c r="AE27" s="279"/>
      <c r="AF27" s="280">
        <f t="shared" si="3"/>
        <v>101.53740000000022</v>
      </c>
      <c r="AG27" s="280"/>
      <c r="AI27" s="91"/>
      <c r="AJ27" s="108"/>
      <c r="AK27" s="34"/>
      <c r="AL27" s="34"/>
    </row>
    <row r="28" spans="2:42" x14ac:dyDescent="0.15">
      <c r="B28" s="39">
        <v>20</v>
      </c>
      <c r="C28" s="246">
        <f t="shared" si="6"/>
        <v>11266.946793959543</v>
      </c>
      <c r="D28" s="246"/>
      <c r="E28" s="101">
        <v>2016</v>
      </c>
      <c r="F28" s="29">
        <v>42514</v>
      </c>
      <c r="G28" s="32"/>
      <c r="H28" s="55" t="s">
        <v>122</v>
      </c>
      <c r="I28" s="55" t="s">
        <v>67</v>
      </c>
      <c r="J28" s="55" t="s">
        <v>217</v>
      </c>
      <c r="K28" s="55" t="s">
        <v>142</v>
      </c>
      <c r="L28" s="55" t="s">
        <v>67</v>
      </c>
      <c r="M28" s="55" t="s">
        <v>142</v>
      </c>
      <c r="N28" s="55" t="s">
        <v>67</v>
      </c>
      <c r="O28" s="57" t="s">
        <v>131</v>
      </c>
      <c r="P28" s="39" t="s">
        <v>3</v>
      </c>
      <c r="Q28" s="263">
        <v>1.11798</v>
      </c>
      <c r="R28" s="264"/>
      <c r="S28" s="93">
        <v>1.1242799999999999</v>
      </c>
      <c r="T28" s="72">
        <f t="shared" si="5"/>
        <v>6.2999999999999723E-3</v>
      </c>
      <c r="U28" s="246">
        <f t="shared" si="0"/>
        <v>225.33893587919087</v>
      </c>
      <c r="V28" s="246"/>
      <c r="W28" s="4">
        <f t="shared" si="7"/>
        <v>0.35768085060189186</v>
      </c>
      <c r="X28" s="101">
        <v>2016</v>
      </c>
      <c r="Y28" s="29">
        <v>42521</v>
      </c>
      <c r="Z28" s="32"/>
      <c r="AA28" s="273">
        <v>1.11436</v>
      </c>
      <c r="AB28" s="274"/>
      <c r="AC28" s="39">
        <f t="shared" si="1"/>
        <v>7</v>
      </c>
      <c r="AD28" s="279">
        <f t="shared" si="2"/>
        <v>129.48046791788332</v>
      </c>
      <c r="AE28" s="279"/>
      <c r="AF28" s="280">
        <f t="shared" si="3"/>
        <v>36.199999999999562</v>
      </c>
      <c r="AG28" s="280"/>
      <c r="AI28" s="91"/>
      <c r="AJ28" s="107" t="s">
        <v>197</v>
      </c>
    </row>
    <row r="29" spans="2:42" x14ac:dyDescent="0.15">
      <c r="B29" s="39">
        <v>21</v>
      </c>
      <c r="C29" s="246">
        <f t="shared" si="6"/>
        <v>11396.427261877427</v>
      </c>
      <c r="D29" s="246"/>
      <c r="E29" s="101">
        <v>2016</v>
      </c>
      <c r="F29" s="29">
        <v>42600</v>
      </c>
      <c r="G29" s="32"/>
      <c r="H29" s="55" t="s">
        <v>160</v>
      </c>
      <c r="I29" s="55" t="s">
        <v>67</v>
      </c>
      <c r="J29" s="55" t="s">
        <v>193</v>
      </c>
      <c r="K29" s="55" t="s">
        <v>67</v>
      </c>
      <c r="L29" s="55" t="s">
        <v>142</v>
      </c>
      <c r="M29" s="55" t="s">
        <v>142</v>
      </c>
      <c r="N29" s="55" t="s">
        <v>67</v>
      </c>
      <c r="O29" s="57" t="s">
        <v>131</v>
      </c>
      <c r="P29" s="39" t="s">
        <v>4</v>
      </c>
      <c r="Q29" s="263">
        <v>1.1322099999999999</v>
      </c>
      <c r="R29" s="264"/>
      <c r="S29" s="93">
        <v>1.1233500000000001</v>
      </c>
      <c r="T29" s="72">
        <f t="shared" si="5"/>
        <v>8.859999999999868E-3</v>
      </c>
      <c r="U29" s="246">
        <f t="shared" si="0"/>
        <v>227.92854523754855</v>
      </c>
      <c r="V29" s="246"/>
      <c r="W29" s="4">
        <f t="shared" si="7"/>
        <v>0.25725569439904289</v>
      </c>
      <c r="X29" s="101">
        <v>2016</v>
      </c>
      <c r="Y29" s="29">
        <v>42612</v>
      </c>
      <c r="Z29" s="32"/>
      <c r="AA29" s="271">
        <f>S29</f>
        <v>1.1233500000000001</v>
      </c>
      <c r="AB29" s="272"/>
      <c r="AC29" s="39">
        <f t="shared" si="1"/>
        <v>12</v>
      </c>
      <c r="AD29" s="279">
        <f t="shared" si="2"/>
        <v>-227.92854523754858</v>
      </c>
      <c r="AE29" s="279"/>
      <c r="AF29" s="280">
        <f t="shared" si="3"/>
        <v>-88.599999999998687</v>
      </c>
      <c r="AG29" s="280"/>
      <c r="AI29" s="91"/>
      <c r="AJ29" s="108" t="s">
        <v>227</v>
      </c>
    </row>
    <row r="30" spans="2:42" ht="27" x14ac:dyDescent="0.15">
      <c r="B30" s="39">
        <v>22</v>
      </c>
      <c r="C30" s="246">
        <f t="shared" si="6"/>
        <v>11168.498716639879</v>
      </c>
      <c r="D30" s="246"/>
      <c r="E30" s="101">
        <v>2016</v>
      </c>
      <c r="F30" s="29">
        <v>42606</v>
      </c>
      <c r="G30" s="32"/>
      <c r="H30" s="55" t="s">
        <v>116</v>
      </c>
      <c r="I30" s="55">
        <v>23.6</v>
      </c>
      <c r="J30" s="55" t="s">
        <v>184</v>
      </c>
      <c r="K30" s="55" t="s">
        <v>67</v>
      </c>
      <c r="L30" s="55" t="s">
        <v>67</v>
      </c>
      <c r="M30" s="55" t="s">
        <v>142</v>
      </c>
      <c r="N30" s="55" t="s">
        <v>67</v>
      </c>
      <c r="O30" s="57" t="s">
        <v>131</v>
      </c>
      <c r="P30" s="39" t="s">
        <v>3</v>
      </c>
      <c r="Q30" s="263">
        <v>1.1271</v>
      </c>
      <c r="R30" s="264"/>
      <c r="S30" s="93">
        <v>1.1355</v>
      </c>
      <c r="T30" s="72">
        <f t="shared" si="5"/>
        <v>8.3999999999999631E-3</v>
      </c>
      <c r="U30" s="246">
        <f t="shared" si="0"/>
        <v>223.36997433279757</v>
      </c>
      <c r="V30" s="246"/>
      <c r="W30" s="4">
        <f t="shared" si="7"/>
        <v>0.2659166361104745</v>
      </c>
      <c r="X30" s="101">
        <v>2016</v>
      </c>
      <c r="Y30" s="29">
        <v>42625</v>
      </c>
      <c r="Z30" s="32"/>
      <c r="AA30" s="265">
        <v>1.1185099999999999</v>
      </c>
      <c r="AB30" s="265"/>
      <c r="AC30" s="39">
        <f t="shared" si="1"/>
        <v>19</v>
      </c>
      <c r="AD30" s="279">
        <f t="shared" si="2"/>
        <v>228.42239041890019</v>
      </c>
      <c r="AE30" s="279"/>
      <c r="AF30" s="280">
        <f t="shared" si="3"/>
        <v>85.900000000000972</v>
      </c>
      <c r="AG30" s="280"/>
      <c r="AI30" s="91"/>
      <c r="AJ30" s="107" t="s">
        <v>198</v>
      </c>
      <c r="AK30" s="34"/>
      <c r="AL30" s="34"/>
      <c r="AN30" s="47">
        <f>ROUNDUP(U30,0)</f>
        <v>224</v>
      </c>
      <c r="AO30" s="47">
        <f>ROUNDUP(AD30,0)*(-1)</f>
        <v>-229</v>
      </c>
      <c r="AP30" s="46">
        <f>IF(AN30=AO30,0,IF(AN30&gt;AO30,1,2))</f>
        <v>1</v>
      </c>
    </row>
    <row r="31" spans="2:42" x14ac:dyDescent="0.15">
      <c r="B31" s="39">
        <v>23</v>
      </c>
      <c r="C31" s="246">
        <f t="shared" si="6"/>
        <v>11396.921107058779</v>
      </c>
      <c r="D31" s="246"/>
      <c r="E31" s="101">
        <v>2016</v>
      </c>
      <c r="F31" s="29">
        <v>42634</v>
      </c>
      <c r="G31" s="32"/>
      <c r="H31" s="55" t="s">
        <v>122</v>
      </c>
      <c r="I31" s="55" t="s">
        <v>67</v>
      </c>
      <c r="J31" s="55" t="s">
        <v>193</v>
      </c>
      <c r="K31" s="55" t="s">
        <v>67</v>
      </c>
      <c r="L31" s="55" t="s">
        <v>142</v>
      </c>
      <c r="M31" s="55" t="s">
        <v>142</v>
      </c>
      <c r="N31" s="55" t="s">
        <v>67</v>
      </c>
      <c r="O31" s="57" t="s">
        <v>131</v>
      </c>
      <c r="P31" s="39" t="s">
        <v>3</v>
      </c>
      <c r="Q31" s="263">
        <v>1.1146799999999999</v>
      </c>
      <c r="R31" s="264"/>
      <c r="S31" s="93">
        <v>1.1213200000000001</v>
      </c>
      <c r="T31" s="72">
        <f t="shared" si="5"/>
        <v>6.6400000000002013E-3</v>
      </c>
      <c r="U31" s="246">
        <f t="shared" si="0"/>
        <v>227.93842214117558</v>
      </c>
      <c r="V31" s="246"/>
      <c r="W31" s="4">
        <f t="shared" si="7"/>
        <v>0.34328075623669985</v>
      </c>
      <c r="X31" s="101">
        <v>2016</v>
      </c>
      <c r="Y31" s="29">
        <v>42635</v>
      </c>
      <c r="Z31" s="32"/>
      <c r="AA31" s="265">
        <v>1.09107</v>
      </c>
      <c r="AB31" s="265"/>
      <c r="AC31" s="39">
        <f t="shared" si="1"/>
        <v>1</v>
      </c>
      <c r="AD31" s="279">
        <f t="shared" si="2"/>
        <v>810.48586547484524</v>
      </c>
      <c r="AE31" s="279"/>
      <c r="AF31" s="280">
        <f t="shared" si="3"/>
        <v>236.09999999999908</v>
      </c>
      <c r="AG31" s="280"/>
      <c r="AI31" s="91"/>
      <c r="AJ31" s="108"/>
      <c r="AK31" s="34"/>
      <c r="AL31" s="34"/>
    </row>
    <row r="32" spans="2:42" x14ac:dyDescent="0.15">
      <c r="B32" s="39">
        <v>24</v>
      </c>
      <c r="C32" s="246">
        <f t="shared" si="6"/>
        <v>12207.406972533625</v>
      </c>
      <c r="D32" s="246"/>
      <c r="E32" s="101">
        <v>2016</v>
      </c>
      <c r="F32" s="29">
        <v>42658</v>
      </c>
      <c r="G32" s="32"/>
      <c r="H32" s="55" t="s">
        <v>122</v>
      </c>
      <c r="I32" s="55" t="s">
        <v>67</v>
      </c>
      <c r="J32" s="55" t="s">
        <v>67</v>
      </c>
      <c r="K32" s="55" t="s">
        <v>142</v>
      </c>
      <c r="L32" s="55" t="s">
        <v>67</v>
      </c>
      <c r="M32" s="55" t="s">
        <v>142</v>
      </c>
      <c r="N32" s="55" t="s">
        <v>66</v>
      </c>
      <c r="O32" s="57" t="s">
        <v>131</v>
      </c>
      <c r="P32" s="39" t="s">
        <v>3</v>
      </c>
      <c r="Q32" s="263">
        <v>1.0985400000000001</v>
      </c>
      <c r="R32" s="264"/>
      <c r="S32" s="93">
        <v>1.10578</v>
      </c>
      <c r="T32" s="72">
        <f t="shared" si="5"/>
        <v>7.2399999999999132E-3</v>
      </c>
      <c r="U32" s="246">
        <f t="shared" si="0"/>
        <v>244.14813945067249</v>
      </c>
      <c r="V32" s="246"/>
      <c r="W32" s="4">
        <f t="shared" si="7"/>
        <v>0.33722118708656829</v>
      </c>
      <c r="X32" s="101">
        <v>2016</v>
      </c>
      <c r="Y32" s="29">
        <v>42669</v>
      </c>
      <c r="Z32" s="32"/>
      <c r="AA32" s="247">
        <f t="shared" ref="AA32:AA45" si="10">IF(Q32&gt;S32,Q32+(T32*2),Q32-(T32*2))</f>
        <v>1.0840600000000002</v>
      </c>
      <c r="AB32" s="247"/>
      <c r="AC32" s="39">
        <f t="shared" si="1"/>
        <v>11</v>
      </c>
      <c r="AD32" s="279">
        <f t="shared" si="2"/>
        <v>488.29627890134503</v>
      </c>
      <c r="AE32" s="279"/>
      <c r="AF32" s="280">
        <f t="shared" si="3"/>
        <v>144.79999999999825</v>
      </c>
      <c r="AG32" s="280"/>
      <c r="AI32" s="91"/>
      <c r="AJ32" s="108"/>
      <c r="AK32" s="34">
        <f>SUM(AD21:AE32)</f>
        <v>1956.2828311823837</v>
      </c>
      <c r="AL32" s="34"/>
      <c r="AM32" s="35">
        <f>AK32/C20</f>
        <v>0.17851588815196467</v>
      </c>
      <c r="AN32" s="47">
        <f>ROUNDUP(U32,0)</f>
        <v>245</v>
      </c>
      <c r="AO32" s="47">
        <f>ROUNDUP(AD32,0)*(-1)</f>
        <v>-489</v>
      </c>
      <c r="AP32" s="46">
        <f>IF(AN32=AO32,0,IF(AN32&gt;AO32,1,2))</f>
        <v>1</v>
      </c>
    </row>
    <row r="33" spans="2:42" x14ac:dyDescent="0.15">
      <c r="B33" s="39">
        <v>25</v>
      </c>
      <c r="C33" s="246">
        <f t="shared" si="6"/>
        <v>12695.70325143497</v>
      </c>
      <c r="D33" s="246"/>
      <c r="E33" s="101"/>
      <c r="F33" s="29"/>
      <c r="G33" s="32"/>
      <c r="H33" s="55"/>
      <c r="I33" s="55"/>
      <c r="J33" s="55"/>
      <c r="K33" s="55"/>
      <c r="L33" s="55"/>
      <c r="M33" s="55"/>
      <c r="N33" s="55"/>
      <c r="O33" s="57"/>
      <c r="P33" s="39" t="s">
        <v>3</v>
      </c>
      <c r="Q33" s="263"/>
      <c r="R33" s="264"/>
      <c r="S33" s="93"/>
      <c r="T33" s="72">
        <f t="shared" si="5"/>
        <v>0</v>
      </c>
      <c r="U33" s="246" t="str">
        <f t="shared" si="0"/>
        <v/>
      </c>
      <c r="V33" s="246"/>
      <c r="W33" s="4" t="e">
        <f t="shared" si="7"/>
        <v>#VALUE!</v>
      </c>
      <c r="X33" s="101"/>
      <c r="Y33" s="29"/>
      <c r="Z33" s="32"/>
      <c r="AA33" s="247">
        <f t="shared" si="10"/>
        <v>0</v>
      </c>
      <c r="AB33" s="247"/>
      <c r="AC33" s="39">
        <f t="shared" si="1"/>
        <v>0</v>
      </c>
      <c r="AD33" s="279" t="str">
        <f t="shared" si="2"/>
        <v/>
      </c>
      <c r="AE33" s="279"/>
      <c r="AF33" s="280" t="str">
        <f t="shared" si="3"/>
        <v/>
      </c>
      <c r="AG33" s="280"/>
      <c r="AI33" s="91"/>
      <c r="AJ33" s="108"/>
    </row>
    <row r="34" spans="2:42" x14ac:dyDescent="0.15">
      <c r="B34" s="39">
        <v>26</v>
      </c>
      <c r="C34" s="246" t="str">
        <f t="shared" si="6"/>
        <v/>
      </c>
      <c r="D34" s="246"/>
      <c r="E34" s="101"/>
      <c r="F34" s="29"/>
      <c r="G34" s="32"/>
      <c r="H34" s="55"/>
      <c r="I34" s="55"/>
      <c r="J34" s="55"/>
      <c r="K34" s="55"/>
      <c r="L34" s="55"/>
      <c r="M34" s="55"/>
      <c r="N34" s="55"/>
      <c r="O34" s="57"/>
      <c r="P34" s="39" t="s">
        <v>3</v>
      </c>
      <c r="Q34" s="263"/>
      <c r="R34" s="264"/>
      <c r="S34" s="93"/>
      <c r="T34" s="72">
        <f t="shared" si="5"/>
        <v>0</v>
      </c>
      <c r="U34" s="246" t="str">
        <f t="shared" si="0"/>
        <v/>
      </c>
      <c r="V34" s="246"/>
      <c r="W34" s="4" t="e">
        <f t="shared" si="7"/>
        <v>#VALUE!</v>
      </c>
      <c r="X34" s="101"/>
      <c r="Y34" s="29"/>
      <c r="Z34" s="32"/>
      <c r="AA34" s="247">
        <f t="shared" si="10"/>
        <v>0</v>
      </c>
      <c r="AB34" s="247"/>
      <c r="AC34" s="39">
        <f t="shared" si="1"/>
        <v>0</v>
      </c>
      <c r="AD34" s="279" t="str">
        <f t="shared" si="2"/>
        <v/>
      </c>
      <c r="AE34" s="279"/>
      <c r="AF34" s="280" t="str">
        <f t="shared" si="3"/>
        <v/>
      </c>
      <c r="AG34" s="280"/>
      <c r="AI34" s="91"/>
      <c r="AJ34" s="108"/>
      <c r="AK34" s="34"/>
      <c r="AL34" s="34"/>
      <c r="AN34" s="47" t="e">
        <f>ROUNDUP(U34,0)</f>
        <v>#VALUE!</v>
      </c>
      <c r="AO34" s="47" t="e">
        <f>ROUNDUP(AD34,0)*(-1)</f>
        <v>#VALUE!</v>
      </c>
      <c r="AP34" s="46" t="e">
        <f>IF(AN34=AO34,0,IF(AN34&gt;AO34,1,2))</f>
        <v>#VALUE!</v>
      </c>
    </row>
    <row r="35" spans="2:42" x14ac:dyDescent="0.15">
      <c r="B35" s="39">
        <v>27</v>
      </c>
      <c r="C35" s="246" t="str">
        <f t="shared" si="6"/>
        <v/>
      </c>
      <c r="D35" s="246"/>
      <c r="E35" s="101"/>
      <c r="F35" s="29"/>
      <c r="G35" s="32"/>
      <c r="H35" s="55"/>
      <c r="I35" s="55"/>
      <c r="J35" s="55"/>
      <c r="K35" s="55"/>
      <c r="L35" s="55"/>
      <c r="M35" s="55"/>
      <c r="N35" s="55"/>
      <c r="O35" s="57"/>
      <c r="P35" s="39" t="s">
        <v>3</v>
      </c>
      <c r="Q35" s="263"/>
      <c r="R35" s="264"/>
      <c r="S35" s="93"/>
      <c r="T35" s="72">
        <f t="shared" si="5"/>
        <v>0</v>
      </c>
      <c r="U35" s="246" t="str">
        <f t="shared" si="0"/>
        <v/>
      </c>
      <c r="V35" s="246"/>
      <c r="W35" s="4" t="e">
        <f t="shared" si="7"/>
        <v>#VALUE!</v>
      </c>
      <c r="X35" s="101"/>
      <c r="Y35" s="29"/>
      <c r="Z35" s="32"/>
      <c r="AA35" s="247">
        <f t="shared" si="10"/>
        <v>0</v>
      </c>
      <c r="AB35" s="247"/>
      <c r="AC35" s="39">
        <f t="shared" si="1"/>
        <v>0</v>
      </c>
      <c r="AD35" s="279" t="str">
        <f t="shared" si="2"/>
        <v/>
      </c>
      <c r="AE35" s="279"/>
      <c r="AF35" s="280" t="str">
        <f t="shared" si="3"/>
        <v/>
      </c>
      <c r="AG35" s="280"/>
      <c r="AI35" s="91"/>
      <c r="AJ35" s="108"/>
    </row>
    <row r="36" spans="2:42" x14ac:dyDescent="0.15">
      <c r="B36" s="39">
        <v>28</v>
      </c>
      <c r="C36" s="246" t="str">
        <f t="shared" si="6"/>
        <v/>
      </c>
      <c r="D36" s="246"/>
      <c r="E36" s="101"/>
      <c r="F36" s="29"/>
      <c r="G36" s="32"/>
      <c r="H36" s="55"/>
      <c r="I36" s="55"/>
      <c r="J36" s="55"/>
      <c r="K36" s="55"/>
      <c r="L36" s="55"/>
      <c r="M36" s="55"/>
      <c r="N36" s="55"/>
      <c r="O36" s="57"/>
      <c r="P36" s="39" t="s">
        <v>3</v>
      </c>
      <c r="Q36" s="263"/>
      <c r="R36" s="264"/>
      <c r="S36" s="93"/>
      <c r="T36" s="72">
        <f t="shared" si="5"/>
        <v>0</v>
      </c>
      <c r="U36" s="246" t="str">
        <f t="shared" si="0"/>
        <v/>
      </c>
      <c r="V36" s="246"/>
      <c r="W36" s="4" t="e">
        <f t="shared" si="7"/>
        <v>#VALUE!</v>
      </c>
      <c r="X36" s="101"/>
      <c r="Y36" s="29"/>
      <c r="Z36" s="32"/>
      <c r="AA36" s="247">
        <f t="shared" si="10"/>
        <v>0</v>
      </c>
      <c r="AB36" s="247"/>
      <c r="AC36" s="39">
        <f t="shared" si="1"/>
        <v>0</v>
      </c>
      <c r="AD36" s="279" t="str">
        <f t="shared" si="2"/>
        <v/>
      </c>
      <c r="AE36" s="279"/>
      <c r="AF36" s="280" t="str">
        <f t="shared" si="3"/>
        <v/>
      </c>
      <c r="AG36" s="280"/>
      <c r="AI36" s="91"/>
      <c r="AJ36" s="108"/>
      <c r="AK36" s="34"/>
      <c r="AL36" s="34"/>
      <c r="AN36" s="47" t="e">
        <f>ROUNDUP(U36,0)</f>
        <v>#VALUE!</v>
      </c>
      <c r="AO36" s="47" t="e">
        <f>ROUNDUP(AD36,0)*(-1)</f>
        <v>#VALUE!</v>
      </c>
      <c r="AP36" s="46" t="e">
        <f>IF(AN36=AO36,0,IF(AN36&gt;AO36,1,2))</f>
        <v>#VALUE!</v>
      </c>
    </row>
    <row r="37" spans="2:42" x14ac:dyDescent="0.15">
      <c r="B37" s="39">
        <v>29</v>
      </c>
      <c r="C37" s="246" t="str">
        <f t="shared" si="6"/>
        <v/>
      </c>
      <c r="D37" s="246"/>
      <c r="E37" s="101"/>
      <c r="F37" s="29"/>
      <c r="G37" s="32"/>
      <c r="H37" s="55"/>
      <c r="I37" s="55"/>
      <c r="J37" s="55"/>
      <c r="K37" s="55"/>
      <c r="L37" s="55"/>
      <c r="M37" s="55"/>
      <c r="N37" s="55"/>
      <c r="O37" s="57"/>
      <c r="P37" s="39" t="s">
        <v>3</v>
      </c>
      <c r="Q37" s="263"/>
      <c r="R37" s="264"/>
      <c r="S37" s="93"/>
      <c r="T37" s="72">
        <f t="shared" si="5"/>
        <v>0</v>
      </c>
      <c r="U37" s="246" t="str">
        <f t="shared" si="0"/>
        <v/>
      </c>
      <c r="V37" s="246"/>
      <c r="W37" s="4" t="e">
        <f t="shared" si="7"/>
        <v>#VALUE!</v>
      </c>
      <c r="X37" s="101"/>
      <c r="Y37" s="29"/>
      <c r="Z37" s="32"/>
      <c r="AA37" s="247">
        <f t="shared" si="10"/>
        <v>0</v>
      </c>
      <c r="AB37" s="247"/>
      <c r="AC37" s="39">
        <f t="shared" si="1"/>
        <v>0</v>
      </c>
      <c r="AD37" s="279" t="str">
        <f t="shared" si="2"/>
        <v/>
      </c>
      <c r="AE37" s="279"/>
      <c r="AF37" s="280" t="str">
        <f t="shared" si="3"/>
        <v/>
      </c>
      <c r="AG37" s="280"/>
      <c r="AI37" s="91"/>
      <c r="AJ37" s="108"/>
    </row>
    <row r="38" spans="2:42" x14ac:dyDescent="0.15">
      <c r="B38" s="39">
        <v>30</v>
      </c>
      <c r="C38" s="246" t="str">
        <f t="shared" si="6"/>
        <v/>
      </c>
      <c r="D38" s="246"/>
      <c r="E38" s="101"/>
      <c r="F38" s="29"/>
      <c r="G38" s="32"/>
      <c r="H38" s="55"/>
      <c r="I38" s="55"/>
      <c r="J38" s="55"/>
      <c r="K38" s="55"/>
      <c r="L38" s="55"/>
      <c r="M38" s="55"/>
      <c r="N38" s="55"/>
      <c r="O38" s="57"/>
      <c r="P38" s="39" t="s">
        <v>3</v>
      </c>
      <c r="Q38" s="263"/>
      <c r="R38" s="264"/>
      <c r="S38" s="93"/>
      <c r="T38" s="72">
        <f t="shared" si="5"/>
        <v>0</v>
      </c>
      <c r="U38" s="246" t="str">
        <f t="shared" si="0"/>
        <v/>
      </c>
      <c r="V38" s="246"/>
      <c r="W38" s="4" t="e">
        <f t="shared" si="7"/>
        <v>#VALUE!</v>
      </c>
      <c r="X38" s="101"/>
      <c r="Y38" s="29"/>
      <c r="Z38" s="32"/>
      <c r="AA38" s="247">
        <f t="shared" si="10"/>
        <v>0</v>
      </c>
      <c r="AB38" s="247"/>
      <c r="AC38" s="39">
        <f t="shared" si="1"/>
        <v>0</v>
      </c>
      <c r="AD38" s="279" t="str">
        <f t="shared" si="2"/>
        <v/>
      </c>
      <c r="AE38" s="279"/>
      <c r="AF38" s="280" t="str">
        <f t="shared" si="3"/>
        <v/>
      </c>
      <c r="AG38" s="280"/>
      <c r="AI38" s="91"/>
      <c r="AJ38" s="108"/>
    </row>
    <row r="39" spans="2:42" x14ac:dyDescent="0.15">
      <c r="B39" s="39">
        <v>31</v>
      </c>
      <c r="C39" s="246" t="str">
        <f t="shared" si="6"/>
        <v/>
      </c>
      <c r="D39" s="246"/>
      <c r="E39" s="101"/>
      <c r="F39" s="29"/>
      <c r="G39" s="32"/>
      <c r="H39" s="55"/>
      <c r="I39" s="55"/>
      <c r="J39" s="55"/>
      <c r="K39" s="55"/>
      <c r="L39" s="55"/>
      <c r="M39" s="55"/>
      <c r="N39" s="55"/>
      <c r="O39" s="57"/>
      <c r="P39" s="39" t="s">
        <v>3</v>
      </c>
      <c r="Q39" s="263"/>
      <c r="R39" s="264"/>
      <c r="S39" s="93"/>
      <c r="T39" s="72">
        <f t="shared" si="5"/>
        <v>0</v>
      </c>
      <c r="U39" s="246" t="str">
        <f t="shared" si="0"/>
        <v/>
      </c>
      <c r="V39" s="246"/>
      <c r="W39" s="4" t="e">
        <f t="shared" si="7"/>
        <v>#VALUE!</v>
      </c>
      <c r="X39" s="101"/>
      <c r="Y39" s="29"/>
      <c r="Z39" s="32"/>
      <c r="AA39" s="247">
        <f t="shared" si="10"/>
        <v>0</v>
      </c>
      <c r="AB39" s="247"/>
      <c r="AC39" s="39">
        <f t="shared" si="1"/>
        <v>0</v>
      </c>
      <c r="AD39" s="279" t="str">
        <f t="shared" si="2"/>
        <v/>
      </c>
      <c r="AE39" s="279"/>
      <c r="AF39" s="280" t="str">
        <f t="shared" si="3"/>
        <v/>
      </c>
      <c r="AG39" s="280"/>
      <c r="AI39" s="91"/>
      <c r="AJ39" s="108"/>
      <c r="AN39" s="47" t="e">
        <f t="shared" ref="AN39:AN45" si="11">ROUNDUP(U39,0)</f>
        <v>#VALUE!</v>
      </c>
      <c r="AO39" s="47" t="e">
        <f t="shared" ref="AO39:AO45" si="12">ROUNDUP(AD39,0)*(-1)</f>
        <v>#VALUE!</v>
      </c>
      <c r="AP39" s="46" t="e">
        <f t="shared" ref="AP39:AP45" si="13">IF(AN39=AO39,0,IF(AN39&gt;AO39,1,2))</f>
        <v>#VALUE!</v>
      </c>
    </row>
    <row r="40" spans="2:42" x14ac:dyDescent="0.15">
      <c r="B40" s="39">
        <v>32</v>
      </c>
      <c r="C40" s="246" t="str">
        <f t="shared" si="4"/>
        <v/>
      </c>
      <c r="D40" s="246"/>
      <c r="E40" s="101"/>
      <c r="F40" s="29"/>
      <c r="G40" s="32"/>
      <c r="H40" s="55"/>
      <c r="I40" s="55"/>
      <c r="J40" s="55"/>
      <c r="K40" s="55"/>
      <c r="L40" s="55"/>
      <c r="M40" s="55"/>
      <c r="N40" s="55"/>
      <c r="O40" s="57"/>
      <c r="P40" s="39" t="s">
        <v>3</v>
      </c>
      <c r="Q40" s="263"/>
      <c r="R40" s="264"/>
      <c r="S40" s="93"/>
      <c r="T40" s="72">
        <f t="shared" si="5"/>
        <v>0</v>
      </c>
      <c r="U40" s="246" t="str">
        <f t="shared" si="0"/>
        <v/>
      </c>
      <c r="V40" s="246"/>
      <c r="W40" s="4" t="e">
        <f t="shared" si="7"/>
        <v>#VALUE!</v>
      </c>
      <c r="X40" s="101"/>
      <c r="Y40" s="29"/>
      <c r="Z40" s="32"/>
      <c r="AA40" s="247">
        <f t="shared" si="10"/>
        <v>0</v>
      </c>
      <c r="AB40" s="247"/>
      <c r="AC40" s="39">
        <f t="shared" si="1"/>
        <v>0</v>
      </c>
      <c r="AD40" s="279" t="str">
        <f t="shared" si="2"/>
        <v/>
      </c>
      <c r="AE40" s="279"/>
      <c r="AF40" s="280" t="str">
        <f t="shared" si="3"/>
        <v/>
      </c>
      <c r="AG40" s="280"/>
      <c r="AI40" s="91"/>
      <c r="AJ40" s="108"/>
      <c r="AK40" s="34">
        <f>SUM(AD31:AE40)</f>
        <v>1298.7821443761902</v>
      </c>
      <c r="AL40" s="34"/>
      <c r="AM40" s="35">
        <f>AK40/C31</f>
        <v>0.1139590361445758</v>
      </c>
      <c r="AN40" s="47" t="e">
        <f t="shared" si="11"/>
        <v>#VALUE!</v>
      </c>
      <c r="AO40" s="47" t="e">
        <f t="shared" si="12"/>
        <v>#VALUE!</v>
      </c>
      <c r="AP40" s="46" t="e">
        <f t="shared" si="13"/>
        <v>#VALUE!</v>
      </c>
    </row>
    <row r="41" spans="2:42" x14ac:dyDescent="0.15">
      <c r="B41" s="39">
        <v>33</v>
      </c>
      <c r="C41" s="246" t="str">
        <f t="shared" si="4"/>
        <v/>
      </c>
      <c r="D41" s="246"/>
      <c r="E41" s="101"/>
      <c r="F41" s="29"/>
      <c r="G41" s="32"/>
      <c r="H41" s="55"/>
      <c r="I41" s="55"/>
      <c r="J41" s="55"/>
      <c r="K41" s="55"/>
      <c r="L41" s="55"/>
      <c r="M41" s="55"/>
      <c r="N41" s="55"/>
      <c r="O41" s="57"/>
      <c r="P41" s="39" t="s">
        <v>3</v>
      </c>
      <c r="Q41" s="263"/>
      <c r="R41" s="264"/>
      <c r="S41" s="93"/>
      <c r="T41" s="72">
        <f t="shared" si="5"/>
        <v>0</v>
      </c>
      <c r="U41" s="246" t="str">
        <f t="shared" si="0"/>
        <v/>
      </c>
      <c r="V41" s="246"/>
      <c r="W41" s="4" t="e">
        <f t="shared" si="7"/>
        <v>#VALUE!</v>
      </c>
      <c r="X41" s="101"/>
      <c r="Y41" s="29"/>
      <c r="Z41" s="32"/>
      <c r="AA41" s="247">
        <f t="shared" si="10"/>
        <v>0</v>
      </c>
      <c r="AB41" s="247"/>
      <c r="AC41" s="39">
        <f t="shared" si="1"/>
        <v>0</v>
      </c>
      <c r="AD41" s="279" t="str">
        <f t="shared" si="2"/>
        <v/>
      </c>
      <c r="AE41" s="279"/>
      <c r="AF41" s="280" t="str">
        <f t="shared" si="3"/>
        <v/>
      </c>
      <c r="AG41" s="280"/>
      <c r="AI41" s="91"/>
      <c r="AJ41" s="108"/>
      <c r="AN41" s="47" t="e">
        <f t="shared" si="11"/>
        <v>#VALUE!</v>
      </c>
      <c r="AO41" s="47" t="e">
        <f t="shared" si="12"/>
        <v>#VALUE!</v>
      </c>
      <c r="AP41" s="46" t="e">
        <f t="shared" si="13"/>
        <v>#VALUE!</v>
      </c>
    </row>
    <row r="42" spans="2:42" x14ac:dyDescent="0.15">
      <c r="B42" s="39">
        <v>34</v>
      </c>
      <c r="C42" s="246" t="str">
        <f t="shared" si="4"/>
        <v/>
      </c>
      <c r="D42" s="246"/>
      <c r="E42" s="101"/>
      <c r="F42" s="29"/>
      <c r="G42" s="32"/>
      <c r="H42" s="55"/>
      <c r="I42" s="55"/>
      <c r="J42" s="55"/>
      <c r="K42" s="55"/>
      <c r="L42" s="55"/>
      <c r="M42" s="55"/>
      <c r="N42" s="55"/>
      <c r="O42" s="57"/>
      <c r="P42" s="39" t="s">
        <v>3</v>
      </c>
      <c r="Q42" s="263"/>
      <c r="R42" s="264"/>
      <c r="S42" s="93"/>
      <c r="T42" s="72">
        <f t="shared" si="5"/>
        <v>0</v>
      </c>
      <c r="U42" s="246" t="str">
        <f t="shared" si="0"/>
        <v/>
      </c>
      <c r="V42" s="246"/>
      <c r="W42" s="4" t="e">
        <f t="shared" si="7"/>
        <v>#VALUE!</v>
      </c>
      <c r="X42" s="101"/>
      <c r="Y42" s="29"/>
      <c r="Z42" s="32"/>
      <c r="AA42" s="247">
        <f t="shared" si="10"/>
        <v>0</v>
      </c>
      <c r="AB42" s="247"/>
      <c r="AC42" s="39">
        <f t="shared" si="1"/>
        <v>0</v>
      </c>
      <c r="AD42" s="279" t="str">
        <f t="shared" si="2"/>
        <v/>
      </c>
      <c r="AE42" s="279"/>
      <c r="AF42" s="280" t="str">
        <f t="shared" si="3"/>
        <v/>
      </c>
      <c r="AG42" s="280"/>
      <c r="AI42" s="91"/>
      <c r="AJ42" s="108"/>
      <c r="AN42" s="47" t="e">
        <f t="shared" si="11"/>
        <v>#VALUE!</v>
      </c>
      <c r="AO42" s="47" t="e">
        <f t="shared" si="12"/>
        <v>#VALUE!</v>
      </c>
      <c r="AP42" s="46" t="e">
        <f t="shared" si="13"/>
        <v>#VALUE!</v>
      </c>
    </row>
    <row r="43" spans="2:42" x14ac:dyDescent="0.15">
      <c r="B43" s="39">
        <v>35</v>
      </c>
      <c r="C43" s="246" t="str">
        <f t="shared" si="4"/>
        <v/>
      </c>
      <c r="D43" s="246"/>
      <c r="E43" s="101"/>
      <c r="F43" s="29"/>
      <c r="G43" s="32"/>
      <c r="H43" s="55"/>
      <c r="I43" s="55"/>
      <c r="J43" s="55"/>
      <c r="K43" s="55"/>
      <c r="L43" s="55"/>
      <c r="M43" s="55"/>
      <c r="N43" s="55"/>
      <c r="O43" s="57"/>
      <c r="P43" s="39" t="s">
        <v>3</v>
      </c>
      <c r="Q43" s="263"/>
      <c r="R43" s="264"/>
      <c r="S43" s="93"/>
      <c r="T43" s="72">
        <f t="shared" si="5"/>
        <v>0</v>
      </c>
      <c r="U43" s="246" t="str">
        <f t="shared" si="0"/>
        <v/>
      </c>
      <c r="V43" s="246"/>
      <c r="W43" s="4" t="e">
        <f t="shared" si="7"/>
        <v>#VALUE!</v>
      </c>
      <c r="X43" s="101"/>
      <c r="Y43" s="29"/>
      <c r="Z43" s="32"/>
      <c r="AA43" s="247">
        <f t="shared" si="10"/>
        <v>0</v>
      </c>
      <c r="AB43" s="247"/>
      <c r="AC43" s="39">
        <f t="shared" si="1"/>
        <v>0</v>
      </c>
      <c r="AD43" s="279" t="str">
        <f t="shared" si="2"/>
        <v/>
      </c>
      <c r="AE43" s="279"/>
      <c r="AF43" s="280" t="str">
        <f t="shared" si="3"/>
        <v/>
      </c>
      <c r="AG43" s="280"/>
      <c r="AI43" s="91"/>
      <c r="AJ43" s="108"/>
      <c r="AK43" s="34"/>
      <c r="AL43" s="34"/>
      <c r="AN43" s="47" t="e">
        <f t="shared" si="11"/>
        <v>#VALUE!</v>
      </c>
      <c r="AO43" s="47" t="e">
        <f t="shared" si="12"/>
        <v>#VALUE!</v>
      </c>
      <c r="AP43" s="46" t="e">
        <f t="shared" si="13"/>
        <v>#VALUE!</v>
      </c>
    </row>
    <row r="44" spans="2:42" x14ac:dyDescent="0.15">
      <c r="B44" s="39">
        <v>36</v>
      </c>
      <c r="C44" s="246" t="str">
        <f t="shared" si="4"/>
        <v/>
      </c>
      <c r="D44" s="246"/>
      <c r="E44" s="101"/>
      <c r="F44" s="29"/>
      <c r="G44" s="32"/>
      <c r="H44" s="55"/>
      <c r="I44" s="55"/>
      <c r="J44" s="55"/>
      <c r="K44" s="55"/>
      <c r="L44" s="55"/>
      <c r="M44" s="55"/>
      <c r="N44" s="55"/>
      <c r="O44" s="57"/>
      <c r="P44" s="39" t="s">
        <v>3</v>
      </c>
      <c r="Q44" s="263"/>
      <c r="R44" s="264"/>
      <c r="S44" s="93"/>
      <c r="T44" s="72">
        <f t="shared" si="5"/>
        <v>0</v>
      </c>
      <c r="U44" s="246" t="str">
        <f t="shared" si="0"/>
        <v/>
      </c>
      <c r="V44" s="246"/>
      <c r="W44" s="4" t="e">
        <f t="shared" si="7"/>
        <v>#VALUE!</v>
      </c>
      <c r="X44" s="101"/>
      <c r="Y44" s="29"/>
      <c r="Z44" s="32"/>
      <c r="AA44" s="247">
        <f t="shared" si="10"/>
        <v>0</v>
      </c>
      <c r="AB44" s="247"/>
      <c r="AC44" s="39">
        <f t="shared" si="1"/>
        <v>0</v>
      </c>
      <c r="AD44" s="279" t="str">
        <f t="shared" si="2"/>
        <v/>
      </c>
      <c r="AE44" s="279"/>
      <c r="AF44" s="280" t="str">
        <f t="shared" si="3"/>
        <v/>
      </c>
      <c r="AG44" s="280"/>
      <c r="AI44" s="91"/>
      <c r="AJ44" s="108"/>
      <c r="AN44" s="47" t="e">
        <f t="shared" si="11"/>
        <v>#VALUE!</v>
      </c>
      <c r="AO44" s="47" t="e">
        <f t="shared" si="12"/>
        <v>#VALUE!</v>
      </c>
      <c r="AP44" s="46" t="e">
        <f t="shared" si="13"/>
        <v>#VALUE!</v>
      </c>
    </row>
    <row r="45" spans="2:42" x14ac:dyDescent="0.15">
      <c r="B45" s="39">
        <v>37</v>
      </c>
      <c r="C45" s="246" t="str">
        <f t="shared" si="4"/>
        <v/>
      </c>
      <c r="D45" s="246"/>
      <c r="E45" s="101"/>
      <c r="F45" s="29"/>
      <c r="G45" s="32"/>
      <c r="H45" s="55"/>
      <c r="I45" s="55"/>
      <c r="J45" s="55"/>
      <c r="K45" s="55"/>
      <c r="L45" s="55"/>
      <c r="M45" s="55"/>
      <c r="N45" s="55"/>
      <c r="O45" s="57"/>
      <c r="P45" s="39" t="s">
        <v>3</v>
      </c>
      <c r="Q45" s="263"/>
      <c r="R45" s="264"/>
      <c r="S45" s="93"/>
      <c r="T45" s="72">
        <f t="shared" si="5"/>
        <v>0</v>
      </c>
      <c r="U45" s="246" t="str">
        <f t="shared" si="0"/>
        <v/>
      </c>
      <c r="V45" s="246"/>
      <c r="W45" s="4" t="e">
        <f t="shared" si="7"/>
        <v>#VALUE!</v>
      </c>
      <c r="X45" s="101"/>
      <c r="Y45" s="29"/>
      <c r="Z45" s="32"/>
      <c r="AA45" s="247">
        <f t="shared" si="10"/>
        <v>0</v>
      </c>
      <c r="AB45" s="247"/>
      <c r="AC45" s="39">
        <f t="shared" si="1"/>
        <v>0</v>
      </c>
      <c r="AD45" s="279" t="str">
        <f t="shared" si="2"/>
        <v/>
      </c>
      <c r="AE45" s="279"/>
      <c r="AF45" s="280" t="str">
        <f t="shared" si="3"/>
        <v/>
      </c>
      <c r="AG45" s="280"/>
      <c r="AI45" s="91"/>
      <c r="AJ45" s="108"/>
      <c r="AK45" s="34">
        <f>SUM(AD31:AE45)</f>
        <v>1298.7821443761902</v>
      </c>
      <c r="AL45" s="34"/>
      <c r="AM45" s="35">
        <f>AK45/C31</f>
        <v>0.1139590361445758</v>
      </c>
      <c r="AN45" s="47" t="e">
        <f t="shared" si="11"/>
        <v>#VALUE!</v>
      </c>
      <c r="AO45" s="47" t="e">
        <f t="shared" si="12"/>
        <v>#VALUE!</v>
      </c>
      <c r="AP45" s="46" t="e">
        <f t="shared" si="13"/>
        <v>#VALUE!</v>
      </c>
    </row>
    <row r="46" spans="2:42" x14ac:dyDescent="0.15">
      <c r="B46" s="39">
        <v>38</v>
      </c>
      <c r="C46" s="246" t="str">
        <f t="shared" si="4"/>
        <v/>
      </c>
      <c r="D46" s="246"/>
      <c r="E46" s="101"/>
      <c r="F46" s="29"/>
      <c r="G46" s="32"/>
      <c r="H46" s="55"/>
      <c r="I46" s="55"/>
      <c r="J46" s="55"/>
      <c r="K46" s="55"/>
      <c r="L46" s="55"/>
      <c r="M46" s="55"/>
      <c r="N46" s="55"/>
      <c r="O46" s="57"/>
      <c r="P46" s="39" t="s">
        <v>3</v>
      </c>
      <c r="Q46" s="245"/>
      <c r="R46" s="245"/>
      <c r="S46" s="93"/>
      <c r="T46" s="72">
        <f t="shared" si="5"/>
        <v>0</v>
      </c>
      <c r="U46" s="246" t="str">
        <f t="shared" si="0"/>
        <v/>
      </c>
      <c r="V46" s="246"/>
      <c r="W46" s="4" t="e">
        <f t="shared" si="7"/>
        <v>#VALUE!</v>
      </c>
      <c r="X46" s="101"/>
      <c r="Y46" s="29"/>
      <c r="Z46" s="32"/>
      <c r="AA46" s="247">
        <f t="shared" si="8"/>
        <v>0</v>
      </c>
      <c r="AB46" s="247"/>
      <c r="AC46" s="39">
        <f t="shared" si="1"/>
        <v>0</v>
      </c>
      <c r="AD46" s="279" t="str">
        <f t="shared" si="2"/>
        <v/>
      </c>
      <c r="AE46" s="279"/>
      <c r="AF46" s="280" t="str">
        <f t="shared" si="3"/>
        <v/>
      </c>
      <c r="AG46" s="280"/>
      <c r="AI46" s="91"/>
      <c r="AJ46" s="108"/>
      <c r="AK46" s="34"/>
      <c r="AL46" s="34"/>
      <c r="AN46" s="47"/>
      <c r="AO46" s="47"/>
      <c r="AP46" s="46"/>
    </row>
    <row r="47" spans="2:42" hidden="1" x14ac:dyDescent="0.15">
      <c r="B47" s="39">
        <v>39</v>
      </c>
      <c r="C47" s="246" t="str">
        <f t="shared" si="4"/>
        <v/>
      </c>
      <c r="D47" s="246"/>
      <c r="E47" s="101"/>
      <c r="F47" s="29"/>
      <c r="G47" s="32"/>
      <c r="H47" s="55"/>
      <c r="I47" s="55"/>
      <c r="J47" s="55"/>
      <c r="K47" s="55"/>
      <c r="L47" s="55"/>
      <c r="M47" s="55"/>
      <c r="N47" s="55"/>
      <c r="O47" s="57"/>
      <c r="P47" s="39" t="s">
        <v>3</v>
      </c>
      <c r="Q47" s="245"/>
      <c r="R47" s="245"/>
      <c r="S47" s="93"/>
      <c r="T47" s="72">
        <f t="shared" si="5"/>
        <v>0</v>
      </c>
      <c r="U47" s="246" t="str">
        <f t="shared" si="0"/>
        <v/>
      </c>
      <c r="V47" s="246"/>
      <c r="W47" s="4" t="e">
        <f t="shared" si="7"/>
        <v>#VALUE!</v>
      </c>
      <c r="X47" s="101"/>
      <c r="Y47" s="29"/>
      <c r="Z47" s="32"/>
      <c r="AA47" s="247">
        <f t="shared" si="8"/>
        <v>0</v>
      </c>
      <c r="AB47" s="247"/>
      <c r="AC47" s="39">
        <f t="shared" si="1"/>
        <v>0</v>
      </c>
      <c r="AD47" s="279" t="str">
        <f t="shared" si="2"/>
        <v/>
      </c>
      <c r="AE47" s="279"/>
      <c r="AF47" s="280" t="str">
        <f t="shared" si="3"/>
        <v/>
      </c>
      <c r="AG47" s="280"/>
      <c r="AI47" s="91"/>
      <c r="AJ47" s="108"/>
      <c r="AN47" s="47"/>
      <c r="AO47" s="47"/>
      <c r="AP47" s="46"/>
    </row>
    <row r="48" spans="2:42" hidden="1" x14ac:dyDescent="0.15">
      <c r="B48" s="39">
        <v>40</v>
      </c>
      <c r="C48" s="246" t="str">
        <f t="shared" si="4"/>
        <v/>
      </c>
      <c r="D48" s="246"/>
      <c r="E48" s="101"/>
      <c r="F48" s="29"/>
      <c r="G48" s="32"/>
      <c r="H48" s="55"/>
      <c r="I48" s="55"/>
      <c r="J48" s="55"/>
      <c r="K48" s="55"/>
      <c r="L48" s="55"/>
      <c r="M48" s="55"/>
      <c r="N48" s="55"/>
      <c r="O48" s="57"/>
      <c r="P48" s="39" t="s">
        <v>3</v>
      </c>
      <c r="Q48" s="245"/>
      <c r="R48" s="245"/>
      <c r="S48" s="93"/>
      <c r="T48" s="72">
        <f t="shared" si="5"/>
        <v>0</v>
      </c>
      <c r="U48" s="246" t="str">
        <f t="shared" si="0"/>
        <v/>
      </c>
      <c r="V48" s="246"/>
      <c r="W48" s="4" t="e">
        <f t="shared" si="7"/>
        <v>#VALUE!</v>
      </c>
      <c r="X48" s="101"/>
      <c r="Y48" s="29"/>
      <c r="Z48" s="32"/>
      <c r="AA48" s="247">
        <f t="shared" si="8"/>
        <v>0</v>
      </c>
      <c r="AB48" s="247"/>
      <c r="AC48" s="39">
        <f t="shared" si="1"/>
        <v>0</v>
      </c>
      <c r="AD48" s="279" t="str">
        <f t="shared" si="2"/>
        <v/>
      </c>
      <c r="AE48" s="279"/>
      <c r="AF48" s="280" t="str">
        <f t="shared" si="3"/>
        <v/>
      </c>
      <c r="AG48" s="280"/>
      <c r="AI48" s="91"/>
      <c r="AJ48" s="108"/>
      <c r="AN48" s="47" t="e">
        <f>ROUNDUP(U48,0)</f>
        <v>#VALUE!</v>
      </c>
      <c r="AO48" s="47" t="e">
        <f>ROUNDUP(AD48,0)*(-1)</f>
        <v>#VALUE!</v>
      </c>
      <c r="AP48" s="46" t="e">
        <f>IF(AN48=AO48,0,IF(AN48&gt;AO48,1,2))</f>
        <v>#VALUE!</v>
      </c>
    </row>
    <row r="49" spans="2:42" hidden="1" x14ac:dyDescent="0.15">
      <c r="B49" s="39">
        <v>41</v>
      </c>
      <c r="C49" s="246" t="str">
        <f t="shared" si="4"/>
        <v/>
      </c>
      <c r="D49" s="246"/>
      <c r="E49" s="101"/>
      <c r="F49" s="29"/>
      <c r="G49" s="32"/>
      <c r="H49" s="55"/>
      <c r="I49" s="55"/>
      <c r="J49" s="55"/>
      <c r="K49" s="55"/>
      <c r="L49" s="55"/>
      <c r="M49" s="55"/>
      <c r="N49" s="55"/>
      <c r="O49" s="57"/>
      <c r="P49" s="39" t="s">
        <v>3</v>
      </c>
      <c r="Q49" s="245"/>
      <c r="R49" s="245"/>
      <c r="S49" s="93"/>
      <c r="T49" s="72">
        <f t="shared" si="5"/>
        <v>0</v>
      </c>
      <c r="U49" s="246" t="str">
        <f t="shared" si="0"/>
        <v/>
      </c>
      <c r="V49" s="246"/>
      <c r="W49" s="4" t="e">
        <f t="shared" si="7"/>
        <v>#VALUE!</v>
      </c>
      <c r="X49" s="101"/>
      <c r="Y49" s="29"/>
      <c r="Z49" s="32"/>
      <c r="AA49" s="247">
        <f t="shared" si="8"/>
        <v>0</v>
      </c>
      <c r="AB49" s="247"/>
      <c r="AC49" s="39">
        <f t="shared" si="1"/>
        <v>0</v>
      </c>
      <c r="AD49" s="279" t="str">
        <f t="shared" si="2"/>
        <v/>
      </c>
      <c r="AE49" s="279"/>
      <c r="AF49" s="280" t="str">
        <f t="shared" si="3"/>
        <v/>
      </c>
      <c r="AG49" s="280"/>
      <c r="AI49" s="91"/>
      <c r="AJ49" s="108"/>
      <c r="AN49" s="47" t="e">
        <f>ROUNDUP(U49,0)</f>
        <v>#VALUE!</v>
      </c>
      <c r="AO49" s="47" t="e">
        <f>ROUNDUP(AD49,0)*(-1)</f>
        <v>#VALUE!</v>
      </c>
      <c r="AP49" s="46" t="e">
        <f>IF(AN49=AO49,0,IF(AN49&gt;AO49,1,2))</f>
        <v>#VALUE!</v>
      </c>
    </row>
    <row r="50" spans="2:42" hidden="1" x14ac:dyDescent="0.15">
      <c r="B50" s="39">
        <v>42</v>
      </c>
      <c r="C50" s="246" t="str">
        <f t="shared" si="4"/>
        <v/>
      </c>
      <c r="D50" s="246"/>
      <c r="E50" s="101"/>
      <c r="F50" s="29"/>
      <c r="G50" s="32"/>
      <c r="H50" s="55"/>
      <c r="I50" s="55"/>
      <c r="J50" s="55"/>
      <c r="K50" s="55"/>
      <c r="L50" s="55"/>
      <c r="M50" s="55"/>
      <c r="N50" s="55"/>
      <c r="O50" s="57"/>
      <c r="P50" s="39" t="s">
        <v>3</v>
      </c>
      <c r="Q50" s="245"/>
      <c r="R50" s="245"/>
      <c r="S50" s="93"/>
      <c r="T50" s="72">
        <f t="shared" si="5"/>
        <v>0</v>
      </c>
      <c r="U50" s="246" t="str">
        <f t="shared" si="0"/>
        <v/>
      </c>
      <c r="V50" s="246"/>
      <c r="W50" s="4" t="e">
        <f t="shared" si="7"/>
        <v>#VALUE!</v>
      </c>
      <c r="X50" s="101"/>
      <c r="Y50" s="29"/>
      <c r="Z50" s="32"/>
      <c r="AA50" s="247">
        <f t="shared" si="8"/>
        <v>0</v>
      </c>
      <c r="AB50" s="247"/>
      <c r="AC50" s="39">
        <f t="shared" si="1"/>
        <v>0</v>
      </c>
      <c r="AD50" s="279" t="str">
        <f t="shared" si="2"/>
        <v/>
      </c>
      <c r="AE50" s="279"/>
      <c r="AF50" s="280" t="str">
        <f t="shared" si="3"/>
        <v/>
      </c>
      <c r="AG50" s="280"/>
      <c r="AI50" s="91"/>
      <c r="AJ50" s="108"/>
      <c r="AN50" s="47" t="e">
        <f>ROUNDUP(U50,0)</f>
        <v>#VALUE!</v>
      </c>
      <c r="AO50" s="47" t="e">
        <f>ROUNDUP(AD50,0)*(-1)</f>
        <v>#VALUE!</v>
      </c>
      <c r="AP50" s="46" t="e">
        <f>IF(AN50=AO50,0,IF(AN50&gt;AO50,1,2))</f>
        <v>#VALUE!</v>
      </c>
    </row>
    <row r="51" spans="2:42" hidden="1" x14ac:dyDescent="0.15">
      <c r="B51" s="39">
        <v>43</v>
      </c>
      <c r="C51" s="246" t="str">
        <f t="shared" si="4"/>
        <v/>
      </c>
      <c r="D51" s="246"/>
      <c r="E51" s="101"/>
      <c r="F51" s="29"/>
      <c r="G51" s="32"/>
      <c r="H51" s="55"/>
      <c r="I51" s="55"/>
      <c r="J51" s="55"/>
      <c r="K51" s="55"/>
      <c r="L51" s="55"/>
      <c r="M51" s="55"/>
      <c r="N51" s="55"/>
      <c r="O51" s="57"/>
      <c r="P51" s="39" t="s">
        <v>3</v>
      </c>
      <c r="Q51" s="245"/>
      <c r="R51" s="245"/>
      <c r="S51" s="93"/>
      <c r="T51" s="72">
        <f t="shared" si="5"/>
        <v>0</v>
      </c>
      <c r="U51" s="246" t="str">
        <f t="shared" si="0"/>
        <v/>
      </c>
      <c r="V51" s="246"/>
      <c r="W51" s="4" t="e">
        <f t="shared" si="7"/>
        <v>#VALUE!</v>
      </c>
      <c r="X51" s="101"/>
      <c r="Y51" s="29"/>
      <c r="Z51" s="32"/>
      <c r="AA51" s="247">
        <f t="shared" si="8"/>
        <v>0</v>
      </c>
      <c r="AB51" s="247"/>
      <c r="AC51" s="39">
        <f t="shared" si="1"/>
        <v>0</v>
      </c>
      <c r="AD51" s="279" t="str">
        <f t="shared" si="2"/>
        <v/>
      </c>
      <c r="AE51" s="279"/>
      <c r="AF51" s="280" t="str">
        <f t="shared" si="3"/>
        <v/>
      </c>
      <c r="AG51" s="280"/>
      <c r="AI51" s="91"/>
      <c r="AJ51" s="108"/>
      <c r="AK51" s="34"/>
      <c r="AL51" s="34"/>
      <c r="AN51" s="47"/>
      <c r="AO51" s="47"/>
      <c r="AP51" s="46"/>
    </row>
    <row r="52" spans="2:42" hidden="1" x14ac:dyDescent="0.15">
      <c r="B52" s="39">
        <v>44</v>
      </c>
      <c r="C52" s="246" t="str">
        <f t="shared" si="4"/>
        <v/>
      </c>
      <c r="D52" s="246"/>
      <c r="E52" s="101"/>
      <c r="F52" s="29"/>
      <c r="G52" s="32"/>
      <c r="H52" s="55"/>
      <c r="I52" s="55"/>
      <c r="J52" s="55"/>
      <c r="K52" s="55"/>
      <c r="L52" s="55"/>
      <c r="M52" s="55"/>
      <c r="N52" s="55"/>
      <c r="O52" s="57"/>
      <c r="P52" s="39" t="s">
        <v>3</v>
      </c>
      <c r="Q52" s="245"/>
      <c r="R52" s="245"/>
      <c r="S52" s="93"/>
      <c r="T52" s="72">
        <f t="shared" si="5"/>
        <v>0</v>
      </c>
      <c r="U52" s="246" t="str">
        <f t="shared" si="0"/>
        <v/>
      </c>
      <c r="V52" s="246"/>
      <c r="W52" s="4" t="e">
        <f t="shared" si="7"/>
        <v>#VALUE!</v>
      </c>
      <c r="X52" s="101"/>
      <c r="Y52" s="29"/>
      <c r="Z52" s="32"/>
      <c r="AA52" s="247">
        <f t="shared" si="8"/>
        <v>0</v>
      </c>
      <c r="AB52" s="247"/>
      <c r="AC52" s="39">
        <f t="shared" si="1"/>
        <v>0</v>
      </c>
      <c r="AD52" s="279" t="str">
        <f t="shared" si="2"/>
        <v/>
      </c>
      <c r="AE52" s="279"/>
      <c r="AF52" s="280" t="str">
        <f t="shared" si="3"/>
        <v/>
      </c>
      <c r="AG52" s="280"/>
      <c r="AI52" s="91"/>
      <c r="AJ52" s="108"/>
      <c r="AN52" s="47"/>
      <c r="AO52" s="47"/>
      <c r="AP52" s="46"/>
    </row>
    <row r="53" spans="2:42" hidden="1" x14ac:dyDescent="0.15">
      <c r="B53" s="39">
        <v>45</v>
      </c>
      <c r="C53" s="246" t="str">
        <f t="shared" si="4"/>
        <v/>
      </c>
      <c r="D53" s="246"/>
      <c r="E53" s="101"/>
      <c r="F53" s="29"/>
      <c r="G53" s="32"/>
      <c r="H53" s="55"/>
      <c r="I53" s="55"/>
      <c r="J53" s="55"/>
      <c r="K53" s="55"/>
      <c r="L53" s="55"/>
      <c r="M53" s="55"/>
      <c r="N53" s="55"/>
      <c r="O53" s="57"/>
      <c r="P53" s="39" t="s">
        <v>3</v>
      </c>
      <c r="Q53" s="245"/>
      <c r="R53" s="245"/>
      <c r="S53" s="93"/>
      <c r="T53" s="72">
        <f t="shared" si="5"/>
        <v>0</v>
      </c>
      <c r="U53" s="246" t="str">
        <f t="shared" si="0"/>
        <v/>
      </c>
      <c r="V53" s="246"/>
      <c r="W53" s="4" t="e">
        <f t="shared" si="7"/>
        <v>#VALUE!</v>
      </c>
      <c r="X53" s="101"/>
      <c r="Y53" s="29"/>
      <c r="Z53" s="32"/>
      <c r="AA53" s="247">
        <f t="shared" si="8"/>
        <v>0</v>
      </c>
      <c r="AB53" s="247"/>
      <c r="AC53" s="39">
        <f t="shared" si="1"/>
        <v>0</v>
      </c>
      <c r="AD53" s="279" t="str">
        <f t="shared" si="2"/>
        <v/>
      </c>
      <c r="AE53" s="279"/>
      <c r="AF53" s="280" t="str">
        <f t="shared" si="3"/>
        <v/>
      </c>
      <c r="AG53" s="280"/>
      <c r="AI53" s="91"/>
      <c r="AJ53" s="108"/>
      <c r="AN53" s="47" t="e">
        <f>ROUNDUP(U53,0)</f>
        <v>#VALUE!</v>
      </c>
      <c r="AO53" s="47" t="e">
        <f>ROUNDUP(AD53,0)*(-1)</f>
        <v>#VALUE!</v>
      </c>
      <c r="AP53" s="46" t="e">
        <f>IF(AN53=AO53,0,IF(AN53&gt;AO53,1,2))</f>
        <v>#VALUE!</v>
      </c>
    </row>
    <row r="54" spans="2:42" hidden="1" x14ac:dyDescent="0.15">
      <c r="B54" s="39">
        <v>46</v>
      </c>
      <c r="C54" s="246" t="str">
        <f t="shared" si="4"/>
        <v/>
      </c>
      <c r="D54" s="246"/>
      <c r="E54" s="101"/>
      <c r="F54" s="29"/>
      <c r="G54" s="32"/>
      <c r="H54" s="55"/>
      <c r="I54" s="55"/>
      <c r="J54" s="55"/>
      <c r="K54" s="55"/>
      <c r="L54" s="55"/>
      <c r="M54" s="55"/>
      <c r="N54" s="55"/>
      <c r="O54" s="57"/>
      <c r="P54" s="39" t="s">
        <v>3</v>
      </c>
      <c r="Q54" s="245"/>
      <c r="R54" s="245"/>
      <c r="S54" s="93"/>
      <c r="T54" s="72">
        <f t="shared" si="5"/>
        <v>0</v>
      </c>
      <c r="U54" s="246" t="str">
        <f t="shared" si="0"/>
        <v/>
      </c>
      <c r="V54" s="246"/>
      <c r="W54" s="4" t="e">
        <f t="shared" si="7"/>
        <v>#VALUE!</v>
      </c>
      <c r="X54" s="101"/>
      <c r="Y54" s="29"/>
      <c r="Z54" s="32"/>
      <c r="AA54" s="247">
        <f t="shared" si="8"/>
        <v>0</v>
      </c>
      <c r="AB54" s="247"/>
      <c r="AC54" s="39">
        <f t="shared" si="1"/>
        <v>0</v>
      </c>
      <c r="AD54" s="279" t="str">
        <f t="shared" si="2"/>
        <v/>
      </c>
      <c r="AE54" s="279"/>
      <c r="AF54" s="280" t="str">
        <f t="shared" si="3"/>
        <v/>
      </c>
      <c r="AG54" s="280"/>
      <c r="AI54" s="91"/>
      <c r="AJ54" s="108"/>
      <c r="AK54" s="34"/>
      <c r="AL54" s="34"/>
      <c r="AN54" s="47"/>
      <c r="AO54" s="47"/>
      <c r="AP54" s="46"/>
    </row>
    <row r="55" spans="2:42" hidden="1" x14ac:dyDescent="0.15">
      <c r="B55" s="39">
        <v>47</v>
      </c>
      <c r="C55" s="246" t="str">
        <f t="shared" si="4"/>
        <v/>
      </c>
      <c r="D55" s="246"/>
      <c r="E55" s="101"/>
      <c r="F55" s="29"/>
      <c r="G55" s="32"/>
      <c r="H55" s="55"/>
      <c r="I55" s="55"/>
      <c r="J55" s="55"/>
      <c r="K55" s="55"/>
      <c r="L55" s="55"/>
      <c r="M55" s="55"/>
      <c r="N55" s="55"/>
      <c r="O55" s="57"/>
      <c r="P55" s="39" t="s">
        <v>3</v>
      </c>
      <c r="Q55" s="245"/>
      <c r="R55" s="245"/>
      <c r="S55" s="93"/>
      <c r="T55" s="72">
        <f t="shared" si="5"/>
        <v>0</v>
      </c>
      <c r="U55" s="246" t="str">
        <f t="shared" si="0"/>
        <v/>
      </c>
      <c r="V55" s="246"/>
      <c r="W55" s="4" t="e">
        <f t="shared" si="7"/>
        <v>#VALUE!</v>
      </c>
      <c r="X55" s="101"/>
      <c r="Y55" s="29"/>
      <c r="Z55" s="32"/>
      <c r="AA55" s="247">
        <f t="shared" si="8"/>
        <v>0</v>
      </c>
      <c r="AB55" s="247"/>
      <c r="AC55" s="39">
        <f t="shared" si="1"/>
        <v>0</v>
      </c>
      <c r="AD55" s="279" t="str">
        <f t="shared" si="2"/>
        <v/>
      </c>
      <c r="AE55" s="279"/>
      <c r="AF55" s="280" t="str">
        <f t="shared" si="3"/>
        <v/>
      </c>
      <c r="AG55" s="280"/>
      <c r="AI55" s="91"/>
      <c r="AJ55" s="108"/>
      <c r="AN55" s="47" t="e">
        <f t="shared" ref="AN55:AN62" si="14">ROUNDUP(U55,0)</f>
        <v>#VALUE!</v>
      </c>
      <c r="AO55" s="47" t="e">
        <f t="shared" ref="AO55:AO62" si="15">ROUNDUP(AD55,0)*(-1)</f>
        <v>#VALUE!</v>
      </c>
      <c r="AP55" s="46" t="e">
        <f t="shared" ref="AP55:AP62" si="16">IF(AN55=AO55,0,IF(AN55&gt;AO55,1,2))</f>
        <v>#VALUE!</v>
      </c>
    </row>
    <row r="56" spans="2:42" hidden="1" x14ac:dyDescent="0.15">
      <c r="B56" s="39">
        <v>48</v>
      </c>
      <c r="C56" s="246" t="str">
        <f t="shared" si="4"/>
        <v/>
      </c>
      <c r="D56" s="246"/>
      <c r="E56" s="101"/>
      <c r="F56" s="29"/>
      <c r="G56" s="32"/>
      <c r="H56" s="55"/>
      <c r="I56" s="55"/>
      <c r="J56" s="55"/>
      <c r="K56" s="55"/>
      <c r="L56" s="55"/>
      <c r="M56" s="55"/>
      <c r="N56" s="55"/>
      <c r="O56" s="57"/>
      <c r="P56" s="39" t="s">
        <v>3</v>
      </c>
      <c r="Q56" s="245"/>
      <c r="R56" s="245"/>
      <c r="S56" s="93"/>
      <c r="T56" s="72">
        <f t="shared" si="5"/>
        <v>0</v>
      </c>
      <c r="U56" s="246" t="str">
        <f t="shared" si="0"/>
        <v/>
      </c>
      <c r="V56" s="246"/>
      <c r="W56" s="4" t="e">
        <f t="shared" si="7"/>
        <v>#VALUE!</v>
      </c>
      <c r="X56" s="101"/>
      <c r="Y56" s="29"/>
      <c r="Z56" s="32"/>
      <c r="AA56" s="247">
        <f t="shared" si="8"/>
        <v>0</v>
      </c>
      <c r="AB56" s="247"/>
      <c r="AC56" s="39">
        <f t="shared" si="1"/>
        <v>0</v>
      </c>
      <c r="AD56" s="279" t="str">
        <f t="shared" si="2"/>
        <v/>
      </c>
      <c r="AE56" s="279"/>
      <c r="AF56" s="280" t="str">
        <f t="shared" si="3"/>
        <v/>
      </c>
      <c r="AG56" s="280"/>
      <c r="AI56" s="91"/>
      <c r="AJ56" s="108"/>
      <c r="AK56" s="34"/>
      <c r="AL56" s="34"/>
      <c r="AN56" s="47" t="e">
        <f t="shared" si="14"/>
        <v>#VALUE!</v>
      </c>
      <c r="AO56" s="47" t="e">
        <f t="shared" si="15"/>
        <v>#VALUE!</v>
      </c>
      <c r="AP56" s="46" t="e">
        <f t="shared" si="16"/>
        <v>#VALUE!</v>
      </c>
    </row>
    <row r="57" spans="2:42" hidden="1" x14ac:dyDescent="0.15">
      <c r="B57" s="39">
        <v>49</v>
      </c>
      <c r="C57" s="246" t="str">
        <f t="shared" si="4"/>
        <v/>
      </c>
      <c r="D57" s="246"/>
      <c r="E57" s="101"/>
      <c r="F57" s="29"/>
      <c r="G57" s="32"/>
      <c r="H57" s="55"/>
      <c r="I57" s="55"/>
      <c r="J57" s="55"/>
      <c r="K57" s="55"/>
      <c r="L57" s="55"/>
      <c r="M57" s="55"/>
      <c r="N57" s="55"/>
      <c r="O57" s="57"/>
      <c r="P57" s="39" t="s">
        <v>3</v>
      </c>
      <c r="Q57" s="245"/>
      <c r="R57" s="245"/>
      <c r="S57" s="93"/>
      <c r="T57" s="72">
        <f t="shared" si="5"/>
        <v>0</v>
      </c>
      <c r="U57" s="246" t="str">
        <f t="shared" si="0"/>
        <v/>
      </c>
      <c r="V57" s="246"/>
      <c r="W57" s="4" t="e">
        <f t="shared" si="7"/>
        <v>#VALUE!</v>
      </c>
      <c r="X57" s="101"/>
      <c r="Y57" s="29"/>
      <c r="Z57" s="32"/>
      <c r="AA57" s="247">
        <f t="shared" si="8"/>
        <v>0</v>
      </c>
      <c r="AB57" s="247"/>
      <c r="AC57" s="39">
        <f t="shared" si="1"/>
        <v>0</v>
      </c>
      <c r="AD57" s="279" t="str">
        <f t="shared" si="2"/>
        <v/>
      </c>
      <c r="AE57" s="279"/>
      <c r="AF57" s="280" t="str">
        <f t="shared" si="3"/>
        <v/>
      </c>
      <c r="AG57" s="280"/>
      <c r="AI57" s="91"/>
      <c r="AJ57" s="108"/>
      <c r="AN57" s="47" t="e">
        <f t="shared" si="14"/>
        <v>#VALUE!</v>
      </c>
      <c r="AO57" s="47" t="e">
        <f t="shared" si="15"/>
        <v>#VALUE!</v>
      </c>
      <c r="AP57" s="46" t="e">
        <f t="shared" si="16"/>
        <v>#VALUE!</v>
      </c>
    </row>
    <row r="58" spans="2:42" hidden="1" x14ac:dyDescent="0.15">
      <c r="B58" s="39">
        <v>50</v>
      </c>
      <c r="C58" s="246" t="str">
        <f t="shared" si="4"/>
        <v/>
      </c>
      <c r="D58" s="246"/>
      <c r="E58" s="101"/>
      <c r="F58" s="29"/>
      <c r="G58" s="32"/>
      <c r="H58" s="55"/>
      <c r="I58" s="55"/>
      <c r="J58" s="55"/>
      <c r="K58" s="55"/>
      <c r="L58" s="55"/>
      <c r="M58" s="55"/>
      <c r="N58" s="55"/>
      <c r="O58" s="57"/>
      <c r="P58" s="39" t="s">
        <v>3</v>
      </c>
      <c r="Q58" s="245"/>
      <c r="R58" s="245"/>
      <c r="S58" s="93"/>
      <c r="T58" s="72">
        <f t="shared" si="5"/>
        <v>0</v>
      </c>
      <c r="U58" s="246" t="str">
        <f t="shared" si="0"/>
        <v/>
      </c>
      <c r="V58" s="246"/>
      <c r="W58" s="4" t="e">
        <f t="shared" si="7"/>
        <v>#VALUE!</v>
      </c>
      <c r="X58" s="101"/>
      <c r="Y58" s="29"/>
      <c r="Z58" s="32"/>
      <c r="AA58" s="247">
        <f t="shared" si="8"/>
        <v>0</v>
      </c>
      <c r="AB58" s="247"/>
      <c r="AC58" s="39">
        <f t="shared" si="1"/>
        <v>0</v>
      </c>
      <c r="AD58" s="279" t="str">
        <f t="shared" si="2"/>
        <v/>
      </c>
      <c r="AE58" s="279"/>
      <c r="AF58" s="280" t="str">
        <f t="shared" si="3"/>
        <v/>
      </c>
      <c r="AG58" s="280"/>
      <c r="AI58" s="91"/>
      <c r="AJ58" s="108"/>
      <c r="AN58" s="47" t="e">
        <f t="shared" si="14"/>
        <v>#VALUE!</v>
      </c>
      <c r="AO58" s="47" t="e">
        <f t="shared" si="15"/>
        <v>#VALUE!</v>
      </c>
      <c r="AP58" s="46" t="e">
        <f t="shared" si="16"/>
        <v>#VALUE!</v>
      </c>
    </row>
    <row r="59" spans="2:42" hidden="1" x14ac:dyDescent="0.15">
      <c r="B59" s="39">
        <v>51</v>
      </c>
      <c r="C59" s="246" t="str">
        <f t="shared" si="4"/>
        <v/>
      </c>
      <c r="D59" s="246"/>
      <c r="E59" s="101"/>
      <c r="F59" s="29"/>
      <c r="G59" s="32"/>
      <c r="H59" s="55"/>
      <c r="I59" s="55"/>
      <c r="J59" s="55"/>
      <c r="K59" s="55"/>
      <c r="L59" s="55"/>
      <c r="M59" s="55"/>
      <c r="N59" s="55"/>
      <c r="O59" s="57"/>
      <c r="P59" s="39" t="s">
        <v>3</v>
      </c>
      <c r="Q59" s="245"/>
      <c r="R59" s="245"/>
      <c r="S59" s="93"/>
      <c r="T59" s="72">
        <f t="shared" si="5"/>
        <v>0</v>
      </c>
      <c r="U59" s="246" t="str">
        <f t="shared" si="0"/>
        <v/>
      </c>
      <c r="V59" s="246"/>
      <c r="W59" s="4" t="e">
        <f t="shared" si="7"/>
        <v>#VALUE!</v>
      </c>
      <c r="X59" s="101"/>
      <c r="Y59" s="29"/>
      <c r="Z59" s="32"/>
      <c r="AA59" s="247">
        <f t="shared" si="8"/>
        <v>0</v>
      </c>
      <c r="AB59" s="247"/>
      <c r="AC59" s="39">
        <f t="shared" si="1"/>
        <v>0</v>
      </c>
      <c r="AD59" s="279" t="str">
        <f t="shared" si="2"/>
        <v/>
      </c>
      <c r="AE59" s="279"/>
      <c r="AF59" s="280" t="str">
        <f t="shared" si="3"/>
        <v/>
      </c>
      <c r="AG59" s="280"/>
      <c r="AI59" s="91"/>
      <c r="AJ59" s="108"/>
      <c r="AN59" s="47" t="e">
        <f t="shared" si="14"/>
        <v>#VALUE!</v>
      </c>
      <c r="AO59" s="47" t="e">
        <f t="shared" si="15"/>
        <v>#VALUE!</v>
      </c>
      <c r="AP59" s="46" t="e">
        <f t="shared" si="16"/>
        <v>#VALUE!</v>
      </c>
    </row>
    <row r="60" spans="2:42" hidden="1" x14ac:dyDescent="0.15">
      <c r="B60" s="39">
        <v>52</v>
      </c>
      <c r="C60" s="246" t="str">
        <f t="shared" si="4"/>
        <v/>
      </c>
      <c r="D60" s="246"/>
      <c r="E60" s="101"/>
      <c r="F60" s="29"/>
      <c r="G60" s="32"/>
      <c r="H60" s="55"/>
      <c r="I60" s="55"/>
      <c r="J60" s="55"/>
      <c r="K60" s="55"/>
      <c r="L60" s="55"/>
      <c r="M60" s="55"/>
      <c r="N60" s="55"/>
      <c r="O60" s="57"/>
      <c r="P60" s="39" t="s">
        <v>3</v>
      </c>
      <c r="Q60" s="245"/>
      <c r="R60" s="245"/>
      <c r="S60" s="93"/>
      <c r="T60" s="72">
        <f t="shared" si="5"/>
        <v>0</v>
      </c>
      <c r="U60" s="246" t="str">
        <f t="shared" si="0"/>
        <v/>
      </c>
      <c r="V60" s="246"/>
      <c r="W60" s="4" t="e">
        <f t="shared" si="7"/>
        <v>#VALUE!</v>
      </c>
      <c r="X60" s="101"/>
      <c r="Y60" s="29"/>
      <c r="Z60" s="32"/>
      <c r="AA60" s="247">
        <f t="shared" si="8"/>
        <v>0</v>
      </c>
      <c r="AB60" s="247"/>
      <c r="AC60" s="39">
        <f t="shared" si="1"/>
        <v>0</v>
      </c>
      <c r="AD60" s="279" t="str">
        <f t="shared" si="2"/>
        <v/>
      </c>
      <c r="AE60" s="279"/>
      <c r="AF60" s="280" t="str">
        <f t="shared" si="3"/>
        <v/>
      </c>
      <c r="AG60" s="280"/>
      <c r="AI60" s="91"/>
      <c r="AJ60" s="108"/>
      <c r="AK60" s="34"/>
      <c r="AL60" s="34"/>
      <c r="AN60" s="47" t="e">
        <f t="shared" si="14"/>
        <v>#VALUE!</v>
      </c>
      <c r="AO60" s="47" t="e">
        <f t="shared" si="15"/>
        <v>#VALUE!</v>
      </c>
      <c r="AP60" s="46" t="e">
        <f t="shared" si="16"/>
        <v>#VALUE!</v>
      </c>
    </row>
    <row r="61" spans="2:42" hidden="1" x14ac:dyDescent="0.15">
      <c r="B61" s="39">
        <v>53</v>
      </c>
      <c r="C61" s="246" t="str">
        <f t="shared" si="4"/>
        <v/>
      </c>
      <c r="D61" s="246"/>
      <c r="E61" s="101"/>
      <c r="F61" s="29"/>
      <c r="G61" s="32"/>
      <c r="H61" s="55"/>
      <c r="I61" s="55"/>
      <c r="J61" s="55"/>
      <c r="K61" s="55"/>
      <c r="L61" s="55"/>
      <c r="M61" s="55"/>
      <c r="N61" s="55"/>
      <c r="O61" s="57"/>
      <c r="P61" s="39" t="s">
        <v>3</v>
      </c>
      <c r="Q61" s="245"/>
      <c r="R61" s="245"/>
      <c r="S61" s="93"/>
      <c r="T61" s="72">
        <f t="shared" si="5"/>
        <v>0</v>
      </c>
      <c r="U61" s="246" t="str">
        <f t="shared" si="0"/>
        <v/>
      </c>
      <c r="V61" s="246"/>
      <c r="W61" s="4" t="e">
        <f t="shared" si="7"/>
        <v>#VALUE!</v>
      </c>
      <c r="X61" s="101"/>
      <c r="Y61" s="29"/>
      <c r="Z61" s="32"/>
      <c r="AA61" s="247">
        <f t="shared" si="8"/>
        <v>0</v>
      </c>
      <c r="AB61" s="247"/>
      <c r="AC61" s="39">
        <f t="shared" si="1"/>
        <v>0</v>
      </c>
      <c r="AD61" s="279" t="str">
        <f t="shared" si="2"/>
        <v/>
      </c>
      <c r="AE61" s="279"/>
      <c r="AF61" s="280" t="str">
        <f t="shared" si="3"/>
        <v/>
      </c>
      <c r="AG61" s="280"/>
      <c r="AI61" s="91"/>
      <c r="AJ61" s="108"/>
      <c r="AN61" s="47" t="e">
        <f t="shared" si="14"/>
        <v>#VALUE!</v>
      </c>
      <c r="AO61" s="47" t="e">
        <f t="shared" si="15"/>
        <v>#VALUE!</v>
      </c>
      <c r="AP61" s="46" t="e">
        <f t="shared" si="16"/>
        <v>#VALUE!</v>
      </c>
    </row>
    <row r="62" spans="2:42" hidden="1" x14ac:dyDescent="0.15">
      <c r="B62" s="39">
        <v>54</v>
      </c>
      <c r="C62" s="246" t="str">
        <f t="shared" si="4"/>
        <v/>
      </c>
      <c r="D62" s="246"/>
      <c r="E62" s="101"/>
      <c r="F62" s="29"/>
      <c r="G62" s="32"/>
      <c r="H62" s="55"/>
      <c r="I62" s="55"/>
      <c r="J62" s="55"/>
      <c r="K62" s="55"/>
      <c r="L62" s="55"/>
      <c r="M62" s="55"/>
      <c r="N62" s="55"/>
      <c r="O62" s="57"/>
      <c r="P62" s="39" t="s">
        <v>3</v>
      </c>
      <c r="Q62" s="245"/>
      <c r="R62" s="245"/>
      <c r="S62" s="93"/>
      <c r="T62" s="72">
        <f t="shared" si="5"/>
        <v>0</v>
      </c>
      <c r="U62" s="246" t="str">
        <f t="shared" si="0"/>
        <v/>
      </c>
      <c r="V62" s="246"/>
      <c r="W62" s="4" t="e">
        <f t="shared" si="7"/>
        <v>#VALUE!</v>
      </c>
      <c r="X62" s="101"/>
      <c r="Y62" s="29"/>
      <c r="Z62" s="32"/>
      <c r="AA62" s="247">
        <f t="shared" si="8"/>
        <v>0</v>
      </c>
      <c r="AB62" s="247"/>
      <c r="AC62" s="39">
        <f t="shared" si="1"/>
        <v>0</v>
      </c>
      <c r="AD62" s="279" t="str">
        <f t="shared" si="2"/>
        <v/>
      </c>
      <c r="AE62" s="279"/>
      <c r="AF62" s="280" t="str">
        <f t="shared" si="3"/>
        <v/>
      </c>
      <c r="AG62" s="280"/>
      <c r="AI62" s="91"/>
      <c r="AJ62" s="108"/>
      <c r="AN62" s="47" t="e">
        <f t="shared" si="14"/>
        <v>#VALUE!</v>
      </c>
      <c r="AO62" s="47" t="e">
        <f t="shared" si="15"/>
        <v>#VALUE!</v>
      </c>
      <c r="AP62" s="46" t="e">
        <f t="shared" si="16"/>
        <v>#VALUE!</v>
      </c>
    </row>
    <row r="63" spans="2:42" hidden="1" x14ac:dyDescent="0.15">
      <c r="B63" s="39">
        <v>55</v>
      </c>
      <c r="C63" s="246" t="str">
        <f t="shared" si="4"/>
        <v/>
      </c>
      <c r="D63" s="246"/>
      <c r="E63" s="101"/>
      <c r="F63" s="29"/>
      <c r="G63" s="32"/>
      <c r="H63" s="55"/>
      <c r="I63" s="55"/>
      <c r="J63" s="55"/>
      <c r="K63" s="55"/>
      <c r="L63" s="55"/>
      <c r="M63" s="55"/>
      <c r="N63" s="55"/>
      <c r="O63" s="57"/>
      <c r="P63" s="39" t="s">
        <v>3</v>
      </c>
      <c r="Q63" s="245"/>
      <c r="R63" s="245"/>
      <c r="S63" s="93"/>
      <c r="T63" s="72">
        <f t="shared" si="5"/>
        <v>0</v>
      </c>
      <c r="U63" s="246" t="str">
        <f t="shared" si="0"/>
        <v/>
      </c>
      <c r="V63" s="246"/>
      <c r="W63" s="4" t="e">
        <f t="shared" si="7"/>
        <v>#VALUE!</v>
      </c>
      <c r="X63" s="101"/>
      <c r="Y63" s="29"/>
      <c r="Z63" s="32"/>
      <c r="AA63" s="247">
        <f t="shared" si="8"/>
        <v>0</v>
      </c>
      <c r="AB63" s="247"/>
      <c r="AC63" s="39">
        <f t="shared" si="1"/>
        <v>0</v>
      </c>
      <c r="AD63" s="279" t="str">
        <f t="shared" si="2"/>
        <v/>
      </c>
      <c r="AE63" s="279"/>
      <c r="AF63" s="280" t="str">
        <f t="shared" si="3"/>
        <v/>
      </c>
      <c r="AG63" s="280"/>
      <c r="AI63" s="91"/>
      <c r="AJ63" s="108"/>
      <c r="AK63" s="34"/>
      <c r="AL63" s="34"/>
      <c r="AN63" s="47"/>
      <c r="AO63" s="47"/>
      <c r="AP63" s="46"/>
    </row>
    <row r="64" spans="2:42" hidden="1" x14ac:dyDescent="0.15">
      <c r="B64" s="39">
        <v>56</v>
      </c>
      <c r="C64" s="246" t="str">
        <f t="shared" si="4"/>
        <v/>
      </c>
      <c r="D64" s="246"/>
      <c r="E64" s="101"/>
      <c r="F64" s="29"/>
      <c r="G64" s="32"/>
      <c r="H64" s="55"/>
      <c r="I64" s="55"/>
      <c r="J64" s="55"/>
      <c r="K64" s="55"/>
      <c r="L64" s="55"/>
      <c r="M64" s="55"/>
      <c r="N64" s="55"/>
      <c r="O64" s="57"/>
      <c r="P64" s="39" t="s">
        <v>3</v>
      </c>
      <c r="Q64" s="245"/>
      <c r="R64" s="245"/>
      <c r="S64" s="93"/>
      <c r="T64" s="72">
        <f t="shared" si="5"/>
        <v>0</v>
      </c>
      <c r="U64" s="246" t="str">
        <f t="shared" si="0"/>
        <v/>
      </c>
      <c r="V64" s="246"/>
      <c r="W64" s="4" t="e">
        <f t="shared" si="7"/>
        <v>#VALUE!</v>
      </c>
      <c r="X64" s="101"/>
      <c r="Y64" s="29"/>
      <c r="Z64" s="32"/>
      <c r="AA64" s="247">
        <f t="shared" si="8"/>
        <v>0</v>
      </c>
      <c r="AB64" s="247"/>
      <c r="AC64" s="39">
        <f t="shared" si="1"/>
        <v>0</v>
      </c>
      <c r="AD64" s="279" t="str">
        <f t="shared" si="2"/>
        <v/>
      </c>
      <c r="AE64" s="279"/>
      <c r="AF64" s="280" t="str">
        <f t="shared" si="3"/>
        <v/>
      </c>
      <c r="AG64" s="280"/>
      <c r="AI64" s="91"/>
      <c r="AJ64" s="108"/>
      <c r="AN64" s="47"/>
      <c r="AO64" s="47"/>
      <c r="AP64" s="46"/>
    </row>
    <row r="65" spans="2:42" hidden="1" x14ac:dyDescent="0.15">
      <c r="B65" s="39">
        <v>57</v>
      </c>
      <c r="C65" s="246" t="str">
        <f t="shared" si="4"/>
        <v/>
      </c>
      <c r="D65" s="246"/>
      <c r="E65" s="101"/>
      <c r="F65" s="29"/>
      <c r="G65" s="32"/>
      <c r="H65" s="55"/>
      <c r="I65" s="55"/>
      <c r="J65" s="55"/>
      <c r="K65" s="55"/>
      <c r="L65" s="55"/>
      <c r="M65" s="55"/>
      <c r="N65" s="55"/>
      <c r="O65" s="57"/>
      <c r="P65" s="39" t="s">
        <v>3</v>
      </c>
      <c r="Q65" s="245"/>
      <c r="R65" s="245"/>
      <c r="S65" s="93"/>
      <c r="T65" s="72">
        <f t="shared" si="5"/>
        <v>0</v>
      </c>
      <c r="U65" s="246" t="str">
        <f t="shared" si="0"/>
        <v/>
      </c>
      <c r="V65" s="246"/>
      <c r="W65" s="4" t="e">
        <f t="shared" si="7"/>
        <v>#VALUE!</v>
      </c>
      <c r="X65" s="101"/>
      <c r="Y65" s="29"/>
      <c r="Z65" s="32"/>
      <c r="AA65" s="247">
        <f t="shared" si="8"/>
        <v>0</v>
      </c>
      <c r="AB65" s="247"/>
      <c r="AC65" s="39">
        <f t="shared" si="1"/>
        <v>0</v>
      </c>
      <c r="AD65" s="279" t="str">
        <f t="shared" si="2"/>
        <v/>
      </c>
      <c r="AE65" s="279"/>
      <c r="AF65" s="280" t="str">
        <f t="shared" si="3"/>
        <v/>
      </c>
      <c r="AG65" s="280"/>
      <c r="AI65" s="91"/>
      <c r="AJ65" s="108"/>
      <c r="AN65" s="47" t="e">
        <f>ROUNDUP(U65,0)</f>
        <v>#VALUE!</v>
      </c>
      <c r="AO65" s="47" t="e">
        <f>ROUNDUP(AD65,0)*(-1)</f>
        <v>#VALUE!</v>
      </c>
      <c r="AP65" s="46" t="e">
        <f>IF(AN65=AO65,0,IF(AN65&gt;AO65,1,2))</f>
        <v>#VALUE!</v>
      </c>
    </row>
    <row r="66" spans="2:42" hidden="1" x14ac:dyDescent="0.15">
      <c r="B66" s="39">
        <v>58</v>
      </c>
      <c r="C66" s="246" t="str">
        <f t="shared" si="4"/>
        <v/>
      </c>
      <c r="D66" s="246"/>
      <c r="E66" s="101"/>
      <c r="F66" s="29"/>
      <c r="G66" s="32"/>
      <c r="H66" s="55"/>
      <c r="I66" s="55"/>
      <c r="J66" s="55"/>
      <c r="K66" s="55"/>
      <c r="L66" s="55"/>
      <c r="M66" s="55"/>
      <c r="N66" s="55"/>
      <c r="O66" s="57"/>
      <c r="P66" s="39" t="s">
        <v>3</v>
      </c>
      <c r="Q66" s="245"/>
      <c r="R66" s="245"/>
      <c r="S66" s="93"/>
      <c r="T66" s="72">
        <f t="shared" si="5"/>
        <v>0</v>
      </c>
      <c r="U66" s="246" t="str">
        <f t="shared" si="0"/>
        <v/>
      </c>
      <c r="V66" s="246"/>
      <c r="W66" s="4" t="e">
        <f t="shared" si="7"/>
        <v>#VALUE!</v>
      </c>
      <c r="X66" s="101"/>
      <c r="Y66" s="29"/>
      <c r="Z66" s="32"/>
      <c r="AA66" s="247">
        <f t="shared" si="8"/>
        <v>0</v>
      </c>
      <c r="AB66" s="247"/>
      <c r="AC66" s="39">
        <f t="shared" si="1"/>
        <v>0</v>
      </c>
      <c r="AD66" s="279" t="str">
        <f t="shared" si="2"/>
        <v/>
      </c>
      <c r="AE66" s="279"/>
      <c r="AF66" s="280" t="str">
        <f t="shared" si="3"/>
        <v/>
      </c>
      <c r="AG66" s="280"/>
      <c r="AI66" s="91"/>
      <c r="AJ66" s="108"/>
      <c r="AN66" s="47"/>
      <c r="AO66" s="47"/>
      <c r="AP66" s="46"/>
    </row>
    <row r="67" spans="2:42" hidden="1" x14ac:dyDescent="0.15">
      <c r="B67" s="39">
        <v>59</v>
      </c>
      <c r="C67" s="246" t="str">
        <f t="shared" si="4"/>
        <v/>
      </c>
      <c r="D67" s="246"/>
      <c r="E67" s="101"/>
      <c r="F67" s="29"/>
      <c r="G67" s="32"/>
      <c r="H67" s="55"/>
      <c r="I67" s="55"/>
      <c r="J67" s="55"/>
      <c r="K67" s="55"/>
      <c r="L67" s="55"/>
      <c r="M67" s="55"/>
      <c r="N67" s="55"/>
      <c r="O67" s="57"/>
      <c r="P67" s="39" t="s">
        <v>3</v>
      </c>
      <c r="Q67" s="245"/>
      <c r="R67" s="245"/>
      <c r="S67" s="93"/>
      <c r="T67" s="72">
        <f t="shared" si="5"/>
        <v>0</v>
      </c>
      <c r="U67" s="246" t="str">
        <f t="shared" si="0"/>
        <v/>
      </c>
      <c r="V67" s="246"/>
      <c r="W67" s="4" t="e">
        <f t="shared" si="7"/>
        <v>#VALUE!</v>
      </c>
      <c r="X67" s="101"/>
      <c r="Y67" s="29"/>
      <c r="Z67" s="32"/>
      <c r="AA67" s="247">
        <f t="shared" si="8"/>
        <v>0</v>
      </c>
      <c r="AB67" s="247"/>
      <c r="AC67" s="39">
        <f t="shared" si="1"/>
        <v>0</v>
      </c>
      <c r="AD67" s="279" t="str">
        <f t="shared" si="2"/>
        <v/>
      </c>
      <c r="AE67" s="279"/>
      <c r="AF67" s="280" t="str">
        <f t="shared" si="3"/>
        <v/>
      </c>
      <c r="AG67" s="280"/>
      <c r="AI67" s="91"/>
      <c r="AJ67" s="108"/>
      <c r="AN67" s="47"/>
      <c r="AO67" s="47"/>
      <c r="AP67" s="46"/>
    </row>
    <row r="68" spans="2:42" hidden="1" x14ac:dyDescent="0.15">
      <c r="B68" s="39">
        <v>60</v>
      </c>
      <c r="C68" s="246" t="str">
        <f t="shared" si="4"/>
        <v/>
      </c>
      <c r="D68" s="246"/>
      <c r="E68" s="101"/>
      <c r="F68" s="29"/>
      <c r="G68" s="32"/>
      <c r="H68" s="55"/>
      <c r="I68" s="55"/>
      <c r="J68" s="55"/>
      <c r="K68" s="55"/>
      <c r="L68" s="55"/>
      <c r="M68" s="55"/>
      <c r="N68" s="55"/>
      <c r="O68" s="57"/>
      <c r="P68" s="39" t="s">
        <v>3</v>
      </c>
      <c r="Q68" s="245"/>
      <c r="R68" s="245"/>
      <c r="S68" s="93"/>
      <c r="T68" s="72">
        <f t="shared" si="5"/>
        <v>0</v>
      </c>
      <c r="U68" s="246" t="str">
        <f t="shared" si="0"/>
        <v/>
      </c>
      <c r="V68" s="246"/>
      <c r="W68" s="4" t="e">
        <f t="shared" si="7"/>
        <v>#VALUE!</v>
      </c>
      <c r="X68" s="101"/>
      <c r="Y68" s="29"/>
      <c r="Z68" s="32"/>
      <c r="AA68" s="247">
        <f t="shared" si="8"/>
        <v>0</v>
      </c>
      <c r="AB68" s="247"/>
      <c r="AC68" s="39">
        <f t="shared" si="1"/>
        <v>0</v>
      </c>
      <c r="AD68" s="279" t="str">
        <f t="shared" si="2"/>
        <v/>
      </c>
      <c r="AE68" s="279"/>
      <c r="AF68" s="280" t="str">
        <f t="shared" si="3"/>
        <v/>
      </c>
      <c r="AG68" s="280"/>
      <c r="AI68" s="91"/>
      <c r="AJ68" s="108"/>
      <c r="AN68" s="47" t="e">
        <f>ROUNDUP(U68,0)</f>
        <v>#VALUE!</v>
      </c>
      <c r="AO68" s="47" t="e">
        <f>ROUNDUP(AD68,0)*(-1)</f>
        <v>#VALUE!</v>
      </c>
      <c r="AP68" s="46" t="e">
        <f>IF(AN68=AO68,0,IF(AN68&gt;AO68,1,2))</f>
        <v>#VALUE!</v>
      </c>
    </row>
    <row r="69" spans="2:42" hidden="1" x14ac:dyDescent="0.15">
      <c r="B69" s="39">
        <v>61</v>
      </c>
      <c r="C69" s="246" t="str">
        <f t="shared" si="4"/>
        <v/>
      </c>
      <c r="D69" s="246"/>
      <c r="E69" s="101"/>
      <c r="F69" s="29"/>
      <c r="G69" s="32"/>
      <c r="H69" s="55"/>
      <c r="I69" s="55"/>
      <c r="J69" s="55"/>
      <c r="K69" s="55"/>
      <c r="L69" s="55"/>
      <c r="M69" s="55"/>
      <c r="N69" s="55"/>
      <c r="O69" s="57"/>
      <c r="P69" s="39" t="s">
        <v>3</v>
      </c>
      <c r="Q69" s="245"/>
      <c r="R69" s="245"/>
      <c r="S69" s="93"/>
      <c r="T69" s="72">
        <f t="shared" si="5"/>
        <v>0</v>
      </c>
      <c r="U69" s="246" t="str">
        <f t="shared" si="0"/>
        <v/>
      </c>
      <c r="V69" s="246"/>
      <c r="W69" s="4" t="e">
        <f t="shared" si="7"/>
        <v>#VALUE!</v>
      </c>
      <c r="X69" s="101"/>
      <c r="Y69" s="29"/>
      <c r="Z69" s="32"/>
      <c r="AA69" s="247">
        <f t="shared" si="8"/>
        <v>0</v>
      </c>
      <c r="AB69" s="247"/>
      <c r="AC69" s="39">
        <f t="shared" si="1"/>
        <v>0</v>
      </c>
      <c r="AD69" s="279" t="str">
        <f t="shared" si="2"/>
        <v/>
      </c>
      <c r="AE69" s="279"/>
      <c r="AF69" s="280" t="str">
        <f t="shared" si="3"/>
        <v/>
      </c>
      <c r="AG69" s="280"/>
      <c r="AI69" s="91"/>
      <c r="AJ69" s="108"/>
      <c r="AN69" s="47" t="e">
        <f>ROUNDUP(U69,0)</f>
        <v>#VALUE!</v>
      </c>
      <c r="AO69" s="47" t="e">
        <f>ROUNDUP(AD69,0)*(-1)</f>
        <v>#VALUE!</v>
      </c>
      <c r="AP69" s="46" t="e">
        <f>IF(AN69=AO69,0,IF(AN69&gt;AO69,1,2))</f>
        <v>#VALUE!</v>
      </c>
    </row>
    <row r="70" spans="2:42" hidden="1" x14ac:dyDescent="0.15">
      <c r="B70" s="39">
        <v>62</v>
      </c>
      <c r="C70" s="246" t="str">
        <f t="shared" si="4"/>
        <v/>
      </c>
      <c r="D70" s="246"/>
      <c r="E70" s="101"/>
      <c r="F70" s="29"/>
      <c r="G70" s="32"/>
      <c r="H70" s="55"/>
      <c r="I70" s="55"/>
      <c r="J70" s="55"/>
      <c r="K70" s="55"/>
      <c r="L70" s="55"/>
      <c r="M70" s="55"/>
      <c r="N70" s="55"/>
      <c r="O70" s="57"/>
      <c r="P70" s="39" t="s">
        <v>3</v>
      </c>
      <c r="Q70" s="245"/>
      <c r="R70" s="245"/>
      <c r="S70" s="93"/>
      <c r="T70" s="72">
        <f t="shared" si="5"/>
        <v>0</v>
      </c>
      <c r="U70" s="246" t="str">
        <f t="shared" si="0"/>
        <v/>
      </c>
      <c r="V70" s="246"/>
      <c r="W70" s="4" t="e">
        <f t="shared" si="7"/>
        <v>#VALUE!</v>
      </c>
      <c r="X70" s="101"/>
      <c r="Y70" s="29"/>
      <c r="Z70" s="32"/>
      <c r="AA70" s="247">
        <f t="shared" si="8"/>
        <v>0</v>
      </c>
      <c r="AB70" s="247"/>
      <c r="AC70" s="39">
        <f t="shared" si="1"/>
        <v>0</v>
      </c>
      <c r="AD70" s="279" t="str">
        <f t="shared" si="2"/>
        <v/>
      </c>
      <c r="AE70" s="279"/>
      <c r="AF70" s="280" t="str">
        <f t="shared" si="3"/>
        <v/>
      </c>
      <c r="AG70" s="280"/>
      <c r="AI70" s="91"/>
      <c r="AJ70" s="108"/>
      <c r="AK70" s="34"/>
      <c r="AL70" s="34"/>
      <c r="AN70" s="47"/>
      <c r="AO70" s="47"/>
      <c r="AP70" s="46"/>
    </row>
    <row r="71" spans="2:42" hidden="1" x14ac:dyDescent="0.15">
      <c r="B71" s="39">
        <v>63</v>
      </c>
      <c r="C71" s="246" t="str">
        <f t="shared" si="4"/>
        <v/>
      </c>
      <c r="D71" s="246"/>
      <c r="E71" s="101"/>
      <c r="F71" s="29"/>
      <c r="G71" s="32"/>
      <c r="H71" s="55"/>
      <c r="I71" s="55"/>
      <c r="J71" s="55"/>
      <c r="K71" s="55"/>
      <c r="L71" s="55"/>
      <c r="M71" s="55"/>
      <c r="N71" s="55"/>
      <c r="O71" s="57"/>
      <c r="P71" s="39" t="s">
        <v>3</v>
      </c>
      <c r="Q71" s="245"/>
      <c r="R71" s="245"/>
      <c r="S71" s="93"/>
      <c r="T71" s="72">
        <f t="shared" si="5"/>
        <v>0</v>
      </c>
      <c r="U71" s="246" t="str">
        <f t="shared" si="0"/>
        <v/>
      </c>
      <c r="V71" s="246"/>
      <c r="W71" s="4" t="e">
        <f t="shared" si="7"/>
        <v>#VALUE!</v>
      </c>
      <c r="X71" s="101"/>
      <c r="Y71" s="29"/>
      <c r="Z71" s="32"/>
      <c r="AA71" s="247">
        <f t="shared" si="8"/>
        <v>0</v>
      </c>
      <c r="AB71" s="247"/>
      <c r="AC71" s="39">
        <f t="shared" si="1"/>
        <v>0</v>
      </c>
      <c r="AD71" s="279" t="str">
        <f t="shared" si="2"/>
        <v/>
      </c>
      <c r="AE71" s="279"/>
      <c r="AF71" s="280" t="str">
        <f t="shared" si="3"/>
        <v/>
      </c>
      <c r="AG71" s="280"/>
      <c r="AI71" s="91"/>
      <c r="AJ71" s="108"/>
      <c r="AN71" s="47" t="e">
        <f>ROUNDUP(U71,0)</f>
        <v>#VALUE!</v>
      </c>
      <c r="AO71" s="47" t="e">
        <f>ROUNDUP(AD71,0)*(-1)</f>
        <v>#VALUE!</v>
      </c>
      <c r="AP71" s="46" t="e">
        <f>IF(AN71=AO71,0,IF(AN71&gt;AO71,1,2))</f>
        <v>#VALUE!</v>
      </c>
    </row>
    <row r="72" spans="2:42" hidden="1" x14ac:dyDescent="0.15">
      <c r="B72" s="39">
        <v>64</v>
      </c>
      <c r="C72" s="246" t="str">
        <f t="shared" si="4"/>
        <v/>
      </c>
      <c r="D72" s="246"/>
      <c r="E72" s="101"/>
      <c r="F72" s="29"/>
      <c r="G72" s="32"/>
      <c r="H72" s="55"/>
      <c r="I72" s="55"/>
      <c r="J72" s="55"/>
      <c r="K72" s="55"/>
      <c r="L72" s="55"/>
      <c r="M72" s="55"/>
      <c r="N72" s="55"/>
      <c r="O72" s="57"/>
      <c r="P72" s="39" t="s">
        <v>3</v>
      </c>
      <c r="Q72" s="245"/>
      <c r="R72" s="245"/>
      <c r="S72" s="93"/>
      <c r="T72" s="72">
        <f t="shared" si="5"/>
        <v>0</v>
      </c>
      <c r="U72" s="246" t="str">
        <f t="shared" si="0"/>
        <v/>
      </c>
      <c r="V72" s="246"/>
      <c r="W72" s="4" t="e">
        <f t="shared" si="7"/>
        <v>#VALUE!</v>
      </c>
      <c r="X72" s="101"/>
      <c r="Y72" s="29"/>
      <c r="Z72" s="32"/>
      <c r="AA72" s="247">
        <f t="shared" si="8"/>
        <v>0</v>
      </c>
      <c r="AB72" s="247"/>
      <c r="AC72" s="39">
        <f t="shared" si="1"/>
        <v>0</v>
      </c>
      <c r="AD72" s="279" t="str">
        <f t="shared" si="2"/>
        <v/>
      </c>
      <c r="AE72" s="279"/>
      <c r="AF72" s="280" t="str">
        <f t="shared" si="3"/>
        <v/>
      </c>
      <c r="AG72" s="280"/>
      <c r="AI72" s="91"/>
      <c r="AJ72" s="108"/>
      <c r="AN72" s="47" t="e">
        <f>ROUNDUP(U72,0)</f>
        <v>#VALUE!</v>
      </c>
      <c r="AO72" s="47" t="e">
        <f>ROUNDUP(AD72,0)*(-1)</f>
        <v>#VALUE!</v>
      </c>
      <c r="AP72" s="46" t="e">
        <f>IF(AN72=AO72,0,IF(AN72&gt;AO72,1,2))</f>
        <v>#VALUE!</v>
      </c>
    </row>
    <row r="73" spans="2:42" hidden="1" x14ac:dyDescent="0.15">
      <c r="B73" s="39">
        <v>65</v>
      </c>
      <c r="C73" s="246" t="str">
        <f t="shared" si="4"/>
        <v/>
      </c>
      <c r="D73" s="246"/>
      <c r="E73" s="101"/>
      <c r="F73" s="29"/>
      <c r="G73" s="32"/>
      <c r="H73" s="55"/>
      <c r="I73" s="55"/>
      <c r="J73" s="55"/>
      <c r="K73" s="55"/>
      <c r="L73" s="55"/>
      <c r="M73" s="55"/>
      <c r="N73" s="55"/>
      <c r="O73" s="57"/>
      <c r="P73" s="39" t="s">
        <v>3</v>
      </c>
      <c r="Q73" s="245"/>
      <c r="R73" s="245"/>
      <c r="S73" s="93"/>
      <c r="T73" s="72">
        <f t="shared" si="5"/>
        <v>0</v>
      </c>
      <c r="U73" s="246" t="str">
        <f t="shared" ref="U73:U108" si="17">IF(F73="","",C73*$V$7)</f>
        <v/>
      </c>
      <c r="V73" s="246"/>
      <c r="W73" s="4" t="e">
        <f t="shared" si="7"/>
        <v>#VALUE!</v>
      </c>
      <c r="X73" s="101"/>
      <c r="Y73" s="29"/>
      <c r="Z73" s="32"/>
      <c r="AA73" s="247">
        <f t="shared" si="8"/>
        <v>0</v>
      </c>
      <c r="AB73" s="247"/>
      <c r="AC73" s="39">
        <f t="shared" ref="AC73:AC108" si="18">IF((Y73-F73)&gt;=0,Y73-F73,($AC$2-F73)+(Y73-$AD$2))</f>
        <v>0</v>
      </c>
      <c r="AD73" s="279" t="str">
        <f t="shared" ref="AD73:AD108" si="19">IF(Y73="","",(IF(P73="売",Q73-AA73,AA73-Q73))*W73*100000)</f>
        <v/>
      </c>
      <c r="AE73" s="279"/>
      <c r="AF73" s="280" t="str">
        <f t="shared" ref="AF73:AF108" si="20">IF(Y73="","",IF(P73="買",(AA73-Q73)*10000,(Q73-AA73)*10000))</f>
        <v/>
      </c>
      <c r="AG73" s="280"/>
      <c r="AI73" s="91"/>
      <c r="AJ73" s="108"/>
      <c r="AN73" s="47" t="e">
        <f>ROUNDUP(U73,0)</f>
        <v>#VALUE!</v>
      </c>
      <c r="AO73" s="47" t="e">
        <f>ROUNDUP(AD73,0)*(-1)</f>
        <v>#VALUE!</v>
      </c>
      <c r="AP73" s="46" t="e">
        <f>IF(AN73=AO73,0,IF(AN73&gt;AO73,1,2))</f>
        <v>#VALUE!</v>
      </c>
    </row>
    <row r="74" spans="2:42" hidden="1" x14ac:dyDescent="0.15">
      <c r="B74" s="39">
        <v>66</v>
      </c>
      <c r="C74" s="246" t="str">
        <f t="shared" ref="C74:C109" si="21">IF(AD73="","",C73+AD73)</f>
        <v/>
      </c>
      <c r="D74" s="246"/>
      <c r="E74" s="101"/>
      <c r="F74" s="29"/>
      <c r="G74" s="32"/>
      <c r="H74" s="55"/>
      <c r="I74" s="55"/>
      <c r="J74" s="55"/>
      <c r="K74" s="55"/>
      <c r="L74" s="55"/>
      <c r="M74" s="55"/>
      <c r="N74" s="55"/>
      <c r="O74" s="57"/>
      <c r="P74" s="39" t="s">
        <v>3</v>
      </c>
      <c r="Q74" s="245"/>
      <c r="R74" s="245"/>
      <c r="S74" s="93"/>
      <c r="T74" s="72">
        <f t="shared" ref="T74:T108" si="22">IF(Q74&gt;S74,Q74-S74,S74-Q74)</f>
        <v>0</v>
      </c>
      <c r="U74" s="246" t="str">
        <f t="shared" si="17"/>
        <v/>
      </c>
      <c r="V74" s="246"/>
      <c r="W74" s="4" t="e">
        <f t="shared" si="7"/>
        <v>#VALUE!</v>
      </c>
      <c r="X74" s="101"/>
      <c r="Y74" s="29"/>
      <c r="Z74" s="32"/>
      <c r="AA74" s="247">
        <f t="shared" si="8"/>
        <v>0</v>
      </c>
      <c r="AB74" s="247"/>
      <c r="AC74" s="39">
        <f t="shared" si="18"/>
        <v>0</v>
      </c>
      <c r="AD74" s="279" t="str">
        <f t="shared" si="19"/>
        <v/>
      </c>
      <c r="AE74" s="279"/>
      <c r="AF74" s="280" t="str">
        <f t="shared" si="20"/>
        <v/>
      </c>
      <c r="AG74" s="280"/>
      <c r="AI74" s="91"/>
      <c r="AJ74" s="108"/>
      <c r="AN74" s="47" t="e">
        <f>ROUNDUP(U74,0)</f>
        <v>#VALUE!</v>
      </c>
      <c r="AO74" s="47" t="e">
        <f>ROUNDUP(AD74,0)*(-1)</f>
        <v>#VALUE!</v>
      </c>
      <c r="AP74" s="46" t="e">
        <f>IF(AN74=AO74,0,IF(AN74&gt;AO74,1,2))</f>
        <v>#VALUE!</v>
      </c>
    </row>
    <row r="75" spans="2:42" hidden="1" x14ac:dyDescent="0.15">
      <c r="B75" s="39">
        <v>67</v>
      </c>
      <c r="C75" s="246" t="str">
        <f t="shared" si="21"/>
        <v/>
      </c>
      <c r="D75" s="246"/>
      <c r="E75" s="101"/>
      <c r="F75" s="29"/>
      <c r="G75" s="32"/>
      <c r="H75" s="55"/>
      <c r="I75" s="55"/>
      <c r="J75" s="55"/>
      <c r="K75" s="55"/>
      <c r="L75" s="55"/>
      <c r="M75" s="55"/>
      <c r="N75" s="55"/>
      <c r="O75" s="57"/>
      <c r="P75" s="39" t="s">
        <v>3</v>
      </c>
      <c r="Q75" s="245"/>
      <c r="R75" s="245"/>
      <c r="S75" s="93"/>
      <c r="T75" s="72">
        <f t="shared" si="22"/>
        <v>0</v>
      </c>
      <c r="U75" s="246" t="str">
        <f t="shared" si="17"/>
        <v/>
      </c>
      <c r="V75" s="246"/>
      <c r="W75" s="4" t="e">
        <f t="shared" ref="W75:W108" si="23">(U75/(T75/T$6))*0.1</f>
        <v>#VALUE!</v>
      </c>
      <c r="X75" s="101"/>
      <c r="Y75" s="29"/>
      <c r="Z75" s="32"/>
      <c r="AA75" s="247">
        <f t="shared" si="8"/>
        <v>0</v>
      </c>
      <c r="AB75" s="247"/>
      <c r="AC75" s="39">
        <f t="shared" si="18"/>
        <v>0</v>
      </c>
      <c r="AD75" s="279" t="str">
        <f t="shared" si="19"/>
        <v/>
      </c>
      <c r="AE75" s="279"/>
      <c r="AF75" s="280" t="str">
        <f t="shared" si="20"/>
        <v/>
      </c>
      <c r="AG75" s="280"/>
      <c r="AI75" s="91"/>
      <c r="AJ75" s="108"/>
      <c r="AN75" s="47"/>
      <c r="AO75" s="47"/>
      <c r="AP75" s="46"/>
    </row>
    <row r="76" spans="2:42" hidden="1" x14ac:dyDescent="0.15">
      <c r="B76" s="39">
        <v>68</v>
      </c>
      <c r="C76" s="246" t="str">
        <f t="shared" si="21"/>
        <v/>
      </c>
      <c r="D76" s="246"/>
      <c r="E76" s="101"/>
      <c r="F76" s="29"/>
      <c r="G76" s="32"/>
      <c r="H76" s="55"/>
      <c r="I76" s="55"/>
      <c r="J76" s="55"/>
      <c r="K76" s="55"/>
      <c r="L76" s="55"/>
      <c r="M76" s="55"/>
      <c r="N76" s="55"/>
      <c r="O76" s="57"/>
      <c r="P76" s="39" t="s">
        <v>3</v>
      </c>
      <c r="Q76" s="245"/>
      <c r="R76" s="245"/>
      <c r="S76" s="93"/>
      <c r="T76" s="72">
        <f t="shared" si="22"/>
        <v>0</v>
      </c>
      <c r="U76" s="246" t="str">
        <f t="shared" si="17"/>
        <v/>
      </c>
      <c r="V76" s="246"/>
      <c r="W76" s="4" t="e">
        <f t="shared" si="23"/>
        <v>#VALUE!</v>
      </c>
      <c r="X76" s="101"/>
      <c r="Y76" s="29"/>
      <c r="Z76" s="32"/>
      <c r="AA76" s="247">
        <f t="shared" si="8"/>
        <v>0</v>
      </c>
      <c r="AB76" s="247"/>
      <c r="AC76" s="39">
        <f t="shared" si="18"/>
        <v>0</v>
      </c>
      <c r="AD76" s="279" t="str">
        <f t="shared" si="19"/>
        <v/>
      </c>
      <c r="AE76" s="279"/>
      <c r="AF76" s="280" t="str">
        <f t="shared" si="20"/>
        <v/>
      </c>
      <c r="AG76" s="280"/>
      <c r="AI76" s="91"/>
      <c r="AJ76" s="108"/>
      <c r="AN76" s="47"/>
      <c r="AO76" s="47"/>
      <c r="AP76" s="46"/>
    </row>
    <row r="77" spans="2:42" hidden="1" x14ac:dyDescent="0.15">
      <c r="B77" s="39">
        <v>69</v>
      </c>
      <c r="C77" s="246" t="str">
        <f t="shared" si="21"/>
        <v/>
      </c>
      <c r="D77" s="246"/>
      <c r="E77" s="101"/>
      <c r="F77" s="29"/>
      <c r="G77" s="32"/>
      <c r="H77" s="55"/>
      <c r="I77" s="55"/>
      <c r="J77" s="55"/>
      <c r="K77" s="55"/>
      <c r="L77" s="55"/>
      <c r="M77" s="55"/>
      <c r="N77" s="55"/>
      <c r="O77" s="57"/>
      <c r="P77" s="39" t="s">
        <v>3</v>
      </c>
      <c r="Q77" s="245"/>
      <c r="R77" s="245"/>
      <c r="S77" s="93"/>
      <c r="T77" s="72">
        <f t="shared" si="22"/>
        <v>0</v>
      </c>
      <c r="U77" s="246" t="str">
        <f t="shared" si="17"/>
        <v/>
      </c>
      <c r="V77" s="246"/>
      <c r="W77" s="4" t="e">
        <f t="shared" si="23"/>
        <v>#VALUE!</v>
      </c>
      <c r="X77" s="101"/>
      <c r="Y77" s="29"/>
      <c r="Z77" s="32"/>
      <c r="AA77" s="247">
        <f t="shared" si="8"/>
        <v>0</v>
      </c>
      <c r="AB77" s="247"/>
      <c r="AC77" s="39">
        <f t="shared" si="18"/>
        <v>0</v>
      </c>
      <c r="AD77" s="279" t="str">
        <f t="shared" si="19"/>
        <v/>
      </c>
      <c r="AE77" s="279"/>
      <c r="AF77" s="280" t="str">
        <f t="shared" si="20"/>
        <v/>
      </c>
      <c r="AG77" s="280"/>
      <c r="AI77" s="91"/>
      <c r="AJ77" s="108"/>
      <c r="AN77" s="47"/>
      <c r="AO77" s="47"/>
      <c r="AP77" s="46"/>
    </row>
    <row r="78" spans="2:42" hidden="1" x14ac:dyDescent="0.15">
      <c r="B78" s="39">
        <v>70</v>
      </c>
      <c r="C78" s="246" t="str">
        <f t="shared" si="21"/>
        <v/>
      </c>
      <c r="D78" s="246"/>
      <c r="E78" s="101"/>
      <c r="F78" s="29"/>
      <c r="G78" s="32"/>
      <c r="H78" s="55"/>
      <c r="I78" s="55"/>
      <c r="J78" s="55"/>
      <c r="K78" s="55"/>
      <c r="L78" s="55"/>
      <c r="M78" s="55"/>
      <c r="N78" s="55"/>
      <c r="O78" s="57"/>
      <c r="P78" s="39" t="s">
        <v>3</v>
      </c>
      <c r="Q78" s="245"/>
      <c r="R78" s="245"/>
      <c r="S78" s="93"/>
      <c r="T78" s="72">
        <f t="shared" si="22"/>
        <v>0</v>
      </c>
      <c r="U78" s="246" t="str">
        <f t="shared" si="17"/>
        <v/>
      </c>
      <c r="V78" s="246"/>
      <c r="W78" s="4" t="e">
        <f t="shared" si="23"/>
        <v>#VALUE!</v>
      </c>
      <c r="X78" s="101"/>
      <c r="Y78" s="29"/>
      <c r="Z78" s="32"/>
      <c r="AA78" s="247">
        <f t="shared" ref="AA78:AA108" si="24">IF(Q78&gt;S78,Q78+(T78*2),Q78-(T78*2))</f>
        <v>0</v>
      </c>
      <c r="AB78" s="247"/>
      <c r="AC78" s="39">
        <f t="shared" si="18"/>
        <v>0</v>
      </c>
      <c r="AD78" s="279" t="str">
        <f t="shared" si="19"/>
        <v/>
      </c>
      <c r="AE78" s="279"/>
      <c r="AF78" s="280" t="str">
        <f t="shared" si="20"/>
        <v/>
      </c>
      <c r="AG78" s="280"/>
      <c r="AI78" s="91"/>
      <c r="AJ78" s="108"/>
      <c r="AN78" s="47"/>
      <c r="AO78" s="47"/>
      <c r="AP78" s="46"/>
    </row>
    <row r="79" spans="2:42" hidden="1" x14ac:dyDescent="0.15">
      <c r="B79" s="39">
        <v>71</v>
      </c>
      <c r="C79" s="246" t="str">
        <f t="shared" si="21"/>
        <v/>
      </c>
      <c r="D79" s="246"/>
      <c r="E79" s="101"/>
      <c r="F79" s="29"/>
      <c r="G79" s="32"/>
      <c r="H79" s="55"/>
      <c r="I79" s="55"/>
      <c r="J79" s="55"/>
      <c r="K79" s="55"/>
      <c r="L79" s="55"/>
      <c r="M79" s="55"/>
      <c r="N79" s="55"/>
      <c r="O79" s="57"/>
      <c r="P79" s="39" t="s">
        <v>3</v>
      </c>
      <c r="Q79" s="245"/>
      <c r="R79" s="245"/>
      <c r="S79" s="93"/>
      <c r="T79" s="72">
        <f t="shared" si="22"/>
        <v>0</v>
      </c>
      <c r="U79" s="246" t="str">
        <f t="shared" si="17"/>
        <v/>
      </c>
      <c r="V79" s="246"/>
      <c r="W79" s="4" t="e">
        <f t="shared" si="23"/>
        <v>#VALUE!</v>
      </c>
      <c r="X79" s="101"/>
      <c r="Y79" s="29"/>
      <c r="Z79" s="32"/>
      <c r="AA79" s="247">
        <f t="shared" si="24"/>
        <v>0</v>
      </c>
      <c r="AB79" s="247"/>
      <c r="AC79" s="39">
        <f t="shared" si="18"/>
        <v>0</v>
      </c>
      <c r="AD79" s="279" t="str">
        <f t="shared" si="19"/>
        <v/>
      </c>
      <c r="AE79" s="279"/>
      <c r="AF79" s="280" t="str">
        <f t="shared" si="20"/>
        <v/>
      </c>
      <c r="AG79" s="280"/>
      <c r="AI79" s="91"/>
      <c r="AJ79" s="108"/>
      <c r="AK79" s="34"/>
      <c r="AL79" s="34"/>
      <c r="AN79" s="47" t="e">
        <f>ROUNDUP(U79,0)</f>
        <v>#VALUE!</v>
      </c>
      <c r="AO79" s="47" t="e">
        <f>ROUNDUP(AD79,0)*(-1)</f>
        <v>#VALUE!</v>
      </c>
      <c r="AP79" s="46" t="e">
        <f>IF(AN79=AO79,0,IF(AN79&gt;AO79,1,2))</f>
        <v>#VALUE!</v>
      </c>
    </row>
    <row r="80" spans="2:42" hidden="1" x14ac:dyDescent="0.15">
      <c r="B80" s="39">
        <v>72</v>
      </c>
      <c r="C80" s="246" t="str">
        <f t="shared" si="21"/>
        <v/>
      </c>
      <c r="D80" s="246"/>
      <c r="E80" s="101"/>
      <c r="F80" s="29"/>
      <c r="G80" s="32"/>
      <c r="H80" s="55"/>
      <c r="I80" s="55"/>
      <c r="J80" s="55"/>
      <c r="K80" s="55"/>
      <c r="L80" s="55"/>
      <c r="M80" s="55"/>
      <c r="N80" s="55"/>
      <c r="O80" s="57"/>
      <c r="P80" s="39" t="s">
        <v>3</v>
      </c>
      <c r="Q80" s="245"/>
      <c r="R80" s="245"/>
      <c r="S80" s="93"/>
      <c r="T80" s="72">
        <f t="shared" si="22"/>
        <v>0</v>
      </c>
      <c r="U80" s="246" t="str">
        <f t="shared" si="17"/>
        <v/>
      </c>
      <c r="V80" s="246"/>
      <c r="W80" s="4" t="e">
        <f t="shared" si="23"/>
        <v>#VALUE!</v>
      </c>
      <c r="X80" s="101"/>
      <c r="Y80" s="29"/>
      <c r="Z80" s="32"/>
      <c r="AA80" s="247">
        <f t="shared" si="24"/>
        <v>0</v>
      </c>
      <c r="AB80" s="247"/>
      <c r="AC80" s="39">
        <f t="shared" si="18"/>
        <v>0</v>
      </c>
      <c r="AD80" s="279" t="str">
        <f t="shared" si="19"/>
        <v/>
      </c>
      <c r="AE80" s="279"/>
      <c r="AF80" s="280" t="str">
        <f t="shared" si="20"/>
        <v/>
      </c>
      <c r="AG80" s="280"/>
      <c r="AI80" s="91"/>
      <c r="AJ80" s="108"/>
      <c r="AN80" s="47" t="e">
        <f>ROUNDUP(U80,0)</f>
        <v>#VALUE!</v>
      </c>
      <c r="AO80" s="47" t="e">
        <f>ROUNDUP(AD80,0)*(-1)</f>
        <v>#VALUE!</v>
      </c>
      <c r="AP80" s="46" t="e">
        <f>IF(AN80=AO80,0,IF(AN80&gt;AO80,1,2))</f>
        <v>#VALUE!</v>
      </c>
    </row>
    <row r="81" spans="2:42" hidden="1" x14ac:dyDescent="0.15">
      <c r="B81" s="39">
        <v>73</v>
      </c>
      <c r="C81" s="246" t="str">
        <f t="shared" si="21"/>
        <v/>
      </c>
      <c r="D81" s="246"/>
      <c r="E81" s="101"/>
      <c r="F81" s="29"/>
      <c r="G81" s="32"/>
      <c r="H81" s="55"/>
      <c r="I81" s="55"/>
      <c r="J81" s="55"/>
      <c r="K81" s="55"/>
      <c r="L81" s="55"/>
      <c r="M81" s="55"/>
      <c r="N81" s="55"/>
      <c r="O81" s="57"/>
      <c r="P81" s="39" t="s">
        <v>3</v>
      </c>
      <c r="Q81" s="245"/>
      <c r="R81" s="245"/>
      <c r="S81" s="93"/>
      <c r="T81" s="72">
        <f t="shared" si="22"/>
        <v>0</v>
      </c>
      <c r="U81" s="246" t="str">
        <f t="shared" si="17"/>
        <v/>
      </c>
      <c r="V81" s="246"/>
      <c r="W81" s="4" t="e">
        <f t="shared" si="23"/>
        <v>#VALUE!</v>
      </c>
      <c r="X81" s="101"/>
      <c r="Y81" s="29"/>
      <c r="Z81" s="32"/>
      <c r="AA81" s="247">
        <f t="shared" si="24"/>
        <v>0</v>
      </c>
      <c r="AB81" s="247"/>
      <c r="AC81" s="39">
        <f t="shared" si="18"/>
        <v>0</v>
      </c>
      <c r="AD81" s="279" t="str">
        <f t="shared" si="19"/>
        <v/>
      </c>
      <c r="AE81" s="279"/>
      <c r="AF81" s="280" t="str">
        <f t="shared" si="20"/>
        <v/>
      </c>
      <c r="AG81" s="280"/>
      <c r="AI81" s="91"/>
      <c r="AJ81" s="108"/>
      <c r="AN81" s="47"/>
      <c r="AO81" s="47"/>
      <c r="AP81" s="46"/>
    </row>
    <row r="82" spans="2:42" hidden="1" x14ac:dyDescent="0.15">
      <c r="B82" s="39">
        <v>74</v>
      </c>
      <c r="C82" s="246" t="str">
        <f t="shared" si="21"/>
        <v/>
      </c>
      <c r="D82" s="246"/>
      <c r="E82" s="101"/>
      <c r="F82" s="29"/>
      <c r="G82" s="32"/>
      <c r="H82" s="55"/>
      <c r="I82" s="55"/>
      <c r="J82" s="55"/>
      <c r="K82" s="55"/>
      <c r="L82" s="55"/>
      <c r="M82" s="55"/>
      <c r="N82" s="55"/>
      <c r="O82" s="57"/>
      <c r="P82" s="39" t="s">
        <v>3</v>
      </c>
      <c r="Q82" s="245"/>
      <c r="R82" s="245"/>
      <c r="S82" s="93"/>
      <c r="T82" s="72">
        <f t="shared" si="22"/>
        <v>0</v>
      </c>
      <c r="U82" s="246" t="str">
        <f t="shared" si="17"/>
        <v/>
      </c>
      <c r="V82" s="246"/>
      <c r="W82" s="4" t="e">
        <f t="shared" si="23"/>
        <v>#VALUE!</v>
      </c>
      <c r="X82" s="101"/>
      <c r="Y82" s="29"/>
      <c r="Z82" s="32"/>
      <c r="AA82" s="247">
        <f t="shared" si="24"/>
        <v>0</v>
      </c>
      <c r="AB82" s="247"/>
      <c r="AC82" s="39">
        <f t="shared" si="18"/>
        <v>0</v>
      </c>
      <c r="AD82" s="279" t="str">
        <f t="shared" si="19"/>
        <v/>
      </c>
      <c r="AE82" s="279"/>
      <c r="AF82" s="280" t="str">
        <f t="shared" si="20"/>
        <v/>
      </c>
      <c r="AG82" s="280"/>
      <c r="AI82" s="91"/>
      <c r="AJ82" s="108"/>
      <c r="AN82" s="47"/>
      <c r="AO82" s="47"/>
      <c r="AP82" s="46"/>
    </row>
    <row r="83" spans="2:42" hidden="1" x14ac:dyDescent="0.15">
      <c r="B83" s="39">
        <v>75</v>
      </c>
      <c r="C83" s="246" t="str">
        <f t="shared" si="21"/>
        <v/>
      </c>
      <c r="D83" s="246"/>
      <c r="E83" s="101"/>
      <c r="F83" s="29"/>
      <c r="G83" s="32"/>
      <c r="H83" s="55"/>
      <c r="I83" s="55"/>
      <c r="J83" s="55"/>
      <c r="K83" s="55"/>
      <c r="L83" s="55"/>
      <c r="M83" s="55"/>
      <c r="N83" s="55"/>
      <c r="O83" s="57"/>
      <c r="P83" s="39" t="s">
        <v>3</v>
      </c>
      <c r="Q83" s="245"/>
      <c r="R83" s="245"/>
      <c r="S83" s="93"/>
      <c r="T83" s="72">
        <f t="shared" si="22"/>
        <v>0</v>
      </c>
      <c r="U83" s="246" t="str">
        <f t="shared" si="17"/>
        <v/>
      </c>
      <c r="V83" s="246"/>
      <c r="W83" s="4" t="e">
        <f t="shared" si="23"/>
        <v>#VALUE!</v>
      </c>
      <c r="X83" s="101"/>
      <c r="Y83" s="29"/>
      <c r="Z83" s="32"/>
      <c r="AA83" s="247">
        <f t="shared" si="24"/>
        <v>0</v>
      </c>
      <c r="AB83" s="247"/>
      <c r="AC83" s="39">
        <f t="shared" si="18"/>
        <v>0</v>
      </c>
      <c r="AD83" s="279" t="str">
        <f t="shared" si="19"/>
        <v/>
      </c>
      <c r="AE83" s="279"/>
      <c r="AF83" s="280" t="str">
        <f t="shared" si="20"/>
        <v/>
      </c>
      <c r="AG83" s="280"/>
      <c r="AI83" s="91"/>
      <c r="AJ83" s="108"/>
      <c r="AN83" s="47" t="e">
        <f>ROUNDUP(U83,0)</f>
        <v>#VALUE!</v>
      </c>
      <c r="AO83" s="47" t="e">
        <f>ROUNDUP(AD83,0)*(-1)</f>
        <v>#VALUE!</v>
      </c>
      <c r="AP83" s="46" t="e">
        <f>IF(AN83=AO83,0,IF(AN83&gt;AO83,1,2))</f>
        <v>#VALUE!</v>
      </c>
    </row>
    <row r="84" spans="2:42" hidden="1" x14ac:dyDescent="0.15">
      <c r="B84" s="39">
        <v>76</v>
      </c>
      <c r="C84" s="246" t="str">
        <f t="shared" si="21"/>
        <v/>
      </c>
      <c r="D84" s="246"/>
      <c r="E84" s="101"/>
      <c r="F84" s="29"/>
      <c r="G84" s="32"/>
      <c r="H84" s="55"/>
      <c r="I84" s="55"/>
      <c r="J84" s="55"/>
      <c r="K84" s="55"/>
      <c r="L84" s="55"/>
      <c r="M84" s="55"/>
      <c r="N84" s="55"/>
      <c r="O84" s="57"/>
      <c r="P84" s="39" t="s">
        <v>3</v>
      </c>
      <c r="Q84" s="245"/>
      <c r="R84" s="245"/>
      <c r="S84" s="93"/>
      <c r="T84" s="72">
        <f t="shared" si="22"/>
        <v>0</v>
      </c>
      <c r="U84" s="246" t="str">
        <f t="shared" si="17"/>
        <v/>
      </c>
      <c r="V84" s="246"/>
      <c r="W84" s="4" t="e">
        <f t="shared" si="23"/>
        <v>#VALUE!</v>
      </c>
      <c r="X84" s="101"/>
      <c r="Y84" s="29"/>
      <c r="Z84" s="32"/>
      <c r="AA84" s="247">
        <f t="shared" si="24"/>
        <v>0</v>
      </c>
      <c r="AB84" s="247"/>
      <c r="AC84" s="39">
        <f t="shared" si="18"/>
        <v>0</v>
      </c>
      <c r="AD84" s="279" t="str">
        <f t="shared" si="19"/>
        <v/>
      </c>
      <c r="AE84" s="279"/>
      <c r="AF84" s="280" t="str">
        <f t="shared" si="20"/>
        <v/>
      </c>
      <c r="AG84" s="280"/>
      <c r="AI84" s="91"/>
      <c r="AJ84" s="108"/>
      <c r="AN84" s="47" t="e">
        <f>ROUNDUP(U84,0)</f>
        <v>#VALUE!</v>
      </c>
      <c r="AO84" s="47" t="e">
        <f>ROUNDUP(AD84,0)*(-1)</f>
        <v>#VALUE!</v>
      </c>
      <c r="AP84" s="46" t="e">
        <f>IF(AN84=AO84,0,IF(AN84&gt;AO84,1,2))</f>
        <v>#VALUE!</v>
      </c>
    </row>
    <row r="85" spans="2:42" hidden="1" x14ac:dyDescent="0.15">
      <c r="B85" s="39">
        <v>77</v>
      </c>
      <c r="C85" s="246" t="str">
        <f t="shared" si="21"/>
        <v/>
      </c>
      <c r="D85" s="246"/>
      <c r="E85" s="101"/>
      <c r="F85" s="29"/>
      <c r="G85" s="32"/>
      <c r="H85" s="55"/>
      <c r="I85" s="55"/>
      <c r="J85" s="55"/>
      <c r="K85" s="55"/>
      <c r="L85" s="55"/>
      <c r="M85" s="55"/>
      <c r="N85" s="55"/>
      <c r="O85" s="57"/>
      <c r="P85" s="39" t="s">
        <v>3</v>
      </c>
      <c r="Q85" s="245"/>
      <c r="R85" s="245"/>
      <c r="S85" s="93"/>
      <c r="T85" s="72">
        <f t="shared" si="22"/>
        <v>0</v>
      </c>
      <c r="U85" s="246" t="str">
        <f t="shared" si="17"/>
        <v/>
      </c>
      <c r="V85" s="246"/>
      <c r="W85" s="4" t="e">
        <f t="shared" si="23"/>
        <v>#VALUE!</v>
      </c>
      <c r="X85" s="101"/>
      <c r="Y85" s="29"/>
      <c r="Z85" s="32"/>
      <c r="AA85" s="247">
        <f t="shared" si="24"/>
        <v>0</v>
      </c>
      <c r="AB85" s="247"/>
      <c r="AC85" s="39">
        <f t="shared" si="18"/>
        <v>0</v>
      </c>
      <c r="AD85" s="279" t="str">
        <f t="shared" si="19"/>
        <v/>
      </c>
      <c r="AE85" s="279"/>
      <c r="AF85" s="280" t="str">
        <f t="shared" si="20"/>
        <v/>
      </c>
      <c r="AG85" s="280"/>
      <c r="AI85" s="91"/>
      <c r="AJ85" s="108"/>
      <c r="AK85" s="34"/>
      <c r="AL85" s="34"/>
      <c r="AN85" s="47" t="e">
        <f>ROUNDUP(U85,0)</f>
        <v>#VALUE!</v>
      </c>
      <c r="AO85" s="47" t="e">
        <f>ROUNDUP(AD85,0)*(-1)</f>
        <v>#VALUE!</v>
      </c>
      <c r="AP85" s="46" t="e">
        <f>IF(AN85=AO85,0,IF(AN85&gt;AO85,1,2))</f>
        <v>#VALUE!</v>
      </c>
    </row>
    <row r="86" spans="2:42" hidden="1" x14ac:dyDescent="0.15">
      <c r="B86" s="39">
        <v>78</v>
      </c>
      <c r="C86" s="246" t="str">
        <f t="shared" si="21"/>
        <v/>
      </c>
      <c r="D86" s="246"/>
      <c r="E86" s="101"/>
      <c r="F86" s="29"/>
      <c r="G86" s="32"/>
      <c r="H86" s="55"/>
      <c r="I86" s="55"/>
      <c r="J86" s="55"/>
      <c r="K86" s="55"/>
      <c r="L86" s="55"/>
      <c r="M86" s="55"/>
      <c r="N86" s="55"/>
      <c r="O86" s="57"/>
      <c r="P86" s="39" t="s">
        <v>3</v>
      </c>
      <c r="Q86" s="245"/>
      <c r="R86" s="245"/>
      <c r="S86" s="93"/>
      <c r="T86" s="72">
        <f t="shared" si="22"/>
        <v>0</v>
      </c>
      <c r="U86" s="246" t="str">
        <f t="shared" si="17"/>
        <v/>
      </c>
      <c r="V86" s="246"/>
      <c r="W86" s="4" t="e">
        <f t="shared" si="23"/>
        <v>#VALUE!</v>
      </c>
      <c r="X86" s="101"/>
      <c r="Y86" s="29"/>
      <c r="Z86" s="32"/>
      <c r="AA86" s="247">
        <f t="shared" si="24"/>
        <v>0</v>
      </c>
      <c r="AB86" s="247"/>
      <c r="AC86" s="39">
        <f t="shared" si="18"/>
        <v>0</v>
      </c>
      <c r="AD86" s="279" t="str">
        <f t="shared" si="19"/>
        <v/>
      </c>
      <c r="AE86" s="279"/>
      <c r="AF86" s="280" t="str">
        <f>IF(Y86="","",IF(P86="買",(AA86-Q86)*10000,(Q86-AA86)*10000))</f>
        <v/>
      </c>
      <c r="AG86" s="280"/>
      <c r="AI86" s="91"/>
      <c r="AJ86" s="108"/>
      <c r="AN86" s="47"/>
      <c r="AO86" s="47"/>
      <c r="AP86" s="46"/>
    </row>
    <row r="87" spans="2:42" hidden="1" x14ac:dyDescent="0.15">
      <c r="B87" s="39">
        <v>79</v>
      </c>
      <c r="C87" s="246" t="str">
        <f t="shared" si="21"/>
        <v/>
      </c>
      <c r="D87" s="246"/>
      <c r="E87" s="101"/>
      <c r="F87" s="29"/>
      <c r="G87" s="32"/>
      <c r="H87" s="55"/>
      <c r="I87" s="55"/>
      <c r="J87" s="55"/>
      <c r="K87" s="55"/>
      <c r="L87" s="55"/>
      <c r="M87" s="55"/>
      <c r="N87" s="55"/>
      <c r="O87" s="57"/>
      <c r="P87" s="39" t="s">
        <v>3</v>
      </c>
      <c r="Q87" s="245"/>
      <c r="R87" s="245"/>
      <c r="S87" s="93"/>
      <c r="T87" s="72">
        <f t="shared" si="22"/>
        <v>0</v>
      </c>
      <c r="U87" s="246" t="str">
        <f t="shared" si="17"/>
        <v/>
      </c>
      <c r="V87" s="246"/>
      <c r="W87" s="4" t="e">
        <f t="shared" si="23"/>
        <v>#VALUE!</v>
      </c>
      <c r="X87" s="101"/>
      <c r="Y87" s="29"/>
      <c r="Z87" s="32"/>
      <c r="AA87" s="247">
        <f t="shared" si="24"/>
        <v>0</v>
      </c>
      <c r="AB87" s="247"/>
      <c r="AC87" s="39">
        <f t="shared" si="18"/>
        <v>0</v>
      </c>
      <c r="AD87" s="279" t="str">
        <f t="shared" si="19"/>
        <v/>
      </c>
      <c r="AE87" s="279"/>
      <c r="AF87" s="280" t="str">
        <f t="shared" si="20"/>
        <v/>
      </c>
      <c r="AG87" s="280"/>
      <c r="AI87" s="91"/>
      <c r="AJ87" s="108"/>
      <c r="AN87" s="47" t="e">
        <f>ROUNDUP(U87,0)</f>
        <v>#VALUE!</v>
      </c>
      <c r="AO87" s="47" t="e">
        <f>ROUNDUP(AD87,0)*(-1)</f>
        <v>#VALUE!</v>
      </c>
      <c r="AP87" s="46" t="e">
        <f>IF(AN87=AO87,0,IF(AN87&gt;AO87,1,2))</f>
        <v>#VALUE!</v>
      </c>
    </row>
    <row r="88" spans="2:42" hidden="1" x14ac:dyDescent="0.15">
      <c r="B88" s="39">
        <v>80</v>
      </c>
      <c r="C88" s="246" t="str">
        <f t="shared" si="21"/>
        <v/>
      </c>
      <c r="D88" s="246"/>
      <c r="E88" s="101"/>
      <c r="F88" s="29"/>
      <c r="G88" s="32"/>
      <c r="H88" s="55"/>
      <c r="I88" s="55"/>
      <c r="J88" s="55"/>
      <c r="K88" s="55"/>
      <c r="L88" s="55"/>
      <c r="M88" s="55"/>
      <c r="N88" s="55"/>
      <c r="O88" s="57"/>
      <c r="P88" s="39" t="s">
        <v>3</v>
      </c>
      <c r="Q88" s="245"/>
      <c r="R88" s="245"/>
      <c r="S88" s="93"/>
      <c r="T88" s="72">
        <f t="shared" si="22"/>
        <v>0</v>
      </c>
      <c r="U88" s="246" t="str">
        <f t="shared" si="17"/>
        <v/>
      </c>
      <c r="V88" s="246"/>
      <c r="W88" s="4" t="e">
        <f t="shared" si="23"/>
        <v>#VALUE!</v>
      </c>
      <c r="X88" s="101"/>
      <c r="Y88" s="29"/>
      <c r="Z88" s="32"/>
      <c r="AA88" s="247">
        <f t="shared" si="24"/>
        <v>0</v>
      </c>
      <c r="AB88" s="247"/>
      <c r="AC88" s="39">
        <f t="shared" si="18"/>
        <v>0</v>
      </c>
      <c r="AD88" s="279" t="str">
        <f t="shared" si="19"/>
        <v/>
      </c>
      <c r="AE88" s="279"/>
      <c r="AF88" s="280" t="str">
        <f t="shared" si="20"/>
        <v/>
      </c>
      <c r="AG88" s="280"/>
      <c r="AI88" s="91"/>
      <c r="AJ88" s="108"/>
      <c r="AK88" s="34"/>
      <c r="AL88" s="34"/>
      <c r="AN88" s="47"/>
      <c r="AO88" s="47"/>
      <c r="AP88" s="46"/>
    </row>
    <row r="89" spans="2:42" hidden="1" x14ac:dyDescent="0.15">
      <c r="B89" s="39">
        <v>81</v>
      </c>
      <c r="C89" s="246" t="str">
        <f t="shared" si="21"/>
        <v/>
      </c>
      <c r="D89" s="246"/>
      <c r="E89" s="101"/>
      <c r="F89" s="29"/>
      <c r="G89" s="32"/>
      <c r="H89" s="55"/>
      <c r="I89" s="55"/>
      <c r="J89" s="55"/>
      <c r="K89" s="55"/>
      <c r="L89" s="55"/>
      <c r="M89" s="55"/>
      <c r="N89" s="55"/>
      <c r="O89" s="57"/>
      <c r="P89" s="39" t="s">
        <v>3</v>
      </c>
      <c r="Q89" s="245"/>
      <c r="R89" s="245"/>
      <c r="S89" s="93"/>
      <c r="T89" s="72">
        <f t="shared" si="22"/>
        <v>0</v>
      </c>
      <c r="U89" s="246" t="str">
        <f t="shared" si="17"/>
        <v/>
      </c>
      <c r="V89" s="246"/>
      <c r="W89" s="4" t="e">
        <f t="shared" si="23"/>
        <v>#VALUE!</v>
      </c>
      <c r="X89" s="101"/>
      <c r="Y89" s="29"/>
      <c r="Z89" s="32"/>
      <c r="AA89" s="247">
        <f t="shared" si="24"/>
        <v>0</v>
      </c>
      <c r="AB89" s="247"/>
      <c r="AC89" s="39">
        <f t="shared" si="18"/>
        <v>0</v>
      </c>
      <c r="AD89" s="279" t="str">
        <f t="shared" si="19"/>
        <v/>
      </c>
      <c r="AE89" s="279"/>
      <c r="AF89" s="280" t="str">
        <f t="shared" si="20"/>
        <v/>
      </c>
      <c r="AG89" s="280"/>
      <c r="AI89" s="91"/>
      <c r="AJ89" s="108"/>
      <c r="AN89" s="47" t="e">
        <f>ROUNDUP(U89,0)</f>
        <v>#VALUE!</v>
      </c>
      <c r="AO89" s="47" t="e">
        <f>ROUNDUP(AD89,0)*(-1)</f>
        <v>#VALUE!</v>
      </c>
      <c r="AP89" s="46" t="e">
        <f>IF(AN89=AO89,0,IF(AN89&gt;AO89,1,2))</f>
        <v>#VALUE!</v>
      </c>
    </row>
    <row r="90" spans="2:42" hidden="1" x14ac:dyDescent="0.15">
      <c r="B90" s="39">
        <v>82</v>
      </c>
      <c r="C90" s="246" t="str">
        <f t="shared" si="21"/>
        <v/>
      </c>
      <c r="D90" s="246"/>
      <c r="E90" s="101"/>
      <c r="F90" s="29"/>
      <c r="G90" s="32"/>
      <c r="H90" s="55"/>
      <c r="I90" s="55"/>
      <c r="J90" s="55"/>
      <c r="K90" s="55"/>
      <c r="L90" s="55"/>
      <c r="M90" s="55"/>
      <c r="N90" s="55"/>
      <c r="O90" s="57"/>
      <c r="P90" s="39" t="s">
        <v>3</v>
      </c>
      <c r="Q90" s="245"/>
      <c r="R90" s="245"/>
      <c r="S90" s="93"/>
      <c r="T90" s="72">
        <f t="shared" si="22"/>
        <v>0</v>
      </c>
      <c r="U90" s="246" t="str">
        <f t="shared" si="17"/>
        <v/>
      </c>
      <c r="V90" s="246"/>
      <c r="W90" s="4" t="e">
        <f t="shared" si="23"/>
        <v>#VALUE!</v>
      </c>
      <c r="X90" s="101"/>
      <c r="Y90" s="29"/>
      <c r="Z90" s="32"/>
      <c r="AA90" s="247">
        <f t="shared" si="24"/>
        <v>0</v>
      </c>
      <c r="AB90" s="247"/>
      <c r="AC90" s="39">
        <f t="shared" si="18"/>
        <v>0</v>
      </c>
      <c r="AD90" s="279" t="str">
        <f t="shared" si="19"/>
        <v/>
      </c>
      <c r="AE90" s="279"/>
      <c r="AF90" s="280" t="str">
        <f t="shared" si="20"/>
        <v/>
      </c>
      <c r="AG90" s="280"/>
      <c r="AI90" s="91"/>
      <c r="AJ90" s="108"/>
      <c r="AN90" s="47"/>
      <c r="AO90" s="47"/>
      <c r="AP90" s="46"/>
    </row>
    <row r="91" spans="2:42" hidden="1" x14ac:dyDescent="0.15">
      <c r="B91" s="39">
        <v>83</v>
      </c>
      <c r="C91" s="246" t="str">
        <f t="shared" si="21"/>
        <v/>
      </c>
      <c r="D91" s="246"/>
      <c r="E91" s="101"/>
      <c r="F91" s="29"/>
      <c r="G91" s="32"/>
      <c r="H91" s="55"/>
      <c r="I91" s="55"/>
      <c r="J91" s="55"/>
      <c r="K91" s="55"/>
      <c r="L91" s="55"/>
      <c r="M91" s="55"/>
      <c r="N91" s="55"/>
      <c r="O91" s="57"/>
      <c r="P91" s="39" t="s">
        <v>3</v>
      </c>
      <c r="Q91" s="245"/>
      <c r="R91" s="245"/>
      <c r="S91" s="93"/>
      <c r="T91" s="72">
        <f t="shared" si="22"/>
        <v>0</v>
      </c>
      <c r="U91" s="246" t="str">
        <f t="shared" si="17"/>
        <v/>
      </c>
      <c r="V91" s="246"/>
      <c r="W91" s="4" t="e">
        <f t="shared" si="23"/>
        <v>#VALUE!</v>
      </c>
      <c r="X91" s="101"/>
      <c r="Y91" s="29"/>
      <c r="Z91" s="32"/>
      <c r="AA91" s="247">
        <f t="shared" si="24"/>
        <v>0</v>
      </c>
      <c r="AB91" s="247"/>
      <c r="AC91" s="39">
        <f t="shared" si="18"/>
        <v>0</v>
      </c>
      <c r="AD91" s="279" t="str">
        <f t="shared" si="19"/>
        <v/>
      </c>
      <c r="AE91" s="279"/>
      <c r="AF91" s="280" t="str">
        <f t="shared" si="20"/>
        <v/>
      </c>
      <c r="AG91" s="280"/>
      <c r="AI91" s="91"/>
      <c r="AJ91" s="108"/>
      <c r="AN91" s="47" t="e">
        <f>ROUNDUP(U91,0)</f>
        <v>#VALUE!</v>
      </c>
      <c r="AO91" s="47" t="e">
        <f>ROUNDUP(AD91,0)*(-1)</f>
        <v>#VALUE!</v>
      </c>
      <c r="AP91" s="46" t="e">
        <f t="shared" ref="AP91:AP107" si="25">IF(AN91=AO91,0,IF(AN91&gt;AO91,1,2))</f>
        <v>#VALUE!</v>
      </c>
    </row>
    <row r="92" spans="2:42" hidden="1" x14ac:dyDescent="0.15">
      <c r="B92" s="39">
        <v>84</v>
      </c>
      <c r="C92" s="246" t="str">
        <f t="shared" si="21"/>
        <v/>
      </c>
      <c r="D92" s="246"/>
      <c r="E92" s="101"/>
      <c r="F92" s="29"/>
      <c r="G92" s="32"/>
      <c r="H92" s="55"/>
      <c r="I92" s="55"/>
      <c r="J92" s="55"/>
      <c r="K92" s="55"/>
      <c r="L92" s="55"/>
      <c r="M92" s="55"/>
      <c r="N92" s="55"/>
      <c r="O92" s="57"/>
      <c r="P92" s="39" t="s">
        <v>3</v>
      </c>
      <c r="Q92" s="245"/>
      <c r="R92" s="245"/>
      <c r="S92" s="93"/>
      <c r="T92" s="72">
        <f t="shared" si="22"/>
        <v>0</v>
      </c>
      <c r="U92" s="246" t="str">
        <f t="shared" si="17"/>
        <v/>
      </c>
      <c r="V92" s="246"/>
      <c r="W92" s="4" t="e">
        <f t="shared" si="23"/>
        <v>#VALUE!</v>
      </c>
      <c r="X92" s="101"/>
      <c r="Y92" s="29"/>
      <c r="Z92" s="32"/>
      <c r="AA92" s="247">
        <f t="shared" si="24"/>
        <v>0</v>
      </c>
      <c r="AB92" s="247"/>
      <c r="AC92" s="39">
        <f t="shared" si="18"/>
        <v>0</v>
      </c>
      <c r="AD92" s="279" t="str">
        <f t="shared" si="19"/>
        <v/>
      </c>
      <c r="AE92" s="279"/>
      <c r="AF92" s="280" t="str">
        <f t="shared" si="20"/>
        <v/>
      </c>
      <c r="AG92" s="280"/>
      <c r="AI92" s="91"/>
      <c r="AJ92" s="108"/>
      <c r="AN92" s="47" t="e">
        <f>ROUNDUP(U92,0)</f>
        <v>#VALUE!</v>
      </c>
      <c r="AO92" s="47" t="e">
        <f>ROUNDUP(AD92,0)*(-1)</f>
        <v>#VALUE!</v>
      </c>
      <c r="AP92" s="46" t="e">
        <f t="shared" si="25"/>
        <v>#VALUE!</v>
      </c>
    </row>
    <row r="93" spans="2:42" hidden="1" x14ac:dyDescent="0.15">
      <c r="B93" s="39">
        <v>85</v>
      </c>
      <c r="C93" s="246" t="str">
        <f t="shared" si="21"/>
        <v/>
      </c>
      <c r="D93" s="246"/>
      <c r="E93" s="101"/>
      <c r="F93" s="29"/>
      <c r="G93" s="32"/>
      <c r="H93" s="55"/>
      <c r="I93" s="55"/>
      <c r="J93" s="55"/>
      <c r="K93" s="55"/>
      <c r="L93" s="55"/>
      <c r="M93" s="55"/>
      <c r="N93" s="55"/>
      <c r="O93" s="57"/>
      <c r="P93" s="39" t="s">
        <v>3</v>
      </c>
      <c r="Q93" s="245"/>
      <c r="R93" s="245"/>
      <c r="S93" s="93"/>
      <c r="T93" s="72">
        <f t="shared" si="22"/>
        <v>0</v>
      </c>
      <c r="U93" s="246" t="str">
        <f t="shared" si="17"/>
        <v/>
      </c>
      <c r="V93" s="246"/>
      <c r="W93" s="4" t="e">
        <f t="shared" si="23"/>
        <v>#VALUE!</v>
      </c>
      <c r="X93" s="101"/>
      <c r="Y93" s="29"/>
      <c r="Z93" s="32"/>
      <c r="AA93" s="247">
        <f t="shared" si="24"/>
        <v>0</v>
      </c>
      <c r="AB93" s="247"/>
      <c r="AC93" s="39">
        <f t="shared" si="18"/>
        <v>0</v>
      </c>
      <c r="AD93" s="279" t="str">
        <f t="shared" si="19"/>
        <v/>
      </c>
      <c r="AE93" s="279"/>
      <c r="AF93" s="280" t="str">
        <f t="shared" si="20"/>
        <v/>
      </c>
      <c r="AG93" s="280"/>
      <c r="AI93" s="91"/>
      <c r="AJ93" s="108"/>
      <c r="AK93" s="34"/>
      <c r="AL93" s="34"/>
      <c r="AN93" s="47"/>
      <c r="AO93" s="47"/>
      <c r="AP93" s="46"/>
    </row>
    <row r="94" spans="2:42" hidden="1" x14ac:dyDescent="0.15">
      <c r="B94" s="39">
        <v>86</v>
      </c>
      <c r="C94" s="246" t="str">
        <f t="shared" si="21"/>
        <v/>
      </c>
      <c r="D94" s="246"/>
      <c r="E94" s="101"/>
      <c r="F94" s="29"/>
      <c r="G94" s="32"/>
      <c r="H94" s="55"/>
      <c r="I94" s="55"/>
      <c r="J94" s="55"/>
      <c r="K94" s="55"/>
      <c r="L94" s="55"/>
      <c r="M94" s="55"/>
      <c r="N94" s="55"/>
      <c r="O94" s="57"/>
      <c r="P94" s="39" t="s">
        <v>3</v>
      </c>
      <c r="Q94" s="245"/>
      <c r="R94" s="245"/>
      <c r="S94" s="93"/>
      <c r="T94" s="72">
        <f t="shared" si="22"/>
        <v>0</v>
      </c>
      <c r="U94" s="246" t="str">
        <f t="shared" si="17"/>
        <v/>
      </c>
      <c r="V94" s="246"/>
      <c r="W94" s="4" t="e">
        <f t="shared" si="23"/>
        <v>#VALUE!</v>
      </c>
      <c r="X94" s="101"/>
      <c r="Y94" s="29"/>
      <c r="Z94" s="32"/>
      <c r="AA94" s="247">
        <f t="shared" si="24"/>
        <v>0</v>
      </c>
      <c r="AB94" s="247"/>
      <c r="AC94" s="39">
        <f t="shared" si="18"/>
        <v>0</v>
      </c>
      <c r="AD94" s="279" t="str">
        <f t="shared" si="19"/>
        <v/>
      </c>
      <c r="AE94" s="279"/>
      <c r="AF94" s="280" t="str">
        <f t="shared" si="20"/>
        <v/>
      </c>
      <c r="AG94" s="280"/>
      <c r="AI94" s="91"/>
      <c r="AJ94" s="108"/>
      <c r="AN94" s="47"/>
      <c r="AO94" s="47"/>
      <c r="AP94" s="46"/>
    </row>
    <row r="95" spans="2:42" hidden="1" x14ac:dyDescent="0.15">
      <c r="B95" s="39">
        <v>87</v>
      </c>
      <c r="C95" s="246" t="str">
        <f t="shared" si="21"/>
        <v/>
      </c>
      <c r="D95" s="246"/>
      <c r="E95" s="101"/>
      <c r="F95" s="29"/>
      <c r="G95" s="32"/>
      <c r="H95" s="55"/>
      <c r="I95" s="55"/>
      <c r="J95" s="55"/>
      <c r="K95" s="55"/>
      <c r="L95" s="55"/>
      <c r="M95" s="55"/>
      <c r="N95" s="55"/>
      <c r="O95" s="57"/>
      <c r="P95" s="39" t="s">
        <v>3</v>
      </c>
      <c r="Q95" s="245"/>
      <c r="R95" s="245"/>
      <c r="S95" s="93"/>
      <c r="T95" s="72">
        <f t="shared" si="22"/>
        <v>0</v>
      </c>
      <c r="U95" s="246" t="str">
        <f t="shared" si="17"/>
        <v/>
      </c>
      <c r="V95" s="246"/>
      <c r="W95" s="4" t="e">
        <f t="shared" si="23"/>
        <v>#VALUE!</v>
      </c>
      <c r="X95" s="101"/>
      <c r="Y95" s="29"/>
      <c r="Z95" s="32"/>
      <c r="AA95" s="247">
        <f t="shared" si="24"/>
        <v>0</v>
      </c>
      <c r="AB95" s="247"/>
      <c r="AC95" s="39">
        <f t="shared" si="18"/>
        <v>0</v>
      </c>
      <c r="AD95" s="279" t="str">
        <f t="shared" si="19"/>
        <v/>
      </c>
      <c r="AE95" s="279"/>
      <c r="AF95" s="280" t="str">
        <f t="shared" si="20"/>
        <v/>
      </c>
      <c r="AG95" s="280"/>
      <c r="AI95" s="91"/>
      <c r="AJ95" s="108"/>
      <c r="AN95" s="47"/>
      <c r="AO95" s="47"/>
      <c r="AP95" s="46"/>
    </row>
    <row r="96" spans="2:42" hidden="1" x14ac:dyDescent="0.15">
      <c r="B96" s="39">
        <v>88</v>
      </c>
      <c r="C96" s="246" t="str">
        <f t="shared" si="21"/>
        <v/>
      </c>
      <c r="D96" s="246"/>
      <c r="E96" s="101"/>
      <c r="F96" s="29"/>
      <c r="G96" s="32"/>
      <c r="H96" s="55"/>
      <c r="I96" s="55"/>
      <c r="J96" s="55"/>
      <c r="K96" s="55"/>
      <c r="L96" s="55"/>
      <c r="M96" s="55"/>
      <c r="N96" s="55"/>
      <c r="O96" s="57"/>
      <c r="P96" s="39" t="s">
        <v>3</v>
      </c>
      <c r="Q96" s="245"/>
      <c r="R96" s="245"/>
      <c r="S96" s="93"/>
      <c r="T96" s="72">
        <f t="shared" si="22"/>
        <v>0</v>
      </c>
      <c r="U96" s="246" t="str">
        <f t="shared" si="17"/>
        <v/>
      </c>
      <c r="V96" s="246"/>
      <c r="W96" s="4" t="e">
        <f t="shared" si="23"/>
        <v>#VALUE!</v>
      </c>
      <c r="X96" s="101"/>
      <c r="Y96" s="29"/>
      <c r="Z96" s="32"/>
      <c r="AA96" s="247">
        <f t="shared" si="24"/>
        <v>0</v>
      </c>
      <c r="AB96" s="247"/>
      <c r="AC96" s="39">
        <f t="shared" si="18"/>
        <v>0</v>
      </c>
      <c r="AD96" s="279" t="str">
        <f t="shared" si="19"/>
        <v/>
      </c>
      <c r="AE96" s="279"/>
      <c r="AF96" s="280" t="str">
        <f t="shared" si="20"/>
        <v/>
      </c>
      <c r="AG96" s="280"/>
      <c r="AI96" s="91"/>
      <c r="AJ96" s="108"/>
      <c r="AK96" s="34"/>
      <c r="AL96" s="34"/>
      <c r="AN96" s="47" t="e">
        <f>ROUNDUP(U96,0)</f>
        <v>#VALUE!</v>
      </c>
      <c r="AO96" s="47" t="e">
        <f>ROUNDUP(AD96,0)*(-1)</f>
        <v>#VALUE!</v>
      </c>
      <c r="AP96" s="46" t="e">
        <f t="shared" si="25"/>
        <v>#VALUE!</v>
      </c>
    </row>
    <row r="97" spans="2:42" hidden="1" x14ac:dyDescent="0.15">
      <c r="B97" s="39">
        <v>89</v>
      </c>
      <c r="C97" s="246" t="str">
        <f t="shared" si="21"/>
        <v/>
      </c>
      <c r="D97" s="246"/>
      <c r="E97" s="101"/>
      <c r="F97" s="29"/>
      <c r="G97" s="32"/>
      <c r="H97" s="55"/>
      <c r="I97" s="55"/>
      <c r="J97" s="55"/>
      <c r="K97" s="55"/>
      <c r="L97" s="55"/>
      <c r="M97" s="55"/>
      <c r="N97" s="55"/>
      <c r="O97" s="57"/>
      <c r="P97" s="39" t="s">
        <v>3</v>
      </c>
      <c r="Q97" s="245"/>
      <c r="R97" s="245"/>
      <c r="S97" s="93"/>
      <c r="T97" s="72">
        <f t="shared" si="22"/>
        <v>0</v>
      </c>
      <c r="U97" s="246" t="str">
        <f t="shared" si="17"/>
        <v/>
      </c>
      <c r="V97" s="246"/>
      <c r="W97" s="4" t="e">
        <f t="shared" si="23"/>
        <v>#VALUE!</v>
      </c>
      <c r="X97" s="101"/>
      <c r="Y97" s="29"/>
      <c r="Z97" s="32"/>
      <c r="AA97" s="247">
        <f t="shared" si="24"/>
        <v>0</v>
      </c>
      <c r="AB97" s="247"/>
      <c r="AC97" s="39">
        <f t="shared" si="18"/>
        <v>0</v>
      </c>
      <c r="AD97" s="279" t="str">
        <f t="shared" si="19"/>
        <v/>
      </c>
      <c r="AE97" s="279"/>
      <c r="AF97" s="280" t="str">
        <f t="shared" si="20"/>
        <v/>
      </c>
      <c r="AG97" s="280"/>
      <c r="AI97" s="91"/>
      <c r="AJ97" s="108"/>
      <c r="AN97" s="47" t="e">
        <f>ROUNDUP(U97,0)</f>
        <v>#VALUE!</v>
      </c>
      <c r="AO97" s="47" t="e">
        <f>ROUNDUP(AD97,0)*(-1)</f>
        <v>#VALUE!</v>
      </c>
      <c r="AP97" s="46" t="e">
        <f t="shared" si="25"/>
        <v>#VALUE!</v>
      </c>
    </row>
    <row r="98" spans="2:42" hidden="1" x14ac:dyDescent="0.15">
      <c r="B98" s="39">
        <v>90</v>
      </c>
      <c r="C98" s="246" t="str">
        <f t="shared" si="21"/>
        <v/>
      </c>
      <c r="D98" s="246"/>
      <c r="E98" s="101"/>
      <c r="F98" s="29"/>
      <c r="G98" s="32"/>
      <c r="H98" s="55"/>
      <c r="I98" s="55"/>
      <c r="J98" s="55"/>
      <c r="K98" s="55"/>
      <c r="L98" s="55"/>
      <c r="M98" s="55"/>
      <c r="N98" s="55"/>
      <c r="O98" s="57"/>
      <c r="P98" s="39" t="s">
        <v>3</v>
      </c>
      <c r="Q98" s="245"/>
      <c r="R98" s="245"/>
      <c r="S98" s="93"/>
      <c r="T98" s="72">
        <f t="shared" si="22"/>
        <v>0</v>
      </c>
      <c r="U98" s="246" t="str">
        <f t="shared" si="17"/>
        <v/>
      </c>
      <c r="V98" s="246"/>
      <c r="W98" s="4" t="e">
        <f t="shared" si="23"/>
        <v>#VALUE!</v>
      </c>
      <c r="X98" s="101"/>
      <c r="Y98" s="29"/>
      <c r="Z98" s="32"/>
      <c r="AA98" s="247">
        <f t="shared" si="24"/>
        <v>0</v>
      </c>
      <c r="AB98" s="247"/>
      <c r="AC98" s="39">
        <f t="shared" si="18"/>
        <v>0</v>
      </c>
      <c r="AD98" s="279" t="str">
        <f t="shared" si="19"/>
        <v/>
      </c>
      <c r="AE98" s="279"/>
      <c r="AF98" s="280" t="str">
        <f t="shared" si="20"/>
        <v/>
      </c>
      <c r="AG98" s="280"/>
      <c r="AI98" s="91"/>
      <c r="AJ98" s="108"/>
      <c r="AK98" s="34"/>
      <c r="AL98" s="34"/>
      <c r="AN98" s="47" t="e">
        <f>ROUNDUP(U98,0)</f>
        <v>#VALUE!</v>
      </c>
      <c r="AO98" s="47" t="e">
        <f>ROUNDUP(AD98,0)*(-1)</f>
        <v>#VALUE!</v>
      </c>
      <c r="AP98" s="46" t="e">
        <f t="shared" si="25"/>
        <v>#VALUE!</v>
      </c>
    </row>
    <row r="99" spans="2:42" hidden="1" x14ac:dyDescent="0.15">
      <c r="B99" s="39">
        <v>91</v>
      </c>
      <c r="C99" s="246" t="str">
        <f t="shared" si="21"/>
        <v/>
      </c>
      <c r="D99" s="246"/>
      <c r="E99" s="101"/>
      <c r="F99" s="29"/>
      <c r="G99" s="32"/>
      <c r="H99" s="55"/>
      <c r="I99" s="55"/>
      <c r="J99" s="55"/>
      <c r="K99" s="55"/>
      <c r="L99" s="55"/>
      <c r="M99" s="55"/>
      <c r="N99" s="55"/>
      <c r="O99" s="57"/>
      <c r="P99" s="39" t="s">
        <v>3</v>
      </c>
      <c r="Q99" s="245"/>
      <c r="R99" s="245"/>
      <c r="S99" s="93"/>
      <c r="T99" s="72">
        <f t="shared" si="22"/>
        <v>0</v>
      </c>
      <c r="U99" s="246" t="str">
        <f t="shared" si="17"/>
        <v/>
      </c>
      <c r="V99" s="246"/>
      <c r="W99" s="4" t="e">
        <f t="shared" si="23"/>
        <v>#VALUE!</v>
      </c>
      <c r="X99" s="101"/>
      <c r="Y99" s="29"/>
      <c r="Z99" s="32"/>
      <c r="AA99" s="247">
        <f t="shared" si="24"/>
        <v>0</v>
      </c>
      <c r="AB99" s="247"/>
      <c r="AC99" s="39">
        <f t="shared" si="18"/>
        <v>0</v>
      </c>
      <c r="AD99" s="279" t="str">
        <f t="shared" si="19"/>
        <v/>
      </c>
      <c r="AE99" s="279"/>
      <c r="AF99" s="280" t="str">
        <f t="shared" si="20"/>
        <v/>
      </c>
      <c r="AG99" s="280"/>
      <c r="AI99" s="91"/>
      <c r="AJ99" s="108"/>
      <c r="AN99" s="47" t="e">
        <f>ROUNDUP(U99,0)</f>
        <v>#VALUE!</v>
      </c>
      <c r="AO99" s="47" t="e">
        <f>ROUNDUP(AD99,0)*(-1)</f>
        <v>#VALUE!</v>
      </c>
      <c r="AP99" s="46" t="e">
        <f t="shared" si="25"/>
        <v>#VALUE!</v>
      </c>
    </row>
    <row r="100" spans="2:42" hidden="1" x14ac:dyDescent="0.15">
      <c r="B100" s="39">
        <v>92</v>
      </c>
      <c r="C100" s="246" t="str">
        <f t="shared" si="21"/>
        <v/>
      </c>
      <c r="D100" s="246"/>
      <c r="E100" s="101"/>
      <c r="F100" s="29"/>
      <c r="G100" s="32"/>
      <c r="H100" s="55"/>
      <c r="I100" s="55"/>
      <c r="J100" s="55"/>
      <c r="K100" s="55"/>
      <c r="L100" s="55"/>
      <c r="M100" s="55"/>
      <c r="N100" s="55"/>
      <c r="O100" s="57"/>
      <c r="P100" s="39" t="s">
        <v>3</v>
      </c>
      <c r="Q100" s="245"/>
      <c r="R100" s="245"/>
      <c r="S100" s="93"/>
      <c r="T100" s="72">
        <f t="shared" si="22"/>
        <v>0</v>
      </c>
      <c r="U100" s="246" t="str">
        <f t="shared" si="17"/>
        <v/>
      </c>
      <c r="V100" s="246"/>
      <c r="W100" s="4" t="e">
        <f t="shared" si="23"/>
        <v>#VALUE!</v>
      </c>
      <c r="X100" s="101"/>
      <c r="Y100" s="29"/>
      <c r="Z100" s="32"/>
      <c r="AA100" s="247">
        <f t="shared" si="24"/>
        <v>0</v>
      </c>
      <c r="AB100" s="247"/>
      <c r="AC100" s="39">
        <f t="shared" si="18"/>
        <v>0</v>
      </c>
      <c r="AD100" s="279" t="str">
        <f t="shared" si="19"/>
        <v/>
      </c>
      <c r="AE100" s="279"/>
      <c r="AF100" s="280" t="str">
        <f t="shared" si="20"/>
        <v/>
      </c>
      <c r="AG100" s="280"/>
      <c r="AI100" s="91"/>
      <c r="AJ100" s="108"/>
      <c r="AN100" s="47" t="e">
        <f>ROUNDUP(U100,0)</f>
        <v>#VALUE!</v>
      </c>
      <c r="AO100" s="47" t="e">
        <f>ROUNDUP(AD100,0)*(-1)</f>
        <v>#VALUE!</v>
      </c>
      <c r="AP100" s="46" t="e">
        <f t="shared" si="25"/>
        <v>#VALUE!</v>
      </c>
    </row>
    <row r="101" spans="2:42" hidden="1" x14ac:dyDescent="0.15">
      <c r="B101" s="39">
        <v>93</v>
      </c>
      <c r="C101" s="246" t="str">
        <f t="shared" si="21"/>
        <v/>
      </c>
      <c r="D101" s="246"/>
      <c r="E101" s="101"/>
      <c r="F101" s="29"/>
      <c r="G101" s="32"/>
      <c r="H101" s="55"/>
      <c r="I101" s="55"/>
      <c r="J101" s="55"/>
      <c r="K101" s="55"/>
      <c r="L101" s="55"/>
      <c r="M101" s="55"/>
      <c r="N101" s="55"/>
      <c r="O101" s="57"/>
      <c r="P101" s="39" t="s">
        <v>3</v>
      </c>
      <c r="Q101" s="245"/>
      <c r="R101" s="245"/>
      <c r="S101" s="93"/>
      <c r="T101" s="72">
        <f t="shared" si="22"/>
        <v>0</v>
      </c>
      <c r="U101" s="246" t="str">
        <f t="shared" si="17"/>
        <v/>
      </c>
      <c r="V101" s="246"/>
      <c r="W101" s="4" t="e">
        <f t="shared" si="23"/>
        <v>#VALUE!</v>
      </c>
      <c r="X101" s="101"/>
      <c r="Y101" s="29"/>
      <c r="Z101" s="32"/>
      <c r="AA101" s="247">
        <f t="shared" si="24"/>
        <v>0</v>
      </c>
      <c r="AB101" s="247"/>
      <c r="AC101" s="39">
        <f t="shared" si="18"/>
        <v>0</v>
      </c>
      <c r="AD101" s="279" t="str">
        <f t="shared" si="19"/>
        <v/>
      </c>
      <c r="AE101" s="279"/>
      <c r="AF101" s="280" t="str">
        <f t="shared" si="20"/>
        <v/>
      </c>
      <c r="AG101" s="280"/>
      <c r="AI101" s="91"/>
      <c r="AJ101" s="108"/>
      <c r="AN101" s="47"/>
      <c r="AO101" s="47"/>
      <c r="AP101" s="46"/>
    </row>
    <row r="102" spans="2:42" hidden="1" x14ac:dyDescent="0.15">
      <c r="B102" s="39">
        <v>94</v>
      </c>
      <c r="C102" s="246" t="str">
        <f t="shared" si="21"/>
        <v/>
      </c>
      <c r="D102" s="246"/>
      <c r="E102" s="101"/>
      <c r="F102" s="29"/>
      <c r="G102" s="32"/>
      <c r="H102" s="55"/>
      <c r="I102" s="55"/>
      <c r="J102" s="55"/>
      <c r="K102" s="55"/>
      <c r="L102" s="55"/>
      <c r="M102" s="55"/>
      <c r="N102" s="55"/>
      <c r="O102" s="57"/>
      <c r="P102" s="39" t="s">
        <v>3</v>
      </c>
      <c r="Q102" s="245"/>
      <c r="R102" s="245"/>
      <c r="S102" s="93"/>
      <c r="T102" s="72">
        <f t="shared" si="22"/>
        <v>0</v>
      </c>
      <c r="U102" s="246" t="str">
        <f t="shared" si="17"/>
        <v/>
      </c>
      <c r="V102" s="246"/>
      <c r="W102" s="4" t="e">
        <f t="shared" si="23"/>
        <v>#VALUE!</v>
      </c>
      <c r="X102" s="101"/>
      <c r="Y102" s="29"/>
      <c r="Z102" s="32"/>
      <c r="AA102" s="247">
        <f t="shared" si="24"/>
        <v>0</v>
      </c>
      <c r="AB102" s="247"/>
      <c r="AC102" s="39">
        <f t="shared" si="18"/>
        <v>0</v>
      </c>
      <c r="AD102" s="279" t="str">
        <f t="shared" si="19"/>
        <v/>
      </c>
      <c r="AE102" s="279"/>
      <c r="AF102" s="280" t="str">
        <f t="shared" si="20"/>
        <v/>
      </c>
      <c r="AG102" s="280"/>
      <c r="AI102" s="91"/>
      <c r="AJ102" s="108"/>
      <c r="AN102" s="47" t="e">
        <f>ROUNDUP(U102,0)</f>
        <v>#VALUE!</v>
      </c>
      <c r="AO102" s="47" t="e">
        <f>ROUNDUP(AD102,0)*(-1)</f>
        <v>#VALUE!</v>
      </c>
      <c r="AP102" s="46" t="e">
        <f t="shared" si="25"/>
        <v>#VALUE!</v>
      </c>
    </row>
    <row r="103" spans="2:42" hidden="1" x14ac:dyDescent="0.15">
      <c r="B103" s="39">
        <v>95</v>
      </c>
      <c r="C103" s="246" t="str">
        <f t="shared" si="21"/>
        <v/>
      </c>
      <c r="D103" s="246"/>
      <c r="E103" s="101"/>
      <c r="F103" s="29"/>
      <c r="G103" s="32"/>
      <c r="H103" s="55"/>
      <c r="I103" s="55"/>
      <c r="J103" s="55"/>
      <c r="K103" s="55"/>
      <c r="L103" s="55"/>
      <c r="M103" s="55"/>
      <c r="N103" s="55"/>
      <c r="O103" s="57"/>
      <c r="P103" s="39" t="s">
        <v>3</v>
      </c>
      <c r="Q103" s="245"/>
      <c r="R103" s="245"/>
      <c r="S103" s="93"/>
      <c r="T103" s="72">
        <f t="shared" si="22"/>
        <v>0</v>
      </c>
      <c r="U103" s="246" t="str">
        <f t="shared" si="17"/>
        <v/>
      </c>
      <c r="V103" s="246"/>
      <c r="W103" s="4" t="e">
        <f t="shared" si="23"/>
        <v>#VALUE!</v>
      </c>
      <c r="X103" s="101"/>
      <c r="Y103" s="29"/>
      <c r="Z103" s="32"/>
      <c r="AA103" s="247">
        <f t="shared" si="24"/>
        <v>0</v>
      </c>
      <c r="AB103" s="247"/>
      <c r="AC103" s="39">
        <f t="shared" si="18"/>
        <v>0</v>
      </c>
      <c r="AD103" s="279" t="str">
        <f t="shared" si="19"/>
        <v/>
      </c>
      <c r="AE103" s="279"/>
      <c r="AF103" s="280" t="str">
        <f t="shared" si="20"/>
        <v/>
      </c>
      <c r="AG103" s="280"/>
      <c r="AI103" s="91"/>
      <c r="AJ103" s="108"/>
      <c r="AK103" s="34"/>
      <c r="AL103" s="34"/>
      <c r="AN103" s="47" t="e">
        <f>ROUNDUP(U103,0)</f>
        <v>#VALUE!</v>
      </c>
      <c r="AO103" s="47" t="e">
        <f>ROUNDUP(AD103,0)*(-1)</f>
        <v>#VALUE!</v>
      </c>
      <c r="AP103" s="46" t="e">
        <f t="shared" si="25"/>
        <v>#VALUE!</v>
      </c>
    </row>
    <row r="104" spans="2:42" hidden="1" x14ac:dyDescent="0.15">
      <c r="B104" s="39">
        <v>96</v>
      </c>
      <c r="C104" s="246" t="str">
        <f t="shared" si="21"/>
        <v/>
      </c>
      <c r="D104" s="246"/>
      <c r="E104" s="101"/>
      <c r="F104" s="29"/>
      <c r="G104" s="32"/>
      <c r="H104" s="55"/>
      <c r="I104" s="55"/>
      <c r="J104" s="55"/>
      <c r="K104" s="55"/>
      <c r="L104" s="55"/>
      <c r="M104" s="55"/>
      <c r="N104" s="55"/>
      <c r="O104" s="57"/>
      <c r="P104" s="39" t="s">
        <v>3</v>
      </c>
      <c r="Q104" s="245"/>
      <c r="R104" s="245"/>
      <c r="S104" s="93"/>
      <c r="T104" s="72">
        <f t="shared" si="22"/>
        <v>0</v>
      </c>
      <c r="U104" s="246" t="str">
        <f t="shared" si="17"/>
        <v/>
      </c>
      <c r="V104" s="246"/>
      <c r="W104" s="4" t="e">
        <f t="shared" si="23"/>
        <v>#VALUE!</v>
      </c>
      <c r="X104" s="101"/>
      <c r="Y104" s="29"/>
      <c r="Z104" s="32"/>
      <c r="AA104" s="247">
        <f t="shared" si="24"/>
        <v>0</v>
      </c>
      <c r="AB104" s="247"/>
      <c r="AC104" s="39">
        <f t="shared" si="18"/>
        <v>0</v>
      </c>
      <c r="AD104" s="279" t="str">
        <f t="shared" si="19"/>
        <v/>
      </c>
      <c r="AE104" s="279"/>
      <c r="AF104" s="280" t="str">
        <f t="shared" si="20"/>
        <v/>
      </c>
      <c r="AG104" s="280"/>
      <c r="AI104" s="91"/>
      <c r="AJ104" s="108"/>
      <c r="AK104" s="34"/>
      <c r="AL104" s="34"/>
      <c r="AN104" s="47" t="e">
        <f>ROUNDUP(U104,0)</f>
        <v>#VALUE!</v>
      </c>
      <c r="AO104" s="47" t="e">
        <f>ROUNDUP(AD104,0)*(-1)</f>
        <v>#VALUE!</v>
      </c>
      <c r="AP104" s="46" t="e">
        <f t="shared" si="25"/>
        <v>#VALUE!</v>
      </c>
    </row>
    <row r="105" spans="2:42" hidden="1" x14ac:dyDescent="0.15">
      <c r="B105" s="39">
        <v>97</v>
      </c>
      <c r="C105" s="246" t="str">
        <f t="shared" si="21"/>
        <v/>
      </c>
      <c r="D105" s="246"/>
      <c r="E105" s="101"/>
      <c r="F105" s="29"/>
      <c r="G105" s="32"/>
      <c r="H105" s="55"/>
      <c r="I105" s="55"/>
      <c r="J105" s="55"/>
      <c r="K105" s="55"/>
      <c r="L105" s="55"/>
      <c r="M105" s="55"/>
      <c r="N105" s="55"/>
      <c r="O105" s="57"/>
      <c r="P105" s="39" t="s">
        <v>3</v>
      </c>
      <c r="Q105" s="245"/>
      <c r="R105" s="245"/>
      <c r="S105" s="93"/>
      <c r="T105" s="72">
        <f t="shared" si="22"/>
        <v>0</v>
      </c>
      <c r="U105" s="246" t="str">
        <f t="shared" si="17"/>
        <v/>
      </c>
      <c r="V105" s="246"/>
      <c r="W105" s="4" t="e">
        <f t="shared" si="23"/>
        <v>#VALUE!</v>
      </c>
      <c r="X105" s="101"/>
      <c r="Y105" s="29"/>
      <c r="Z105" s="32"/>
      <c r="AA105" s="247">
        <f t="shared" si="24"/>
        <v>0</v>
      </c>
      <c r="AB105" s="247"/>
      <c r="AC105" s="39">
        <f t="shared" si="18"/>
        <v>0</v>
      </c>
      <c r="AD105" s="279" t="str">
        <f t="shared" si="19"/>
        <v/>
      </c>
      <c r="AE105" s="279"/>
      <c r="AF105" s="280" t="str">
        <f t="shared" si="20"/>
        <v/>
      </c>
      <c r="AG105" s="280"/>
      <c r="AI105" s="91"/>
      <c r="AJ105" s="108"/>
      <c r="AN105" s="47"/>
      <c r="AO105" s="47"/>
      <c r="AP105" s="46"/>
    </row>
    <row r="106" spans="2:42" hidden="1" x14ac:dyDescent="0.15">
      <c r="B106" s="39">
        <v>98</v>
      </c>
      <c r="C106" s="246" t="str">
        <f t="shared" si="21"/>
        <v/>
      </c>
      <c r="D106" s="246"/>
      <c r="E106" s="101"/>
      <c r="F106" s="29"/>
      <c r="G106" s="32"/>
      <c r="H106" s="55"/>
      <c r="I106" s="55"/>
      <c r="J106" s="55"/>
      <c r="K106" s="55"/>
      <c r="L106" s="55"/>
      <c r="M106" s="55"/>
      <c r="N106" s="55"/>
      <c r="O106" s="57"/>
      <c r="P106" s="39" t="s">
        <v>3</v>
      </c>
      <c r="Q106" s="245"/>
      <c r="R106" s="245"/>
      <c r="S106" s="93"/>
      <c r="T106" s="72">
        <f t="shared" si="22"/>
        <v>0</v>
      </c>
      <c r="U106" s="246" t="str">
        <f t="shared" si="17"/>
        <v/>
      </c>
      <c r="V106" s="246"/>
      <c r="W106" s="4" t="e">
        <f t="shared" si="23"/>
        <v>#VALUE!</v>
      </c>
      <c r="X106" s="101"/>
      <c r="Y106" s="29"/>
      <c r="Z106" s="32"/>
      <c r="AA106" s="247">
        <f t="shared" si="24"/>
        <v>0</v>
      </c>
      <c r="AB106" s="247"/>
      <c r="AC106" s="39">
        <f t="shared" si="18"/>
        <v>0</v>
      </c>
      <c r="AD106" s="279" t="str">
        <f t="shared" si="19"/>
        <v/>
      </c>
      <c r="AE106" s="279"/>
      <c r="AF106" s="280" t="str">
        <f t="shared" si="20"/>
        <v/>
      </c>
      <c r="AG106" s="280"/>
      <c r="AI106" s="91"/>
      <c r="AJ106" s="108"/>
      <c r="AN106" s="47"/>
      <c r="AO106" s="47"/>
      <c r="AP106" s="46"/>
    </row>
    <row r="107" spans="2:42" hidden="1" x14ac:dyDescent="0.15">
      <c r="B107" s="39">
        <v>99</v>
      </c>
      <c r="C107" s="246" t="str">
        <f t="shared" si="21"/>
        <v/>
      </c>
      <c r="D107" s="246"/>
      <c r="E107" s="101"/>
      <c r="F107" s="29"/>
      <c r="G107" s="32"/>
      <c r="H107" s="55"/>
      <c r="I107" s="55"/>
      <c r="J107" s="55"/>
      <c r="K107" s="55"/>
      <c r="L107" s="55"/>
      <c r="M107" s="55"/>
      <c r="N107" s="55"/>
      <c r="O107" s="57"/>
      <c r="P107" s="39" t="s">
        <v>3</v>
      </c>
      <c r="Q107" s="245"/>
      <c r="R107" s="245"/>
      <c r="S107" s="93"/>
      <c r="T107" s="72">
        <f t="shared" si="22"/>
        <v>0</v>
      </c>
      <c r="U107" s="246" t="str">
        <f t="shared" si="17"/>
        <v/>
      </c>
      <c r="V107" s="246"/>
      <c r="W107" s="4" t="e">
        <f t="shared" si="23"/>
        <v>#VALUE!</v>
      </c>
      <c r="X107" s="101"/>
      <c r="Y107" s="29"/>
      <c r="Z107" s="32"/>
      <c r="AA107" s="247">
        <f t="shared" si="24"/>
        <v>0</v>
      </c>
      <c r="AB107" s="247"/>
      <c r="AC107" s="39">
        <f t="shared" si="18"/>
        <v>0</v>
      </c>
      <c r="AD107" s="279" t="str">
        <f t="shared" si="19"/>
        <v/>
      </c>
      <c r="AE107" s="279"/>
      <c r="AF107" s="280" t="str">
        <f t="shared" si="20"/>
        <v/>
      </c>
      <c r="AG107" s="280"/>
      <c r="AI107" s="91"/>
      <c r="AJ107" s="108"/>
      <c r="AN107" s="47" t="e">
        <f>ROUNDUP(U107,0)</f>
        <v>#VALUE!</v>
      </c>
      <c r="AO107" s="47" t="e">
        <f>ROUNDUP(AD107,0)*(-1)</f>
        <v>#VALUE!</v>
      </c>
      <c r="AP107" s="46" t="e">
        <f t="shared" si="25"/>
        <v>#VALUE!</v>
      </c>
    </row>
    <row r="108" spans="2:42" hidden="1" x14ac:dyDescent="0.15">
      <c r="B108" s="39">
        <v>100</v>
      </c>
      <c r="C108" s="246" t="str">
        <f t="shared" si="21"/>
        <v/>
      </c>
      <c r="D108" s="246"/>
      <c r="E108" s="101"/>
      <c r="F108" s="29"/>
      <c r="G108" s="32"/>
      <c r="H108" s="55"/>
      <c r="I108" s="55"/>
      <c r="J108" s="55"/>
      <c r="K108" s="55"/>
      <c r="L108" s="55"/>
      <c r="M108" s="55"/>
      <c r="N108" s="55"/>
      <c r="O108" s="57"/>
      <c r="P108" s="39" t="s">
        <v>3</v>
      </c>
      <c r="Q108" s="245"/>
      <c r="R108" s="245"/>
      <c r="S108" s="93"/>
      <c r="T108" s="72">
        <f t="shared" si="22"/>
        <v>0</v>
      </c>
      <c r="U108" s="246" t="str">
        <f t="shared" si="17"/>
        <v/>
      </c>
      <c r="V108" s="246"/>
      <c r="W108" s="4" t="e">
        <f t="shared" si="23"/>
        <v>#VALUE!</v>
      </c>
      <c r="X108" s="101"/>
      <c r="Y108" s="29"/>
      <c r="Z108" s="32"/>
      <c r="AA108" s="247">
        <f t="shared" si="24"/>
        <v>0</v>
      </c>
      <c r="AB108" s="247"/>
      <c r="AC108" s="39">
        <f t="shared" si="18"/>
        <v>0</v>
      </c>
      <c r="AD108" s="279" t="str">
        <f t="shared" si="19"/>
        <v/>
      </c>
      <c r="AE108" s="279"/>
      <c r="AF108" s="280" t="str">
        <f t="shared" si="20"/>
        <v/>
      </c>
      <c r="AG108" s="280"/>
      <c r="AI108" s="91"/>
      <c r="AJ108" s="108"/>
      <c r="AK108" s="34"/>
      <c r="AL108" s="34"/>
      <c r="AN108" s="47"/>
      <c r="AO108" s="47"/>
      <c r="AP108" s="46"/>
    </row>
    <row r="109" spans="2:42" x14ac:dyDescent="0.15">
      <c r="B109" s="39" t="s">
        <v>67</v>
      </c>
      <c r="C109" s="246" t="str">
        <f t="shared" si="21"/>
        <v/>
      </c>
      <c r="D109" s="246"/>
      <c r="E109" s="92"/>
      <c r="F109" s="92"/>
      <c r="G109" s="92"/>
      <c r="H109" s="92"/>
      <c r="I109" s="92"/>
      <c r="J109" s="92"/>
      <c r="K109" s="92"/>
      <c r="L109" s="92"/>
      <c r="M109" s="92"/>
      <c r="N109" s="92"/>
      <c r="O109" s="58"/>
      <c r="P109" s="92"/>
      <c r="Q109" s="64"/>
      <c r="R109" s="64"/>
      <c r="S109" s="64"/>
      <c r="T109" s="92"/>
      <c r="U109" s="92"/>
      <c r="V109" s="92"/>
      <c r="W109" s="92"/>
      <c r="X109" s="92"/>
      <c r="Y109" s="92"/>
      <c r="Z109" s="92"/>
      <c r="AA109" s="64"/>
      <c r="AB109" s="64"/>
      <c r="AC109" s="44"/>
      <c r="AD109" s="92"/>
      <c r="AL109" s="48">
        <f>SUM(AD9:AE108)</f>
        <v>2695.7032514349662</v>
      </c>
      <c r="AM109" s="49">
        <f>AL109/C9</f>
        <v>0.2695703251434966</v>
      </c>
    </row>
  </sheetData>
  <mergeCells count="647">
    <mergeCell ref="C109:D109"/>
    <mergeCell ref="AJ9:AJ12"/>
    <mergeCell ref="C108:D108"/>
    <mergeCell ref="Q108:R108"/>
    <mergeCell ref="U108:V108"/>
    <mergeCell ref="AA108:AB108"/>
    <mergeCell ref="AD108:AE108"/>
    <mergeCell ref="AF108:AG108"/>
    <mergeCell ref="C107:D107"/>
    <mergeCell ref="Q107:R107"/>
    <mergeCell ref="U107:V107"/>
    <mergeCell ref="AA107:AB107"/>
    <mergeCell ref="AD107:AE107"/>
    <mergeCell ref="AF107:AG107"/>
    <mergeCell ref="C106:D106"/>
    <mergeCell ref="Q106:R106"/>
    <mergeCell ref="U106:V106"/>
    <mergeCell ref="AA106:AB106"/>
    <mergeCell ref="AD106:AE106"/>
    <mergeCell ref="AF106:AG106"/>
    <mergeCell ref="C105:D105"/>
    <mergeCell ref="Q105:R105"/>
    <mergeCell ref="U105:V105"/>
    <mergeCell ref="AA105:AB105"/>
    <mergeCell ref="AD105:AE105"/>
    <mergeCell ref="AF105:AG105"/>
    <mergeCell ref="C104:D104"/>
    <mergeCell ref="Q104:R104"/>
    <mergeCell ref="U104:V104"/>
    <mergeCell ref="AA104:AB104"/>
    <mergeCell ref="AD104:AE104"/>
    <mergeCell ref="AF104:AG104"/>
    <mergeCell ref="C103:D103"/>
    <mergeCell ref="Q103:R103"/>
    <mergeCell ref="U103:V103"/>
    <mergeCell ref="AA103:AB103"/>
    <mergeCell ref="AD103:AE103"/>
    <mergeCell ref="AF103:AG103"/>
    <mergeCell ref="C102:D102"/>
    <mergeCell ref="Q102:R102"/>
    <mergeCell ref="U102:V102"/>
    <mergeCell ref="AA102:AB102"/>
    <mergeCell ref="AD102:AE102"/>
    <mergeCell ref="AF102:AG102"/>
    <mergeCell ref="C101:D101"/>
    <mergeCell ref="Q101:R101"/>
    <mergeCell ref="U101:V101"/>
    <mergeCell ref="AA101:AB101"/>
    <mergeCell ref="AD101:AE101"/>
    <mergeCell ref="AF101:AG101"/>
    <mergeCell ref="C100:D100"/>
    <mergeCell ref="Q100:R100"/>
    <mergeCell ref="U100:V100"/>
    <mergeCell ref="AA100:AB100"/>
    <mergeCell ref="AD100:AE100"/>
    <mergeCell ref="AF100:AG100"/>
    <mergeCell ref="C99:D99"/>
    <mergeCell ref="Q99:R99"/>
    <mergeCell ref="U99:V99"/>
    <mergeCell ref="AA99:AB99"/>
    <mergeCell ref="AD99:AE99"/>
    <mergeCell ref="AF99:AG99"/>
    <mergeCell ref="C98:D98"/>
    <mergeCell ref="Q98:R98"/>
    <mergeCell ref="U98:V98"/>
    <mergeCell ref="AA98:AB98"/>
    <mergeCell ref="AD98:AE98"/>
    <mergeCell ref="AF98:AG98"/>
    <mergeCell ref="C97:D97"/>
    <mergeCell ref="Q97:R97"/>
    <mergeCell ref="U97:V97"/>
    <mergeCell ref="AA97:AB97"/>
    <mergeCell ref="AD97:AE97"/>
    <mergeCell ref="AF97:AG97"/>
    <mergeCell ref="C96:D96"/>
    <mergeCell ref="Q96:R96"/>
    <mergeCell ref="U96:V96"/>
    <mergeCell ref="AA96:AB96"/>
    <mergeCell ref="AD96:AE96"/>
    <mergeCell ref="AF96:AG96"/>
    <mergeCell ref="C95:D95"/>
    <mergeCell ref="Q95:R95"/>
    <mergeCell ref="U95:V95"/>
    <mergeCell ref="AA95:AB95"/>
    <mergeCell ref="AD95:AE95"/>
    <mergeCell ref="AF95:AG95"/>
    <mergeCell ref="C94:D94"/>
    <mergeCell ref="Q94:R94"/>
    <mergeCell ref="U94:V94"/>
    <mergeCell ref="AA94:AB94"/>
    <mergeCell ref="AD94:AE94"/>
    <mergeCell ref="AF94:AG94"/>
    <mergeCell ref="C93:D93"/>
    <mergeCell ref="Q93:R93"/>
    <mergeCell ref="U93:V93"/>
    <mergeCell ref="AA93:AB93"/>
    <mergeCell ref="AD93:AE93"/>
    <mergeCell ref="AF93:AG93"/>
    <mergeCell ref="C92:D92"/>
    <mergeCell ref="Q92:R92"/>
    <mergeCell ref="U92:V92"/>
    <mergeCell ref="AA92:AB92"/>
    <mergeCell ref="AD92:AE92"/>
    <mergeCell ref="AF92:AG92"/>
    <mergeCell ref="C91:D91"/>
    <mergeCell ref="Q91:R91"/>
    <mergeCell ref="U91:V91"/>
    <mergeCell ref="AA91:AB91"/>
    <mergeCell ref="AD91:AE91"/>
    <mergeCell ref="AF91:AG91"/>
    <mergeCell ref="C90:D90"/>
    <mergeCell ref="Q90:R90"/>
    <mergeCell ref="U90:V90"/>
    <mergeCell ref="AA90:AB90"/>
    <mergeCell ref="AD90:AE90"/>
    <mergeCell ref="AF90:AG90"/>
    <mergeCell ref="C89:D89"/>
    <mergeCell ref="Q89:R89"/>
    <mergeCell ref="U89:V89"/>
    <mergeCell ref="AA89:AB89"/>
    <mergeCell ref="AD89:AE89"/>
    <mergeCell ref="AF89:AG89"/>
    <mergeCell ref="C88:D88"/>
    <mergeCell ref="Q88:R88"/>
    <mergeCell ref="U88:V88"/>
    <mergeCell ref="AA88:AB88"/>
    <mergeCell ref="AD88:AE88"/>
    <mergeCell ref="AF88:AG88"/>
    <mergeCell ref="C87:D87"/>
    <mergeCell ref="Q87:R87"/>
    <mergeCell ref="U87:V87"/>
    <mergeCell ref="AA87:AB87"/>
    <mergeCell ref="AD87:AE87"/>
    <mergeCell ref="AF87:AG87"/>
    <mergeCell ref="C86:D86"/>
    <mergeCell ref="Q86:R86"/>
    <mergeCell ref="U86:V86"/>
    <mergeCell ref="AA86:AB86"/>
    <mergeCell ref="AD86:AE86"/>
    <mergeCell ref="AF86:AG86"/>
    <mergeCell ref="C85:D85"/>
    <mergeCell ref="Q85:R85"/>
    <mergeCell ref="U85:V85"/>
    <mergeCell ref="AA85:AB85"/>
    <mergeCell ref="AD85:AE85"/>
    <mergeCell ref="AF85:AG85"/>
    <mergeCell ref="C84:D84"/>
    <mergeCell ref="Q84:R84"/>
    <mergeCell ref="U84:V84"/>
    <mergeCell ref="AA84:AB84"/>
    <mergeCell ref="AD84:AE84"/>
    <mergeCell ref="AF84:AG84"/>
    <mergeCell ref="C83:D83"/>
    <mergeCell ref="Q83:R83"/>
    <mergeCell ref="U83:V83"/>
    <mergeCell ref="AA83:AB83"/>
    <mergeCell ref="AD83:AE83"/>
    <mergeCell ref="AF83:AG83"/>
    <mergeCell ref="C82:D82"/>
    <mergeCell ref="Q82:R82"/>
    <mergeCell ref="U82:V82"/>
    <mergeCell ref="AA82:AB82"/>
    <mergeCell ref="AD82:AE82"/>
    <mergeCell ref="AF82:AG82"/>
    <mergeCell ref="C81:D81"/>
    <mergeCell ref="Q81:R81"/>
    <mergeCell ref="U81:V81"/>
    <mergeCell ref="AA81:AB81"/>
    <mergeCell ref="AD81:AE81"/>
    <mergeCell ref="AF81:AG81"/>
    <mergeCell ref="C80:D80"/>
    <mergeCell ref="Q80:R80"/>
    <mergeCell ref="U80:V80"/>
    <mergeCell ref="AA80:AB80"/>
    <mergeCell ref="AD80:AE80"/>
    <mergeCell ref="AF80:AG80"/>
    <mergeCell ref="C79:D79"/>
    <mergeCell ref="Q79:R79"/>
    <mergeCell ref="U79:V79"/>
    <mergeCell ref="AA79:AB79"/>
    <mergeCell ref="AD79:AE79"/>
    <mergeCell ref="AF79:AG79"/>
    <mergeCell ref="C78:D78"/>
    <mergeCell ref="Q78:R78"/>
    <mergeCell ref="U78:V78"/>
    <mergeCell ref="AA78:AB78"/>
    <mergeCell ref="AD78:AE78"/>
    <mergeCell ref="AF78:AG78"/>
    <mergeCell ref="C77:D77"/>
    <mergeCell ref="Q77:R77"/>
    <mergeCell ref="U77:V77"/>
    <mergeCell ref="AA77:AB77"/>
    <mergeCell ref="AD77:AE77"/>
    <mergeCell ref="AF77:AG77"/>
    <mergeCell ref="C76:D76"/>
    <mergeCell ref="Q76:R76"/>
    <mergeCell ref="U76:V76"/>
    <mergeCell ref="AA76:AB76"/>
    <mergeCell ref="AD76:AE76"/>
    <mergeCell ref="AF76:AG76"/>
    <mergeCell ref="C75:D75"/>
    <mergeCell ref="Q75:R75"/>
    <mergeCell ref="U75:V75"/>
    <mergeCell ref="AA75:AB75"/>
    <mergeCell ref="AD75:AE75"/>
    <mergeCell ref="AF75:AG75"/>
    <mergeCell ref="C74:D74"/>
    <mergeCell ref="Q74:R74"/>
    <mergeCell ref="U74:V74"/>
    <mergeCell ref="AA74:AB74"/>
    <mergeCell ref="AD74:AE74"/>
    <mergeCell ref="AF74:AG74"/>
    <mergeCell ref="C73:D73"/>
    <mergeCell ref="Q73:R73"/>
    <mergeCell ref="U73:V73"/>
    <mergeCell ref="AA73:AB73"/>
    <mergeCell ref="AD73:AE73"/>
    <mergeCell ref="AF73:AG73"/>
    <mergeCell ref="C72:D72"/>
    <mergeCell ref="Q72:R72"/>
    <mergeCell ref="U72:V72"/>
    <mergeCell ref="AA72:AB72"/>
    <mergeCell ref="AD72:AE72"/>
    <mergeCell ref="AF72:AG72"/>
    <mergeCell ref="C71:D71"/>
    <mergeCell ref="Q71:R71"/>
    <mergeCell ref="U71:V71"/>
    <mergeCell ref="AA71:AB71"/>
    <mergeCell ref="AD71:AE71"/>
    <mergeCell ref="AF71:AG71"/>
    <mergeCell ref="C70:D70"/>
    <mergeCell ref="Q70:R70"/>
    <mergeCell ref="U70:V70"/>
    <mergeCell ref="AA70:AB70"/>
    <mergeCell ref="AD70:AE70"/>
    <mergeCell ref="AF70:AG70"/>
    <mergeCell ref="C69:D69"/>
    <mergeCell ref="Q69:R69"/>
    <mergeCell ref="U69:V69"/>
    <mergeCell ref="AA69:AB69"/>
    <mergeCell ref="AD69:AE69"/>
    <mergeCell ref="AF69:AG69"/>
    <mergeCell ref="C68:D68"/>
    <mergeCell ref="Q68:R68"/>
    <mergeCell ref="U68:V68"/>
    <mergeCell ref="AA68:AB68"/>
    <mergeCell ref="AD68:AE68"/>
    <mergeCell ref="AF68:AG68"/>
    <mergeCell ref="C67:D67"/>
    <mergeCell ref="Q67:R67"/>
    <mergeCell ref="U67:V67"/>
    <mergeCell ref="AA67:AB67"/>
    <mergeCell ref="AD67:AE67"/>
    <mergeCell ref="AF67:AG67"/>
    <mergeCell ref="C66:D66"/>
    <mergeCell ref="Q66:R66"/>
    <mergeCell ref="U66:V66"/>
    <mergeCell ref="AA66:AB66"/>
    <mergeCell ref="AD66:AE66"/>
    <mergeCell ref="AF66:AG66"/>
    <mergeCell ref="C65:D65"/>
    <mergeCell ref="Q65:R65"/>
    <mergeCell ref="U65:V65"/>
    <mergeCell ref="AA65:AB65"/>
    <mergeCell ref="AD65:AE65"/>
    <mergeCell ref="AF65:AG65"/>
    <mergeCell ref="C64:D64"/>
    <mergeCell ref="Q64:R64"/>
    <mergeCell ref="U64:V64"/>
    <mergeCell ref="AA64:AB64"/>
    <mergeCell ref="AD64:AE64"/>
    <mergeCell ref="AF64:AG64"/>
    <mergeCell ref="C63:D63"/>
    <mergeCell ref="Q63:R63"/>
    <mergeCell ref="U63:V63"/>
    <mergeCell ref="AA63:AB63"/>
    <mergeCell ref="AD63:AE63"/>
    <mergeCell ref="AF63:AG63"/>
    <mergeCell ref="C62:D62"/>
    <mergeCell ref="Q62:R62"/>
    <mergeCell ref="U62:V62"/>
    <mergeCell ref="AA62:AB62"/>
    <mergeCell ref="AD62:AE62"/>
    <mergeCell ref="AF62:AG62"/>
    <mergeCell ref="C61:D61"/>
    <mergeCell ref="Q61:R61"/>
    <mergeCell ref="U61:V61"/>
    <mergeCell ref="AA61:AB61"/>
    <mergeCell ref="AD61:AE61"/>
    <mergeCell ref="AF61:AG61"/>
    <mergeCell ref="C60:D60"/>
    <mergeCell ref="Q60:R60"/>
    <mergeCell ref="U60:V60"/>
    <mergeCell ref="AA60:AB60"/>
    <mergeCell ref="AD60:AE60"/>
    <mergeCell ref="AF60:AG60"/>
    <mergeCell ref="C59:D59"/>
    <mergeCell ref="Q59:R59"/>
    <mergeCell ref="U59:V59"/>
    <mergeCell ref="AA59:AB59"/>
    <mergeCell ref="AD59:AE59"/>
    <mergeCell ref="AF59:AG59"/>
    <mergeCell ref="C58:D58"/>
    <mergeCell ref="Q58:R58"/>
    <mergeCell ref="U58:V58"/>
    <mergeCell ref="AA58:AB58"/>
    <mergeCell ref="AD58:AE58"/>
    <mergeCell ref="AF58:AG58"/>
    <mergeCell ref="C57:D57"/>
    <mergeCell ref="Q57:R57"/>
    <mergeCell ref="U57:V57"/>
    <mergeCell ref="AA57:AB57"/>
    <mergeCell ref="AD57:AE57"/>
    <mergeCell ref="AF57:AG57"/>
    <mergeCell ref="C56:D56"/>
    <mergeCell ref="Q56:R56"/>
    <mergeCell ref="U56:V56"/>
    <mergeCell ref="AA56:AB56"/>
    <mergeCell ref="AD56:AE56"/>
    <mergeCell ref="AF56:AG56"/>
    <mergeCell ref="C55:D55"/>
    <mergeCell ref="Q55:R55"/>
    <mergeCell ref="U55:V55"/>
    <mergeCell ref="AA55:AB55"/>
    <mergeCell ref="AD55:AE55"/>
    <mergeCell ref="AF55:AG55"/>
    <mergeCell ref="C54:D54"/>
    <mergeCell ref="Q54:R54"/>
    <mergeCell ref="U54:V54"/>
    <mergeCell ref="AA54:AB54"/>
    <mergeCell ref="AD54:AE54"/>
    <mergeCell ref="AF54:AG54"/>
    <mergeCell ref="C53:D53"/>
    <mergeCell ref="Q53:R53"/>
    <mergeCell ref="U53:V53"/>
    <mergeCell ref="AA53:AB53"/>
    <mergeCell ref="AD53:AE53"/>
    <mergeCell ref="AF53:AG53"/>
    <mergeCell ref="C52:D52"/>
    <mergeCell ref="Q52:R52"/>
    <mergeCell ref="U52:V52"/>
    <mergeCell ref="AA52:AB52"/>
    <mergeCell ref="AD52:AE52"/>
    <mergeCell ref="AF52:AG52"/>
    <mergeCell ref="C51:D51"/>
    <mergeCell ref="Q51:R51"/>
    <mergeCell ref="U51:V51"/>
    <mergeCell ref="AA51:AB51"/>
    <mergeCell ref="AD51:AE51"/>
    <mergeCell ref="AF51:AG51"/>
    <mergeCell ref="C50:D50"/>
    <mergeCell ref="Q50:R50"/>
    <mergeCell ref="U50:V50"/>
    <mergeCell ref="AA50:AB50"/>
    <mergeCell ref="AD50:AE50"/>
    <mergeCell ref="AF50:AG50"/>
    <mergeCell ref="C49:D49"/>
    <mergeCell ref="Q49:R49"/>
    <mergeCell ref="U49:V49"/>
    <mergeCell ref="AA49:AB49"/>
    <mergeCell ref="AD49:AE49"/>
    <mergeCell ref="AF49:AG49"/>
    <mergeCell ref="C48:D48"/>
    <mergeCell ref="Q48:R48"/>
    <mergeCell ref="U48:V48"/>
    <mergeCell ref="AA48:AB48"/>
    <mergeCell ref="AD48:AE48"/>
    <mergeCell ref="AF48:AG48"/>
    <mergeCell ref="C47:D47"/>
    <mergeCell ref="Q47:R47"/>
    <mergeCell ref="U47:V47"/>
    <mergeCell ref="AA47:AB47"/>
    <mergeCell ref="AD47:AE47"/>
    <mergeCell ref="AF47:AG47"/>
    <mergeCell ref="C46:D46"/>
    <mergeCell ref="Q46:R46"/>
    <mergeCell ref="U46:V46"/>
    <mergeCell ref="AA46:AB46"/>
    <mergeCell ref="AD46:AE46"/>
    <mergeCell ref="AF46:AG46"/>
    <mergeCell ref="C45:D45"/>
    <mergeCell ref="Q45:R45"/>
    <mergeCell ref="U45:V45"/>
    <mergeCell ref="AA45:AB45"/>
    <mergeCell ref="AD45:AE45"/>
    <mergeCell ref="AF45:AG45"/>
    <mergeCell ref="C44:D44"/>
    <mergeCell ref="Q44:R44"/>
    <mergeCell ref="U44:V44"/>
    <mergeCell ref="AA44:AB44"/>
    <mergeCell ref="AD44:AE44"/>
    <mergeCell ref="AF44:AG44"/>
    <mergeCell ref="C43:D43"/>
    <mergeCell ref="Q43:R43"/>
    <mergeCell ref="U43:V43"/>
    <mergeCell ref="AA43:AB43"/>
    <mergeCell ref="AD43:AE43"/>
    <mergeCell ref="AF43:AG43"/>
    <mergeCell ref="C42:D42"/>
    <mergeCell ref="Q42:R42"/>
    <mergeCell ref="U42:V42"/>
    <mergeCell ref="AA42:AB42"/>
    <mergeCell ref="AD42:AE42"/>
    <mergeCell ref="AF42:AG42"/>
    <mergeCell ref="C41:D41"/>
    <mergeCell ref="Q41:R41"/>
    <mergeCell ref="U41:V41"/>
    <mergeCell ref="AA41:AB41"/>
    <mergeCell ref="AD41:AE41"/>
    <mergeCell ref="AF41:AG41"/>
    <mergeCell ref="C40:D40"/>
    <mergeCell ref="Q40:R40"/>
    <mergeCell ref="U40:V40"/>
    <mergeCell ref="AA40:AB40"/>
    <mergeCell ref="AD40:AE40"/>
    <mergeCell ref="AF40:AG40"/>
    <mergeCell ref="C39:D39"/>
    <mergeCell ref="Q39:R39"/>
    <mergeCell ref="U39:V39"/>
    <mergeCell ref="AA39:AB39"/>
    <mergeCell ref="AD39:AE39"/>
    <mergeCell ref="AF39:AG39"/>
    <mergeCell ref="C38:D38"/>
    <mergeCell ref="Q38:R38"/>
    <mergeCell ref="U38:V38"/>
    <mergeCell ref="AA38:AB38"/>
    <mergeCell ref="AD38:AE38"/>
    <mergeCell ref="AF38:AG38"/>
    <mergeCell ref="C37:D37"/>
    <mergeCell ref="Q37:R37"/>
    <mergeCell ref="U37:V37"/>
    <mergeCell ref="AA37:AB37"/>
    <mergeCell ref="AD37:AE37"/>
    <mergeCell ref="AF37:AG37"/>
    <mergeCell ref="C36:D36"/>
    <mergeCell ref="Q36:R36"/>
    <mergeCell ref="U36:V36"/>
    <mergeCell ref="AA36:AB36"/>
    <mergeCell ref="AD36:AE36"/>
    <mergeCell ref="AF36:AG36"/>
    <mergeCell ref="C35:D35"/>
    <mergeCell ref="Q35:R35"/>
    <mergeCell ref="U35:V35"/>
    <mergeCell ref="AA35:AB35"/>
    <mergeCell ref="AD35:AE35"/>
    <mergeCell ref="AF35:AG35"/>
    <mergeCell ref="C34:D34"/>
    <mergeCell ref="Q34:R34"/>
    <mergeCell ref="U34:V34"/>
    <mergeCell ref="AA34:AB34"/>
    <mergeCell ref="AD34:AE34"/>
    <mergeCell ref="AF34:AG34"/>
    <mergeCell ref="C33:D33"/>
    <mergeCell ref="Q33:R33"/>
    <mergeCell ref="U33:V33"/>
    <mergeCell ref="AA33:AB33"/>
    <mergeCell ref="AD33:AE33"/>
    <mergeCell ref="AF33:AG33"/>
    <mergeCell ref="C32:D32"/>
    <mergeCell ref="Q32:R32"/>
    <mergeCell ref="U32:V32"/>
    <mergeCell ref="AA32:AB32"/>
    <mergeCell ref="AD32:AE32"/>
    <mergeCell ref="AF32:AG32"/>
    <mergeCell ref="C31:D31"/>
    <mergeCell ref="Q31:R31"/>
    <mergeCell ref="U31:V31"/>
    <mergeCell ref="AA31:AB31"/>
    <mergeCell ref="AD31:AE31"/>
    <mergeCell ref="AF31:AG31"/>
    <mergeCell ref="C30:D30"/>
    <mergeCell ref="Q30:R30"/>
    <mergeCell ref="U30:V30"/>
    <mergeCell ref="AA30:AB30"/>
    <mergeCell ref="AD30:AE30"/>
    <mergeCell ref="AF30:AG30"/>
    <mergeCell ref="C29:D29"/>
    <mergeCell ref="Q29:R29"/>
    <mergeCell ref="U29:V29"/>
    <mergeCell ref="AA29:AB29"/>
    <mergeCell ref="AD29:AE29"/>
    <mergeCell ref="AF29:AG29"/>
    <mergeCell ref="C28:D28"/>
    <mergeCell ref="Q28:R28"/>
    <mergeCell ref="U28:V28"/>
    <mergeCell ref="AA28:AB28"/>
    <mergeCell ref="AD28:AE28"/>
    <mergeCell ref="AF28:AG28"/>
    <mergeCell ref="C27:D27"/>
    <mergeCell ref="Q27:R27"/>
    <mergeCell ref="U27:V27"/>
    <mergeCell ref="AA27:AB27"/>
    <mergeCell ref="AD27:AE27"/>
    <mergeCell ref="AF27:AG27"/>
    <mergeCell ref="C26:D26"/>
    <mergeCell ref="Q26:R26"/>
    <mergeCell ref="U26:V26"/>
    <mergeCell ref="AA26:AB26"/>
    <mergeCell ref="AD26:AE26"/>
    <mergeCell ref="AF26:AG26"/>
    <mergeCell ref="C25:D25"/>
    <mergeCell ref="Q25:R25"/>
    <mergeCell ref="U25:V25"/>
    <mergeCell ref="AA25:AB25"/>
    <mergeCell ref="AD25:AE25"/>
    <mergeCell ref="AF25:AG25"/>
    <mergeCell ref="C24:D24"/>
    <mergeCell ref="Q24:R24"/>
    <mergeCell ref="U24:V24"/>
    <mergeCell ref="AA24:AB24"/>
    <mergeCell ref="AD24:AE24"/>
    <mergeCell ref="AF24:AG24"/>
    <mergeCell ref="C23:D23"/>
    <mergeCell ref="Q23:R23"/>
    <mergeCell ref="U23:V23"/>
    <mergeCell ref="AA23:AB23"/>
    <mergeCell ref="AD23:AE23"/>
    <mergeCell ref="AF23:AG23"/>
    <mergeCell ref="C22:D22"/>
    <mergeCell ref="Q22:R22"/>
    <mergeCell ref="U22:V22"/>
    <mergeCell ref="AA22:AB22"/>
    <mergeCell ref="AD22:AE22"/>
    <mergeCell ref="AF22:AG22"/>
    <mergeCell ref="C21:D21"/>
    <mergeCell ref="Q21:R21"/>
    <mergeCell ref="U21:V21"/>
    <mergeCell ref="AA21:AB21"/>
    <mergeCell ref="AD21:AE21"/>
    <mergeCell ref="AF21:AG21"/>
    <mergeCell ref="C20:D20"/>
    <mergeCell ref="Q20:R20"/>
    <mergeCell ref="U20:V20"/>
    <mergeCell ref="AA20:AB20"/>
    <mergeCell ref="AD20:AE20"/>
    <mergeCell ref="AF20:AG20"/>
    <mergeCell ref="C19:D19"/>
    <mergeCell ref="Q19:R19"/>
    <mergeCell ref="U19:V19"/>
    <mergeCell ref="AA19:AB19"/>
    <mergeCell ref="AD19:AE19"/>
    <mergeCell ref="AF19:AG19"/>
    <mergeCell ref="C18:D18"/>
    <mergeCell ref="Q18:R18"/>
    <mergeCell ref="U18:V18"/>
    <mergeCell ref="AA18:AB18"/>
    <mergeCell ref="AD18:AE18"/>
    <mergeCell ref="AF18:AG18"/>
    <mergeCell ref="C17:D17"/>
    <mergeCell ref="Q17:R17"/>
    <mergeCell ref="U17:V17"/>
    <mergeCell ref="AA17:AB17"/>
    <mergeCell ref="AD17:AE17"/>
    <mergeCell ref="AF17:AG17"/>
    <mergeCell ref="C16:D16"/>
    <mergeCell ref="Q16:R16"/>
    <mergeCell ref="U16:V16"/>
    <mergeCell ref="AA16:AB16"/>
    <mergeCell ref="AD16:AE16"/>
    <mergeCell ref="AF16:AG16"/>
    <mergeCell ref="C15:D15"/>
    <mergeCell ref="Q15:R15"/>
    <mergeCell ref="U15:V15"/>
    <mergeCell ref="AA15:AB15"/>
    <mergeCell ref="AD15:AE15"/>
    <mergeCell ref="AF15:AG15"/>
    <mergeCell ref="C14:D14"/>
    <mergeCell ref="Q14:R14"/>
    <mergeCell ref="U14:V14"/>
    <mergeCell ref="AA14:AB14"/>
    <mergeCell ref="AD14:AE14"/>
    <mergeCell ref="AF14:AG14"/>
    <mergeCell ref="C13:D13"/>
    <mergeCell ref="Q13:R13"/>
    <mergeCell ref="U13:V13"/>
    <mergeCell ref="AA13:AB13"/>
    <mergeCell ref="AD13:AE13"/>
    <mergeCell ref="AF13:AG13"/>
    <mergeCell ref="C12:D12"/>
    <mergeCell ref="Q12:R12"/>
    <mergeCell ref="U12:V12"/>
    <mergeCell ref="AA12:AB12"/>
    <mergeCell ref="AD12:AE12"/>
    <mergeCell ref="AF12:AG12"/>
    <mergeCell ref="C11:D11"/>
    <mergeCell ref="Q11:R11"/>
    <mergeCell ref="U11:V11"/>
    <mergeCell ref="AA11:AB11"/>
    <mergeCell ref="AD11:AE11"/>
    <mergeCell ref="AF11:AG11"/>
    <mergeCell ref="C10:D10"/>
    <mergeCell ref="Q10:R10"/>
    <mergeCell ref="U10:V10"/>
    <mergeCell ref="AA10:AB10"/>
    <mergeCell ref="AD10:AE10"/>
    <mergeCell ref="AF10:AG10"/>
    <mergeCell ref="C9:D9"/>
    <mergeCell ref="Q9:R9"/>
    <mergeCell ref="U9:V9"/>
    <mergeCell ref="AA9:AB9"/>
    <mergeCell ref="AD9:AE9"/>
    <mergeCell ref="AF9:AG9"/>
    <mergeCell ref="AM7:AM8"/>
    <mergeCell ref="Q8:R8"/>
    <mergeCell ref="U8:V8"/>
    <mergeCell ref="AA8:AB8"/>
    <mergeCell ref="AD8:AE8"/>
    <mergeCell ref="AF8:AG8"/>
    <mergeCell ref="X7:AB7"/>
    <mergeCell ref="AC7:AC8"/>
    <mergeCell ref="AD7:AI7"/>
    <mergeCell ref="AJ7:AJ8"/>
    <mergeCell ref="AK7:AK8"/>
    <mergeCell ref="AL7:AL8"/>
    <mergeCell ref="B7:B8"/>
    <mergeCell ref="C7:D8"/>
    <mergeCell ref="E7:R7"/>
    <mergeCell ref="S7:S8"/>
    <mergeCell ref="T7:U7"/>
    <mergeCell ref="W7:W8"/>
    <mergeCell ref="X4:Z4"/>
    <mergeCell ref="AA4:AB4"/>
    <mergeCell ref="F5:H5"/>
    <mergeCell ref="I5:P5"/>
    <mergeCell ref="R5:S5"/>
    <mergeCell ref="T5:U5"/>
    <mergeCell ref="V5:W5"/>
    <mergeCell ref="X5:Z5"/>
    <mergeCell ref="AA5:AB5"/>
    <mergeCell ref="B4:C4"/>
    <mergeCell ref="D4:E4"/>
    <mergeCell ref="F4:P4"/>
    <mergeCell ref="Q4:S4"/>
    <mergeCell ref="T4:U4"/>
    <mergeCell ref="V4:W4"/>
    <mergeCell ref="X2:Z2"/>
    <mergeCell ref="AA2:AB2"/>
    <mergeCell ref="B3:C3"/>
    <mergeCell ref="D3:S3"/>
    <mergeCell ref="T3:U3"/>
    <mergeCell ref="V3:AB3"/>
    <mergeCell ref="B2:C2"/>
    <mergeCell ref="D2:E2"/>
    <mergeCell ref="F2:P2"/>
    <mergeCell ref="Q2:S2"/>
    <mergeCell ref="T2:U2"/>
    <mergeCell ref="V2:W2"/>
  </mergeCells>
  <phoneticPr fontId="2"/>
  <conditionalFormatting sqref="P9:P10 P46:P108">
    <cfRule type="cellIs" dxfId="7" priority="7" stopIfTrue="1" operator="equal">
      <formula>"買"</formula>
    </cfRule>
    <cfRule type="cellIs" dxfId="6" priority="8" stopIfTrue="1" operator="equal">
      <formula>"売"</formula>
    </cfRule>
  </conditionalFormatting>
  <conditionalFormatting sqref="P11:P14 P16:P24 P26:P45">
    <cfRule type="cellIs" dxfId="5" priority="5" stopIfTrue="1" operator="equal">
      <formula>"買"</formula>
    </cfRule>
    <cfRule type="cellIs" dxfId="4" priority="6" stopIfTrue="1" operator="equal">
      <formula>"売"</formula>
    </cfRule>
  </conditionalFormatting>
  <conditionalFormatting sqref="P15">
    <cfRule type="cellIs" dxfId="3" priority="3" stopIfTrue="1" operator="equal">
      <formula>"買"</formula>
    </cfRule>
    <cfRule type="cellIs" dxfId="2" priority="4" stopIfTrue="1" operator="equal">
      <formula>"売"</formula>
    </cfRule>
  </conditionalFormatting>
  <conditionalFormatting sqref="P25">
    <cfRule type="cellIs" dxfId="1" priority="1" stopIfTrue="1" operator="equal">
      <formula>"買"</formula>
    </cfRule>
    <cfRule type="cellIs" dxfId="0" priority="2" stopIfTrue="1" operator="equal">
      <formula>"売"</formula>
    </cfRule>
  </conditionalFormatting>
  <dataValidations count="1">
    <dataValidation type="list" allowBlank="1" showInputMessage="1" showErrorMessage="1" sqref="P9:P108">
      <formula1>"買,売"</formula1>
    </dataValidation>
  </dataValidations>
  <pageMargins left="0.7" right="0.7" top="0.75" bottom="0.75" header="0.3" footer="0.3"/>
  <pageSetup paperSize="9" scale="70" orientation="landscape" horizontalDpi="4294967293" r:id="rId1"/>
  <rowBreaks count="1" manualBreakCount="1">
    <brk id="52" max="29" man="1"/>
  </rowBreaks>
  <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マイルール</vt:lpstr>
      <vt:lpstr>通貨の強弱</vt:lpstr>
      <vt:lpstr>検証終了通貨</vt:lpstr>
      <vt:lpstr>気づき</vt:lpstr>
      <vt:lpstr>画像</vt:lpstr>
      <vt:lpstr>リアル運用</vt:lpstr>
      <vt:lpstr>検証（AUDUSD　D1)</vt:lpstr>
      <vt:lpstr>検証（USDJPY　D1)</vt:lpstr>
      <vt:lpstr>検証（EURUSD　D1)</vt:lpstr>
      <vt:lpstr>マイルール検討</vt:lpstr>
      <vt:lpstr>マイルール!Print_Area</vt:lpstr>
      <vt:lpstr>マイルール検討!Print_Area</vt:lpstr>
      <vt:lpstr>リアル運用!Print_Area</vt:lpstr>
      <vt:lpstr>画像!Print_Area</vt:lpstr>
      <vt:lpstr>'検証（AUDUSD　D1)'!Print_Area</vt:lpstr>
      <vt:lpstr>'検証（EURUSD　D1)'!Print_Area</vt:lpstr>
      <vt:lpstr>'検証（USDJPY　D1)'!Print_Area</vt:lpstr>
      <vt:lpstr>通貨の強弱!Print_Area</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本田正秀</cp:lastModifiedBy>
  <cp:revision/>
  <cp:lastPrinted>2016-10-22T01:29:45Z</cp:lastPrinted>
  <dcterms:created xsi:type="dcterms:W3CDTF">2013-10-09T23:04:08Z</dcterms:created>
  <dcterms:modified xsi:type="dcterms:W3CDTF">2016-11-19T15:23:39Z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