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451" windowHeight="9900" firstSheet="1" activeTab="5"/>
  </bookViews>
  <sheets>
    <sheet name="定数" sheetId="29" state="hidden" r:id="rId1"/>
    <sheet name="検証（USDJPY＿１H足） 200" sheetId="32" r:id="rId2"/>
    <sheet name="検証（USDJPY＿１H足） 150" sheetId="31" r:id="rId3"/>
    <sheet name="検証（USDJPY＿１H足）127" sheetId="28" r:id="rId4"/>
    <sheet name="画像" sheetId="26" r:id="rId5"/>
    <sheet name="気づき (2)" sheetId="33" r:id="rId6"/>
    <sheet name="検証終了通貨" sheetId="10" r:id="rId7"/>
    <sheet name="検証（USDJPY1H） (2)" sheetId="30" r:id="rId8"/>
    <sheet name="テンプレ" sheetId="17" state="hidden" r:id="rId9"/>
  </sheets>
  <definedNames>
    <definedName name="_xlnm._FilterDatabase" localSheetId="1" hidden="1">'検証（USDJPY＿１H足） 200'!$B$8:$X$108</definedName>
  </definedNames>
  <calcPr calcId="144525"/>
</workbook>
</file>

<file path=xl/sharedStrings.xml><?xml version="1.0" encoding="utf-8"?>
<sst xmlns="http://schemas.openxmlformats.org/spreadsheetml/2006/main" count="88">
  <si>
    <t>取引通貨単位</t>
  </si>
  <si>
    <t>通貨平均価格</t>
  </si>
  <si>
    <t>AUD</t>
  </si>
  <si>
    <t>CAD</t>
  </si>
  <si>
    <t>CHF</t>
  </si>
  <si>
    <t>EUR</t>
  </si>
  <si>
    <t>GBP</t>
  </si>
  <si>
    <t>JPY</t>
  </si>
  <si>
    <t>NZD</t>
  </si>
  <si>
    <t>USD</t>
  </si>
  <si>
    <t>通貨ペア</t>
  </si>
  <si>
    <t>USD/JPY</t>
  </si>
  <si>
    <t>時間足</t>
  </si>
  <si>
    <t>１H足</t>
  </si>
  <si>
    <t>当初資金</t>
  </si>
  <si>
    <t>最終資金</t>
  </si>
  <si>
    <t>エントリー理由</t>
  </si>
  <si>
    <t>PBを2017年より検証。ルールは10MA/20MAを実体が抜けている。または、当たっている。十字線も同様の扱いの時にエントリー指示をする。ロスカットはエントリー時の高値/安値とする.フィボナッチに達しないときは同値撤退。</t>
  </si>
  <si>
    <t>決済理由</t>
  </si>
  <si>
    <t>・FB200</t>
  </si>
  <si>
    <t>損益金額</t>
  </si>
  <si>
    <t>損益pips</t>
  </si>
  <si>
    <t>最大ドローアップ</t>
  </si>
  <si>
    <t>最大ドローダウン</t>
  </si>
  <si>
    <t>勝数</t>
  </si>
  <si>
    <t>負数</t>
  </si>
  <si>
    <t>引分</t>
  </si>
  <si>
    <t>勝率</t>
  </si>
  <si>
    <t>最大連勝</t>
  </si>
  <si>
    <t>最大連敗</t>
  </si>
  <si>
    <t>No.</t>
  </si>
  <si>
    <t>資金</t>
  </si>
  <si>
    <t>エントリー</t>
  </si>
  <si>
    <t>リスク（1%）</t>
  </si>
  <si>
    <t>ロット</t>
  </si>
  <si>
    <t>決済</t>
  </si>
  <si>
    <t>損益</t>
  </si>
  <si>
    <t>西暦</t>
  </si>
  <si>
    <t>日付</t>
  </si>
  <si>
    <t>売買</t>
  </si>
  <si>
    <t>レート</t>
  </si>
  <si>
    <t>pips</t>
  </si>
  <si>
    <t>損失上限</t>
  </si>
  <si>
    <t>金額</t>
  </si>
  <si>
    <t>買</t>
  </si>
  <si>
    <t xml:space="preserve"> </t>
  </si>
  <si>
    <t>売</t>
  </si>
  <si>
    <t>※フィボナッチを行った際に「127/150/200」が表示されない場合はエントリーはしない方がいいのでしょうか？</t>
  </si>
  <si>
    <t>※約定日とロスカット日が同じなのですが約定が先ですか？それともロスカットが先になりますか？また、「5pips」はやらない方がいいのでしょうか？</t>
  </si>
  <si>
    <t>※フィボナッチ200のみ▲決済（127/150はプラス）</t>
  </si>
  <si>
    <t>※【大負け】待っていたら上昇し、買いになってしまった。フィボナッチ200のみ▲決済（127/150はプラス）</t>
  </si>
  <si>
    <t>※粗利が少ない！どうすればいいのですか？</t>
  </si>
  <si>
    <t>約定ならず</t>
  </si>
  <si>
    <t>・FB150</t>
  </si>
  <si>
    <t>※フィボナッチ200のみ▲決済＿大負け（127/150はプラス）</t>
  </si>
  <si>
    <t>PBを2018年より検証。ルールは10MA/20MAを実体が抜けている。または、当たっている。十字線も同様の扱いの時にエントリー指示をする。ロスカットはエントリー時の高値/安値とする。
フィボナッチに達しないときは同値撤退。</t>
  </si>
  <si>
    <t>・FB1.27</t>
  </si>
  <si>
    <t>気付き　質問</t>
  </si>
  <si>
    <r>
      <t>①ＮＯ．４のフィボナッチを行った際に「127/150/200」が表示されない場合はエントリーはしない方がいいのでしょうか？</t>
    </r>
    <r>
      <rPr>
        <sz val="11"/>
        <color rgb="FFFF0000"/>
        <rFont val="ＭＳ Ｐゴシック"/>
        <charset val="128"/>
      </rPr>
      <t>→不要(解決しました。見方が理解していなかったようです。）</t>
    </r>
    <r>
      <rPr>
        <sz val="11"/>
        <color rgb="FF000000"/>
        <rFont val="ＭＳ Ｐゴシック"/>
        <charset val="128"/>
      </rPr>
      <t xml:space="preserve">
②ＮＯ．５の約定日とロスカット日が同じなのですが約定が先ですか？それともロスカットが先になりますか？また、「pips」が少ない場合（例えば、「５」など）はやらない方がいいのでしょうか？
③ＮＯ．８のＦＩＢ２００の値が到達しない場合は「0」になったら取り消しがいいのでしょうか？どこで判断すればいいのでしょうか？→</t>
    </r>
    <r>
      <rPr>
        <sz val="11"/>
        <color rgb="FFFF0000"/>
        <rFont val="ＭＳ Ｐゴシック"/>
        <charset val="128"/>
      </rPr>
      <t>不要(解決しました。到達しない場合は「同値撤退としました」）</t>
    </r>
    <r>
      <rPr>
        <sz val="11"/>
        <color rgb="FF000000"/>
        <rFont val="ＭＳ Ｐゴシック"/>
        <charset val="128"/>
      </rPr>
      <t xml:space="preserve">
④ＮＯ.１０の利益が少ない場合はトレードは皆さんどうしているのでしょうか？
</t>
    </r>
  </si>
  <si>
    <t>感想</t>
  </si>
  <si>
    <t>前回の2回目の検証では「４時間足」でしたが今回は短い「1時間足」で検証しました。
フィボナッチ200、150、127の3種類実施しましたが８0回検証するとフィボナッチ200ですと勝率が4時間足同様に悪かったですが勝率５０％は維持していました。また、4時間足の場合はフィボナッチ１２７が勝率（66.7％/プラス金額25万）、フィボナッチ１５０は勝率勝率（64.2％/プラス金額2９万）でした。
4時間足と勝率は変わりましたが金額的にはフィボナッチ１５０がいいです（プラス約4万円）
まだ、3回目の検証ですが決済設定はフィボナッチ127又は150がよさそうに感じました。</t>
  </si>
  <si>
    <t>今後</t>
  </si>
  <si>
    <t>4回目も引き続きＰＢ検証で「日足」をやっていないので挑戦してみます。
フィボナッチも3種類でやります。
また、2回目の検証結果で指導いただいた表現については今回の3回目は間に合いませんでした。
すみません。
4回目から表現を「エントリー、ストップ（ロスカット）、決済（約定）」と統一します。
引き続きよろしくお願いいたします。</t>
  </si>
  <si>
    <t>検証終了通貨</t>
  </si>
  <si>
    <t>ルール</t>
  </si>
  <si>
    <t>日足</t>
  </si>
  <si>
    <t>終了日</t>
  </si>
  <si>
    <t>PB。EB</t>
  </si>
  <si>
    <t>１時間足</t>
  </si>
  <si>
    <t>PB.EB</t>
  </si>
  <si>
    <t>GBP/USD</t>
  </si>
  <si>
    <t xml:space="preserve">EUR/JPY </t>
  </si>
  <si>
    <t>USD/CHF</t>
  </si>
  <si>
    <t>EUR/USD</t>
  </si>
  <si>
    <t>AUD/USD</t>
  </si>
  <si>
    <t>AUD/JPY</t>
  </si>
  <si>
    <t>NZD/USD</t>
  </si>
  <si>
    <t>GBP/JPY</t>
  </si>
  <si>
    <t>EUR/AUD</t>
  </si>
  <si>
    <t>NZD/JPY</t>
  </si>
  <si>
    <t>CAD/JPY</t>
  </si>
  <si>
    <t>CHF/JPY</t>
  </si>
  <si>
    <t>60分足</t>
  </si>
  <si>
    <t>10MA・20MAの両方の上側にキャンドルがあれば買い方向、下側なら売り方向。MAに触れてPB出現でエントリー待ち、PB高値or安値ブレイクでエントリー。</t>
  </si>
  <si>
    <t>・トレーリングストップ（ダウ理論）エリオット波動理論・ボリンジャーバンドσ±２</t>
  </si>
  <si>
    <t>リスク（2%）</t>
  </si>
  <si>
    <t>・トレーリングストップ（ダウ理論）</t>
  </si>
  <si>
    <t>リスク（3%）</t>
  </si>
</sst>
</file>

<file path=xl/styles.xml><?xml version="1.0" encoding="utf-8"?>
<styleSheet xmlns="http://schemas.openxmlformats.org/spreadsheetml/2006/main">
  <numFmts count="10">
    <numFmt numFmtId="176" formatCode="0.00_ "/>
    <numFmt numFmtId="177" formatCode="_-* #,##0_-;\-* #,##0_-;_-* &quot;-&quot;_-;_-@_-"/>
    <numFmt numFmtId="178" formatCode="#,##0_ "/>
    <numFmt numFmtId="179" formatCode="_ * #,##0_ ;_ * \-#,##0_ ;_ * &quot;-&quot;??_ ;_ @_ "/>
    <numFmt numFmtId="180" formatCode="0.0_ ;[Red]\-0.0\ "/>
    <numFmt numFmtId="181" formatCode="0.0%"/>
    <numFmt numFmtId="182" formatCode="#,##0_ ;[Red]\-#,##0\ "/>
    <numFmt numFmtId="183" formatCode="_-&quot;\&quot;* #,##0_-;\-&quot;\&quot;* #,##0_-;_-&quot;\&quot;* &quot;-&quot;_-;_-@_-"/>
    <numFmt numFmtId="184" formatCode="_-&quot;\&quot;* #,##0_-\ ;\-&quot;\&quot;* #,##0_-\ ;_-&quot;\&quot;* &quot;-&quot;??_-\ ;_-@_-"/>
    <numFmt numFmtId="185" formatCode="m/d;@"/>
  </numFmts>
  <fonts count="32">
    <font>
      <sz val="11"/>
      <color indexed="8"/>
      <name val="ＭＳ Ｐゴシック"/>
      <charset val="128"/>
    </font>
    <font>
      <b/>
      <sz val="11"/>
      <color indexed="8"/>
      <name val="ＭＳ Ｐゴシック"/>
      <charset val="128"/>
    </font>
    <font>
      <b/>
      <sz val="11"/>
      <color theme="1"/>
      <name val="ＭＳ Ｐゴシック"/>
      <charset val="128"/>
      <scheme val="minor"/>
    </font>
    <font>
      <sz val="11"/>
      <name val="ＭＳ Ｐゴシック"/>
      <charset val="128"/>
      <scheme val="minor"/>
    </font>
    <font>
      <sz val="14"/>
      <color indexed="8"/>
      <name val="ＭＳ Ｐゴシック"/>
      <charset val="128"/>
    </font>
    <font>
      <b/>
      <sz val="14"/>
      <color indexed="8"/>
      <name val="ＭＳ Ｐゴシック"/>
      <charset val="128"/>
    </font>
    <font>
      <b/>
      <sz val="14"/>
      <color rgb="FFFF0000"/>
      <name val="ＭＳ Ｐゴシック"/>
      <charset val="128"/>
    </font>
    <font>
      <b/>
      <sz val="14"/>
      <name val="ＭＳ Ｐゴシック"/>
      <charset val="128"/>
    </font>
    <font>
      <sz val="14"/>
      <name val="ＭＳ Ｐゴシック"/>
      <charset val="128"/>
    </font>
    <font>
      <sz val="11"/>
      <color rgb="FF000000"/>
      <name val="ＭＳ Ｐゴシック"/>
      <charset val="128"/>
    </font>
    <font>
      <b/>
      <sz val="12"/>
      <color indexed="8"/>
      <name val="ＭＳ Ｐゴシック"/>
      <charset val="128"/>
    </font>
    <font>
      <sz val="22"/>
      <color indexed="8"/>
      <name val="ＭＳ Ｐゴシック"/>
      <charset val="128"/>
    </font>
    <font>
      <sz val="11"/>
      <color indexed="8"/>
      <name val="ＭＳ Ｐゴシック"/>
      <charset val="128"/>
      <scheme val="minor"/>
    </font>
    <font>
      <sz val="11"/>
      <color theme="0"/>
      <name val="ＭＳ Ｐゴシック"/>
      <charset val="128"/>
      <scheme val="minor"/>
    </font>
    <font>
      <sz val="11"/>
      <color theme="1"/>
      <name val="ＭＳ Ｐゴシック"/>
      <charset val="128"/>
      <scheme val="minor"/>
    </font>
    <font>
      <b/>
      <sz val="15"/>
      <color theme="3"/>
      <name val="ＭＳ Ｐゴシック"/>
      <charset val="128"/>
      <scheme val="minor"/>
    </font>
    <font>
      <sz val="11"/>
      <color rgb="FF3F3F76"/>
      <name val="ＭＳ Ｐゴシック"/>
      <charset val="128"/>
      <scheme val="minor"/>
    </font>
    <font>
      <sz val="11"/>
      <color rgb="FF9C6500"/>
      <name val="ＭＳ Ｐゴシック"/>
      <charset val="128"/>
      <scheme val="minor"/>
    </font>
    <font>
      <b/>
      <sz val="11"/>
      <color theme="3"/>
      <name val="ＭＳ Ｐゴシック"/>
      <charset val="128"/>
      <scheme val="minor"/>
    </font>
    <font>
      <b/>
      <sz val="18"/>
      <color theme="3"/>
      <name val="ＭＳ Ｐゴシック"/>
      <charset val="128"/>
      <scheme val="major"/>
    </font>
    <font>
      <sz val="11"/>
      <color rgb="FFFA7D00"/>
      <name val="ＭＳ Ｐゴシック"/>
      <charset val="128"/>
      <scheme val="minor"/>
    </font>
    <font>
      <u/>
      <sz val="11"/>
      <color rgb="FF0000FF"/>
      <name val="ＭＳ Ｐゴシック"/>
      <charset val="128"/>
      <scheme val="minor"/>
    </font>
    <font>
      <b/>
      <sz val="11"/>
      <color rgb="FFFA7D00"/>
      <name val="ＭＳ Ｐゴシック"/>
      <charset val="128"/>
      <scheme val="minor"/>
    </font>
    <font>
      <b/>
      <sz val="13"/>
      <color theme="3"/>
      <name val="ＭＳ Ｐゴシック"/>
      <charset val="128"/>
      <scheme val="minor"/>
    </font>
    <font>
      <b/>
      <sz val="11"/>
      <color rgb="FF3F3F3F"/>
      <name val="ＭＳ Ｐゴシック"/>
      <charset val="128"/>
      <scheme val="minor"/>
    </font>
    <font>
      <sz val="11"/>
      <color rgb="FFFF0000"/>
      <name val="ＭＳ Ｐゴシック"/>
      <charset val="128"/>
      <scheme val="minor"/>
    </font>
    <font>
      <sz val="11"/>
      <color rgb="FF9C0006"/>
      <name val="ＭＳ Ｐゴシック"/>
      <charset val="128"/>
      <scheme val="minor"/>
    </font>
    <font>
      <i/>
      <sz val="11"/>
      <color rgb="FF7F7F7F"/>
      <name val="ＭＳ Ｐゴシック"/>
      <charset val="128"/>
      <scheme val="minor"/>
    </font>
    <font>
      <u/>
      <sz val="11"/>
      <color rgb="FF800080"/>
      <name val="ＭＳ Ｐゴシック"/>
      <charset val="128"/>
      <scheme val="minor"/>
    </font>
    <font>
      <sz val="11"/>
      <color rgb="FF006100"/>
      <name val="ＭＳ Ｐゴシック"/>
      <charset val="128"/>
      <scheme val="minor"/>
    </font>
    <font>
      <b/>
      <sz val="11"/>
      <color theme="0"/>
      <name val="ＭＳ Ｐゴシック"/>
      <charset val="128"/>
      <scheme val="minor"/>
    </font>
    <font>
      <sz val="11"/>
      <color rgb="FFFF0000"/>
      <name val="ＭＳ Ｐゴシック"/>
      <charset val="128"/>
    </font>
  </fonts>
  <fills count="41">
    <fill>
      <patternFill patternType="none"/>
    </fill>
    <fill>
      <patternFill patternType="gray125"/>
    </fill>
    <fill>
      <patternFill patternType="solid">
        <fgColor theme="8" tint="0.799981688894314"/>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rgb="FFFFFF99"/>
        <bgColor indexed="64"/>
      </patternFill>
    </fill>
    <fill>
      <patternFill patternType="solid">
        <fgColor theme="8" tint="0.399975585192419"/>
        <bgColor indexed="64"/>
      </patternFill>
    </fill>
    <fill>
      <patternFill patternType="solid">
        <fgColor rgb="FFFFFF00"/>
        <bgColor indexed="64"/>
      </patternFill>
    </fill>
    <fill>
      <patternFill patternType="solid">
        <fgColor theme="0" tint="-0.15"/>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6"/>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FFEB9C"/>
        <bgColor indexed="64"/>
      </patternFill>
    </fill>
    <fill>
      <patternFill patternType="solid">
        <fgColor theme="7" tint="0.799981688894314"/>
        <bgColor indexed="64"/>
      </patternFill>
    </fill>
    <fill>
      <patternFill patternType="solid">
        <fgColor rgb="FFF2F2F2"/>
        <bgColor indexed="64"/>
      </patternFill>
    </fill>
    <fill>
      <patternFill patternType="solid">
        <fgColor theme="9"/>
        <bgColor indexed="64"/>
      </patternFill>
    </fill>
    <fill>
      <patternFill patternType="solid">
        <fgColor theme="5"/>
        <bgColor indexed="64"/>
      </patternFill>
    </fill>
    <fill>
      <patternFill patternType="solid">
        <fgColor theme="8"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theme="4"/>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399975585192419"/>
      </bottom>
      <diagonal/>
    </border>
    <border>
      <left/>
      <right/>
      <top/>
      <bottom style="double">
        <color rgb="FFFF8001"/>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177" fontId="0" fillId="0" borderId="0" applyFont="0" applyFill="0" applyBorder="0" applyAlignment="0" applyProtection="0">
      <alignment vertical="center"/>
    </xf>
    <xf numFmtId="0" fontId="16" fillId="6" borderId="13" applyNumberFormat="0" applyAlignment="0" applyProtection="0">
      <alignment vertical="center"/>
    </xf>
    <xf numFmtId="179" fontId="12" fillId="0" borderId="0" applyFont="0" applyFill="0" applyBorder="0" applyAlignment="0" applyProtection="0">
      <alignment vertical="center"/>
    </xf>
    <xf numFmtId="183" fontId="0" fillId="0" borderId="0" applyFont="0" applyFill="0" applyBorder="0" applyAlignment="0" applyProtection="0">
      <alignment vertical="center"/>
    </xf>
    <xf numFmtId="0" fontId="14" fillId="24" borderId="0" applyNumberFormat="0" applyBorder="0" applyAlignment="0" applyProtection="0">
      <alignment vertical="center"/>
    </xf>
    <xf numFmtId="184" fontId="12" fillId="0" borderId="0" applyFont="0" applyFill="0" applyBorder="0" applyAlignment="0" applyProtection="0">
      <alignment vertical="center"/>
    </xf>
    <xf numFmtId="0" fontId="14" fillId="20" borderId="0" applyNumberFormat="0" applyBorder="0" applyAlignment="0" applyProtection="0">
      <alignment vertical="center"/>
    </xf>
    <xf numFmtId="0" fontId="0" fillId="5" borderId="14" applyNumberFormat="0" applyFont="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13" fillId="23" borderId="0" applyNumberFormat="0" applyBorder="0" applyAlignment="0" applyProtection="0">
      <alignment vertical="center"/>
    </xf>
    <xf numFmtId="0" fontId="28" fillId="0" borderId="0" applyNumberFormat="0" applyFill="0" applyBorder="0" applyAlignment="0" applyProtection="0">
      <alignment vertical="center"/>
    </xf>
    <xf numFmtId="0" fontId="29" fillId="31" borderId="0" applyNumberFormat="0" applyBorder="0" applyAlignment="0" applyProtection="0">
      <alignment vertical="center"/>
    </xf>
    <xf numFmtId="0" fontId="25" fillId="0" borderId="0" applyNumberFormat="0" applyFill="0" applyBorder="0" applyAlignment="0" applyProtection="0">
      <alignment vertical="center"/>
    </xf>
    <xf numFmtId="0" fontId="20" fillId="0" borderId="16" applyNumberFormat="0" applyFill="0" applyAlignment="0" applyProtection="0">
      <alignment vertical="center"/>
    </xf>
    <xf numFmtId="0" fontId="19"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22" borderId="0" applyNumberFormat="0" applyBorder="0" applyAlignment="0" applyProtection="0">
      <alignment vertical="center"/>
    </xf>
    <xf numFmtId="0" fontId="24" fillId="21" borderId="18" applyNumberFormat="0" applyAlignment="0" applyProtection="0">
      <alignment vertical="center"/>
    </xf>
    <xf numFmtId="0" fontId="15" fillId="0" borderId="12" applyNumberFormat="0" applyFill="0" applyAlignment="0" applyProtection="0">
      <alignment vertical="center"/>
    </xf>
    <xf numFmtId="0" fontId="23" fillId="0" borderId="17" applyNumberFormat="0" applyFill="0" applyAlignment="0" applyProtection="0">
      <alignment vertical="center"/>
    </xf>
    <xf numFmtId="0" fontId="22" fillId="21" borderId="13" applyNumberFormat="0" applyAlignment="0" applyProtection="0">
      <alignment vertical="center"/>
    </xf>
    <xf numFmtId="0" fontId="18" fillId="0" borderId="15" applyNumberFormat="0" applyFill="0" applyAlignment="0" applyProtection="0">
      <alignment vertical="center"/>
    </xf>
    <xf numFmtId="0" fontId="18" fillId="0" borderId="0" applyNumberFormat="0" applyFill="0" applyBorder="0" applyAlignment="0" applyProtection="0">
      <alignment vertical="center"/>
    </xf>
    <xf numFmtId="0" fontId="13" fillId="11" borderId="0" applyNumberFormat="0" applyBorder="0" applyAlignment="0" applyProtection="0">
      <alignment vertical="center"/>
    </xf>
    <xf numFmtId="0" fontId="30" fillId="34" borderId="20" applyNumberFormat="0" applyAlignment="0" applyProtection="0">
      <alignment vertical="center"/>
    </xf>
    <xf numFmtId="0" fontId="14" fillId="36" borderId="0" applyNumberFormat="0" applyBorder="0" applyAlignment="0" applyProtection="0">
      <alignment vertical="center"/>
    </xf>
    <xf numFmtId="0" fontId="2" fillId="0" borderId="19" applyNumberFormat="0" applyFill="0" applyAlignment="0" applyProtection="0">
      <alignment vertical="center"/>
    </xf>
    <xf numFmtId="0" fontId="26" fillId="28" borderId="0" applyNumberFormat="0" applyBorder="0" applyAlignment="0" applyProtection="0">
      <alignment vertical="center"/>
    </xf>
    <xf numFmtId="0" fontId="17" fillId="19" borderId="0" applyNumberFormat="0" applyBorder="0" applyAlignment="0" applyProtection="0">
      <alignment vertical="center"/>
    </xf>
    <xf numFmtId="0" fontId="13" fillId="40" borderId="0" applyNumberFormat="0" applyBorder="0" applyAlignment="0" applyProtection="0">
      <alignment vertical="center"/>
    </xf>
    <xf numFmtId="0" fontId="14" fillId="30" borderId="0" applyNumberFormat="0" applyBorder="0" applyAlignment="0" applyProtection="0">
      <alignment vertical="center"/>
    </xf>
    <xf numFmtId="0" fontId="14" fillId="2" borderId="0" applyNumberFormat="0" applyBorder="0" applyAlignment="0" applyProtection="0">
      <alignment vertical="center"/>
    </xf>
    <xf numFmtId="0" fontId="13" fillId="27" borderId="0" applyNumberFormat="0" applyBorder="0" applyAlignment="0" applyProtection="0">
      <alignment vertical="center"/>
    </xf>
    <xf numFmtId="0" fontId="14" fillId="33" borderId="0" applyNumberFormat="0" applyBorder="0" applyAlignment="0" applyProtection="0">
      <alignment vertical="center"/>
    </xf>
    <xf numFmtId="0" fontId="14" fillId="26" borderId="0" applyNumberFormat="0" applyBorder="0" applyAlignment="0" applyProtection="0">
      <alignment vertical="center"/>
    </xf>
    <xf numFmtId="0" fontId="14" fillId="18" borderId="0" applyNumberFormat="0" applyBorder="0" applyAlignment="0" applyProtection="0">
      <alignment vertical="center"/>
    </xf>
    <xf numFmtId="0" fontId="13" fillId="39" borderId="0" applyNumberFormat="0" applyBorder="0" applyAlignment="0" applyProtection="0">
      <alignment vertical="center"/>
    </xf>
    <xf numFmtId="0" fontId="13" fillId="16" borderId="0" applyNumberFormat="0" applyBorder="0" applyAlignment="0" applyProtection="0">
      <alignment vertical="center"/>
    </xf>
    <xf numFmtId="0" fontId="14" fillId="35" borderId="0" applyNumberFormat="0" applyBorder="0" applyAlignment="0" applyProtection="0">
      <alignment vertical="center"/>
    </xf>
    <xf numFmtId="0" fontId="14" fillId="15" borderId="0" applyNumberFormat="0" applyBorder="0" applyAlignment="0" applyProtection="0">
      <alignment vertical="center"/>
    </xf>
    <xf numFmtId="0" fontId="13" fillId="14" borderId="0" applyNumberFormat="0" applyBorder="0" applyAlignment="0" applyProtection="0">
      <alignment vertical="center"/>
    </xf>
    <xf numFmtId="0" fontId="13" fillId="25" borderId="0" applyNumberFormat="0" applyBorder="0" applyAlignment="0" applyProtection="0">
      <alignment vertical="center"/>
    </xf>
    <xf numFmtId="0" fontId="14" fillId="29" borderId="0" applyNumberFormat="0" applyBorder="0" applyAlignment="0" applyProtection="0">
      <alignment vertical="center"/>
    </xf>
    <xf numFmtId="0" fontId="13" fillId="17" borderId="0" applyNumberFormat="0" applyBorder="0" applyAlignment="0" applyProtection="0">
      <alignment vertical="center"/>
    </xf>
    <xf numFmtId="0" fontId="13" fillId="38" borderId="0" applyNumberFormat="0" applyBorder="0" applyAlignment="0" applyProtection="0">
      <alignment vertical="center"/>
    </xf>
    <xf numFmtId="0" fontId="14" fillId="37" borderId="0" applyNumberFormat="0" applyBorder="0" applyAlignment="0" applyProtection="0">
      <alignment vertical="center"/>
    </xf>
    <xf numFmtId="0" fontId="13" fillId="32" borderId="0" applyNumberFormat="0" applyBorder="0" applyAlignment="0" applyProtection="0">
      <alignment vertical="center"/>
    </xf>
    <xf numFmtId="0" fontId="0" fillId="0" borderId="0">
      <alignment vertical="center"/>
    </xf>
    <xf numFmtId="0" fontId="0" fillId="0" borderId="0">
      <alignment vertical="center"/>
    </xf>
  </cellStyleXfs>
  <cellXfs count="98">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182" fontId="0" fillId="0" borderId="1" xfId="0" applyNumberFormat="1" applyBorder="1" applyAlignment="1">
      <alignment horizontal="center" vertical="center"/>
    </xf>
    <xf numFmtId="180" fontId="0" fillId="0" borderId="1" xfId="0" applyNumberFormat="1" applyBorder="1" applyAlignment="1">
      <alignment horizontal="center" vertical="center"/>
    </xf>
    <xf numFmtId="0" fontId="2" fillId="2" borderId="2" xfId="0" applyFont="1" applyFill="1" applyBorder="1" applyAlignment="1">
      <alignment horizontal="center" vertical="center"/>
    </xf>
    <xf numFmtId="0" fontId="0" fillId="0" borderId="2" xfId="0" applyBorder="1" applyAlignment="1">
      <alignment horizontal="center" vertical="center"/>
    </xf>
    <xf numFmtId="0" fontId="2" fillId="0" borderId="3" xfId="0" applyFont="1" applyFill="1" applyBorder="1" applyAlignment="1">
      <alignment horizontal="center" vertical="center"/>
    </xf>
    <xf numFmtId="0" fontId="0" fillId="0" borderId="4" xfId="0" applyFill="1" applyBorder="1" applyAlignment="1">
      <alignment horizontal="center" vertical="center"/>
    </xf>
    <xf numFmtId="0" fontId="2" fillId="0" borderId="4" xfId="0" applyFont="1" applyFill="1" applyBorder="1" applyAlignment="1">
      <alignment horizontal="center" vertical="center"/>
    </xf>
    <xf numFmtId="0" fontId="0" fillId="0" borderId="3" xfId="0" applyFill="1" applyBorder="1" applyAlignment="1">
      <alignment horizontal="center" vertical="center"/>
    </xf>
    <xf numFmtId="0" fontId="2" fillId="3"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7" xfId="0" applyFont="1" applyFill="1" applyBorder="1" applyAlignment="1">
      <alignment horizontal="center" vertical="center" shrinkToFit="1"/>
    </xf>
    <xf numFmtId="0" fontId="2" fillId="5" borderId="8"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2" fillId="5" borderId="10" xfId="0" applyFont="1" applyFill="1" applyBorder="1" applyAlignment="1">
      <alignment horizontal="center" vertical="center" shrinkToFit="1"/>
    </xf>
    <xf numFmtId="0" fontId="3" fillId="0" borderId="1" xfId="0" applyFont="1" applyFill="1" applyBorder="1" applyAlignment="1">
      <alignment horizontal="center" vertical="center"/>
    </xf>
    <xf numFmtId="178" fontId="3" fillId="0" borderId="1" xfId="0" applyNumberFormat="1" applyFont="1" applyFill="1" applyBorder="1" applyAlignment="1">
      <alignment horizontal="center" vertical="center"/>
    </xf>
    <xf numFmtId="185" fontId="3" fillId="0" borderId="1" xfId="0" applyNumberFormat="1" applyFont="1" applyFill="1" applyBorder="1" applyAlignment="1">
      <alignment horizontal="center" vertical="center"/>
    </xf>
    <xf numFmtId="178" fontId="0" fillId="0" borderId="1" xfId="0" applyNumberFormat="1" applyBorder="1" applyAlignment="1">
      <alignment horizontal="center" vertical="center"/>
    </xf>
    <xf numFmtId="0" fontId="0" fillId="0" borderId="1" xfId="0" applyBorder="1" applyAlignment="1">
      <alignment vertical="center"/>
    </xf>
    <xf numFmtId="0" fontId="2" fillId="2" borderId="1" xfId="0" applyFont="1" applyFill="1" applyBorder="1" applyAlignment="1">
      <alignment horizontal="center" vertical="center" shrinkToFit="1"/>
    </xf>
    <xf numFmtId="181" fontId="0" fillId="0" borderId="1" xfId="9" applyNumberFormat="1"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 fillId="2" borderId="6" xfId="0" applyFont="1" applyFill="1" applyBorder="1" applyAlignment="1">
      <alignment vertical="center"/>
    </xf>
    <xf numFmtId="0" fontId="2" fillId="2" borderId="11" xfId="0" applyFont="1" applyFill="1" applyBorder="1" applyAlignment="1">
      <alignment vertical="center"/>
    </xf>
    <xf numFmtId="181" fontId="0" fillId="0" borderId="3" xfId="9" applyNumberFormat="1" applyFont="1" applyFill="1" applyBorder="1" applyAlignment="1">
      <alignment horizontal="center" vertical="center"/>
    </xf>
    <xf numFmtId="0" fontId="2" fillId="0" borderId="3" xfId="0" applyFont="1" applyFill="1" applyBorder="1" applyAlignment="1">
      <alignment vertical="center"/>
    </xf>
    <xf numFmtId="0" fontId="0" fillId="0" borderId="3" xfId="0" applyBorder="1" applyAlignment="1">
      <alignment horizontal="center" vertical="center"/>
    </xf>
    <xf numFmtId="0" fontId="2" fillId="5" borderId="11" xfId="0" applyFont="1" applyFill="1" applyBorder="1" applyAlignment="1">
      <alignment horizontal="center" vertical="center" shrinkToFit="1"/>
    </xf>
    <xf numFmtId="0" fontId="2" fillId="6" borderId="8"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1" xfId="0" applyFont="1" applyFill="1" applyBorder="1" applyAlignment="1">
      <alignment horizontal="center" vertical="center" shrinkToFit="1"/>
    </xf>
    <xf numFmtId="0" fontId="2" fillId="7" borderId="1"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0" fontId="2" fillId="8" borderId="3" xfId="0" applyFont="1" applyFill="1" applyBorder="1" applyAlignment="1">
      <alignment horizontal="center" vertical="center" shrinkToFit="1"/>
    </xf>
    <xf numFmtId="0" fontId="2" fillId="6" borderId="1" xfId="0" applyFont="1" applyFill="1" applyBorder="1" applyAlignment="1">
      <alignment horizontal="center" vertical="center" shrinkToFit="1"/>
    </xf>
    <xf numFmtId="0" fontId="2" fillId="6" borderId="10" xfId="0" applyFont="1" applyFill="1" applyBorder="1" applyAlignment="1">
      <alignment horizontal="center" vertical="center" shrinkToFit="1"/>
    </xf>
    <xf numFmtId="0" fontId="2" fillId="8" borderId="1" xfId="0" applyFont="1" applyFill="1" applyBorder="1" applyAlignment="1">
      <alignment horizontal="center" vertical="center" shrinkToFit="1"/>
    </xf>
    <xf numFmtId="0" fontId="2" fillId="8" borderId="10" xfId="0"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0" fontId="0" fillId="0" borderId="0" xfId="0" applyAlignment="1">
      <alignment horizontal="center" vertical="center"/>
    </xf>
    <xf numFmtId="0" fontId="2" fillId="8" borderId="11" xfId="0" applyFont="1" applyFill="1" applyBorder="1" applyAlignment="1">
      <alignment horizontal="center" vertical="center" shrinkToFit="1"/>
    </xf>
    <xf numFmtId="0" fontId="2" fillId="9" borderId="1" xfId="0" applyFont="1" applyFill="1" applyBorder="1" applyAlignment="1">
      <alignment horizontal="center" vertical="center" shrinkToFit="1"/>
    </xf>
    <xf numFmtId="182" fontId="3" fillId="0" borderId="1" xfId="0" applyNumberFormat="1" applyFont="1" applyFill="1" applyBorder="1" applyAlignment="1">
      <alignment horizontal="center" vertical="center"/>
    </xf>
    <xf numFmtId="180" fontId="3" fillId="0" borderId="1" xfId="0" applyNumberFormat="1" applyFont="1" applyFill="1" applyBorder="1" applyAlignment="1">
      <alignment horizontal="center" vertical="center"/>
    </xf>
    <xf numFmtId="0" fontId="0" fillId="10" borderId="1" xfId="0" applyFill="1" applyBorder="1" applyAlignment="1">
      <alignment horizontal="center" vertical="center"/>
    </xf>
    <xf numFmtId="178" fontId="0" fillId="10" borderId="1" xfId="0" applyNumberFormat="1" applyFill="1" applyBorder="1" applyAlignment="1">
      <alignment horizontal="center" vertical="center"/>
    </xf>
    <xf numFmtId="0" fontId="0" fillId="0" borderId="0" xfId="0" applyFont="1" applyAlignment="1">
      <alignment horizontal="center" vertical="center"/>
    </xf>
    <xf numFmtId="56" fontId="3" fillId="0" borderId="1" xfId="0" applyNumberFormat="1" applyFont="1" applyFill="1" applyBorder="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left" vertical="center"/>
    </xf>
    <xf numFmtId="0" fontId="5"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7" fillId="11"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1" xfId="0" applyFont="1" applyBorder="1" applyAlignment="1">
      <alignment horizontal="center" vertical="center"/>
    </xf>
    <xf numFmtId="14" fontId="6" fillId="0" borderId="1" xfId="0" applyNumberFormat="1" applyFont="1" applyBorder="1" applyAlignment="1">
      <alignment horizontal="center" vertical="center"/>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6" fillId="0" borderId="1" xfId="0" applyFont="1" applyBorder="1" applyAlignment="1">
      <alignment horizontal="center" vertical="center"/>
    </xf>
    <xf numFmtId="0" fontId="9" fillId="0" borderId="0" xfId="0" applyFont="1"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10" fillId="0" borderId="0" xfId="0" applyFont="1" applyAlignment="1">
      <alignment horizontal="center" vertical="center"/>
    </xf>
    <xf numFmtId="0" fontId="11" fillId="0" borderId="0" xfId="0" applyFont="1">
      <alignment vertical="center"/>
    </xf>
    <xf numFmtId="0" fontId="0" fillId="12" borderId="0" xfId="0" applyFill="1">
      <alignment vertical="center"/>
    </xf>
    <xf numFmtId="0" fontId="0" fillId="13" borderId="0" xfId="0" applyFill="1">
      <alignment vertical="center"/>
    </xf>
    <xf numFmtId="0" fontId="0" fillId="0" borderId="0" xfId="0" applyFill="1">
      <alignment vertical="center"/>
    </xf>
    <xf numFmtId="0" fontId="3" fillId="12" borderId="1" xfId="0" applyFont="1" applyFill="1" applyBorder="1" applyAlignment="1">
      <alignment horizontal="center" vertical="center"/>
    </xf>
    <xf numFmtId="178" fontId="3" fillId="12" borderId="1" xfId="0" applyNumberFormat="1" applyFont="1" applyFill="1" applyBorder="1" applyAlignment="1">
      <alignment horizontal="center" vertical="center"/>
    </xf>
    <xf numFmtId="185" fontId="3" fillId="12" borderId="1" xfId="0" applyNumberFormat="1" applyFont="1" applyFill="1" applyBorder="1" applyAlignment="1">
      <alignment horizontal="center" vertical="center"/>
    </xf>
    <xf numFmtId="0" fontId="3" fillId="13" borderId="1" xfId="0" applyFont="1" applyFill="1" applyBorder="1" applyAlignment="1">
      <alignment horizontal="center" vertical="center"/>
    </xf>
    <xf numFmtId="178" fontId="3" fillId="13" borderId="1" xfId="0" applyNumberFormat="1" applyFont="1" applyFill="1" applyBorder="1" applyAlignment="1">
      <alignment horizontal="center" vertical="center"/>
    </xf>
    <xf numFmtId="185" fontId="3" fillId="13" borderId="1" xfId="0" applyNumberFormat="1" applyFont="1" applyFill="1" applyBorder="1" applyAlignment="1">
      <alignment horizontal="center" vertical="center"/>
    </xf>
    <xf numFmtId="176" fontId="3" fillId="12" borderId="1" xfId="0" applyNumberFormat="1" applyFont="1" applyFill="1" applyBorder="1" applyAlignment="1">
      <alignment horizontal="center" vertical="center"/>
    </xf>
    <xf numFmtId="176" fontId="3" fillId="13" borderId="1" xfId="0" applyNumberFormat="1" applyFont="1" applyFill="1" applyBorder="1" applyAlignment="1">
      <alignment horizontal="center" vertical="center"/>
    </xf>
    <xf numFmtId="182" fontId="3" fillId="12" borderId="1" xfId="0" applyNumberFormat="1" applyFont="1" applyFill="1" applyBorder="1" applyAlignment="1">
      <alignment horizontal="center" vertical="center"/>
    </xf>
    <xf numFmtId="180" fontId="3" fillId="12" borderId="1" xfId="0" applyNumberFormat="1" applyFont="1" applyFill="1" applyBorder="1" applyAlignment="1">
      <alignment horizontal="center" vertical="center"/>
    </xf>
    <xf numFmtId="0" fontId="1" fillId="12" borderId="0" xfId="0" applyFont="1" applyFill="1" applyAlignment="1">
      <alignment horizontal="center" vertical="center"/>
    </xf>
    <xf numFmtId="182" fontId="3" fillId="13" borderId="1" xfId="0" applyNumberFormat="1" applyFont="1" applyFill="1" applyBorder="1" applyAlignment="1">
      <alignment horizontal="center" vertical="center"/>
    </xf>
    <xf numFmtId="180" fontId="3" fillId="13" borderId="1" xfId="0" applyNumberFormat="1" applyFont="1" applyFill="1" applyBorder="1" applyAlignment="1">
      <alignment horizontal="center" vertical="center"/>
    </xf>
    <xf numFmtId="0" fontId="1" fillId="13" borderId="0" xfId="0" applyFont="1" applyFill="1" applyAlignment="1">
      <alignment horizontal="center" vertical="center"/>
    </xf>
    <xf numFmtId="0" fontId="1" fillId="0" borderId="0" xfId="0" applyFont="1" applyFill="1" applyAlignment="1">
      <alignment horizontal="center" vertical="center"/>
    </xf>
    <xf numFmtId="0" fontId="0" fillId="0" borderId="0" xfId="0" applyAlignment="1">
      <alignment horizontal="center" vertical="center"/>
    </xf>
  </cellXfs>
  <cellStyles count="51">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 name="標準 2" xfId="49"/>
    <cellStyle name="標準 3" xfId="50"/>
  </cellStyles>
  <dxfs count="2">
    <dxf>
      <font>
        <b val="1"/>
        <i val="0"/>
        <strike val="0"/>
        <color rgb="FF0000FF"/>
      </font>
    </dxf>
    <dxf>
      <font>
        <b val="1"/>
        <i val="0"/>
        <strike val="0"/>
        <color rgb="FFFF0000"/>
      </font>
    </dxf>
  </dxfs>
  <tableStyles count="0" defaultTableStyle="TableStyleMedium2" defaultPivotStyle="PivotStyleLight16"/>
  <colors>
    <mruColors>
      <color rgb="00FFFF99"/>
      <color rgb="00FFCC99"/>
      <color rgb="00CCFFCC"/>
      <color rgb="00CCCCFF"/>
      <color rgb="00FFFFCC"/>
      <color rgb="00DAEEF3"/>
      <color rgb="00FFCCFF"/>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38100</xdr:colOff>
      <xdr:row>2</xdr:row>
      <xdr:rowOff>15240</xdr:rowOff>
    </xdr:from>
    <xdr:to>
      <xdr:col>18</xdr:col>
      <xdr:colOff>339090</xdr:colOff>
      <xdr:row>27</xdr:row>
      <xdr:rowOff>7620</xdr:rowOff>
    </xdr:to>
    <xdr:pic>
      <xdr:nvPicPr>
        <xdr:cNvPr id="2" name="図形 1" descr="2019-01-12_15h31_16"/>
        <xdr:cNvPicPr>
          <a:picLocks noChangeAspect="1"/>
        </xdr:cNvPicPr>
      </xdr:nvPicPr>
      <xdr:blipFill>
        <a:blip r:embed="rId1"/>
        <a:stretch>
          <a:fillRect/>
        </a:stretch>
      </xdr:blipFill>
      <xdr:spPr>
        <a:xfrm>
          <a:off x="1109980" y="381000"/>
          <a:ext cx="10054590" cy="4709160"/>
        </a:xfrm>
        <a:prstGeom prst="rect">
          <a:avLst/>
        </a:prstGeom>
      </xdr:spPr>
    </xdr:pic>
    <xdr:clientData/>
  </xdr:twoCellAnchor>
  <xdr:twoCellAnchor editAs="oneCell">
    <xdr:from>
      <xdr:col>2</xdr:col>
      <xdr:colOff>149860</xdr:colOff>
      <xdr:row>34</xdr:row>
      <xdr:rowOff>152400</xdr:rowOff>
    </xdr:from>
    <xdr:to>
      <xdr:col>18</xdr:col>
      <xdr:colOff>517525</xdr:colOff>
      <xdr:row>68</xdr:row>
      <xdr:rowOff>6350</xdr:rowOff>
    </xdr:to>
    <xdr:pic>
      <xdr:nvPicPr>
        <xdr:cNvPr id="3" name="図形 2" descr="2019-01-12_15h47_05"/>
        <xdr:cNvPicPr>
          <a:picLocks noChangeAspect="1"/>
        </xdr:cNvPicPr>
      </xdr:nvPicPr>
      <xdr:blipFill>
        <a:blip r:embed="rId2"/>
        <a:stretch>
          <a:fillRect/>
        </a:stretch>
      </xdr:blipFill>
      <xdr:spPr>
        <a:xfrm>
          <a:off x="1221740" y="6515100"/>
          <a:ext cx="10121265" cy="6216650"/>
        </a:xfrm>
        <a:prstGeom prst="rect">
          <a:avLst/>
        </a:prstGeom>
      </xdr:spPr>
    </xdr:pic>
    <xdr:clientData/>
  </xdr:twoCellAnchor>
  <xdr:twoCellAnchor editAs="oneCell">
    <xdr:from>
      <xdr:col>2</xdr:col>
      <xdr:colOff>12065</xdr:colOff>
      <xdr:row>70</xdr:row>
      <xdr:rowOff>30480</xdr:rowOff>
    </xdr:from>
    <xdr:to>
      <xdr:col>18</xdr:col>
      <xdr:colOff>215265</xdr:colOff>
      <xdr:row>108</xdr:row>
      <xdr:rowOff>116840</xdr:rowOff>
    </xdr:to>
    <xdr:pic>
      <xdr:nvPicPr>
        <xdr:cNvPr id="4" name="図形 3" descr="2019-01-12_16h00_50"/>
        <xdr:cNvPicPr>
          <a:picLocks noChangeAspect="1"/>
        </xdr:cNvPicPr>
      </xdr:nvPicPr>
      <xdr:blipFill>
        <a:blip r:embed="rId3"/>
        <a:stretch>
          <a:fillRect/>
        </a:stretch>
      </xdr:blipFill>
      <xdr:spPr>
        <a:xfrm>
          <a:off x="1083945" y="13266420"/>
          <a:ext cx="9956800" cy="7035800"/>
        </a:xfrm>
        <a:prstGeom prst="rect">
          <a:avLst/>
        </a:prstGeom>
      </xdr:spPr>
    </xdr:pic>
    <xdr:clientData/>
  </xdr:twoCellAnchor>
  <xdr:twoCellAnchor editAs="oneCell">
    <xdr:from>
      <xdr:col>2</xdr:col>
      <xdr:colOff>53340</xdr:colOff>
      <xdr:row>111</xdr:row>
      <xdr:rowOff>76200</xdr:rowOff>
    </xdr:from>
    <xdr:to>
      <xdr:col>18</xdr:col>
      <xdr:colOff>358140</xdr:colOff>
      <xdr:row>138</xdr:row>
      <xdr:rowOff>143510</xdr:rowOff>
    </xdr:to>
    <xdr:pic>
      <xdr:nvPicPr>
        <xdr:cNvPr id="5" name="図形 4" descr="2019-01-12_16h32_18"/>
        <xdr:cNvPicPr>
          <a:picLocks noChangeAspect="1"/>
        </xdr:cNvPicPr>
      </xdr:nvPicPr>
      <xdr:blipFill>
        <a:blip r:embed="rId4"/>
        <a:stretch>
          <a:fillRect/>
        </a:stretch>
      </xdr:blipFill>
      <xdr:spPr>
        <a:xfrm>
          <a:off x="1125220" y="20955000"/>
          <a:ext cx="10058400" cy="5005070"/>
        </a:xfrm>
        <a:prstGeom prst="rect">
          <a:avLst/>
        </a:prstGeom>
      </xdr:spPr>
    </xdr:pic>
    <xdr:clientData/>
  </xdr:twoCellAnchor>
  <xdr:twoCellAnchor editAs="oneCell">
    <xdr:from>
      <xdr:col>2</xdr:col>
      <xdr:colOff>45720</xdr:colOff>
      <xdr:row>149</xdr:row>
      <xdr:rowOff>30480</xdr:rowOff>
    </xdr:from>
    <xdr:to>
      <xdr:col>18</xdr:col>
      <xdr:colOff>350520</xdr:colOff>
      <xdr:row>181</xdr:row>
      <xdr:rowOff>29210</xdr:rowOff>
    </xdr:to>
    <xdr:pic>
      <xdr:nvPicPr>
        <xdr:cNvPr id="7" name="図形 6" descr="2019-01-12_17h11_38"/>
        <xdr:cNvPicPr>
          <a:picLocks noChangeAspect="1"/>
        </xdr:cNvPicPr>
      </xdr:nvPicPr>
      <xdr:blipFill>
        <a:blip r:embed="rId5"/>
        <a:stretch>
          <a:fillRect/>
        </a:stretch>
      </xdr:blipFill>
      <xdr:spPr>
        <a:xfrm>
          <a:off x="1117600" y="28003500"/>
          <a:ext cx="10058400" cy="5850890"/>
        </a:xfrm>
        <a:prstGeom prst="rect">
          <a:avLst/>
        </a:prstGeom>
      </xdr:spPr>
    </xdr:pic>
    <xdr:clientData/>
  </xdr:twoCellAnchor>
  <xdr:twoCellAnchor editAs="oneCell">
    <xdr:from>
      <xdr:col>1</xdr:col>
      <xdr:colOff>264160</xdr:colOff>
      <xdr:row>187</xdr:row>
      <xdr:rowOff>216535</xdr:rowOff>
    </xdr:from>
    <xdr:to>
      <xdr:col>18</xdr:col>
      <xdr:colOff>11430</xdr:colOff>
      <xdr:row>214</xdr:row>
      <xdr:rowOff>33020</xdr:rowOff>
    </xdr:to>
    <xdr:pic>
      <xdr:nvPicPr>
        <xdr:cNvPr id="8" name="図形 7" descr="2019-01-12_19h00_45"/>
        <xdr:cNvPicPr>
          <a:picLocks noChangeAspect="1"/>
        </xdr:cNvPicPr>
      </xdr:nvPicPr>
      <xdr:blipFill>
        <a:blip r:embed="rId6"/>
        <a:stretch>
          <a:fillRect/>
        </a:stretch>
      </xdr:blipFill>
      <xdr:spPr>
        <a:xfrm>
          <a:off x="778510" y="35138995"/>
          <a:ext cx="10058400" cy="4899025"/>
        </a:xfrm>
        <a:prstGeom prst="rect">
          <a:avLst/>
        </a:prstGeom>
      </xdr:spPr>
    </xdr:pic>
    <xdr:clientData/>
  </xdr:twoCellAnchor>
  <xdr:twoCellAnchor editAs="oneCell">
    <xdr:from>
      <xdr:col>1</xdr:col>
      <xdr:colOff>401320</xdr:colOff>
      <xdr:row>223</xdr:row>
      <xdr:rowOff>27305</xdr:rowOff>
    </xdr:from>
    <xdr:to>
      <xdr:col>17</xdr:col>
      <xdr:colOff>540385</xdr:colOff>
      <xdr:row>259</xdr:row>
      <xdr:rowOff>166370</xdr:rowOff>
    </xdr:to>
    <xdr:pic>
      <xdr:nvPicPr>
        <xdr:cNvPr id="9" name="図形 8" descr="2019-01-12_19h24_22"/>
        <xdr:cNvPicPr>
          <a:picLocks noChangeAspect="1"/>
        </xdr:cNvPicPr>
      </xdr:nvPicPr>
      <xdr:blipFill>
        <a:blip r:embed="rId7"/>
        <a:stretch>
          <a:fillRect/>
        </a:stretch>
      </xdr:blipFill>
      <xdr:spPr>
        <a:xfrm>
          <a:off x="915670" y="41678225"/>
          <a:ext cx="9840595" cy="6867525"/>
        </a:xfrm>
        <a:prstGeom prst="rect">
          <a:avLst/>
        </a:prstGeom>
      </xdr:spPr>
    </xdr:pic>
    <xdr:clientData/>
  </xdr:twoCellAnchor>
  <xdr:twoCellAnchor editAs="oneCell">
    <xdr:from>
      <xdr:col>2</xdr:col>
      <xdr:colOff>30480</xdr:colOff>
      <xdr:row>270</xdr:row>
      <xdr:rowOff>30480</xdr:rowOff>
    </xdr:from>
    <xdr:to>
      <xdr:col>18</xdr:col>
      <xdr:colOff>335280</xdr:colOff>
      <xdr:row>303</xdr:row>
      <xdr:rowOff>83185</xdr:rowOff>
    </xdr:to>
    <xdr:pic>
      <xdr:nvPicPr>
        <xdr:cNvPr id="10" name="図形 9" descr="2019-01-12_19h59_03"/>
        <xdr:cNvPicPr>
          <a:picLocks noChangeAspect="1"/>
        </xdr:cNvPicPr>
      </xdr:nvPicPr>
      <xdr:blipFill>
        <a:blip r:embed="rId8"/>
        <a:stretch>
          <a:fillRect/>
        </a:stretch>
      </xdr:blipFill>
      <xdr:spPr>
        <a:xfrm>
          <a:off x="1102360" y="50566320"/>
          <a:ext cx="10058400" cy="6087745"/>
        </a:xfrm>
        <a:prstGeom prst="rect">
          <a:avLst/>
        </a:prstGeom>
      </xdr:spPr>
    </xdr:pic>
    <xdr:clientData/>
  </xdr:twoCellAnchor>
  <xdr:twoCellAnchor editAs="oneCell">
    <xdr:from>
      <xdr:col>2</xdr:col>
      <xdr:colOff>22860</xdr:colOff>
      <xdr:row>312</xdr:row>
      <xdr:rowOff>15240</xdr:rowOff>
    </xdr:from>
    <xdr:to>
      <xdr:col>18</xdr:col>
      <xdr:colOff>327660</xdr:colOff>
      <xdr:row>341</xdr:row>
      <xdr:rowOff>71755</xdr:rowOff>
    </xdr:to>
    <xdr:pic>
      <xdr:nvPicPr>
        <xdr:cNvPr id="11" name="図形 10" descr="2019-01-12_20h29_39"/>
        <xdr:cNvPicPr>
          <a:picLocks noChangeAspect="1"/>
        </xdr:cNvPicPr>
      </xdr:nvPicPr>
      <xdr:blipFill>
        <a:blip r:embed="rId9"/>
        <a:stretch>
          <a:fillRect/>
        </a:stretch>
      </xdr:blipFill>
      <xdr:spPr>
        <a:xfrm>
          <a:off x="1094740" y="58376820"/>
          <a:ext cx="10058400" cy="5360035"/>
        </a:xfrm>
        <a:prstGeom prst="rect">
          <a:avLst/>
        </a:prstGeom>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13"/>
  <sheetViews>
    <sheetView workbookViewId="0">
      <selection activeCell="A3" sqref="A3"/>
    </sheetView>
  </sheetViews>
  <sheetFormatPr defaultColWidth="8.88888888888889" defaultRowHeight="13.2" outlineLevelCol="1"/>
  <sheetData>
    <row r="2" spans="1:1">
      <c r="A2" t="s">
        <v>0</v>
      </c>
    </row>
    <row r="3" spans="1:1">
      <c r="A3">
        <v>100000</v>
      </c>
    </row>
    <row r="5" spans="1:1">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C109"/>
  <sheetViews>
    <sheetView zoomScale="80" zoomScaleNormal="80" workbookViewId="0">
      <pane ySplit="8" topLeftCell="A9" activePane="bottomLeft" state="frozen"/>
      <selection/>
      <selection pane="bottomLeft" activeCell="T4" sqref="T4"/>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500000</v>
      </c>
      <c r="M2" s="54"/>
      <c r="N2" s="2" t="s">
        <v>15</v>
      </c>
      <c r="O2" s="2"/>
      <c r="P2" s="26">
        <f>SUM(L2,D4)</f>
        <v>727285.343380063</v>
      </c>
      <c r="Q2" s="3"/>
      <c r="R2" s="49"/>
      <c r="S2" s="49"/>
      <c r="T2" s="49"/>
    </row>
    <row r="3" ht="57" customHeight="1" spans="2:19">
      <c r="B3" s="2" t="s">
        <v>16</v>
      </c>
      <c r="C3" s="2"/>
      <c r="D3" s="4" t="s">
        <v>17</v>
      </c>
      <c r="E3" s="4"/>
      <c r="F3" s="4"/>
      <c r="G3" s="4"/>
      <c r="H3" s="4"/>
      <c r="I3" s="4"/>
      <c r="J3" s="2" t="s">
        <v>18</v>
      </c>
      <c r="K3" s="2"/>
      <c r="L3" s="4" t="s">
        <v>19</v>
      </c>
      <c r="M3" s="27"/>
      <c r="N3" s="27"/>
      <c r="O3" s="27"/>
      <c r="P3" s="27"/>
      <c r="Q3" s="27"/>
      <c r="R3" s="49"/>
      <c r="S3" s="49"/>
    </row>
    <row r="4" spans="2:20">
      <c r="B4" s="2" t="s">
        <v>20</v>
      </c>
      <c r="C4" s="2"/>
      <c r="D4" s="5">
        <f>SUM($R$9:$S$993)</f>
        <v>227285.343380063</v>
      </c>
      <c r="E4" s="5"/>
      <c r="F4" s="2" t="s">
        <v>21</v>
      </c>
      <c r="G4" s="2"/>
      <c r="H4" s="6">
        <f>SUM($T$9:$U$108)</f>
        <v>312.000000000001</v>
      </c>
      <c r="I4" s="3"/>
      <c r="J4" s="28" t="s">
        <v>22</v>
      </c>
      <c r="K4" s="28"/>
      <c r="L4" s="26">
        <f>MAX($C$9:$D$990)-C9</f>
        <v>227285.343380062</v>
      </c>
      <c r="M4" s="26"/>
      <c r="N4" s="28" t="s">
        <v>23</v>
      </c>
      <c r="O4" s="28"/>
      <c r="P4" s="5">
        <f>SUMIF(R9:S990,"&lt;0",R9:S990)</f>
        <v>-230447.931377803</v>
      </c>
      <c r="Q4" s="5"/>
      <c r="R4" s="49"/>
      <c r="S4" s="49"/>
      <c r="T4" s="49"/>
    </row>
    <row r="5" spans="2:20">
      <c r="B5" s="7" t="s">
        <v>24</v>
      </c>
      <c r="C5" s="3">
        <f>COUNTIF($R$9:$R$990,"&gt;0")</f>
        <v>42</v>
      </c>
      <c r="D5" s="2" t="s">
        <v>25</v>
      </c>
      <c r="E5" s="8">
        <f>COUNTIF($R$9:$R$990,"&lt;0")</f>
        <v>34</v>
      </c>
      <c r="F5" s="2" t="s">
        <v>26</v>
      </c>
      <c r="G5" s="3">
        <f>COUNTIF($R$9:$R$990,"=0")</f>
        <v>5</v>
      </c>
      <c r="H5" s="2" t="s">
        <v>27</v>
      </c>
      <c r="I5" s="29">
        <f>C5/SUM(C5,E5,G5)</f>
        <v>0.518518518518518</v>
      </c>
      <c r="J5" s="7" t="s">
        <v>28</v>
      </c>
      <c r="K5" s="2"/>
      <c r="L5" s="30">
        <f>MAX(V9:V993)</f>
        <v>2</v>
      </c>
      <c r="M5" s="31"/>
      <c r="N5" s="32" t="s">
        <v>29</v>
      </c>
      <c r="O5" s="33"/>
      <c r="P5" s="30">
        <f>MAX(W9:W993)</f>
        <v>5</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500000</v>
      </c>
      <c r="D9" s="24"/>
      <c r="E9" s="23">
        <v>2018</v>
      </c>
      <c r="F9" s="25">
        <v>43644</v>
      </c>
      <c r="G9" s="23" t="s">
        <v>44</v>
      </c>
      <c r="H9" s="23">
        <v>110.38</v>
      </c>
      <c r="I9" s="23"/>
      <c r="J9" s="23">
        <v>20</v>
      </c>
      <c r="K9" s="24">
        <f t="shared" ref="K9:K72" si="0">IF(J9="","",C9*0.01)</f>
        <v>5000</v>
      </c>
      <c r="L9" s="24"/>
      <c r="M9" s="48">
        <f>IF(J9="","",(K9/J9)/LOOKUP(RIGHT($D$2,3),定数!$A$6:$A$13,定数!$B$6:$B$13))</f>
        <v>2.5</v>
      </c>
      <c r="N9" s="23">
        <v>2018</v>
      </c>
      <c r="O9" s="25">
        <v>43644</v>
      </c>
      <c r="P9" s="23">
        <v>110.75</v>
      </c>
      <c r="Q9" s="23"/>
      <c r="R9" s="52">
        <f>IF(P9="","",T9*M9*LOOKUP(RIGHT($D$2,3),定数!$A$6:$A$13,定数!$B$6:$B$13))</f>
        <v>9250.00000000013</v>
      </c>
      <c r="S9" s="52"/>
      <c r="T9" s="53">
        <f>IF(P9="","",IF(G9="買",(P9-H9),(H9-P9))*IF(RIGHT($D$2,3)="JPY",100,10000))</f>
        <v>37.0000000000005</v>
      </c>
      <c r="U9" s="53"/>
      <c r="V9" s="56">
        <f t="shared" ref="V9:V22" si="1">IF(T9&lt;&gt;"",IF(T9&gt;0,1+V8,0),"")</f>
        <v>1</v>
      </c>
      <c r="W9">
        <f t="shared" ref="W9:W72" si="2">IF(T9&lt;&gt;"",IF(T9&lt;0,1+W8,0),"")</f>
        <v>0</v>
      </c>
    </row>
    <row r="10" spans="2:23">
      <c r="B10" s="23">
        <v>2</v>
      </c>
      <c r="C10" s="24">
        <f t="shared" ref="C10:C73" si="3">IF(R9="","",C9+R9)</f>
        <v>509250</v>
      </c>
      <c r="D10" s="24"/>
      <c r="E10" s="23" t="s">
        <v>45</v>
      </c>
      <c r="F10" s="25">
        <v>43645</v>
      </c>
      <c r="G10" s="23" t="s">
        <v>44</v>
      </c>
      <c r="H10" s="23">
        <v>110.78</v>
      </c>
      <c r="I10" s="23"/>
      <c r="J10" s="23">
        <v>17</v>
      </c>
      <c r="K10" s="24">
        <f t="shared" si="0"/>
        <v>5092.5</v>
      </c>
      <c r="L10" s="24"/>
      <c r="M10" s="48">
        <f>IF(J10="","",(K10/J10)/LOOKUP(RIGHT($D$2,3),定数!$A$6:$A$13,定数!$B$6:$B$13))</f>
        <v>2.99558823529412</v>
      </c>
      <c r="N10" s="23" t="s">
        <v>45</v>
      </c>
      <c r="O10" s="25">
        <v>43645</v>
      </c>
      <c r="P10" s="23">
        <v>110.61</v>
      </c>
      <c r="Q10" s="23"/>
      <c r="R10" s="52">
        <f>IF(P10="","",T10*M10*LOOKUP(RIGHT($D$2,3),定数!$A$6:$A$13,定数!$B$6:$B$13))</f>
        <v>-5092.50000000006</v>
      </c>
      <c r="S10" s="52"/>
      <c r="T10" s="53">
        <f>IF(P10="","",IF(G10="買",(P10-H10),(H10-P10))*IF(RIGHT($D$2,3)="JPY",100,10000))</f>
        <v>-17.0000000000002</v>
      </c>
      <c r="U10" s="53"/>
      <c r="V10" s="1">
        <f t="shared" si="1"/>
        <v>0</v>
      </c>
      <c r="W10">
        <f t="shared" si="2"/>
        <v>1</v>
      </c>
    </row>
    <row r="11" spans="2:23">
      <c r="B11" s="23">
        <v>3</v>
      </c>
      <c r="C11" s="24">
        <f t="shared" si="3"/>
        <v>504157.5</v>
      </c>
      <c r="D11" s="24"/>
      <c r="E11" s="23" t="s">
        <v>45</v>
      </c>
      <c r="F11" s="25">
        <v>43648</v>
      </c>
      <c r="G11" s="23" t="s">
        <v>44</v>
      </c>
      <c r="H11" s="23">
        <v>110.87</v>
      </c>
      <c r="I11" s="23"/>
      <c r="J11" s="23">
        <v>13</v>
      </c>
      <c r="K11" s="24">
        <f t="shared" si="0"/>
        <v>5041.575</v>
      </c>
      <c r="L11" s="24"/>
      <c r="M11" s="48">
        <f>IF(J11="","",(K11/J11)/LOOKUP(RIGHT($D$2,3),定数!$A$6:$A$13,定数!$B$6:$B$13))</f>
        <v>3.87813461538462</v>
      </c>
      <c r="N11" s="23" t="s">
        <v>45</v>
      </c>
      <c r="O11" s="25">
        <v>43648</v>
      </c>
      <c r="P11" s="23">
        <v>111.11</v>
      </c>
      <c r="Q11" s="23"/>
      <c r="R11" s="52">
        <f>IF(P11="","",T11*M11*LOOKUP(RIGHT($D$2,3),定数!$A$6:$A$13,定数!$B$6:$B$13))</f>
        <v>9307.52307692288</v>
      </c>
      <c r="S11" s="52"/>
      <c r="T11" s="53">
        <f>IF(P11="","",IF(G11="買",(P11-H11),(H11-P11))*IF(RIGHT($D$2,3)="JPY",100,10000))</f>
        <v>23.9999999999995</v>
      </c>
      <c r="U11" s="53"/>
      <c r="V11" s="1">
        <f t="shared" si="1"/>
        <v>1</v>
      </c>
      <c r="W11">
        <f t="shared" si="2"/>
        <v>0</v>
      </c>
    </row>
    <row r="12" spans="1:24">
      <c r="A12" s="79"/>
      <c r="B12" s="82">
        <v>4</v>
      </c>
      <c r="C12" s="83">
        <f t="shared" si="3"/>
        <v>513465.023076923</v>
      </c>
      <c r="D12" s="83"/>
      <c r="E12" s="82" t="s">
        <v>45</v>
      </c>
      <c r="F12" s="84">
        <v>43651</v>
      </c>
      <c r="G12" s="82" t="s">
        <v>46</v>
      </c>
      <c r="H12" s="82">
        <v>110.38</v>
      </c>
      <c r="I12" s="82"/>
      <c r="J12" s="82">
        <v>23</v>
      </c>
      <c r="K12" s="83">
        <f t="shared" si="0"/>
        <v>5134.65023076923</v>
      </c>
      <c r="L12" s="83"/>
      <c r="M12" s="88">
        <f>IF(J12="","",(K12/J12)/LOOKUP(RIGHT($D$2,3),定数!$A$6:$A$13,定数!$B$6:$B$13))</f>
        <v>2.23245662207358</v>
      </c>
      <c r="N12" s="82" t="s">
        <v>45</v>
      </c>
      <c r="O12" s="84">
        <v>43651</v>
      </c>
      <c r="P12" s="82">
        <v>110.61</v>
      </c>
      <c r="Q12" s="82"/>
      <c r="R12" s="90">
        <f>IF(P12="","",T12*M12*LOOKUP(RIGHT($D$2,3),定数!$A$6:$A$13,定数!$B$6:$B$13))</f>
        <v>-5134.65023076932</v>
      </c>
      <c r="S12" s="90"/>
      <c r="T12" s="91">
        <f>IF(P12="","",IF(G12="買",(P12-H12),(H12-P12))*IF(RIGHT($D$2,3)="JPY",100,10000))</f>
        <v>-23.0000000000004</v>
      </c>
      <c r="U12" s="91"/>
      <c r="V12" s="92">
        <f t="shared" si="1"/>
        <v>0</v>
      </c>
      <c r="W12" s="79">
        <f t="shared" si="2"/>
        <v>1</v>
      </c>
      <c r="X12" s="79" t="s">
        <v>47</v>
      </c>
    </row>
    <row r="13" spans="1:24">
      <c r="A13" s="79"/>
      <c r="B13" s="82">
        <v>5</v>
      </c>
      <c r="C13" s="83">
        <f t="shared" si="3"/>
        <v>508330.372846154</v>
      </c>
      <c r="D13" s="83"/>
      <c r="E13" s="82" t="s">
        <v>45</v>
      </c>
      <c r="F13" s="84">
        <v>43652</v>
      </c>
      <c r="G13" s="82" t="s">
        <v>46</v>
      </c>
      <c r="H13" s="82">
        <v>110.61</v>
      </c>
      <c r="I13" s="82"/>
      <c r="J13" s="82">
        <v>5</v>
      </c>
      <c r="K13" s="83">
        <f t="shared" si="0"/>
        <v>5083.30372846154</v>
      </c>
      <c r="L13" s="83"/>
      <c r="M13" s="88">
        <f>IF(J13="","",(K13/J13)/LOOKUP(RIGHT($D$2,3),定数!$A$6:$A$13,定数!$B$6:$B$13))</f>
        <v>10.1666074569231</v>
      </c>
      <c r="N13" s="82" t="s">
        <v>45</v>
      </c>
      <c r="O13" s="84">
        <v>43652</v>
      </c>
      <c r="P13" s="82">
        <v>110.52</v>
      </c>
      <c r="Q13" s="82"/>
      <c r="R13" s="90">
        <f>IF(P13="","",T13*M13*LOOKUP(RIGHT($D$2,3),定数!$A$6:$A$13,定数!$B$6:$B$13))</f>
        <v>9149.94671123111</v>
      </c>
      <c r="S13" s="90"/>
      <c r="T13" s="91">
        <f>IF(P13="","",IF(G13="買",(P13-H13),(H13-P13))*IF(RIGHT($D$2,3)="JPY",100,10000))</f>
        <v>9.00000000000034</v>
      </c>
      <c r="U13" s="91"/>
      <c r="V13" s="92">
        <f t="shared" si="1"/>
        <v>1</v>
      </c>
      <c r="W13" s="79">
        <f t="shared" si="2"/>
        <v>0</v>
      </c>
      <c r="X13" s="79" t="s">
        <v>48</v>
      </c>
    </row>
    <row r="14" spans="2:24">
      <c r="B14" s="23">
        <v>6</v>
      </c>
      <c r="C14" s="24">
        <f t="shared" si="3"/>
        <v>517480.319557385</v>
      </c>
      <c r="D14" s="24"/>
      <c r="E14" s="23" t="s">
        <v>45</v>
      </c>
      <c r="F14" s="25">
        <v>43652</v>
      </c>
      <c r="G14" s="23" t="s">
        <v>46</v>
      </c>
      <c r="H14" s="23">
        <v>110.45</v>
      </c>
      <c r="I14" s="23"/>
      <c r="J14" s="23">
        <v>9</v>
      </c>
      <c r="K14" s="24">
        <f t="shared" si="0"/>
        <v>5174.80319557385</v>
      </c>
      <c r="L14" s="24"/>
      <c r="M14" s="48">
        <f>IF(J14="","",(K14/J14)/LOOKUP(RIGHT($D$2,3),定数!$A$6:$A$13,定数!$B$6:$B$13))</f>
        <v>5.74978132841539</v>
      </c>
      <c r="N14" s="23" t="s">
        <v>45</v>
      </c>
      <c r="O14" s="25">
        <v>43655</v>
      </c>
      <c r="P14" s="23">
        <v>110.54</v>
      </c>
      <c r="Q14" s="23"/>
      <c r="R14" s="52">
        <f>IF(P14="","",T14*M14*LOOKUP(RIGHT($D$2,3),定数!$A$6:$A$13,定数!$B$6:$B$13))</f>
        <v>-5174.80319557404</v>
      </c>
      <c r="S14" s="52"/>
      <c r="T14" s="53">
        <f>IF(P14="","",IF(G14="買",(P14-H14),(H14-P14))*IF(RIGHT($D$2,3)="JPY",100,10000))</f>
        <v>-9.00000000000034</v>
      </c>
      <c r="U14" s="53"/>
      <c r="V14" s="1">
        <f t="shared" si="1"/>
        <v>0</v>
      </c>
      <c r="W14">
        <f t="shared" si="2"/>
        <v>1</v>
      </c>
      <c r="X14" s="79" t="s">
        <v>49</v>
      </c>
    </row>
    <row r="15" spans="2:23">
      <c r="B15" s="23">
        <v>7</v>
      </c>
      <c r="C15" s="24">
        <f t="shared" si="3"/>
        <v>512305.516361811</v>
      </c>
      <c r="D15" s="24"/>
      <c r="E15" s="23" t="s">
        <v>45</v>
      </c>
      <c r="F15" s="25">
        <v>43658</v>
      </c>
      <c r="G15" s="23" t="s">
        <v>44</v>
      </c>
      <c r="H15" s="23">
        <v>112.53</v>
      </c>
      <c r="I15" s="23"/>
      <c r="J15" s="23">
        <v>7</v>
      </c>
      <c r="K15" s="24">
        <f t="shared" si="0"/>
        <v>5123.05516361811</v>
      </c>
      <c r="L15" s="24"/>
      <c r="M15" s="48">
        <f>IF(J15="","",(K15/J15)/LOOKUP(RIGHT($D$2,3),定数!$A$6:$A$13,定数!$B$6:$B$13))</f>
        <v>7.31865023374015</v>
      </c>
      <c r="N15" s="23" t="s">
        <v>45</v>
      </c>
      <c r="O15" s="25">
        <v>43658</v>
      </c>
      <c r="P15" s="23">
        <v>112.65</v>
      </c>
      <c r="Q15" s="23"/>
      <c r="R15" s="52">
        <f>IF(P15="","",T15*M15*LOOKUP(RIGHT($D$2,3),定数!$A$6:$A$13,定数!$B$6:$B$13))</f>
        <v>8782.38028048855</v>
      </c>
      <c r="S15" s="52"/>
      <c r="T15" s="53">
        <f>IF(P15="","",IF(G15="買",(P15-H15),(H15-P15))*IF(RIGHT($D$2,3)="JPY",100,10000))</f>
        <v>12.0000000000005</v>
      </c>
      <c r="U15" s="53"/>
      <c r="V15" s="1">
        <f t="shared" si="1"/>
        <v>1</v>
      </c>
      <c r="W15">
        <f t="shared" si="2"/>
        <v>0</v>
      </c>
    </row>
    <row r="16" s="81" customFormat="1" spans="1:29">
      <c r="A16" s="80"/>
      <c r="B16" s="85">
        <v>8</v>
      </c>
      <c r="C16" s="86">
        <f t="shared" si="3"/>
        <v>521087.896642299</v>
      </c>
      <c r="D16" s="86"/>
      <c r="E16" s="85" t="s">
        <v>45</v>
      </c>
      <c r="F16" s="87">
        <v>43671</v>
      </c>
      <c r="G16" s="85" t="s">
        <v>44</v>
      </c>
      <c r="H16" s="85">
        <v>110.88</v>
      </c>
      <c r="I16" s="85"/>
      <c r="J16" s="85">
        <v>19</v>
      </c>
      <c r="K16" s="86">
        <f t="shared" si="0"/>
        <v>5210.87896642299</v>
      </c>
      <c r="L16" s="86"/>
      <c r="M16" s="89">
        <f>IF(J16="","",(K16/J16)/LOOKUP(RIGHT($D$2,3),定数!$A$6:$A$13,定数!$B$6:$B$13))</f>
        <v>2.74256787706473</v>
      </c>
      <c r="N16" s="85" t="s">
        <v>45</v>
      </c>
      <c r="O16" s="87">
        <v>43671</v>
      </c>
      <c r="P16" s="85">
        <v>110.07</v>
      </c>
      <c r="Q16" s="85"/>
      <c r="R16" s="93">
        <f>IF(P16="","",T16*M16*LOOKUP(RIGHT($D$2,3),定数!$A$6:$A$13,定数!$B$6:$B$13))</f>
        <v>-22214.7998042244</v>
      </c>
      <c r="S16" s="93"/>
      <c r="T16" s="94">
        <f>IF(P16="","",IF(G16="買",(P16-H16),(H16-P16))*IF(RIGHT($D$2,3)="JPY",100,10000))</f>
        <v>-81.0000000000002</v>
      </c>
      <c r="U16" s="94"/>
      <c r="V16" s="95">
        <f t="shared" si="1"/>
        <v>0</v>
      </c>
      <c r="W16" s="80">
        <f t="shared" si="2"/>
        <v>1</v>
      </c>
      <c r="X16" s="80" t="s">
        <v>50</v>
      </c>
      <c r="Y16" s="80"/>
      <c r="Z16" s="80"/>
      <c r="AA16" s="80"/>
      <c r="AB16" s="80"/>
      <c r="AC16" s="80"/>
    </row>
    <row r="17" spans="2:23">
      <c r="B17" s="23">
        <v>9</v>
      </c>
      <c r="C17" s="24">
        <f t="shared" si="3"/>
        <v>498873.096838075</v>
      </c>
      <c r="D17" s="24"/>
      <c r="E17" s="23" t="s">
        <v>45</v>
      </c>
      <c r="F17" s="25">
        <v>43685</v>
      </c>
      <c r="G17" s="23" t="s">
        <v>46</v>
      </c>
      <c r="H17" s="23">
        <v>110.92</v>
      </c>
      <c r="I17" s="23"/>
      <c r="J17" s="23">
        <v>89</v>
      </c>
      <c r="K17" s="24">
        <f t="shared" si="0"/>
        <v>4988.73096838075</v>
      </c>
      <c r="L17" s="24"/>
      <c r="M17" s="48">
        <f>IF(J17="","",(K17/J17)/LOOKUP(RIGHT($D$2,3),定数!$A$6:$A$13,定数!$B$6:$B$13))</f>
        <v>0.560531569480983</v>
      </c>
      <c r="N17" s="23" t="s">
        <v>45</v>
      </c>
      <c r="O17" s="25">
        <v>43685</v>
      </c>
      <c r="P17" s="23">
        <v>110.71</v>
      </c>
      <c r="Q17" s="23"/>
      <c r="R17" s="52">
        <f>IF(P17="","",T17*M17*LOOKUP(RIGHT($D$2,3),定数!$A$6:$A$13,定数!$B$6:$B$13))</f>
        <v>1177.11629591011</v>
      </c>
      <c r="S17" s="52"/>
      <c r="T17" s="53">
        <f>IF(P17="","",IF(G17="買",(P17-H17),(H17-P17))*IF(RIGHT($D$2,3)="JPY",100,10000))</f>
        <v>21.0000000000008</v>
      </c>
      <c r="U17" s="53"/>
      <c r="V17" s="1">
        <f t="shared" si="1"/>
        <v>1</v>
      </c>
      <c r="W17">
        <f t="shared" si="2"/>
        <v>0</v>
      </c>
    </row>
    <row r="18" spans="1:24">
      <c r="A18" s="80"/>
      <c r="B18" s="85">
        <v>10</v>
      </c>
      <c r="C18" s="86">
        <f t="shared" si="3"/>
        <v>500050.213133985</v>
      </c>
      <c r="D18" s="86"/>
      <c r="E18" s="85" t="s">
        <v>45</v>
      </c>
      <c r="F18" s="87">
        <v>43685</v>
      </c>
      <c r="G18" s="85" t="s">
        <v>46</v>
      </c>
      <c r="H18" s="85">
        <v>110.92</v>
      </c>
      <c r="I18" s="85"/>
      <c r="J18" s="85">
        <v>89</v>
      </c>
      <c r="K18" s="86">
        <f t="shared" si="0"/>
        <v>5000.50213133985</v>
      </c>
      <c r="L18" s="86"/>
      <c r="M18" s="89">
        <f>IF(J18="","",(K18/J18)/LOOKUP(RIGHT($D$2,3),定数!$A$6:$A$13,定数!$B$6:$B$13))</f>
        <v>0.561854172060657</v>
      </c>
      <c r="N18" s="85" t="s">
        <v>45</v>
      </c>
      <c r="O18" s="87">
        <v>43685</v>
      </c>
      <c r="P18" s="85">
        <v>110.71</v>
      </c>
      <c r="Q18" s="85"/>
      <c r="R18" s="93">
        <f>IF(P18="","",T18*M18*LOOKUP(RIGHT($D$2,3),定数!$A$6:$A$13,定数!$B$6:$B$13))</f>
        <v>1179.89376132743</v>
      </c>
      <c r="S18" s="93"/>
      <c r="T18" s="94">
        <f>IF(P18="","",IF(G18="買",(P18-H18),(H18-P18))*IF(RIGHT($D$2,3)="JPY",100,10000))</f>
        <v>21.0000000000008</v>
      </c>
      <c r="U18" s="94"/>
      <c r="V18" s="1">
        <f t="shared" si="1"/>
        <v>2</v>
      </c>
      <c r="W18">
        <f t="shared" si="2"/>
        <v>0</v>
      </c>
      <c r="X18" s="80" t="s">
        <v>51</v>
      </c>
    </row>
    <row r="19" spans="2:23">
      <c r="B19" s="23">
        <v>11</v>
      </c>
      <c r="C19" s="24">
        <f t="shared" si="3"/>
        <v>501230.106895312</v>
      </c>
      <c r="D19" s="24"/>
      <c r="E19" s="23" t="s">
        <v>45</v>
      </c>
      <c r="F19" s="25">
        <v>43690</v>
      </c>
      <c r="G19" s="23" t="s">
        <v>46</v>
      </c>
      <c r="H19" s="23">
        <v>110.22</v>
      </c>
      <c r="I19" s="23"/>
      <c r="J19" s="23">
        <v>15</v>
      </c>
      <c r="K19" s="24">
        <f t="shared" si="0"/>
        <v>5012.30106895312</v>
      </c>
      <c r="L19" s="24"/>
      <c r="M19" s="48">
        <f>IF(J19="","",(K19/J19)/LOOKUP(RIGHT($D$2,3),定数!$A$6:$A$13,定数!$B$6:$B$13))</f>
        <v>3.34153404596875</v>
      </c>
      <c r="N19" s="23" t="s">
        <v>45</v>
      </c>
      <c r="O19" s="25">
        <v>43690</v>
      </c>
      <c r="P19" s="23">
        <v>110.37</v>
      </c>
      <c r="Q19" s="23"/>
      <c r="R19" s="52">
        <f>IF(P19="","",T19*M19*LOOKUP(RIGHT($D$2,3),定数!$A$6:$A$13,定数!$B$6:$B$13))</f>
        <v>-5012.30106895332</v>
      </c>
      <c r="S19" s="52"/>
      <c r="T19" s="53">
        <f>IF(P19="","",IF(G19="買",(P19-H19),(H19-P19))*IF(RIGHT($D$2,3)="JPY",100,10000))</f>
        <v>-15.0000000000006</v>
      </c>
      <c r="U19" s="53"/>
      <c r="V19" s="1">
        <f t="shared" si="1"/>
        <v>0</v>
      </c>
      <c r="W19">
        <f t="shared" si="2"/>
        <v>1</v>
      </c>
    </row>
    <row r="20" spans="2:23">
      <c r="B20" s="23">
        <v>12</v>
      </c>
      <c r="C20" s="24">
        <f t="shared" si="3"/>
        <v>496217.805826359</v>
      </c>
      <c r="D20" s="24"/>
      <c r="E20" s="23"/>
      <c r="F20" s="25">
        <v>43690</v>
      </c>
      <c r="G20" s="23" t="s">
        <v>44</v>
      </c>
      <c r="H20" s="23">
        <v>110.74</v>
      </c>
      <c r="I20" s="23"/>
      <c r="J20" s="23">
        <v>15</v>
      </c>
      <c r="K20" s="24">
        <f t="shared" si="0"/>
        <v>4962.17805826359</v>
      </c>
      <c r="L20" s="24"/>
      <c r="M20" s="48">
        <f>IF(J20="","",(K20/J20)/LOOKUP(RIGHT($D$2,3),定数!$A$6:$A$13,定数!$B$6:$B$13))</f>
        <v>3.30811870550906</v>
      </c>
      <c r="N20" s="23"/>
      <c r="O20" s="25">
        <v>43690</v>
      </c>
      <c r="P20" s="23">
        <v>110.59</v>
      </c>
      <c r="Q20" s="23"/>
      <c r="R20" s="52">
        <f>IF(P20="","",T20*M20*LOOKUP(RIGHT($D$2,3),定数!$A$6:$A$13,定数!$B$6:$B$13))</f>
        <v>-4962.17805826329</v>
      </c>
      <c r="S20" s="52"/>
      <c r="T20" s="53">
        <f>IF(P20="","",IF(G20="買",(P20-H20),(H20-P20))*IF(RIGHT($D$2,3)="JPY",100,10000))</f>
        <v>-14.9999999999991</v>
      </c>
      <c r="U20" s="53"/>
      <c r="V20" s="1">
        <f t="shared" si="1"/>
        <v>0</v>
      </c>
      <c r="W20">
        <f t="shared" si="2"/>
        <v>2</v>
      </c>
    </row>
    <row r="21" spans="2:23">
      <c r="B21" s="23">
        <v>13</v>
      </c>
      <c r="C21" s="24">
        <f t="shared" si="3"/>
        <v>491255.627768096</v>
      </c>
      <c r="D21" s="24"/>
      <c r="E21" s="23"/>
      <c r="F21" s="25">
        <v>43690</v>
      </c>
      <c r="G21" s="23" t="s">
        <v>44</v>
      </c>
      <c r="H21" s="23">
        <v>110.87</v>
      </c>
      <c r="I21" s="23"/>
      <c r="J21" s="23">
        <v>17</v>
      </c>
      <c r="K21" s="24">
        <f t="shared" si="0"/>
        <v>4912.55627768096</v>
      </c>
      <c r="L21" s="24"/>
      <c r="M21" s="48">
        <f>IF(J21="","",(K21/J21)/LOOKUP(RIGHT($D$2,3),定数!$A$6:$A$13,定数!$B$6:$B$13))</f>
        <v>2.88973898687115</v>
      </c>
      <c r="N21" s="23"/>
      <c r="O21" s="25">
        <v>43690</v>
      </c>
      <c r="P21" s="23">
        <v>111.18</v>
      </c>
      <c r="Q21" s="23"/>
      <c r="R21" s="52">
        <f>IF(P21="","",T21*M21*LOOKUP(RIGHT($D$2,3),定数!$A$6:$A$13,定数!$B$6:$B$13))</f>
        <v>8958.19085930063</v>
      </c>
      <c r="S21" s="52"/>
      <c r="T21" s="53">
        <f>IF(P21="","",IF(G21="買",(P21-H21),(H21-P21))*IF(RIGHT($D$2,3)="JPY",100,10000))</f>
        <v>31.0000000000002</v>
      </c>
      <c r="U21" s="53"/>
      <c r="V21" s="1">
        <f t="shared" si="1"/>
        <v>1</v>
      </c>
      <c r="W21">
        <f t="shared" si="2"/>
        <v>0</v>
      </c>
    </row>
    <row r="22" spans="2:23">
      <c r="B22" s="23">
        <v>14</v>
      </c>
      <c r="C22" s="24">
        <f t="shared" si="3"/>
        <v>500213.818627396</v>
      </c>
      <c r="D22" s="24"/>
      <c r="E22" s="23"/>
      <c r="F22" s="25">
        <v>43692</v>
      </c>
      <c r="G22" s="23" t="s">
        <v>46</v>
      </c>
      <c r="H22" s="23">
        <v>111.3</v>
      </c>
      <c r="I22" s="23"/>
      <c r="J22" s="23">
        <v>32</v>
      </c>
      <c r="K22" s="24">
        <f t="shared" si="0"/>
        <v>5002.13818627396</v>
      </c>
      <c r="L22" s="24"/>
      <c r="M22" s="48">
        <f>IF(J22="","",(K22/J22)/LOOKUP(RIGHT($D$2,3),定数!$A$6:$A$13,定数!$B$6:$B$13))</f>
        <v>1.56316818321061</v>
      </c>
      <c r="N22" s="23"/>
      <c r="O22" s="25">
        <v>43692</v>
      </c>
      <c r="P22" s="23">
        <v>111.62</v>
      </c>
      <c r="Q22" s="23"/>
      <c r="R22" s="52">
        <f>IF(P22="","",T22*M22*LOOKUP(RIGHT($D$2,3),定数!$A$6:$A$13,定数!$B$6:$B$13))</f>
        <v>-5002.13818627407</v>
      </c>
      <c r="S22" s="52"/>
      <c r="T22" s="53">
        <f>IF(P22="","",IF(G22="買",(P22-H22),(H22-P22))*IF(RIGHT($D$2,3)="JPY",100,10000))</f>
        <v>-32.0000000000007</v>
      </c>
      <c r="U22" s="53"/>
      <c r="V22" s="1">
        <f t="shared" si="1"/>
        <v>0</v>
      </c>
      <c r="W22">
        <f t="shared" si="2"/>
        <v>1</v>
      </c>
    </row>
    <row r="23" spans="2:23">
      <c r="B23" s="23">
        <v>15</v>
      </c>
      <c r="C23" s="24">
        <f t="shared" si="3"/>
        <v>495211.680441122</v>
      </c>
      <c r="D23" s="24"/>
      <c r="E23" s="23"/>
      <c r="F23" s="25">
        <v>43696</v>
      </c>
      <c r="G23" s="23" t="s">
        <v>44</v>
      </c>
      <c r="H23" s="23">
        <v>110.57</v>
      </c>
      <c r="I23" s="23"/>
      <c r="J23" s="23">
        <v>7</v>
      </c>
      <c r="K23" s="24">
        <f t="shared" si="0"/>
        <v>4952.11680441122</v>
      </c>
      <c r="L23" s="24"/>
      <c r="M23" s="48">
        <f>IF(J23="","",(K23/J23)/LOOKUP(RIGHT($D$2,3),定数!$A$6:$A$13,定数!$B$6:$B$13))</f>
        <v>7.07445257773032</v>
      </c>
      <c r="N23" s="23"/>
      <c r="O23" s="25">
        <v>43696</v>
      </c>
      <c r="P23" s="23">
        <v>110.5</v>
      </c>
      <c r="Q23" s="23"/>
      <c r="R23" s="52">
        <f>IF(P23="","",T23*M23*LOOKUP(RIGHT($D$2,3),定数!$A$6:$A$13,定数!$B$6:$B$13))</f>
        <v>-4952.11680441074</v>
      </c>
      <c r="S23" s="52"/>
      <c r="T23" s="53">
        <f>IF(P23="","",IF(G23="買",(P23-H23),(H23-P23))*IF(RIGHT($D$2,3)="JPY",100,10000))</f>
        <v>-6.99999999999932</v>
      </c>
      <c r="U23" s="53"/>
      <c r="V23" t="str">
        <f t="shared" ref="V23:V86" si="4">IF(S23&lt;&gt;"",IF(S23&lt;0,1+V22,0),"")</f>
        <v/>
      </c>
      <c r="W23">
        <f t="shared" si="2"/>
        <v>2</v>
      </c>
    </row>
    <row r="24" spans="2:23">
      <c r="B24" s="23">
        <v>16</v>
      </c>
      <c r="C24" s="24">
        <f t="shared" si="3"/>
        <v>490259.563636712</v>
      </c>
      <c r="D24" s="24"/>
      <c r="E24" s="23"/>
      <c r="F24" s="25">
        <v>43699</v>
      </c>
      <c r="G24" s="23" t="s">
        <v>44</v>
      </c>
      <c r="H24" s="23">
        <v>110.59</v>
      </c>
      <c r="I24" s="23"/>
      <c r="J24" s="23">
        <v>22</v>
      </c>
      <c r="K24" s="24">
        <f t="shared" si="0"/>
        <v>4902.59563636711</v>
      </c>
      <c r="L24" s="24"/>
      <c r="M24" s="48">
        <f>IF(J24="","",(K24/J24)/LOOKUP(RIGHT($D$2,3),定数!$A$6:$A$13,定数!$B$6:$B$13))</f>
        <v>2.22845256198505</v>
      </c>
      <c r="N24" s="23"/>
      <c r="O24" s="25">
        <v>43699</v>
      </c>
      <c r="P24" s="23">
        <v>110.97</v>
      </c>
      <c r="Q24" s="23"/>
      <c r="R24" s="52">
        <f>IF(P24="","",T24*M24*LOOKUP(RIGHT($D$2,3),定数!$A$6:$A$13,定数!$B$6:$B$13))</f>
        <v>8468.11973554309</v>
      </c>
      <c r="S24" s="52"/>
      <c r="T24" s="53">
        <f>IF(P24="","",IF(G24="買",(P24-H24),(H24-P24))*IF(RIGHT($D$2,3)="JPY",100,10000))</f>
        <v>37.9999999999995</v>
      </c>
      <c r="U24" s="53"/>
      <c r="V24" t="str">
        <f t="shared" si="4"/>
        <v/>
      </c>
      <c r="W24">
        <f t="shared" si="2"/>
        <v>0</v>
      </c>
    </row>
    <row r="25" spans="2:23">
      <c r="B25" s="23">
        <v>17</v>
      </c>
      <c r="C25" s="24">
        <f t="shared" si="3"/>
        <v>498727.683372255</v>
      </c>
      <c r="D25" s="24"/>
      <c r="E25" s="23"/>
      <c r="F25" s="25">
        <v>43707</v>
      </c>
      <c r="G25" s="23" t="s">
        <v>46</v>
      </c>
      <c r="H25" s="23">
        <v>111.62</v>
      </c>
      <c r="I25" s="23"/>
      <c r="J25" s="23">
        <v>11</v>
      </c>
      <c r="K25" s="24">
        <f t="shared" si="0"/>
        <v>4987.27683372255</v>
      </c>
      <c r="L25" s="24"/>
      <c r="M25" s="48">
        <f>IF(J25="","",(K25/J25)/LOOKUP(RIGHT($D$2,3),定数!$A$6:$A$13,定数!$B$6:$B$13))</f>
        <v>4.53388803065686</v>
      </c>
      <c r="N25" s="23"/>
      <c r="O25" s="25">
        <v>43707</v>
      </c>
      <c r="P25" s="23">
        <v>111.32</v>
      </c>
      <c r="Q25" s="23"/>
      <c r="R25" s="52">
        <f>IF(P25="","",T25*M25*LOOKUP(RIGHT($D$2,3),定数!$A$6:$A$13,定数!$B$6:$B$13))</f>
        <v>13601.6640919711</v>
      </c>
      <c r="S25" s="52"/>
      <c r="T25" s="53">
        <f>IF(P25="","",IF(G25="買",(P25-H25),(H25-P25))*IF(RIGHT($D$2,3)="JPY",100,10000))</f>
        <v>30.0000000000011</v>
      </c>
      <c r="U25" s="53"/>
      <c r="V25" t="str">
        <f t="shared" si="4"/>
        <v/>
      </c>
      <c r="W25">
        <f t="shared" si="2"/>
        <v>0</v>
      </c>
    </row>
    <row r="26" spans="2:23">
      <c r="B26" s="23">
        <v>18</v>
      </c>
      <c r="C26" s="24">
        <f t="shared" si="3"/>
        <v>512329.347464226</v>
      </c>
      <c r="D26" s="24"/>
      <c r="E26" s="23"/>
      <c r="F26" s="25">
        <v>43712</v>
      </c>
      <c r="G26" s="23" t="s">
        <v>44</v>
      </c>
      <c r="H26" s="23">
        <v>111.48</v>
      </c>
      <c r="I26" s="23"/>
      <c r="J26" s="23">
        <v>14</v>
      </c>
      <c r="K26" s="24">
        <f t="shared" si="0"/>
        <v>5123.29347464226</v>
      </c>
      <c r="L26" s="24"/>
      <c r="M26" s="48">
        <f>IF(J26="","",(K26/J26)/LOOKUP(RIGHT($D$2,3),定数!$A$6:$A$13,定数!$B$6:$B$13))</f>
        <v>3.65949533903018</v>
      </c>
      <c r="N26" s="23"/>
      <c r="O26" s="25">
        <v>43712</v>
      </c>
      <c r="P26" s="23">
        <v>111.69</v>
      </c>
      <c r="Q26" s="23"/>
      <c r="R26" s="52">
        <f>IF(P26="","",T26*M26*LOOKUP(RIGHT($D$2,3),定数!$A$6:$A$13,定数!$B$6:$B$13))</f>
        <v>7684.94021196316</v>
      </c>
      <c r="S26" s="52"/>
      <c r="T26" s="53">
        <f>IF(P26="","",IF(G26="買",(P26-H26),(H26-P26))*IF(RIGHT($D$2,3)="JPY",100,10000))</f>
        <v>20.9999999999994</v>
      </c>
      <c r="U26" s="53"/>
      <c r="V26" t="str">
        <f t="shared" si="4"/>
        <v/>
      </c>
      <c r="W26">
        <f t="shared" si="2"/>
        <v>0</v>
      </c>
    </row>
    <row r="27" spans="2:23">
      <c r="B27" s="23">
        <v>19</v>
      </c>
      <c r="C27" s="24">
        <f t="shared" si="3"/>
        <v>520014.287676189</v>
      </c>
      <c r="D27" s="24"/>
      <c r="E27" s="23"/>
      <c r="F27" s="25">
        <v>43713</v>
      </c>
      <c r="G27" s="23" t="s">
        <v>46</v>
      </c>
      <c r="H27" s="23">
        <v>111.54</v>
      </c>
      <c r="I27" s="23"/>
      <c r="J27" s="23">
        <v>5</v>
      </c>
      <c r="K27" s="24">
        <f t="shared" si="0"/>
        <v>5200.14287676189</v>
      </c>
      <c r="L27" s="24"/>
      <c r="M27" s="48">
        <f>IF(J27="","",(K27/J27)/LOOKUP(RIGHT($D$2,3),定数!$A$6:$A$13,定数!$B$6:$B$13))</f>
        <v>10.4002857535238</v>
      </c>
      <c r="N27" s="23"/>
      <c r="O27" s="25">
        <v>43713</v>
      </c>
      <c r="P27" s="23">
        <v>111.42</v>
      </c>
      <c r="Q27" s="23"/>
      <c r="R27" s="52">
        <f>IF(P27="","",T27*M27*LOOKUP(RIGHT($D$2,3),定数!$A$6:$A$13,定数!$B$6:$B$13))</f>
        <v>12480.3429042291</v>
      </c>
      <c r="S27" s="52"/>
      <c r="T27" s="53">
        <f>IF(P27="","",IF(G27="買",(P27-H27),(H27-P27))*IF(RIGHT($D$2,3)="JPY",100,10000))</f>
        <v>12.0000000000005</v>
      </c>
      <c r="U27" s="53"/>
      <c r="V27" t="str">
        <f t="shared" si="4"/>
        <v/>
      </c>
      <c r="W27">
        <f t="shared" si="2"/>
        <v>0</v>
      </c>
    </row>
    <row r="28" s="81" customFormat="1" spans="2:23">
      <c r="B28" s="23">
        <v>20</v>
      </c>
      <c r="C28" s="24">
        <f t="shared" si="3"/>
        <v>532494.630580418</v>
      </c>
      <c r="D28" s="24"/>
      <c r="E28" s="23"/>
      <c r="F28" s="25">
        <v>43714</v>
      </c>
      <c r="G28" s="23" t="s">
        <v>46</v>
      </c>
      <c r="H28" s="23">
        <v>111.42</v>
      </c>
      <c r="I28" s="23"/>
      <c r="J28" s="23">
        <v>8</v>
      </c>
      <c r="K28" s="24">
        <f t="shared" si="0"/>
        <v>5324.94630580418</v>
      </c>
      <c r="L28" s="24"/>
      <c r="M28" s="48">
        <f>IF(J28="","",(K28/J28)/LOOKUP(RIGHT($D$2,3),定数!$A$6:$A$13,定数!$B$6:$B$13))</f>
        <v>6.65618288225522</v>
      </c>
      <c r="N28" s="23"/>
      <c r="O28" s="25">
        <v>43714</v>
      </c>
      <c r="P28" s="23">
        <v>111.13</v>
      </c>
      <c r="Q28" s="23"/>
      <c r="R28" s="52">
        <f>IF(P28="","",T28*M28*LOOKUP(RIGHT($D$2,3),定数!$A$6:$A$13,定数!$B$6:$B$13))</f>
        <v>19302.9303585405</v>
      </c>
      <c r="S28" s="52"/>
      <c r="T28" s="53">
        <f>IF(P28="","",IF(G28="買",(P28-H28),(H28-P28))*IF(RIGHT($D$2,3)="JPY",100,10000))</f>
        <v>29.0000000000006</v>
      </c>
      <c r="U28" s="53"/>
      <c r="V28" s="81" t="str">
        <f t="shared" si="4"/>
        <v/>
      </c>
      <c r="W28" s="81">
        <f t="shared" si="2"/>
        <v>0</v>
      </c>
    </row>
    <row r="29" s="81" customFormat="1" spans="2:23">
      <c r="B29" s="23">
        <v>21</v>
      </c>
      <c r="C29" s="24">
        <f t="shared" si="3"/>
        <v>551797.560938958</v>
      </c>
      <c r="D29" s="24"/>
      <c r="E29" s="23"/>
      <c r="F29" s="25">
        <v>43718</v>
      </c>
      <c r="G29" s="23" t="s">
        <v>44</v>
      </c>
      <c r="H29" s="23">
        <v>111.15</v>
      </c>
      <c r="I29" s="23"/>
      <c r="J29" s="23">
        <v>7</v>
      </c>
      <c r="K29" s="24">
        <f t="shared" si="0"/>
        <v>5517.97560938958</v>
      </c>
      <c r="L29" s="24"/>
      <c r="M29" s="48">
        <f>IF(J29="","",(K29/J29)/LOOKUP(RIGHT($D$2,3),定数!$A$6:$A$13,定数!$B$6:$B$13))</f>
        <v>7.88282229912798</v>
      </c>
      <c r="N29" s="23"/>
      <c r="O29" s="25">
        <v>43718</v>
      </c>
      <c r="P29" s="23">
        <v>111.35</v>
      </c>
      <c r="Q29" s="23"/>
      <c r="R29" s="52">
        <f>IF(P29="","",T29*M29*LOOKUP(RIGHT($D$2,3),定数!$A$6:$A$13,定数!$B$6:$B$13))</f>
        <v>15765.6445982551</v>
      </c>
      <c r="S29" s="52"/>
      <c r="T29" s="53">
        <f>IF(P29="","",IF(G29="買",(P29-H29),(H29-P29))*IF(RIGHT($D$2,3)="JPY",100,10000))</f>
        <v>19.9999999999989</v>
      </c>
      <c r="U29" s="53"/>
      <c r="V29" s="81" t="str">
        <f t="shared" si="4"/>
        <v/>
      </c>
      <c r="W29" s="81">
        <f t="shared" si="2"/>
        <v>0</v>
      </c>
    </row>
    <row r="30" s="81" customFormat="1" spans="2:23">
      <c r="B30" s="23">
        <v>22</v>
      </c>
      <c r="C30" s="24">
        <f t="shared" si="3"/>
        <v>567563.205537213</v>
      </c>
      <c r="D30" s="24"/>
      <c r="E30" s="23"/>
      <c r="F30" s="25">
        <v>43720</v>
      </c>
      <c r="G30" s="23" t="s">
        <v>46</v>
      </c>
      <c r="H30" s="23">
        <v>111.58</v>
      </c>
      <c r="I30" s="23"/>
      <c r="J30" s="23">
        <v>7</v>
      </c>
      <c r="K30" s="24">
        <f t="shared" si="0"/>
        <v>5675.63205537213</v>
      </c>
      <c r="L30" s="24"/>
      <c r="M30" s="48">
        <f>IF(J30="","",(K30/J30)/LOOKUP(RIGHT($D$2,3),定数!$A$6:$A$13,定数!$B$6:$B$13))</f>
        <v>8.10804579338876</v>
      </c>
      <c r="N30" s="23"/>
      <c r="O30" s="25">
        <v>43720</v>
      </c>
      <c r="P30" s="23">
        <v>111.42</v>
      </c>
      <c r="Q30" s="23"/>
      <c r="R30" s="52">
        <f>IF(P30="","",T30*M30*LOOKUP(RIGHT($D$2,3),定数!$A$6:$A$13,定数!$B$6:$B$13))</f>
        <v>12972.8732694218</v>
      </c>
      <c r="S30" s="52"/>
      <c r="T30" s="53">
        <f>IF(P30="","",IF(G30="買",(P30-H30),(H30-P30))*IF(RIGHT($D$2,3)="JPY",100,10000))</f>
        <v>15.9999999999997</v>
      </c>
      <c r="U30" s="53"/>
      <c r="V30" s="81" t="str">
        <f t="shared" si="4"/>
        <v/>
      </c>
      <c r="W30" s="81">
        <f t="shared" si="2"/>
        <v>0</v>
      </c>
    </row>
    <row r="31" s="81" customFormat="1" spans="2:23">
      <c r="B31" s="23">
        <v>23</v>
      </c>
      <c r="C31" s="24">
        <f t="shared" si="3"/>
        <v>580536.078806635</v>
      </c>
      <c r="D31" s="24"/>
      <c r="E31" s="23"/>
      <c r="F31" s="25">
        <v>43720</v>
      </c>
      <c r="G31" s="23" t="s">
        <v>44</v>
      </c>
      <c r="H31" s="23">
        <v>111.46</v>
      </c>
      <c r="I31" s="23"/>
      <c r="J31" s="23">
        <v>20</v>
      </c>
      <c r="K31" s="24">
        <f t="shared" si="0"/>
        <v>5805.36078806635</v>
      </c>
      <c r="L31" s="24"/>
      <c r="M31" s="48">
        <f>IF(J31="","",(K31/J31)/LOOKUP(RIGHT($D$2,3),定数!$A$6:$A$13,定数!$B$6:$B$13))</f>
        <v>2.90268039403318</v>
      </c>
      <c r="N31" s="23"/>
      <c r="O31" s="25">
        <v>43720</v>
      </c>
      <c r="P31" s="23">
        <v>111.24</v>
      </c>
      <c r="Q31" s="23"/>
      <c r="R31" s="52">
        <f>IF(P31="","",T31*M31*LOOKUP(RIGHT($D$2,3),定数!$A$6:$A$13,定数!$B$6:$B$13))</f>
        <v>-6385.89686687296</v>
      </c>
      <c r="S31" s="52"/>
      <c r="T31" s="53">
        <f>IF(P31="","",IF(G31="買",(P31-H31),(H31-P31))*IF(RIGHT($D$2,3)="JPY",100,10000))</f>
        <v>-21.9999999999999</v>
      </c>
      <c r="U31" s="53"/>
      <c r="V31" s="81" t="str">
        <f t="shared" si="4"/>
        <v/>
      </c>
      <c r="W31" s="81">
        <f t="shared" si="2"/>
        <v>1</v>
      </c>
    </row>
    <row r="32" s="81" customFormat="1" spans="2:23">
      <c r="B32" s="23">
        <v>24</v>
      </c>
      <c r="C32" s="24">
        <f t="shared" si="3"/>
        <v>574150.181939762</v>
      </c>
      <c r="D32" s="24"/>
      <c r="E32" s="23"/>
      <c r="F32" s="25">
        <v>43726</v>
      </c>
      <c r="G32" s="23" t="s">
        <v>44</v>
      </c>
      <c r="H32" s="23">
        <v>111.99</v>
      </c>
      <c r="I32" s="23"/>
      <c r="J32" s="23">
        <v>18</v>
      </c>
      <c r="K32" s="24">
        <f t="shared" si="0"/>
        <v>5741.50181939762</v>
      </c>
      <c r="L32" s="24"/>
      <c r="M32" s="48">
        <f>IF(J32="","",(K32/J32)/LOOKUP(RIGHT($D$2,3),定数!$A$6:$A$13,定数!$B$6:$B$13))</f>
        <v>3.18972323299868</v>
      </c>
      <c r="N32" s="23"/>
      <c r="O32" s="25">
        <v>43726</v>
      </c>
      <c r="P32" s="23">
        <v>112.21</v>
      </c>
      <c r="Q32" s="23"/>
      <c r="R32" s="52">
        <f>IF(P32="","",T32*M32*LOOKUP(RIGHT($D$2,3),定数!$A$6:$A$13,定数!$B$6:$B$13))</f>
        <v>7017.39111259706</v>
      </c>
      <c r="S32" s="52"/>
      <c r="T32" s="53">
        <f>IF(P32="","",IF(G32="買",(P32-H32),(H32-P32))*IF(RIGHT($D$2,3)="JPY",100,10000))</f>
        <v>21.9999999999999</v>
      </c>
      <c r="U32" s="53"/>
      <c r="V32" s="81" t="str">
        <f t="shared" si="4"/>
        <v/>
      </c>
      <c r="W32" s="81">
        <f t="shared" si="2"/>
        <v>0</v>
      </c>
    </row>
    <row r="33" s="81" customFormat="1" spans="2:23">
      <c r="B33" s="23">
        <v>25</v>
      </c>
      <c r="C33" s="24">
        <f t="shared" si="3"/>
        <v>581167.573052359</v>
      </c>
      <c r="D33" s="24"/>
      <c r="E33" s="23"/>
      <c r="F33" s="25">
        <v>43727</v>
      </c>
      <c r="G33" s="23" t="s">
        <v>46</v>
      </c>
      <c r="H33" s="23">
        <v>111.99</v>
      </c>
      <c r="I33" s="23"/>
      <c r="J33" s="23">
        <v>42</v>
      </c>
      <c r="K33" s="24">
        <f t="shared" si="0"/>
        <v>5811.67573052359</v>
      </c>
      <c r="L33" s="24"/>
      <c r="M33" s="48">
        <f>IF(J33="","",(K33/J33)/LOOKUP(RIGHT($D$2,3),定数!$A$6:$A$13,定数!$B$6:$B$13))</f>
        <v>1.38373231679133</v>
      </c>
      <c r="N33" s="23"/>
      <c r="O33" s="25">
        <v>43727</v>
      </c>
      <c r="P33" s="23">
        <v>112.23</v>
      </c>
      <c r="Q33" s="23"/>
      <c r="R33" s="52">
        <f>IF(P33="","",T33*M33*LOOKUP(RIGHT($D$2,3),定数!$A$6:$A$13,定数!$B$6:$B$13))</f>
        <v>-3320.95756029932</v>
      </c>
      <c r="S33" s="52"/>
      <c r="T33" s="53">
        <f>IF(P33="","",IF(G33="買",(P33-H33),(H33-P33))*IF(RIGHT($D$2,3)="JPY",100,10000))</f>
        <v>-24.0000000000009</v>
      </c>
      <c r="U33" s="53"/>
      <c r="V33" s="81" t="str">
        <f t="shared" si="4"/>
        <v/>
      </c>
      <c r="W33" s="81">
        <f t="shared" si="2"/>
        <v>1</v>
      </c>
    </row>
    <row r="34" s="81" customFormat="1" spans="2:23">
      <c r="B34" s="23">
        <v>26</v>
      </c>
      <c r="C34" s="24">
        <f t="shared" si="3"/>
        <v>577846.61549206</v>
      </c>
      <c r="D34" s="24"/>
      <c r="E34" s="23"/>
      <c r="F34" s="25">
        <v>43728</v>
      </c>
      <c r="G34" s="23" t="s">
        <v>44</v>
      </c>
      <c r="H34" s="23">
        <v>112.27</v>
      </c>
      <c r="I34" s="23"/>
      <c r="J34" s="23">
        <v>12</v>
      </c>
      <c r="K34" s="24">
        <f t="shared" si="0"/>
        <v>5778.4661549206</v>
      </c>
      <c r="L34" s="24"/>
      <c r="M34" s="48">
        <f>IF(J34="","",(K34/J34)/LOOKUP(RIGHT($D$2,3),定数!$A$6:$A$13,定数!$B$6:$B$13))</f>
        <v>4.81538846243383</v>
      </c>
      <c r="N34" s="23"/>
      <c r="O34" s="25">
        <v>43728</v>
      </c>
      <c r="P34" s="23">
        <v>112.14</v>
      </c>
      <c r="Q34" s="23"/>
      <c r="R34" s="52">
        <f>IF(P34="","",T34*M34*LOOKUP(RIGHT($D$2,3),定数!$A$6:$A$13,定数!$B$6:$B$13))</f>
        <v>-6260.00500116374</v>
      </c>
      <c r="S34" s="52"/>
      <c r="T34" s="53">
        <f>IF(P34="","",IF(G34="買",(P34-H34),(H34-P34))*IF(RIGHT($D$2,3)="JPY",100,10000))</f>
        <v>-12.9999999999995</v>
      </c>
      <c r="U34" s="53"/>
      <c r="V34" s="81" t="str">
        <f t="shared" si="4"/>
        <v/>
      </c>
      <c r="W34" s="81">
        <f t="shared" si="2"/>
        <v>2</v>
      </c>
    </row>
    <row r="35" s="81" customFormat="1" spans="2:23">
      <c r="B35" s="23">
        <v>27</v>
      </c>
      <c r="C35" s="24">
        <f t="shared" si="3"/>
        <v>571586.610490896</v>
      </c>
      <c r="D35" s="24"/>
      <c r="E35" s="23"/>
      <c r="F35" s="25">
        <v>43728</v>
      </c>
      <c r="G35" s="23" t="s">
        <v>44</v>
      </c>
      <c r="H35" s="23">
        <v>112.5</v>
      </c>
      <c r="I35" s="23"/>
      <c r="J35" s="23">
        <v>74</v>
      </c>
      <c r="K35" s="24">
        <f t="shared" si="0"/>
        <v>5715.86610490896</v>
      </c>
      <c r="L35" s="24"/>
      <c r="M35" s="48">
        <f>IF(J35="","",(K35/J35)/LOOKUP(RIGHT($D$2,3),定数!$A$6:$A$13,定数!$B$6:$B$13))</f>
        <v>0.772414338501211</v>
      </c>
      <c r="N35" s="23"/>
      <c r="O35" s="25">
        <v>43728</v>
      </c>
      <c r="P35" s="23">
        <v>112.66</v>
      </c>
      <c r="Q35" s="23"/>
      <c r="R35" s="52">
        <f>IF(P35="","",T35*M35*LOOKUP(RIGHT($D$2,3),定数!$A$6:$A$13,定数!$B$6:$B$13))</f>
        <v>1235.86294160191</v>
      </c>
      <c r="S35" s="52"/>
      <c r="T35" s="53">
        <f>IF(P35="","",IF(G35="買",(P35-H35),(H35-P35))*IF(RIGHT($D$2,3)="JPY",100,10000))</f>
        <v>15.9999999999997</v>
      </c>
      <c r="U35" s="53"/>
      <c r="V35" s="81" t="str">
        <f t="shared" si="4"/>
        <v/>
      </c>
      <c r="W35" s="81">
        <f t="shared" si="2"/>
        <v>0</v>
      </c>
    </row>
    <row r="36" s="81" customFormat="1" spans="2:23">
      <c r="B36" s="23">
        <v>28</v>
      </c>
      <c r="C36" s="24">
        <f t="shared" si="3"/>
        <v>572822.473432498</v>
      </c>
      <c r="D36" s="24"/>
      <c r="E36" s="23"/>
      <c r="F36" s="25">
        <v>43734</v>
      </c>
      <c r="G36" s="23" t="s">
        <v>44</v>
      </c>
      <c r="H36" s="23">
        <v>112.93</v>
      </c>
      <c r="I36" s="23"/>
      <c r="J36" s="23">
        <v>5</v>
      </c>
      <c r="K36" s="24">
        <f t="shared" si="0"/>
        <v>5728.22473432498</v>
      </c>
      <c r="L36" s="24"/>
      <c r="M36" s="48">
        <f>IF(J36="","",(K36/J36)/LOOKUP(RIGHT($D$2,3),定数!$A$6:$A$13,定数!$B$6:$B$13))</f>
        <v>11.45644946865</v>
      </c>
      <c r="N36" s="23"/>
      <c r="O36" s="25">
        <v>43734</v>
      </c>
      <c r="P36" s="23">
        <v>112.81</v>
      </c>
      <c r="Q36" s="23"/>
      <c r="R36" s="52">
        <f>IF(P36="","",T36*M36*LOOKUP(RIGHT($D$2,3),定数!$A$6:$A$13,定数!$B$6:$B$13))</f>
        <v>-13747.7393623805</v>
      </c>
      <c r="S36" s="52"/>
      <c r="T36" s="53">
        <f>IF(P36="","",IF(G36="買",(P36-H36),(H36-P36))*IF(RIGHT($D$2,3)="JPY",100,10000))</f>
        <v>-12.0000000000005</v>
      </c>
      <c r="U36" s="53"/>
      <c r="V36" s="81" t="str">
        <f t="shared" si="4"/>
        <v/>
      </c>
      <c r="W36" s="81">
        <f t="shared" si="2"/>
        <v>1</v>
      </c>
    </row>
    <row r="37" s="81" customFormat="1" spans="2:23">
      <c r="B37" s="23">
        <v>29</v>
      </c>
      <c r="C37" s="24">
        <f t="shared" si="3"/>
        <v>559074.734070118</v>
      </c>
      <c r="D37" s="24"/>
      <c r="E37" s="23"/>
      <c r="F37" s="25">
        <v>43735</v>
      </c>
      <c r="G37" s="23" t="s">
        <v>44</v>
      </c>
      <c r="H37" s="23">
        <v>113.43</v>
      </c>
      <c r="I37" s="23"/>
      <c r="J37" s="23">
        <v>10</v>
      </c>
      <c r="K37" s="24">
        <f t="shared" si="0"/>
        <v>5590.74734070118</v>
      </c>
      <c r="L37" s="24"/>
      <c r="M37" s="48">
        <f>IF(J37="","",(K37/J37)/LOOKUP(RIGHT($D$2,3),定数!$A$6:$A$13,定数!$B$6:$B$13))</f>
        <v>5.59074734070118</v>
      </c>
      <c r="N37" s="23"/>
      <c r="O37" s="25">
        <v>43735</v>
      </c>
      <c r="P37" s="23">
        <v>113.62</v>
      </c>
      <c r="Q37" s="23"/>
      <c r="R37" s="52">
        <f>IF(P37="","",T37*M37*LOOKUP(RIGHT($D$2,3),定数!$A$6:$A$13,定数!$B$6:$B$13))</f>
        <v>10622.4199473321</v>
      </c>
      <c r="S37" s="52"/>
      <c r="T37" s="53">
        <f>IF(P37="","",IF(G37="買",(P37-H37),(H37-P37))*IF(RIGHT($D$2,3)="JPY",100,10000))</f>
        <v>18.9999999999998</v>
      </c>
      <c r="U37" s="53"/>
      <c r="V37" s="81" t="str">
        <f t="shared" si="4"/>
        <v/>
      </c>
      <c r="W37" s="81">
        <f t="shared" si="2"/>
        <v>0</v>
      </c>
    </row>
    <row r="38" s="81" customFormat="1" spans="2:23">
      <c r="B38" s="23">
        <v>30</v>
      </c>
      <c r="C38" s="24">
        <f t="shared" si="3"/>
        <v>569697.15401745</v>
      </c>
      <c r="D38" s="24"/>
      <c r="E38" s="23"/>
      <c r="F38" s="25">
        <v>43736</v>
      </c>
      <c r="G38" s="23" t="s">
        <v>44</v>
      </c>
      <c r="H38" s="23">
        <v>113.44</v>
      </c>
      <c r="I38" s="23"/>
      <c r="J38" s="23">
        <v>12</v>
      </c>
      <c r="K38" s="24">
        <f t="shared" si="0"/>
        <v>5696.9715401745</v>
      </c>
      <c r="L38" s="24"/>
      <c r="M38" s="48">
        <f>IF(J38="","",(K38/J38)/LOOKUP(RIGHT($D$2,3),定数!$A$6:$A$13,定数!$B$6:$B$13))</f>
        <v>4.74747628347875</v>
      </c>
      <c r="N38" s="23"/>
      <c r="O38" s="25">
        <v>43736</v>
      </c>
      <c r="P38" s="23">
        <v>113.3</v>
      </c>
      <c r="Q38" s="23"/>
      <c r="R38" s="52">
        <f>IF(P38="","",T38*M38*LOOKUP(RIGHT($D$2,3),定数!$A$6:$A$13,定数!$B$6:$B$13))</f>
        <v>-6646.46679687029</v>
      </c>
      <c r="S38" s="52"/>
      <c r="T38" s="53">
        <f>IF(P38="","",IF(G38="買",(P38-H38),(H38-P38))*IF(RIGHT($D$2,3)="JPY",100,10000))</f>
        <v>-14.0000000000001</v>
      </c>
      <c r="U38" s="53"/>
      <c r="V38" s="81" t="str">
        <f t="shared" si="4"/>
        <v/>
      </c>
      <c r="W38" s="81">
        <f t="shared" si="2"/>
        <v>1</v>
      </c>
    </row>
    <row r="39" s="81" customFormat="1" spans="2:23">
      <c r="B39" s="23">
        <v>31</v>
      </c>
      <c r="C39" s="24">
        <f t="shared" si="3"/>
        <v>563050.687220579</v>
      </c>
      <c r="D39" s="24"/>
      <c r="E39" s="23"/>
      <c r="F39" s="25">
        <v>43736</v>
      </c>
      <c r="G39" s="23" t="s">
        <v>44</v>
      </c>
      <c r="H39" s="23">
        <v>113.49</v>
      </c>
      <c r="I39" s="23"/>
      <c r="J39" s="23">
        <v>6</v>
      </c>
      <c r="K39" s="24">
        <f t="shared" si="0"/>
        <v>5630.50687220579</v>
      </c>
      <c r="L39" s="24"/>
      <c r="M39" s="48">
        <f>IF(J39="","",(K39/J39)/LOOKUP(RIGHT($D$2,3),定数!$A$6:$A$13,定数!$B$6:$B$13))</f>
        <v>9.38417812034299</v>
      </c>
      <c r="N39" s="23"/>
      <c r="O39" s="25">
        <v>43736</v>
      </c>
      <c r="P39" s="23">
        <v>113.63</v>
      </c>
      <c r="Q39" s="23"/>
      <c r="R39" s="52">
        <f>IF(P39="","",T39*M39*LOOKUP(RIGHT($D$2,3),定数!$A$6:$A$13,定数!$B$6:$B$13))</f>
        <v>13137.8493684803</v>
      </c>
      <c r="S39" s="52"/>
      <c r="T39" s="53">
        <f>IF(P39="","",IF(G39="買",(P39-H39),(H39-P39))*IF(RIGHT($D$2,3)="JPY",100,10000))</f>
        <v>14.0000000000001</v>
      </c>
      <c r="U39" s="53"/>
      <c r="V39" s="81" t="str">
        <f t="shared" si="4"/>
        <v/>
      </c>
      <c r="W39" s="81">
        <f t="shared" si="2"/>
        <v>0</v>
      </c>
    </row>
    <row r="40" s="81" customFormat="1" spans="2:23">
      <c r="B40" s="23">
        <v>32</v>
      </c>
      <c r="C40" s="24">
        <f t="shared" si="3"/>
        <v>576188.53658906</v>
      </c>
      <c r="D40" s="24"/>
      <c r="E40" s="23"/>
      <c r="F40" s="25">
        <v>43739</v>
      </c>
      <c r="G40" s="23" t="s">
        <v>46</v>
      </c>
      <c r="H40" s="23">
        <v>114</v>
      </c>
      <c r="I40" s="23"/>
      <c r="J40" s="23">
        <v>8</v>
      </c>
      <c r="K40" s="24">
        <f t="shared" si="0"/>
        <v>5761.8853658906</v>
      </c>
      <c r="L40" s="24"/>
      <c r="M40" s="48">
        <f>IF(J40="","",(K40/J40)/LOOKUP(RIGHT($D$2,3),定数!$A$6:$A$13,定数!$B$6:$B$13))</f>
        <v>7.20235670736325</v>
      </c>
      <c r="N40" s="23"/>
      <c r="O40" s="25">
        <v>43739</v>
      </c>
      <c r="P40" s="23">
        <v>113.76</v>
      </c>
      <c r="Q40" s="23"/>
      <c r="R40" s="52">
        <f>IF(P40="","",T40*M40*LOOKUP(RIGHT($D$2,3),定数!$A$6:$A$13,定数!$B$6:$B$13))</f>
        <v>17285.6560976714</v>
      </c>
      <c r="S40" s="52"/>
      <c r="T40" s="53">
        <f>IF(P40="","",IF(G40="買",(P40-H40),(H40-P40))*IF(RIGHT($D$2,3)="JPY",100,10000))</f>
        <v>23.9999999999995</v>
      </c>
      <c r="U40" s="53"/>
      <c r="V40" s="81" t="str">
        <f t="shared" si="4"/>
        <v/>
      </c>
      <c r="W40" s="81">
        <f t="shared" si="2"/>
        <v>0</v>
      </c>
    </row>
    <row r="41" s="81" customFormat="1" spans="2:23">
      <c r="B41" s="23">
        <v>33</v>
      </c>
      <c r="C41" s="24">
        <f t="shared" si="3"/>
        <v>593474.192686731</v>
      </c>
      <c r="D41" s="24"/>
      <c r="E41" s="23"/>
      <c r="F41" s="25">
        <v>43742</v>
      </c>
      <c r="G41" s="23" t="s">
        <v>46</v>
      </c>
      <c r="H41" s="23">
        <v>114.36</v>
      </c>
      <c r="I41" s="23"/>
      <c r="J41" s="23">
        <v>12</v>
      </c>
      <c r="K41" s="24">
        <f t="shared" si="0"/>
        <v>5934.74192686731</v>
      </c>
      <c r="L41" s="24"/>
      <c r="M41" s="48">
        <f>IF(J41="","",(K41/J41)/LOOKUP(RIGHT($D$2,3),定数!$A$6:$A$13,定数!$B$6:$B$13))</f>
        <v>4.94561827238943</v>
      </c>
      <c r="N41" s="23"/>
      <c r="O41" s="25">
        <v>43742</v>
      </c>
      <c r="P41" s="23">
        <v>114.01</v>
      </c>
      <c r="Q41" s="23"/>
      <c r="R41" s="52">
        <f>IF(P41="","",T41*M41*LOOKUP(RIGHT($D$2,3),定数!$A$6:$A$13,定数!$B$6:$B$13))</f>
        <v>17309.6639533627</v>
      </c>
      <c r="S41" s="52"/>
      <c r="T41" s="53">
        <f>IF(P41="","",IF(G41="買",(P41-H41),(H41-P41))*IF(RIGHT($D$2,3)="JPY",100,10000))</f>
        <v>34.9999999999994</v>
      </c>
      <c r="U41" s="53"/>
      <c r="V41" s="81" t="str">
        <f t="shared" si="4"/>
        <v/>
      </c>
      <c r="W41" s="81">
        <f t="shared" si="2"/>
        <v>0</v>
      </c>
    </row>
    <row r="42" s="81" customFormat="1" spans="2:23">
      <c r="B42" s="23">
        <v>34</v>
      </c>
      <c r="C42" s="24">
        <f t="shared" si="3"/>
        <v>610783.856640094</v>
      </c>
      <c r="D42" s="24"/>
      <c r="E42" s="23"/>
      <c r="F42" s="25">
        <v>43743</v>
      </c>
      <c r="G42" s="23" t="s">
        <v>44</v>
      </c>
      <c r="H42" s="23">
        <v>113.94</v>
      </c>
      <c r="I42" s="23"/>
      <c r="J42" s="23">
        <v>9</v>
      </c>
      <c r="K42" s="24">
        <f t="shared" si="0"/>
        <v>6107.83856640094</v>
      </c>
      <c r="L42" s="24"/>
      <c r="M42" s="48">
        <f>IF(J42="","",(K42/J42)/LOOKUP(RIGHT($D$2,3),定数!$A$6:$A$13,定数!$B$6:$B$13))</f>
        <v>6.78648729600104</v>
      </c>
      <c r="N42" s="23"/>
      <c r="O42" s="25">
        <v>43743</v>
      </c>
      <c r="P42" s="23">
        <v>113.84</v>
      </c>
      <c r="Q42" s="23"/>
      <c r="R42" s="52">
        <f>IF(P42="","",T42*M42*LOOKUP(RIGHT($D$2,3),定数!$A$6:$A$13,定数!$B$6:$B$13))</f>
        <v>-6786.48729600066</v>
      </c>
      <c r="S42" s="52"/>
      <c r="T42" s="53">
        <f>IF(P42="","",IF(G42="買",(P42-H42),(H42-P42))*IF(RIGHT($D$2,3)="JPY",100,10000))</f>
        <v>-9.99999999999943</v>
      </c>
      <c r="U42" s="53"/>
      <c r="V42" s="81" t="str">
        <f t="shared" si="4"/>
        <v/>
      </c>
      <c r="W42" s="81">
        <f t="shared" si="2"/>
        <v>1</v>
      </c>
    </row>
    <row r="43" s="81" customFormat="1" spans="2:23">
      <c r="B43" s="23">
        <v>35</v>
      </c>
      <c r="C43" s="24">
        <f t="shared" si="3"/>
        <v>603997.369344093</v>
      </c>
      <c r="D43" s="24"/>
      <c r="E43" s="23"/>
      <c r="F43" s="25">
        <v>43743</v>
      </c>
      <c r="G43" s="23" t="s">
        <v>44</v>
      </c>
      <c r="H43" s="23">
        <v>113.9</v>
      </c>
      <c r="I43" s="23"/>
      <c r="J43" s="23">
        <v>20</v>
      </c>
      <c r="K43" s="24">
        <f t="shared" si="0"/>
        <v>6039.97369344093</v>
      </c>
      <c r="L43" s="24"/>
      <c r="M43" s="48">
        <f>IF(J43="","",(K43/J43)/LOOKUP(RIGHT($D$2,3),定数!$A$6:$A$13,定数!$B$6:$B$13))</f>
        <v>3.01998684672047</v>
      </c>
      <c r="N43" s="23"/>
      <c r="O43" s="25">
        <v>43743</v>
      </c>
      <c r="P43" s="23">
        <v>113.69</v>
      </c>
      <c r="Q43" s="23"/>
      <c r="R43" s="52">
        <f>IF(P43="","",T43*M43*LOOKUP(RIGHT($D$2,3),定数!$A$6:$A$13,定数!$B$6:$B$13))</f>
        <v>-6341.97237811322</v>
      </c>
      <c r="S43" s="52"/>
      <c r="T43" s="53">
        <f>IF(P43="","",IF(G43="買",(P43-H43),(H43-P43))*IF(RIGHT($D$2,3)="JPY",100,10000))</f>
        <v>-21.0000000000008</v>
      </c>
      <c r="U43" s="53"/>
      <c r="V43" s="81" t="str">
        <f t="shared" si="4"/>
        <v/>
      </c>
      <c r="W43" s="81">
        <f t="shared" si="2"/>
        <v>2</v>
      </c>
    </row>
    <row r="44" s="81" customFormat="1" spans="2:23">
      <c r="B44" s="23">
        <v>36</v>
      </c>
      <c r="C44" s="24">
        <f t="shared" si="3"/>
        <v>597655.39696598</v>
      </c>
      <c r="D44" s="24"/>
      <c r="E44" s="23"/>
      <c r="F44" s="25">
        <v>43747</v>
      </c>
      <c r="G44" s="23" t="s">
        <v>46</v>
      </c>
      <c r="H44" s="23">
        <v>112.92</v>
      </c>
      <c r="I44" s="23"/>
      <c r="J44" s="23">
        <v>10</v>
      </c>
      <c r="K44" s="24">
        <f t="shared" si="0"/>
        <v>5976.5539696598</v>
      </c>
      <c r="L44" s="24"/>
      <c r="M44" s="48">
        <f>IF(J44="","",(K44/J44)/LOOKUP(RIGHT($D$2,3),定数!$A$6:$A$13,定数!$B$6:$B$13))</f>
        <v>5.9765539696598</v>
      </c>
      <c r="N44" s="23"/>
      <c r="O44" s="25">
        <v>43743</v>
      </c>
      <c r="P44" s="23">
        <v>113.03</v>
      </c>
      <c r="Q44" s="23"/>
      <c r="R44" s="52">
        <f>IF(P44="","",T44*M44*LOOKUP(RIGHT($D$2,3),定数!$A$6:$A$13,定数!$B$6:$B$13))</f>
        <v>-6574.20936662572</v>
      </c>
      <c r="S44" s="52"/>
      <c r="T44" s="53">
        <f>IF(P44="","",IF(G44="買",(P44-H44),(H44-P44))*IF(RIGHT($D$2,3)="JPY",100,10000))</f>
        <v>-10.9999999999999</v>
      </c>
      <c r="U44" s="53"/>
      <c r="V44" s="81" t="str">
        <f t="shared" si="4"/>
        <v/>
      </c>
      <c r="W44" s="81">
        <f t="shared" si="2"/>
        <v>3</v>
      </c>
    </row>
    <row r="45" s="81" customFormat="1" spans="2:23">
      <c r="B45" s="23">
        <v>37</v>
      </c>
      <c r="C45" s="24">
        <f t="shared" si="3"/>
        <v>591081.187599354</v>
      </c>
      <c r="D45" s="24"/>
      <c r="E45" s="23"/>
      <c r="F45" s="25">
        <v>43749</v>
      </c>
      <c r="G45" s="23" t="s">
        <v>46</v>
      </c>
      <c r="H45" s="23">
        <v>112.08</v>
      </c>
      <c r="I45" s="23"/>
      <c r="J45" s="23">
        <v>18</v>
      </c>
      <c r="K45" s="24">
        <f t="shared" si="0"/>
        <v>5910.81187599354</v>
      </c>
      <c r="L45" s="24"/>
      <c r="M45" s="48">
        <f>IF(J45="","",(K45/J45)/LOOKUP(RIGHT($D$2,3),定数!$A$6:$A$13,定数!$B$6:$B$13))</f>
        <v>3.28378437555197</v>
      </c>
      <c r="N45" s="23"/>
      <c r="O45" s="25">
        <v>43749</v>
      </c>
      <c r="P45" s="23">
        <v>112.27</v>
      </c>
      <c r="Q45" s="23"/>
      <c r="R45" s="52">
        <f>IF(P45="","",T45*M45*LOOKUP(RIGHT($D$2,3),定数!$A$6:$A$13,定数!$B$6:$B$13))</f>
        <v>-6239.19031354867</v>
      </c>
      <c r="S45" s="52"/>
      <c r="T45" s="53">
        <f>IF(P45="","",IF(G45="買",(P45-H45),(H45-P45))*IF(RIGHT($D$2,3)="JPY",100,10000))</f>
        <v>-18.9999999999998</v>
      </c>
      <c r="U45" s="53"/>
      <c r="V45" s="81" t="str">
        <f t="shared" si="4"/>
        <v/>
      </c>
      <c r="W45" s="81">
        <f t="shared" si="2"/>
        <v>4</v>
      </c>
    </row>
    <row r="46" s="81" customFormat="1" spans="2:23">
      <c r="B46" s="23">
        <v>38</v>
      </c>
      <c r="C46" s="24">
        <f t="shared" si="3"/>
        <v>584841.997285806</v>
      </c>
      <c r="D46" s="24"/>
      <c r="E46" s="23"/>
      <c r="F46" s="25">
        <v>43754</v>
      </c>
      <c r="G46" s="23" t="s">
        <v>44</v>
      </c>
      <c r="H46" s="23">
        <v>112.12</v>
      </c>
      <c r="I46" s="23"/>
      <c r="J46" s="23">
        <v>10</v>
      </c>
      <c r="K46" s="24">
        <f t="shared" si="0"/>
        <v>5848.41997285806</v>
      </c>
      <c r="L46" s="24"/>
      <c r="M46" s="48">
        <f>IF(J46="","",(K46/J46)/LOOKUP(RIGHT($D$2,3),定数!$A$6:$A$13,定数!$B$6:$B$13))</f>
        <v>5.84841997285806</v>
      </c>
      <c r="N46" s="23"/>
      <c r="O46" s="25">
        <v>43754</v>
      </c>
      <c r="P46" s="23">
        <v>112.01</v>
      </c>
      <c r="Q46" s="23"/>
      <c r="R46" s="52">
        <f>IF(P46="","",T46*M46*LOOKUP(RIGHT($D$2,3),定数!$A$6:$A$13,定数!$B$6:$B$13))</f>
        <v>-6433.2619701438</v>
      </c>
      <c r="S46" s="52"/>
      <c r="T46" s="53">
        <f>IF(P46="","",IF(G46="買",(P46-H46),(H46-P46))*IF(RIGHT($D$2,3)="JPY",100,10000))</f>
        <v>-10.9999999999999</v>
      </c>
      <c r="U46" s="53"/>
      <c r="V46" s="81" t="str">
        <f t="shared" si="4"/>
        <v/>
      </c>
      <c r="W46" s="81">
        <f t="shared" si="2"/>
        <v>5</v>
      </c>
    </row>
    <row r="47" s="81" customFormat="1" spans="2:23">
      <c r="B47" s="23">
        <v>39</v>
      </c>
      <c r="C47" s="24">
        <f t="shared" si="3"/>
        <v>578408.735315662</v>
      </c>
      <c r="D47" s="24"/>
      <c r="E47" s="23"/>
      <c r="F47" s="25">
        <v>43754</v>
      </c>
      <c r="G47" s="23" t="s">
        <v>44</v>
      </c>
      <c r="H47" s="23">
        <v>112.17</v>
      </c>
      <c r="I47" s="23"/>
      <c r="J47" s="23">
        <v>8</v>
      </c>
      <c r="K47" s="24">
        <f t="shared" si="0"/>
        <v>5784.08735315662</v>
      </c>
      <c r="L47" s="24"/>
      <c r="M47" s="48">
        <f>IF(J47="","",(K47/J47)/LOOKUP(RIGHT($D$2,3),定数!$A$6:$A$13,定数!$B$6:$B$13))</f>
        <v>7.23010919144577</v>
      </c>
      <c r="N47" s="23"/>
      <c r="O47" s="25">
        <v>43754</v>
      </c>
      <c r="P47" s="23">
        <v>112.33</v>
      </c>
      <c r="Q47" s="23"/>
      <c r="R47" s="52">
        <f>IF(P47="","",T47*M47*LOOKUP(RIGHT($D$2,3),定数!$A$6:$A$13,定数!$B$6:$B$13))</f>
        <v>11568.174706313</v>
      </c>
      <c r="S47" s="52"/>
      <c r="T47" s="53">
        <f>IF(P47="","",IF(G47="買",(P47-H47),(H47-P47))*IF(RIGHT($D$2,3)="JPY",100,10000))</f>
        <v>15.9999999999997</v>
      </c>
      <c r="U47" s="53"/>
      <c r="V47" s="81" t="str">
        <f t="shared" si="4"/>
        <v/>
      </c>
      <c r="W47" s="81">
        <f t="shared" si="2"/>
        <v>0</v>
      </c>
    </row>
    <row r="48" s="81" customFormat="1" spans="2:23">
      <c r="B48" s="23">
        <v>40</v>
      </c>
      <c r="C48" s="24">
        <f t="shared" si="3"/>
        <v>589976.910021975</v>
      </c>
      <c r="D48" s="24"/>
      <c r="E48" s="23"/>
      <c r="F48" s="25">
        <v>43755</v>
      </c>
      <c r="G48" s="23" t="s">
        <v>46</v>
      </c>
      <c r="H48" s="23">
        <v>112.16</v>
      </c>
      <c r="I48" s="23"/>
      <c r="J48" s="23">
        <v>11</v>
      </c>
      <c r="K48" s="24">
        <f t="shared" si="0"/>
        <v>5899.76910021975</v>
      </c>
      <c r="L48" s="24"/>
      <c r="M48" s="48">
        <f>IF(J48="","",(K48/J48)/LOOKUP(RIGHT($D$2,3),定数!$A$6:$A$13,定数!$B$6:$B$13))</f>
        <v>5.36342645474523</v>
      </c>
      <c r="N48" s="23"/>
      <c r="O48" s="25">
        <v>43755</v>
      </c>
      <c r="P48" s="23">
        <v>112.27</v>
      </c>
      <c r="Q48" s="23"/>
      <c r="R48" s="52">
        <f>IF(P48="","",T48*M48*LOOKUP(RIGHT($D$2,3),定数!$A$6:$A$13,定数!$B$6:$B$13))</f>
        <v>-5899.7691002197</v>
      </c>
      <c r="S48" s="52"/>
      <c r="T48" s="53">
        <f>IF(P48="","",IF(G48="買",(P48-H48),(H48-P48))*IF(RIGHT($D$2,3)="JPY",100,10000))</f>
        <v>-10.9999999999999</v>
      </c>
      <c r="U48" s="53"/>
      <c r="V48" s="81" t="str">
        <f t="shared" si="4"/>
        <v/>
      </c>
      <c r="W48" s="81">
        <f t="shared" si="2"/>
        <v>1</v>
      </c>
    </row>
    <row r="49" s="81" customFormat="1" spans="2:23">
      <c r="B49" s="23">
        <v>41</v>
      </c>
      <c r="C49" s="24">
        <f t="shared" si="3"/>
        <v>584077.140921755</v>
      </c>
      <c r="D49" s="24"/>
      <c r="E49" s="23"/>
      <c r="F49" s="25">
        <v>43756</v>
      </c>
      <c r="G49" s="23" t="s">
        <v>44</v>
      </c>
      <c r="H49" s="23">
        <v>112.51</v>
      </c>
      <c r="I49" s="23"/>
      <c r="J49" s="23">
        <v>7</v>
      </c>
      <c r="K49" s="24">
        <f t="shared" si="0"/>
        <v>5840.77140921755</v>
      </c>
      <c r="L49" s="24"/>
      <c r="M49" s="48">
        <f>IF(J49="","",(K49/J49)/LOOKUP(RIGHT($D$2,3),定数!$A$6:$A$13,定数!$B$6:$B$13))</f>
        <v>8.34395915602507</v>
      </c>
      <c r="N49" s="23"/>
      <c r="O49" s="25">
        <v>43756</v>
      </c>
      <c r="P49" s="23">
        <v>112.42</v>
      </c>
      <c r="Q49" s="23"/>
      <c r="R49" s="52">
        <f>IF(P49="","",T49*M49*LOOKUP(RIGHT($D$2,3),定数!$A$6:$A$13,定数!$B$6:$B$13))</f>
        <v>-7509.56324042285</v>
      </c>
      <c r="S49" s="52"/>
      <c r="T49" s="53">
        <f>IF(P49="","",IF(G49="買",(P49-H49),(H49-P49))*IF(RIGHT($D$2,3)="JPY",100,10000))</f>
        <v>-9.00000000000034</v>
      </c>
      <c r="U49" s="53"/>
      <c r="V49" s="81" t="str">
        <f t="shared" si="4"/>
        <v/>
      </c>
      <c r="W49" s="81">
        <f t="shared" si="2"/>
        <v>2</v>
      </c>
    </row>
    <row r="50" s="81" customFormat="1" spans="2:23">
      <c r="B50" s="23">
        <v>42</v>
      </c>
      <c r="C50" s="24">
        <f t="shared" si="3"/>
        <v>576567.577681332</v>
      </c>
      <c r="D50" s="24"/>
      <c r="E50" s="23"/>
      <c r="F50" s="25">
        <v>43757</v>
      </c>
      <c r="G50" s="23" t="s">
        <v>46</v>
      </c>
      <c r="H50" s="23">
        <v>112.38</v>
      </c>
      <c r="I50" s="23"/>
      <c r="J50" s="23">
        <v>16</v>
      </c>
      <c r="K50" s="24">
        <f t="shared" si="0"/>
        <v>5765.67577681332</v>
      </c>
      <c r="L50" s="24"/>
      <c r="M50" s="48">
        <f>IF(J50="","",(K50/J50)/LOOKUP(RIGHT($D$2,3),定数!$A$6:$A$13,定数!$B$6:$B$13))</f>
        <v>3.60354736050833</v>
      </c>
      <c r="N50" s="23"/>
      <c r="O50" s="25">
        <v>43757</v>
      </c>
      <c r="P50" s="23">
        <v>112.49</v>
      </c>
      <c r="Q50" s="23"/>
      <c r="R50" s="52">
        <f>IF(P50="","",T50*M50*LOOKUP(RIGHT($D$2,3),定数!$A$6:$A$13,定数!$B$6:$B$13))</f>
        <v>-3963.90209655912</v>
      </c>
      <c r="S50" s="52"/>
      <c r="T50" s="53">
        <f>IF(P50="","",IF(G50="買",(P50-H50),(H50-P50))*IF(RIGHT($D$2,3)="JPY",100,10000))</f>
        <v>-10.9999999999999</v>
      </c>
      <c r="U50" s="53"/>
      <c r="V50" s="81" t="str">
        <f t="shared" si="4"/>
        <v/>
      </c>
      <c r="W50" s="81">
        <f t="shared" si="2"/>
        <v>3</v>
      </c>
    </row>
    <row r="51" s="81" customFormat="1" spans="2:23">
      <c r="B51" s="23">
        <v>43</v>
      </c>
      <c r="C51" s="24">
        <f t="shared" si="3"/>
        <v>572603.675584773</v>
      </c>
      <c r="D51" s="24"/>
      <c r="E51" s="23"/>
      <c r="F51" s="25">
        <v>43761</v>
      </c>
      <c r="G51" s="23" t="s">
        <v>44</v>
      </c>
      <c r="H51" s="23">
        <v>112.46</v>
      </c>
      <c r="I51" s="23"/>
      <c r="J51" s="23">
        <v>11</v>
      </c>
      <c r="K51" s="24">
        <f t="shared" si="0"/>
        <v>5726.03675584773</v>
      </c>
      <c r="L51" s="24"/>
      <c r="M51" s="48">
        <f>IF(J51="","",(K51/J51)/LOOKUP(RIGHT($D$2,3),定数!$A$6:$A$13,定数!$B$6:$B$13))</f>
        <v>5.20548795986157</v>
      </c>
      <c r="N51" s="23"/>
      <c r="O51" s="25">
        <v>43761</v>
      </c>
      <c r="P51" s="23">
        <v>112.67</v>
      </c>
      <c r="Q51" s="23"/>
      <c r="R51" s="52">
        <f>IF(P51="","",T51*M51*LOOKUP(RIGHT($D$2,3),定数!$A$6:$A$13,定数!$B$6:$B$13))</f>
        <v>10931.5247157097</v>
      </c>
      <c r="S51" s="52"/>
      <c r="T51" s="53">
        <f>IF(P51="","",IF(G51="買",(P51-H51),(H51-P51))*IF(RIGHT($D$2,3)="JPY",100,10000))</f>
        <v>21.0000000000008</v>
      </c>
      <c r="U51" s="53"/>
      <c r="V51" s="81" t="str">
        <f t="shared" si="4"/>
        <v/>
      </c>
      <c r="W51" s="81">
        <f t="shared" si="2"/>
        <v>0</v>
      </c>
    </row>
    <row r="52" s="81" customFormat="1" spans="2:23">
      <c r="B52" s="23">
        <v>44</v>
      </c>
      <c r="C52" s="24">
        <f t="shared" si="3"/>
        <v>583535.200300483</v>
      </c>
      <c r="D52" s="24"/>
      <c r="E52" s="23"/>
      <c r="F52" s="25">
        <v>43763</v>
      </c>
      <c r="G52" s="23" t="s">
        <v>46</v>
      </c>
      <c r="H52" s="23">
        <v>112.01</v>
      </c>
      <c r="I52" s="23"/>
      <c r="J52" s="23">
        <v>11</v>
      </c>
      <c r="K52" s="24">
        <f t="shared" si="0"/>
        <v>5835.35200300483</v>
      </c>
      <c r="L52" s="24"/>
      <c r="M52" s="48">
        <f>IF(J52="","",(K52/J52)/LOOKUP(RIGHT($D$2,3),定数!$A$6:$A$13,定数!$B$6:$B$13))</f>
        <v>5.30486545727712</v>
      </c>
      <c r="N52" s="23"/>
      <c r="O52" s="25">
        <v>43763</v>
      </c>
      <c r="P52" s="23">
        <v>112.13</v>
      </c>
      <c r="Q52" s="23"/>
      <c r="R52" s="52">
        <f>IF(P52="","",T52*M52*LOOKUP(RIGHT($D$2,3),定数!$A$6:$A$13,定数!$B$6:$B$13))</f>
        <v>-6365.83854873201</v>
      </c>
      <c r="S52" s="52"/>
      <c r="T52" s="53">
        <f>IF(P52="","",IF(G52="買",(P52-H52),(H52-P52))*IF(RIGHT($D$2,3)="JPY",100,10000))</f>
        <v>-11.999999999999</v>
      </c>
      <c r="U52" s="53"/>
      <c r="V52" s="81" t="str">
        <f t="shared" si="4"/>
        <v/>
      </c>
      <c r="W52" s="81">
        <f t="shared" si="2"/>
        <v>1</v>
      </c>
    </row>
    <row r="53" s="81" customFormat="1" spans="2:23">
      <c r="B53" s="23">
        <v>45</v>
      </c>
      <c r="C53" s="24">
        <f t="shared" si="3"/>
        <v>577169.361751751</v>
      </c>
      <c r="D53" s="24"/>
      <c r="E53" s="23"/>
      <c r="F53" s="25">
        <v>43767</v>
      </c>
      <c r="G53" s="23" t="s">
        <v>44</v>
      </c>
      <c r="H53" s="23">
        <v>111.96</v>
      </c>
      <c r="I53" s="23"/>
      <c r="J53" s="23">
        <v>13</v>
      </c>
      <c r="K53" s="24">
        <f t="shared" si="0"/>
        <v>5771.69361751751</v>
      </c>
      <c r="L53" s="24"/>
      <c r="M53" s="48">
        <f>IF(J53="","",(K53/J53)/LOOKUP(RIGHT($D$2,3),定数!$A$6:$A$13,定数!$B$6:$B$13))</f>
        <v>4.43976432116731</v>
      </c>
      <c r="N53" s="23"/>
      <c r="O53" s="25">
        <v>43767</v>
      </c>
      <c r="P53" s="23">
        <v>112.19</v>
      </c>
      <c r="Q53" s="23"/>
      <c r="R53" s="52">
        <f>IF(P53="","",T53*M53*LOOKUP(RIGHT($D$2,3),定数!$A$6:$A$13,定数!$B$6:$B$13))</f>
        <v>10211.457938685</v>
      </c>
      <c r="S53" s="52"/>
      <c r="T53" s="53">
        <f>IF(P53="","",IF(G53="買",(P53-H53),(H53-P53))*IF(RIGHT($D$2,3)="JPY",100,10000))</f>
        <v>23.0000000000004</v>
      </c>
      <c r="U53" s="53"/>
      <c r="V53" s="81" t="str">
        <f t="shared" si="4"/>
        <v/>
      </c>
      <c r="W53" s="81">
        <f t="shared" si="2"/>
        <v>0</v>
      </c>
    </row>
    <row r="54" s="81" customFormat="1" spans="2:23">
      <c r="B54" s="23">
        <v>46</v>
      </c>
      <c r="C54" s="24">
        <f t="shared" si="3"/>
        <v>587380.819690436</v>
      </c>
      <c r="D54" s="24"/>
      <c r="E54" s="23"/>
      <c r="F54" s="25">
        <v>43768</v>
      </c>
      <c r="G54" s="23" t="s">
        <v>44</v>
      </c>
      <c r="H54" s="23">
        <v>112.84</v>
      </c>
      <c r="I54" s="23"/>
      <c r="J54" s="23">
        <v>17</v>
      </c>
      <c r="K54" s="24">
        <f t="shared" si="0"/>
        <v>5873.80819690436</v>
      </c>
      <c r="L54" s="24"/>
      <c r="M54" s="48">
        <f>IF(J54="","",(K54/J54)/LOOKUP(RIGHT($D$2,3),定数!$A$6:$A$13,定数!$B$6:$B$13))</f>
        <v>3.45518129229668</v>
      </c>
      <c r="N54" s="23"/>
      <c r="O54" s="25">
        <v>43768</v>
      </c>
      <c r="P54" s="23">
        <v>113.17</v>
      </c>
      <c r="Q54" s="23"/>
      <c r="R54" s="52">
        <f>IF(P54="","",T54*M54*LOOKUP(RIGHT($D$2,3),定数!$A$6:$A$13,定数!$B$6:$B$13))</f>
        <v>11402.098264579</v>
      </c>
      <c r="S54" s="52"/>
      <c r="T54" s="53">
        <f>IF(P54="","",IF(G54="買",(P54-H54),(H54-P54))*IF(RIGHT($D$2,3)="JPY",100,10000))</f>
        <v>32.9999999999998</v>
      </c>
      <c r="U54" s="53"/>
      <c r="V54" s="81" t="str">
        <f t="shared" si="4"/>
        <v/>
      </c>
      <c r="W54" s="81">
        <f t="shared" si="2"/>
        <v>0</v>
      </c>
    </row>
    <row r="55" s="81" customFormat="1" spans="2:23">
      <c r="B55" s="23">
        <v>47</v>
      </c>
      <c r="C55" s="24">
        <f t="shared" si="3"/>
        <v>598782.917955015</v>
      </c>
      <c r="D55" s="24"/>
      <c r="E55" s="23"/>
      <c r="F55" s="25">
        <v>43770</v>
      </c>
      <c r="G55" s="23" t="s">
        <v>46</v>
      </c>
      <c r="H55" s="23">
        <v>112.73</v>
      </c>
      <c r="I55" s="23"/>
      <c r="J55" s="23">
        <v>17</v>
      </c>
      <c r="K55" s="24">
        <f t="shared" si="0"/>
        <v>5987.82917955015</v>
      </c>
      <c r="L55" s="24"/>
      <c r="M55" s="48">
        <f>IF(J55="","",(K55/J55)/LOOKUP(RIGHT($D$2,3),定数!$A$6:$A$13,定数!$B$6:$B$13))</f>
        <v>3.52225245855891</v>
      </c>
      <c r="N55" s="23"/>
      <c r="O55" s="25">
        <v>43770</v>
      </c>
      <c r="P55" s="23">
        <v>112.91</v>
      </c>
      <c r="Q55" s="23"/>
      <c r="R55" s="52">
        <f>IF(P55="","",T55*M55*LOOKUP(RIGHT($D$2,3),定数!$A$6:$A$13,定数!$B$6:$B$13))</f>
        <v>-6340.05442540579</v>
      </c>
      <c r="S55" s="52"/>
      <c r="T55" s="53">
        <f>IF(P55="","",IF(G55="買",(P55-H55),(H55-P55))*IF(RIGHT($D$2,3)="JPY",100,10000))</f>
        <v>-17.9999999999993</v>
      </c>
      <c r="U55" s="53"/>
      <c r="V55" s="81" t="str">
        <f t="shared" si="4"/>
        <v/>
      </c>
      <c r="W55" s="81">
        <f t="shared" si="2"/>
        <v>1</v>
      </c>
    </row>
    <row r="56" s="81" customFormat="1" spans="2:24">
      <c r="B56" s="23">
        <v>48</v>
      </c>
      <c r="C56" s="24">
        <f t="shared" si="3"/>
        <v>592442.863529609</v>
      </c>
      <c r="D56" s="24"/>
      <c r="E56" s="23"/>
      <c r="F56" s="25">
        <v>43771</v>
      </c>
      <c r="G56" s="23" t="s">
        <v>44</v>
      </c>
      <c r="H56" s="23">
        <v>112.97</v>
      </c>
      <c r="I56" s="23"/>
      <c r="J56" s="23">
        <v>18</v>
      </c>
      <c r="K56" s="24">
        <f t="shared" si="0"/>
        <v>5924.42863529609</v>
      </c>
      <c r="L56" s="24"/>
      <c r="M56" s="48">
        <f>IF(J56="","",(K56/J56)/LOOKUP(RIGHT($D$2,3),定数!$A$6:$A$13,定数!$B$6:$B$13))</f>
        <v>3.29134924183116</v>
      </c>
      <c r="N56" s="23"/>
      <c r="O56" s="25">
        <v>43771</v>
      </c>
      <c r="P56" s="23">
        <v>113.19</v>
      </c>
      <c r="Q56" s="23"/>
      <c r="R56" s="52">
        <f>IF(P56="","",T56*M56*LOOKUP(RIGHT($D$2,3),定数!$A$6:$A$13,定数!$B$6:$B$13))</f>
        <v>7240.96833202852</v>
      </c>
      <c r="S56" s="52"/>
      <c r="T56" s="53">
        <f>IF(P56="","",IF(G56="買",(P56-H56),(H56-P56))*IF(RIGHT($D$2,3)="JPY",100,10000))</f>
        <v>21.9999999999999</v>
      </c>
      <c r="U56" s="53"/>
      <c r="V56" s="81" t="str">
        <f t="shared" si="4"/>
        <v/>
      </c>
      <c r="W56" s="81">
        <f t="shared" si="2"/>
        <v>0</v>
      </c>
      <c r="X56" s="81" t="s">
        <v>52</v>
      </c>
    </row>
    <row r="57" s="81" customFormat="1" spans="2:23">
      <c r="B57" s="23">
        <v>49</v>
      </c>
      <c r="C57" s="24">
        <f t="shared" si="3"/>
        <v>599683.831861637</v>
      </c>
      <c r="D57" s="24"/>
      <c r="E57" s="23"/>
      <c r="F57" s="25">
        <v>43773</v>
      </c>
      <c r="G57" s="23" t="s">
        <v>44</v>
      </c>
      <c r="H57" s="23">
        <v>113.21</v>
      </c>
      <c r="I57" s="23"/>
      <c r="J57" s="23">
        <v>58</v>
      </c>
      <c r="K57" s="24">
        <f t="shared" si="0"/>
        <v>5996.83831861637</v>
      </c>
      <c r="L57" s="24"/>
      <c r="M57" s="48">
        <f>IF(J57="","",(K57/J57)/LOOKUP(RIGHT($D$2,3),定数!$A$6:$A$13,定数!$B$6:$B$13))</f>
        <v>1.03393764114075</v>
      </c>
      <c r="N57" s="23"/>
      <c r="O57" s="25">
        <v>43773</v>
      </c>
      <c r="P57" s="23">
        <v>113.31</v>
      </c>
      <c r="Q57" s="23"/>
      <c r="R57" s="52">
        <f>IF(P57="","",T57*M57*LOOKUP(RIGHT($D$2,3),定数!$A$6:$A$13,定数!$B$6:$B$13))</f>
        <v>1033.93764114085</v>
      </c>
      <c r="S57" s="52"/>
      <c r="T57" s="53">
        <f>IF(P57="","",IF(G57="買",(P57-H57),(H57-P57))*IF(RIGHT($D$2,3)="JPY",100,10000))</f>
        <v>10.0000000000009</v>
      </c>
      <c r="U57" s="53"/>
      <c r="V57" s="81" t="str">
        <f t="shared" si="4"/>
        <v/>
      </c>
      <c r="W57" s="81">
        <f t="shared" si="2"/>
        <v>0</v>
      </c>
    </row>
    <row r="58" s="81" customFormat="1" spans="2:23">
      <c r="B58" s="23">
        <v>50</v>
      </c>
      <c r="C58" s="24">
        <f t="shared" si="3"/>
        <v>600717.769502778</v>
      </c>
      <c r="D58" s="24"/>
      <c r="E58" s="23"/>
      <c r="F58" s="25">
        <v>43774</v>
      </c>
      <c r="G58" s="23" t="s">
        <v>46</v>
      </c>
      <c r="H58" s="23">
        <v>113.14</v>
      </c>
      <c r="I58" s="23"/>
      <c r="J58" s="23">
        <v>7</v>
      </c>
      <c r="K58" s="24">
        <f t="shared" si="0"/>
        <v>6007.17769502778</v>
      </c>
      <c r="L58" s="24"/>
      <c r="M58" s="48">
        <f>IF(J58="","",(K58/J58)/LOOKUP(RIGHT($D$2,3),定数!$A$6:$A$13,定数!$B$6:$B$13))</f>
        <v>8.58168242146826</v>
      </c>
      <c r="N58" s="23"/>
      <c r="O58" s="25">
        <v>43774</v>
      </c>
      <c r="P58" s="23">
        <v>113.22</v>
      </c>
      <c r="Q58" s="23"/>
      <c r="R58" s="52">
        <f>IF(P58="","",T58*M58*LOOKUP(RIGHT($D$2,3),定数!$A$6:$A$13,定数!$B$6:$B$13))</f>
        <v>-6865.34593717446</v>
      </c>
      <c r="S58" s="52"/>
      <c r="T58" s="53">
        <f>IF(P58="","",IF(G58="買",(P58-H58),(H58-P58))*IF(RIGHT($D$2,3)="JPY",100,10000))</f>
        <v>-7.99999999999983</v>
      </c>
      <c r="U58" s="53"/>
      <c r="V58" s="81" t="str">
        <f t="shared" si="4"/>
        <v/>
      </c>
      <c r="W58" s="81">
        <f t="shared" si="2"/>
        <v>1</v>
      </c>
    </row>
    <row r="59" s="81" customFormat="1" spans="2:23">
      <c r="B59" s="23">
        <v>51</v>
      </c>
      <c r="C59" s="24">
        <f t="shared" ref="C59:C90" si="5">IF(R58="","",C58+R58)</f>
        <v>593852.423565604</v>
      </c>
      <c r="D59" s="24"/>
      <c r="E59" s="23"/>
      <c r="F59" s="25">
        <v>43776</v>
      </c>
      <c r="G59" s="23" t="s">
        <v>44</v>
      </c>
      <c r="H59" s="23">
        <v>113.35</v>
      </c>
      <c r="I59" s="23"/>
      <c r="J59" s="23">
        <v>13</v>
      </c>
      <c r="K59" s="24">
        <f t="shared" si="0"/>
        <v>5938.52423565604</v>
      </c>
      <c r="L59" s="24"/>
      <c r="M59" s="48">
        <f>IF(J59="","",(K59/J59)/LOOKUP(RIGHT($D$2,3),定数!$A$6:$A$13,定数!$B$6:$B$13))</f>
        <v>4.56809556588926</v>
      </c>
      <c r="N59" s="23"/>
      <c r="O59" s="25">
        <v>43776</v>
      </c>
      <c r="P59" s="23">
        <v>113.21</v>
      </c>
      <c r="Q59" s="23"/>
      <c r="R59" s="52">
        <f>IF(P59="","",T59*M59*LOOKUP(RIGHT($D$2,3),定数!$A$6:$A$13,定数!$B$6:$B$13))</f>
        <v>-6395.33379224499</v>
      </c>
      <c r="S59" s="52"/>
      <c r="T59" s="53">
        <f>IF(P59="","",IF(G59="買",(P59-H59),(H59-P59))*IF(RIGHT($D$2,3)="JPY",100,10000))</f>
        <v>-14.0000000000001</v>
      </c>
      <c r="U59" s="53"/>
      <c r="V59" s="81" t="str">
        <f t="shared" si="4"/>
        <v/>
      </c>
      <c r="W59" s="81">
        <f t="shared" si="2"/>
        <v>2</v>
      </c>
    </row>
    <row r="60" s="81" customFormat="1" spans="2:23">
      <c r="B60" s="23">
        <v>52</v>
      </c>
      <c r="C60" s="24">
        <f t="shared" si="5"/>
        <v>587457.089773359</v>
      </c>
      <c r="D60" s="24"/>
      <c r="E60" s="23"/>
      <c r="F60" s="25">
        <v>43777</v>
      </c>
      <c r="G60" s="23" t="s">
        <v>44</v>
      </c>
      <c r="H60" s="23">
        <v>113.65</v>
      </c>
      <c r="I60" s="23"/>
      <c r="J60" s="23">
        <v>7</v>
      </c>
      <c r="K60" s="24">
        <f t="shared" si="0"/>
        <v>5874.57089773359</v>
      </c>
      <c r="L60" s="24"/>
      <c r="M60" s="48">
        <f>IF(J60="","",(K60/J60)/LOOKUP(RIGHT($D$2,3),定数!$A$6:$A$13,定数!$B$6:$B$13))</f>
        <v>8.39224413961941</v>
      </c>
      <c r="N60" s="23"/>
      <c r="O60" s="25">
        <v>43777</v>
      </c>
      <c r="P60" s="23">
        <v>113.8</v>
      </c>
      <c r="Q60" s="23"/>
      <c r="R60" s="52">
        <f>IF(P60="","",T60*M60*LOOKUP(RIGHT($D$2,3),定数!$A$6:$A$13,定数!$B$6:$B$13))</f>
        <v>12588.3662094284</v>
      </c>
      <c r="S60" s="52"/>
      <c r="T60" s="53">
        <f>IF(P60="","",IF(G60="買",(P60-H60),(H60-P60))*IF(RIGHT($D$2,3)="JPY",100,10000))</f>
        <v>14.9999999999991</v>
      </c>
      <c r="U60" s="53"/>
      <c r="V60" s="81" t="str">
        <f t="shared" si="4"/>
        <v/>
      </c>
      <c r="W60" s="81">
        <f t="shared" si="2"/>
        <v>0</v>
      </c>
    </row>
    <row r="61" s="81" customFormat="1" spans="2:23">
      <c r="B61" s="23">
        <v>53</v>
      </c>
      <c r="C61" s="24">
        <f t="shared" si="5"/>
        <v>600045.455982787</v>
      </c>
      <c r="D61" s="24"/>
      <c r="E61" s="23"/>
      <c r="F61" s="25">
        <v>43778</v>
      </c>
      <c r="G61" s="23" t="s">
        <v>46</v>
      </c>
      <c r="H61" s="23">
        <v>113.77</v>
      </c>
      <c r="I61" s="23"/>
      <c r="J61" s="23">
        <v>10</v>
      </c>
      <c r="K61" s="24">
        <f t="shared" si="0"/>
        <v>6000.45455982787</v>
      </c>
      <c r="L61" s="24"/>
      <c r="M61" s="48">
        <f>IF(J61="","",(K61/J61)/LOOKUP(RIGHT($D$2,3),定数!$A$6:$A$13,定数!$B$6:$B$13))</f>
        <v>6.00045455982787</v>
      </c>
      <c r="N61" s="23"/>
      <c r="O61" s="25">
        <v>43778</v>
      </c>
      <c r="P61" s="23">
        <v>113.87</v>
      </c>
      <c r="Q61" s="23"/>
      <c r="R61" s="52">
        <f>IF(P61="","",T61*M61*LOOKUP(RIGHT($D$2,3),定数!$A$6:$A$13,定数!$B$6:$B$13))</f>
        <v>-6000.45455982838</v>
      </c>
      <c r="S61" s="52"/>
      <c r="T61" s="53">
        <f>IF(P61="","",IF(G61="買",(P61-H61),(H61-P61))*IF(RIGHT($D$2,3)="JPY",100,10000))</f>
        <v>-10.0000000000009</v>
      </c>
      <c r="U61" s="53"/>
      <c r="V61" s="81" t="str">
        <f t="shared" si="4"/>
        <v/>
      </c>
      <c r="W61" s="81">
        <f t="shared" si="2"/>
        <v>1</v>
      </c>
    </row>
    <row r="62" spans="2:23">
      <c r="B62" s="23">
        <v>54</v>
      </c>
      <c r="C62" s="24">
        <f t="shared" si="5"/>
        <v>594045.001422959</v>
      </c>
      <c r="D62" s="24"/>
      <c r="E62" s="23"/>
      <c r="F62" s="25">
        <v>43783</v>
      </c>
      <c r="G62" s="23" t="s">
        <v>46</v>
      </c>
      <c r="H62" s="23">
        <v>113.53</v>
      </c>
      <c r="I62" s="23"/>
      <c r="J62" s="23">
        <v>12</v>
      </c>
      <c r="K62" s="24">
        <f t="shared" si="0"/>
        <v>5940.45001422959</v>
      </c>
      <c r="L62" s="24"/>
      <c r="M62" s="48">
        <f>IF(J62="","",(K62/J62)/LOOKUP(RIGHT($D$2,3),定数!$A$6:$A$13,定数!$B$6:$B$13))</f>
        <v>4.95037501185799</v>
      </c>
      <c r="N62" s="23"/>
      <c r="O62" s="25">
        <v>43783</v>
      </c>
      <c r="P62" s="23">
        <v>113.29</v>
      </c>
      <c r="Q62" s="23"/>
      <c r="R62" s="52">
        <f>IF(P62="","",T62*M62*LOOKUP(RIGHT($D$2,3),定数!$A$6:$A$13,定数!$B$6:$B$13))</f>
        <v>11880.9000284589</v>
      </c>
      <c r="S62" s="52"/>
      <c r="T62" s="53">
        <f>IF(P62="","",IF(G62="買",(P62-H62),(H62-P62))*IF(RIGHT($D$2,3)="JPY",100,10000))</f>
        <v>23.9999999999995</v>
      </c>
      <c r="U62" s="53"/>
      <c r="V62" t="str">
        <f t="shared" si="4"/>
        <v/>
      </c>
      <c r="W62">
        <f t="shared" si="2"/>
        <v>0</v>
      </c>
    </row>
    <row r="63" spans="2:23">
      <c r="B63" s="23">
        <v>55</v>
      </c>
      <c r="C63" s="24">
        <f t="shared" si="5"/>
        <v>605925.901451418</v>
      </c>
      <c r="D63" s="24"/>
      <c r="E63" s="23"/>
      <c r="F63" s="25">
        <v>43784</v>
      </c>
      <c r="G63" s="23" t="s">
        <v>44</v>
      </c>
      <c r="H63" s="23">
        <v>113.59</v>
      </c>
      <c r="I63" s="23"/>
      <c r="J63" s="23">
        <v>14</v>
      </c>
      <c r="K63" s="24">
        <f t="shared" si="0"/>
        <v>6059.25901451418</v>
      </c>
      <c r="L63" s="24"/>
      <c r="M63" s="48">
        <f>IF(J63="","",(K63/J63)/LOOKUP(RIGHT($D$2,3),定数!$A$6:$A$13,定数!$B$6:$B$13))</f>
        <v>4.32804215322441</v>
      </c>
      <c r="N63" s="23"/>
      <c r="O63" s="25">
        <v>43784</v>
      </c>
      <c r="P63" s="23">
        <v>113.44</v>
      </c>
      <c r="Q63" s="23"/>
      <c r="R63" s="52">
        <f>IF(P63="","",T63*M63*LOOKUP(RIGHT($D$2,3),定数!$A$6:$A$13,定数!$B$6:$B$13))</f>
        <v>-6492.06322983686</v>
      </c>
      <c r="S63" s="52"/>
      <c r="T63" s="53">
        <f>IF(P63="","",IF(G63="買",(P63-H63),(H63-P63))*IF(RIGHT($D$2,3)="JPY",100,10000))</f>
        <v>-15.0000000000006</v>
      </c>
      <c r="U63" s="53"/>
      <c r="V63" t="str">
        <f t="shared" si="4"/>
        <v/>
      </c>
      <c r="W63">
        <f t="shared" si="2"/>
        <v>1</v>
      </c>
    </row>
    <row r="64" spans="2:23">
      <c r="B64" s="23">
        <v>56</v>
      </c>
      <c r="C64" s="24">
        <f t="shared" si="5"/>
        <v>599433.838221581</v>
      </c>
      <c r="D64" s="24"/>
      <c r="E64" s="23"/>
      <c r="F64" s="25">
        <v>43792</v>
      </c>
      <c r="G64" s="23" t="s">
        <v>46</v>
      </c>
      <c r="H64" s="23">
        <v>113.36</v>
      </c>
      <c r="I64" s="23"/>
      <c r="J64" s="23">
        <v>8</v>
      </c>
      <c r="K64" s="24">
        <f t="shared" si="0"/>
        <v>5994.33838221581</v>
      </c>
      <c r="L64" s="24"/>
      <c r="M64" s="48">
        <f>IF(J64="","",(K64/J64)/LOOKUP(RIGHT($D$2,3),定数!$A$6:$A$13,定数!$B$6:$B$13))</f>
        <v>7.49292297776976</v>
      </c>
      <c r="N64" s="23"/>
      <c r="O64" s="25">
        <v>43784</v>
      </c>
      <c r="P64" s="23">
        <v>113.22</v>
      </c>
      <c r="Q64" s="23"/>
      <c r="R64" s="52">
        <f>IF(P64="","",T64*M64*LOOKUP(RIGHT($D$2,3),定数!$A$6:$A$13,定数!$B$6:$B$13))</f>
        <v>10490.0921688777</v>
      </c>
      <c r="S64" s="52"/>
      <c r="T64" s="53">
        <f>IF(P64="","",IF(G64="買",(P64-H64),(H64-P64))*IF(RIGHT($D$2,3)="JPY",100,10000))</f>
        <v>14.0000000000001</v>
      </c>
      <c r="U64" s="53"/>
      <c r="V64" t="str">
        <f t="shared" si="4"/>
        <v/>
      </c>
      <c r="W64">
        <f t="shared" si="2"/>
        <v>0</v>
      </c>
    </row>
    <row r="65" spans="2:23">
      <c r="B65" s="23">
        <v>57</v>
      </c>
      <c r="C65" s="24">
        <f t="shared" si="5"/>
        <v>609923.930390459</v>
      </c>
      <c r="D65" s="24"/>
      <c r="E65" s="23"/>
      <c r="F65" s="25">
        <v>43785</v>
      </c>
      <c r="G65" s="23" t="s">
        <v>46</v>
      </c>
      <c r="H65" s="23">
        <v>112.77</v>
      </c>
      <c r="I65" s="23"/>
      <c r="J65" s="23">
        <v>10</v>
      </c>
      <c r="K65" s="24">
        <f t="shared" si="0"/>
        <v>6099.23930390459</v>
      </c>
      <c r="L65" s="24"/>
      <c r="M65" s="48">
        <f>IF(J65="","",(K65/J65)/LOOKUP(RIGHT($D$2,3),定数!$A$6:$A$13,定数!$B$6:$B$13))</f>
        <v>6.09923930390458</v>
      </c>
      <c r="N65" s="23"/>
      <c r="O65" s="25">
        <v>43785</v>
      </c>
      <c r="P65" s="23">
        <v>112.88</v>
      </c>
      <c r="Q65" s="23"/>
      <c r="R65" s="52">
        <f>IF(P65="","",T65*M65*LOOKUP(RIGHT($D$2,3),定数!$A$6:$A$13,定数!$B$6:$B$13))</f>
        <v>-6709.16323429501</v>
      </c>
      <c r="S65" s="52"/>
      <c r="T65" s="53">
        <f>IF(P65="","",IF(G65="買",(P65-H65),(H65-P65))*IF(RIGHT($D$2,3)="JPY",100,10000))</f>
        <v>-10.9999999999999</v>
      </c>
      <c r="U65" s="53"/>
      <c r="V65" t="str">
        <f t="shared" si="4"/>
        <v/>
      </c>
      <c r="W65">
        <f t="shared" si="2"/>
        <v>1</v>
      </c>
    </row>
    <row r="66" spans="2:23">
      <c r="B66" s="23">
        <v>58</v>
      </c>
      <c r="C66" s="24">
        <f t="shared" si="5"/>
        <v>603214.767156164</v>
      </c>
      <c r="D66" s="24"/>
      <c r="E66" s="23"/>
      <c r="F66" s="25">
        <v>43789</v>
      </c>
      <c r="G66" s="23" t="s">
        <v>46</v>
      </c>
      <c r="H66" s="23">
        <v>112.45</v>
      </c>
      <c r="I66" s="23"/>
      <c r="J66" s="23">
        <v>8</v>
      </c>
      <c r="K66" s="24">
        <f t="shared" si="0"/>
        <v>6032.14767156164</v>
      </c>
      <c r="L66" s="24"/>
      <c r="M66" s="48">
        <f>IF(J66="","",(K66/J66)/LOOKUP(RIGHT($D$2,3),定数!$A$6:$A$13,定数!$B$6:$B$13))</f>
        <v>7.54018458945205</v>
      </c>
      <c r="N66" s="23"/>
      <c r="O66" s="25">
        <v>43789</v>
      </c>
      <c r="P66" s="23">
        <v>112.54</v>
      </c>
      <c r="Q66" s="23"/>
      <c r="R66" s="52">
        <f>IF(P66="","",T66*M66*LOOKUP(RIGHT($D$2,3),定数!$A$6:$A$13,定数!$B$6:$B$13))</f>
        <v>-6786.1661305071</v>
      </c>
      <c r="S66" s="52"/>
      <c r="T66" s="53">
        <f>IF(P66="","",IF(G66="買",(P66-H66),(H66-P66))*IF(RIGHT($D$2,3)="JPY",100,10000))</f>
        <v>-9.00000000000034</v>
      </c>
      <c r="U66" s="53"/>
      <c r="V66" t="str">
        <f t="shared" si="4"/>
        <v/>
      </c>
      <c r="W66">
        <f t="shared" si="2"/>
        <v>2</v>
      </c>
    </row>
    <row r="67" spans="2:23">
      <c r="B67" s="23">
        <v>59</v>
      </c>
      <c r="C67" s="24">
        <f t="shared" si="5"/>
        <v>596428.601025656</v>
      </c>
      <c r="D67" s="24"/>
      <c r="E67" s="23"/>
      <c r="F67" s="25">
        <v>43789</v>
      </c>
      <c r="G67" s="23" t="s">
        <v>44</v>
      </c>
      <c r="H67" s="23">
        <v>112.73</v>
      </c>
      <c r="I67" s="23"/>
      <c r="J67" s="23">
        <v>9</v>
      </c>
      <c r="K67" s="24">
        <f t="shared" si="0"/>
        <v>5964.28601025656</v>
      </c>
      <c r="L67" s="24"/>
      <c r="M67" s="48">
        <f>IF(J67="","",(K67/J67)/LOOKUP(RIGHT($D$2,3),定数!$A$6:$A$13,定数!$B$6:$B$13))</f>
        <v>6.62698445584063</v>
      </c>
      <c r="N67" s="23"/>
      <c r="O67" s="25">
        <v>43789</v>
      </c>
      <c r="P67" s="23">
        <v>112.9</v>
      </c>
      <c r="Q67" s="23"/>
      <c r="R67" s="52">
        <f>IF(P67="","",T67*M67*LOOKUP(RIGHT($D$2,3),定数!$A$6:$A$13,定数!$B$6:$B$13))</f>
        <v>11265.8735749292</v>
      </c>
      <c r="S67" s="52"/>
      <c r="T67" s="53">
        <f>IF(P67="","",IF(G67="買",(P67-H67),(H67-P67))*IF(RIGHT($D$2,3)="JPY",100,10000))</f>
        <v>17.0000000000002</v>
      </c>
      <c r="U67" s="53"/>
      <c r="V67" t="str">
        <f t="shared" si="4"/>
        <v/>
      </c>
      <c r="W67">
        <f t="shared" si="2"/>
        <v>0</v>
      </c>
    </row>
    <row r="68" spans="2:23">
      <c r="B68" s="23">
        <v>60</v>
      </c>
      <c r="C68" s="24">
        <f t="shared" si="5"/>
        <v>607694.474600586</v>
      </c>
      <c r="D68" s="24"/>
      <c r="E68" s="23"/>
      <c r="F68" s="25">
        <v>43789</v>
      </c>
      <c r="G68" s="23" t="s">
        <v>44</v>
      </c>
      <c r="H68" s="23">
        <v>112.88</v>
      </c>
      <c r="I68" s="23"/>
      <c r="J68" s="23">
        <v>9</v>
      </c>
      <c r="K68" s="24">
        <f t="shared" si="0"/>
        <v>6076.94474600586</v>
      </c>
      <c r="L68" s="24"/>
      <c r="M68" s="48">
        <f>IF(J68="","",(K68/J68)/LOOKUP(RIGHT($D$2,3),定数!$A$6:$A$13,定数!$B$6:$B$13))</f>
        <v>6.7521608288954</v>
      </c>
      <c r="N68" s="23"/>
      <c r="O68" s="25">
        <v>43790</v>
      </c>
      <c r="P68" s="23">
        <v>113</v>
      </c>
      <c r="Q68" s="23"/>
      <c r="R68" s="52">
        <f>IF(P68="","",T68*M68*LOOKUP(RIGHT($D$2,3),定数!$A$6:$A$13,定数!$B$6:$B$13))</f>
        <v>8102.59299467478</v>
      </c>
      <c r="S68" s="52"/>
      <c r="T68" s="53">
        <f>IF(P68="","",IF(G68="買",(P68-H68),(H68-P68))*IF(RIGHT($D$2,3)="JPY",100,10000))</f>
        <v>12.0000000000005</v>
      </c>
      <c r="U68" s="53"/>
      <c r="V68" t="str">
        <f t="shared" si="4"/>
        <v/>
      </c>
      <c r="W68">
        <f t="shared" si="2"/>
        <v>0</v>
      </c>
    </row>
    <row r="69" spans="2:23">
      <c r="B69" s="23">
        <v>61</v>
      </c>
      <c r="C69" s="24">
        <f t="shared" si="5"/>
        <v>615797.06759526</v>
      </c>
      <c r="D69" s="24"/>
      <c r="E69" s="23"/>
      <c r="F69" s="25">
        <v>43791</v>
      </c>
      <c r="G69" s="23" t="s">
        <v>44</v>
      </c>
      <c r="H69" s="23">
        <v>113</v>
      </c>
      <c r="I69" s="23"/>
      <c r="J69" s="23">
        <v>4</v>
      </c>
      <c r="K69" s="24">
        <f t="shared" si="0"/>
        <v>6157.9706759526</v>
      </c>
      <c r="L69" s="24"/>
      <c r="M69" s="48">
        <f>IF(J69="","",(K69/J69)/LOOKUP(RIGHT($D$2,3),定数!$A$6:$A$13,定数!$B$6:$B$13))</f>
        <v>15.3949266898815</v>
      </c>
      <c r="N69" s="23"/>
      <c r="O69" s="25">
        <v>43791</v>
      </c>
      <c r="P69" s="23">
        <v>112.95</v>
      </c>
      <c r="Q69" s="23"/>
      <c r="R69" s="52">
        <f>IF(P69="","",T69*M69*LOOKUP(RIGHT($D$2,3),定数!$A$6:$A$13,定数!$B$6:$B$13))</f>
        <v>-7697.46334494032</v>
      </c>
      <c r="S69" s="52"/>
      <c r="T69" s="53">
        <f>IF(P69="","",IF(G69="買",(P69-H69),(H69-P69))*IF(RIGHT($D$2,3)="JPY",100,10000))</f>
        <v>-4.99999999999972</v>
      </c>
      <c r="U69" s="53"/>
      <c r="V69" t="str">
        <f t="shared" si="4"/>
        <v/>
      </c>
      <c r="W69">
        <f t="shared" si="2"/>
        <v>1</v>
      </c>
    </row>
    <row r="70" spans="2:23">
      <c r="B70" s="23">
        <v>62</v>
      </c>
      <c r="C70" s="24">
        <f t="shared" si="5"/>
        <v>608099.60425032</v>
      </c>
      <c r="D70" s="24"/>
      <c r="E70" s="23"/>
      <c r="F70" s="25">
        <v>43792</v>
      </c>
      <c r="G70" s="23" t="s">
        <v>46</v>
      </c>
      <c r="H70" s="23">
        <v>112.81</v>
      </c>
      <c r="I70" s="23"/>
      <c r="J70" s="23">
        <v>8</v>
      </c>
      <c r="K70" s="24">
        <f t="shared" si="0"/>
        <v>6080.9960425032</v>
      </c>
      <c r="L70" s="24"/>
      <c r="M70" s="48">
        <f>IF(J70="","",(K70/J70)/LOOKUP(RIGHT($D$2,3),定数!$A$6:$A$13,定数!$B$6:$B$13))</f>
        <v>7.601245053129</v>
      </c>
      <c r="N70" s="23"/>
      <c r="O70" s="25">
        <v>43792</v>
      </c>
      <c r="P70" s="23">
        <v>112.66</v>
      </c>
      <c r="Q70" s="23"/>
      <c r="R70" s="52">
        <f>IF(P70="","",T70*M70*LOOKUP(RIGHT($D$2,3),定数!$A$6:$A$13,定数!$B$6:$B$13))</f>
        <v>11401.8675796939</v>
      </c>
      <c r="S70" s="52"/>
      <c r="T70" s="53">
        <f>IF(P70="","",IF(G70="買",(P70-H70),(H70-P70))*IF(RIGHT($D$2,3)="JPY",100,10000))</f>
        <v>15.0000000000006</v>
      </c>
      <c r="U70" s="53"/>
      <c r="V70" t="str">
        <f t="shared" si="4"/>
        <v/>
      </c>
      <c r="W70">
        <f t="shared" si="2"/>
        <v>0</v>
      </c>
    </row>
    <row r="71" spans="2:23">
      <c r="B71" s="23">
        <v>63</v>
      </c>
      <c r="C71" s="24">
        <f t="shared" si="5"/>
        <v>619501.471830014</v>
      </c>
      <c r="D71" s="24"/>
      <c r="E71" s="23"/>
      <c r="F71" s="25">
        <v>43792</v>
      </c>
      <c r="G71" s="23" t="s">
        <v>44</v>
      </c>
      <c r="H71" s="23">
        <v>112.81</v>
      </c>
      <c r="I71" s="23"/>
      <c r="J71" s="23">
        <v>7</v>
      </c>
      <c r="K71" s="24">
        <f t="shared" si="0"/>
        <v>6195.01471830014</v>
      </c>
      <c r="L71" s="24"/>
      <c r="M71" s="48">
        <f>IF(J71="","",(K71/J71)/LOOKUP(RIGHT($D$2,3),定数!$A$6:$A$13,定数!$B$6:$B$13))</f>
        <v>8.85002102614306</v>
      </c>
      <c r="N71" s="23"/>
      <c r="O71" s="25">
        <v>43794</v>
      </c>
      <c r="P71" s="23">
        <v>113.03</v>
      </c>
      <c r="Q71" s="23"/>
      <c r="R71" s="52">
        <f>IF(P71="","",T71*M71*LOOKUP(RIGHT($D$2,3),定数!$A$6:$A$13,定数!$B$6:$B$13))</f>
        <v>19470.0462575146</v>
      </c>
      <c r="S71" s="52"/>
      <c r="T71" s="53">
        <f>IF(P71="","",IF(G71="買",(P71-H71),(H71-P71))*IF(RIGHT($D$2,3)="JPY",100,10000))</f>
        <v>21.9999999999999</v>
      </c>
      <c r="U71" s="53"/>
      <c r="V71" t="str">
        <f t="shared" si="4"/>
        <v/>
      </c>
      <c r="W71">
        <f t="shared" si="2"/>
        <v>0</v>
      </c>
    </row>
    <row r="72" spans="2:23">
      <c r="B72" s="23">
        <v>64</v>
      </c>
      <c r="C72" s="24">
        <f t="shared" si="5"/>
        <v>638971.518087529</v>
      </c>
      <c r="D72" s="24"/>
      <c r="E72" s="23"/>
      <c r="F72" s="25">
        <v>43796</v>
      </c>
      <c r="G72" s="23" t="s">
        <v>44</v>
      </c>
      <c r="H72" s="23">
        <v>113.77</v>
      </c>
      <c r="I72" s="23"/>
      <c r="J72" s="23">
        <v>8</v>
      </c>
      <c r="K72" s="24">
        <f t="shared" si="0"/>
        <v>6389.71518087529</v>
      </c>
      <c r="L72" s="24"/>
      <c r="M72" s="48">
        <f>IF(J72="","",(K72/J72)/LOOKUP(RIGHT($D$2,3),定数!$A$6:$A$13,定数!$B$6:$B$13))</f>
        <v>7.98714397609411</v>
      </c>
      <c r="N72" s="23"/>
      <c r="O72" s="25">
        <v>43796</v>
      </c>
      <c r="P72" s="23">
        <v>113.7</v>
      </c>
      <c r="Q72" s="23"/>
      <c r="R72" s="52">
        <f>IF(P72="","",T72*M72*LOOKUP(RIGHT($D$2,3),定数!$A$6:$A$13,定数!$B$6:$B$13))</f>
        <v>-5591.00078326533</v>
      </c>
      <c r="S72" s="52"/>
      <c r="T72" s="53">
        <f>IF(P72="","",IF(G72="買",(P72-H72),(H72-P72))*IF(RIGHT($D$2,3)="JPY",100,10000))</f>
        <v>-6.99999999999932</v>
      </c>
      <c r="U72" s="53"/>
      <c r="V72" t="str">
        <f t="shared" si="4"/>
        <v/>
      </c>
      <c r="W72">
        <f t="shared" si="2"/>
        <v>1</v>
      </c>
    </row>
    <row r="73" spans="2:23">
      <c r="B73" s="23">
        <v>65</v>
      </c>
      <c r="C73" s="24">
        <f t="shared" si="5"/>
        <v>633380.517304263</v>
      </c>
      <c r="D73" s="24"/>
      <c r="E73" s="23"/>
      <c r="F73" s="25">
        <v>43797</v>
      </c>
      <c r="G73" s="23" t="s">
        <v>44</v>
      </c>
      <c r="H73" s="23">
        <v>113.87</v>
      </c>
      <c r="I73" s="23"/>
      <c r="J73" s="23">
        <v>7</v>
      </c>
      <c r="K73" s="24">
        <f t="shared" ref="K73:K89" si="6">IF(J73="","",C73*0.01)</f>
        <v>6333.80517304263</v>
      </c>
      <c r="L73" s="24"/>
      <c r="M73" s="48">
        <f>IF(J73="","",(K73/J73)/LOOKUP(RIGHT($D$2,3),定数!$A$6:$A$13,定数!$B$6:$B$13))</f>
        <v>9.04829310434662</v>
      </c>
      <c r="N73" s="23"/>
      <c r="O73" s="25">
        <v>43797</v>
      </c>
      <c r="P73" s="23">
        <v>114.01</v>
      </c>
      <c r="Q73" s="23"/>
      <c r="R73" s="52">
        <f>IF(P73="","",T73*M73*LOOKUP(RIGHT($D$2,3),定数!$A$6:$A$13,定数!$B$6:$B$13))</f>
        <v>12667.6103460853</v>
      </c>
      <c r="S73" s="52"/>
      <c r="T73" s="53">
        <f>IF(P73="","",IF(G73="買",(P73-H73),(H73-P73))*IF(RIGHT($D$2,3)="JPY",100,10000))</f>
        <v>14.0000000000001</v>
      </c>
      <c r="U73" s="53"/>
      <c r="V73" t="str">
        <f t="shared" si="4"/>
        <v/>
      </c>
      <c r="W73">
        <f t="shared" ref="W73:W108" si="7">IF(T73&lt;&gt;"",IF(T73&lt;0,1+W72,0),"")</f>
        <v>0</v>
      </c>
    </row>
    <row r="74" spans="2:23">
      <c r="B74" s="23">
        <v>66</v>
      </c>
      <c r="C74" s="24">
        <f t="shared" si="5"/>
        <v>646048.127650349</v>
      </c>
      <c r="D74" s="24"/>
      <c r="E74" s="23"/>
      <c r="F74" s="25">
        <v>43799</v>
      </c>
      <c r="G74" s="23" t="s">
        <v>44</v>
      </c>
      <c r="H74" s="23">
        <v>113.6</v>
      </c>
      <c r="I74" s="23"/>
      <c r="J74" s="23">
        <v>15</v>
      </c>
      <c r="K74" s="24">
        <f t="shared" si="6"/>
        <v>6460.48127650349</v>
      </c>
      <c r="L74" s="24"/>
      <c r="M74" s="48">
        <f>IF(J74="","",(K74/J74)/LOOKUP(RIGHT($D$2,3),定数!$A$6:$A$13,定数!$B$6:$B$13))</f>
        <v>4.30698751766899</v>
      </c>
      <c r="N74" s="23"/>
      <c r="O74" s="25">
        <v>43799</v>
      </c>
      <c r="P74" s="23">
        <v>113.43</v>
      </c>
      <c r="Q74" s="23"/>
      <c r="R74" s="52">
        <f>IF(P74="","",T74*M74*LOOKUP(RIGHT($D$2,3),定数!$A$6:$A$13,定数!$B$6:$B$13))</f>
        <v>-7321.87878003675</v>
      </c>
      <c r="S74" s="52"/>
      <c r="T74" s="53">
        <f>IF(P74="","",IF(G74="買",(P74-H74),(H74-P74))*IF(RIGHT($D$2,3)="JPY",100,10000))</f>
        <v>-16.9999999999987</v>
      </c>
      <c r="U74" s="53"/>
      <c r="V74" t="str">
        <f t="shared" si="4"/>
        <v/>
      </c>
      <c r="W74">
        <f t="shared" si="7"/>
        <v>1</v>
      </c>
    </row>
    <row r="75" spans="2:23">
      <c r="B75" s="23">
        <v>67</v>
      </c>
      <c r="C75" s="24">
        <f t="shared" si="5"/>
        <v>638726.248870312</v>
      </c>
      <c r="D75" s="24"/>
      <c r="E75" s="23"/>
      <c r="F75" s="25">
        <v>43803</v>
      </c>
      <c r="G75" s="23" t="s">
        <v>46</v>
      </c>
      <c r="H75" s="23">
        <v>112.72</v>
      </c>
      <c r="I75" s="23"/>
      <c r="J75" s="23">
        <v>10</v>
      </c>
      <c r="K75" s="24">
        <f t="shared" si="6"/>
        <v>6387.26248870312</v>
      </c>
      <c r="L75" s="24"/>
      <c r="M75" s="48">
        <f>IF(J75="","",(K75/J75)/LOOKUP(RIGHT($D$2,3),定数!$A$6:$A$13,定数!$B$6:$B$13))</f>
        <v>6.38726248870312</v>
      </c>
      <c r="N75" s="23"/>
      <c r="O75" s="25">
        <v>43803</v>
      </c>
      <c r="P75" s="23">
        <v>112.83</v>
      </c>
      <c r="Q75" s="23"/>
      <c r="R75" s="52">
        <f>IF(P75="","",T75*M75*LOOKUP(RIGHT($D$2,3),定数!$A$6:$A$13,定数!$B$6:$B$13))</f>
        <v>-7025.98873757339</v>
      </c>
      <c r="S75" s="52"/>
      <c r="T75" s="53">
        <f>IF(P75="","",IF(G75="買",(P75-H75),(H75-P75))*IF(RIGHT($D$2,3)="JPY",100,10000))</f>
        <v>-10.9999999999999</v>
      </c>
      <c r="U75" s="53"/>
      <c r="V75" t="str">
        <f t="shared" si="4"/>
        <v/>
      </c>
      <c r="W75">
        <f t="shared" si="7"/>
        <v>2</v>
      </c>
    </row>
    <row r="76" spans="2:23">
      <c r="B76" s="23">
        <v>68</v>
      </c>
      <c r="C76" s="24">
        <f t="shared" si="5"/>
        <v>631700.260132739</v>
      </c>
      <c r="D76" s="24"/>
      <c r="E76" s="23"/>
      <c r="F76" s="25">
        <v>43805</v>
      </c>
      <c r="G76" s="23" t="s">
        <v>44</v>
      </c>
      <c r="H76" s="23">
        <v>112.65</v>
      </c>
      <c r="I76" s="23"/>
      <c r="J76" s="23">
        <v>19</v>
      </c>
      <c r="K76" s="24">
        <f t="shared" si="6"/>
        <v>6317.00260132739</v>
      </c>
      <c r="L76" s="24"/>
      <c r="M76" s="48">
        <f>IF(J76="","",(K76/J76)/LOOKUP(RIGHT($D$2,3),定数!$A$6:$A$13,定数!$B$6:$B$13))</f>
        <v>3.32473821122494</v>
      </c>
      <c r="N76" s="23"/>
      <c r="O76" s="25">
        <v>43806</v>
      </c>
      <c r="P76" s="23">
        <v>112.65</v>
      </c>
      <c r="Q76" s="23"/>
      <c r="R76" s="52">
        <f>IF(P76="","",T76*M76*LOOKUP(RIGHT($D$2,3),定数!$A$6:$A$13,定数!$B$6:$B$13))</f>
        <v>0</v>
      </c>
      <c r="S76" s="52"/>
      <c r="T76" s="53">
        <f>IF(P76="","",IF(G76="買",(P76-H76),(H76-P76))*IF(RIGHT($D$2,3)="JPY",100,10000))</f>
        <v>0</v>
      </c>
      <c r="U76" s="53"/>
      <c r="V76" t="str">
        <f t="shared" si="4"/>
        <v/>
      </c>
      <c r="W76">
        <f t="shared" si="7"/>
        <v>0</v>
      </c>
    </row>
    <row r="77" spans="2:23">
      <c r="B77" s="23">
        <v>69</v>
      </c>
      <c r="C77" s="24">
        <f t="shared" si="5"/>
        <v>631700.260132739</v>
      </c>
      <c r="D77" s="24"/>
      <c r="E77" s="23"/>
      <c r="F77" s="25">
        <v>43806</v>
      </c>
      <c r="G77" s="23" t="s">
        <v>46</v>
      </c>
      <c r="H77" s="23">
        <v>112.57</v>
      </c>
      <c r="I77" s="23"/>
      <c r="J77" s="23">
        <v>13</v>
      </c>
      <c r="K77" s="24">
        <f t="shared" si="6"/>
        <v>6317.00260132739</v>
      </c>
      <c r="L77" s="24"/>
      <c r="M77" s="48">
        <f>IF(J77="","",(K77/J77)/LOOKUP(RIGHT($D$2,3),定数!$A$6:$A$13,定数!$B$6:$B$13))</f>
        <v>4.85923277025184</v>
      </c>
      <c r="N77" s="23"/>
      <c r="O77" s="25">
        <v>43808</v>
      </c>
      <c r="P77" s="23">
        <v>112.3</v>
      </c>
      <c r="Q77" s="23"/>
      <c r="R77" s="52">
        <f>IF(P77="","",T77*M77*LOOKUP(RIGHT($D$2,3),定数!$A$6:$A$13,定数!$B$6:$B$13))</f>
        <v>13119.9284796798</v>
      </c>
      <c r="S77" s="52"/>
      <c r="T77" s="53">
        <f>IF(P77="","",IF(G77="買",(P77-H77),(H77-P77))*IF(RIGHT($D$2,3)="JPY",100,10000))</f>
        <v>26.9999999999996</v>
      </c>
      <c r="U77" s="53"/>
      <c r="V77" t="str">
        <f t="shared" si="4"/>
        <v/>
      </c>
      <c r="W77">
        <f t="shared" si="7"/>
        <v>0</v>
      </c>
    </row>
    <row r="78" spans="2:23">
      <c r="B78" s="23">
        <v>70</v>
      </c>
      <c r="C78" s="24">
        <f t="shared" si="5"/>
        <v>644820.188612418</v>
      </c>
      <c r="D78" s="24"/>
      <c r="E78" s="23"/>
      <c r="F78" s="25">
        <v>43809</v>
      </c>
      <c r="G78" s="23" t="s">
        <v>44</v>
      </c>
      <c r="H78" s="23">
        <v>112.51</v>
      </c>
      <c r="I78" s="23"/>
      <c r="J78" s="23">
        <v>11</v>
      </c>
      <c r="K78" s="24">
        <f t="shared" si="6"/>
        <v>6448.20188612418</v>
      </c>
      <c r="L78" s="24"/>
      <c r="M78" s="48">
        <f>IF(J78="","",(K78/J78)/LOOKUP(RIGHT($D$2,3),定数!$A$6:$A$13,定数!$B$6:$B$13))</f>
        <v>5.86200171465835</v>
      </c>
      <c r="N78" s="23"/>
      <c r="O78" s="25">
        <v>43809</v>
      </c>
      <c r="P78" s="23">
        <v>112.74</v>
      </c>
      <c r="Q78" s="23"/>
      <c r="R78" s="52">
        <f>IF(P78="","",T78*M78*LOOKUP(RIGHT($D$2,3),定数!$A$6:$A$13,定数!$B$6:$B$13))</f>
        <v>13482.6039437136</v>
      </c>
      <c r="S78" s="52"/>
      <c r="T78" s="53">
        <f>IF(P78="","",IF(G78="買",(P78-H78),(H78-P78))*IF(RIGHT($D$2,3)="JPY",100,10000))</f>
        <v>22.999999999999</v>
      </c>
      <c r="U78" s="53"/>
      <c r="V78" t="str">
        <f t="shared" si="4"/>
        <v/>
      </c>
      <c r="W78">
        <f t="shared" si="7"/>
        <v>0</v>
      </c>
    </row>
    <row r="79" spans="2:23">
      <c r="B79" s="23">
        <v>71</v>
      </c>
      <c r="C79" s="24">
        <f t="shared" si="5"/>
        <v>658302.792556132</v>
      </c>
      <c r="D79" s="24"/>
      <c r="E79" s="23"/>
      <c r="F79" s="25">
        <v>43810</v>
      </c>
      <c r="G79" s="23" t="s">
        <v>44</v>
      </c>
      <c r="H79" s="23">
        <v>113.16</v>
      </c>
      <c r="I79" s="23"/>
      <c r="J79" s="23">
        <v>9</v>
      </c>
      <c r="K79" s="24">
        <f t="shared" si="6"/>
        <v>6583.02792556132</v>
      </c>
      <c r="L79" s="24"/>
      <c r="M79" s="48">
        <f>IF(J79="","",(K79/J79)/LOOKUP(RIGHT($D$2,3),定数!$A$6:$A$13,定数!$B$6:$B$13))</f>
        <v>7.31447547284591</v>
      </c>
      <c r="N79" s="23"/>
      <c r="O79" s="25">
        <v>43810</v>
      </c>
      <c r="P79" s="23">
        <v>113.32</v>
      </c>
      <c r="Q79" s="23"/>
      <c r="R79" s="52">
        <f>IF(P79="","",T79*M79*LOOKUP(RIGHT($D$2,3),定数!$A$6:$A$13,定数!$B$6:$B$13))</f>
        <v>11703.1607565532</v>
      </c>
      <c r="S79" s="52"/>
      <c r="T79" s="53">
        <f>IF(P79="","",IF(G79="買",(P79-H79),(H79-P79))*IF(RIGHT($D$2,3)="JPY",100,10000))</f>
        <v>15.9999999999997</v>
      </c>
      <c r="U79" s="53"/>
      <c r="V79" t="str">
        <f t="shared" si="4"/>
        <v/>
      </c>
      <c r="W79">
        <f t="shared" si="7"/>
        <v>0</v>
      </c>
    </row>
    <row r="80" spans="2:23">
      <c r="B80" s="23">
        <v>72</v>
      </c>
      <c r="C80" s="24">
        <f t="shared" si="5"/>
        <v>670005.953312685</v>
      </c>
      <c r="D80" s="24"/>
      <c r="E80" s="23"/>
      <c r="F80" s="25">
        <v>43811</v>
      </c>
      <c r="G80" s="23" t="s">
        <v>46</v>
      </c>
      <c r="H80" s="23">
        <v>113.31</v>
      </c>
      <c r="I80" s="23"/>
      <c r="J80" s="23">
        <v>11</v>
      </c>
      <c r="K80" s="24">
        <f t="shared" si="6"/>
        <v>6700.05953312685</v>
      </c>
      <c r="L80" s="24"/>
      <c r="M80" s="48">
        <f>IF(J80="","",(K80/J80)/LOOKUP(RIGHT($D$2,3),定数!$A$6:$A$13,定数!$B$6:$B$13))</f>
        <v>6.0909632119335</v>
      </c>
      <c r="N80" s="23"/>
      <c r="O80" s="25">
        <v>43811</v>
      </c>
      <c r="P80" s="23">
        <v>113.31</v>
      </c>
      <c r="Q80" s="23"/>
      <c r="R80" s="52">
        <f>IF(P80="","",T80*M80*LOOKUP(RIGHT($D$2,3),定数!$A$6:$A$13,定数!$B$6:$B$13))</f>
        <v>0</v>
      </c>
      <c r="S80" s="52"/>
      <c r="T80" s="53">
        <f>IF(P80="","",IF(G80="買",(P80-H80),(H80-P80))*IF(RIGHT($D$2,3)="JPY",100,10000))</f>
        <v>0</v>
      </c>
      <c r="U80" s="53"/>
      <c r="V80" t="str">
        <f t="shared" si="4"/>
        <v/>
      </c>
      <c r="W80">
        <f t="shared" si="7"/>
        <v>0</v>
      </c>
    </row>
    <row r="81" spans="2:23">
      <c r="B81" s="23">
        <v>73</v>
      </c>
      <c r="C81" s="24">
        <f t="shared" si="5"/>
        <v>670005.953312685</v>
      </c>
      <c r="D81" s="24"/>
      <c r="E81" s="23"/>
      <c r="F81" s="25">
        <v>43811</v>
      </c>
      <c r="G81" s="23" t="s">
        <v>44</v>
      </c>
      <c r="H81" s="23">
        <v>113.29</v>
      </c>
      <c r="I81" s="23"/>
      <c r="J81" s="23">
        <v>11</v>
      </c>
      <c r="K81" s="24">
        <f t="shared" si="6"/>
        <v>6700.05953312685</v>
      </c>
      <c r="L81" s="24"/>
      <c r="M81" s="48">
        <f>IF(J81="","",(K81/J81)/LOOKUP(RIGHT($D$2,3),定数!$A$6:$A$13,定数!$B$6:$B$13))</f>
        <v>6.0909632119335</v>
      </c>
      <c r="N81" s="23"/>
      <c r="O81" s="25">
        <v>43811</v>
      </c>
      <c r="P81" s="23">
        <v>113.48</v>
      </c>
      <c r="Q81" s="23"/>
      <c r="R81" s="52">
        <f>IF(P81="","",T81*M81*LOOKUP(RIGHT($D$2,3),定数!$A$6:$A$13,定数!$B$6:$B$13))</f>
        <v>11572.8301026735</v>
      </c>
      <c r="S81" s="52"/>
      <c r="T81" s="53">
        <f>IF(P81="","",IF(G81="買",(P81-H81),(H81-P81))*IF(RIGHT($D$2,3)="JPY",100,10000))</f>
        <v>18.9999999999998</v>
      </c>
      <c r="U81" s="53"/>
      <c r="V81" t="str">
        <f t="shared" si="4"/>
        <v/>
      </c>
      <c r="W81">
        <f t="shared" si="7"/>
        <v>0</v>
      </c>
    </row>
    <row r="82" spans="2:23">
      <c r="B82" s="23">
        <v>74</v>
      </c>
      <c r="C82" s="24">
        <f t="shared" si="5"/>
        <v>681578.783415359</v>
      </c>
      <c r="D82" s="24"/>
      <c r="E82" s="23"/>
      <c r="F82" s="25">
        <v>43816</v>
      </c>
      <c r="G82" s="23" t="s">
        <v>46</v>
      </c>
      <c r="H82" s="23">
        <v>113.35</v>
      </c>
      <c r="I82" s="23"/>
      <c r="J82" s="23">
        <v>6</v>
      </c>
      <c r="K82" s="24">
        <f t="shared" si="6"/>
        <v>6815.78783415359</v>
      </c>
      <c r="L82" s="24"/>
      <c r="M82" s="48">
        <f>IF(J82="","",(K82/J82)/LOOKUP(RIGHT($D$2,3),定数!$A$6:$A$13,定数!$B$6:$B$13))</f>
        <v>11.359646390256</v>
      </c>
      <c r="N82" s="23"/>
      <c r="O82" s="25">
        <v>43816</v>
      </c>
      <c r="P82" s="23">
        <v>113.24</v>
      </c>
      <c r="Q82" s="23"/>
      <c r="R82" s="52">
        <f>IF(P82="","",T82*M82*LOOKUP(RIGHT($D$2,3),定数!$A$6:$A$13,定数!$B$6:$B$13))</f>
        <v>12495.6110292815</v>
      </c>
      <c r="S82" s="52"/>
      <c r="T82" s="53">
        <f>IF(P82="","",IF(G82="買",(P82-H82),(H82-P82))*IF(RIGHT($D$2,3)="JPY",100,10000))</f>
        <v>10.9999999999999</v>
      </c>
      <c r="U82" s="53"/>
      <c r="V82" t="str">
        <f t="shared" si="4"/>
        <v/>
      </c>
      <c r="W82">
        <f t="shared" si="7"/>
        <v>0</v>
      </c>
    </row>
    <row r="83" spans="2:23">
      <c r="B83" s="23">
        <v>75</v>
      </c>
      <c r="C83" s="24">
        <f t="shared" si="5"/>
        <v>694074.39444464</v>
      </c>
      <c r="D83" s="24"/>
      <c r="E83" s="23"/>
      <c r="F83" s="25">
        <v>43816</v>
      </c>
      <c r="G83" s="23" t="s">
        <v>46</v>
      </c>
      <c r="H83" s="23">
        <v>112.75</v>
      </c>
      <c r="I83" s="23"/>
      <c r="J83" s="23">
        <v>7</v>
      </c>
      <c r="K83" s="24">
        <f t="shared" si="6"/>
        <v>6940.7439444464</v>
      </c>
      <c r="L83" s="24"/>
      <c r="M83" s="48">
        <f>IF(J83="","",(K83/J83)/LOOKUP(RIGHT($D$2,3),定数!$A$6:$A$13,定数!$B$6:$B$13))</f>
        <v>9.91534849206629</v>
      </c>
      <c r="N83" s="23"/>
      <c r="O83" s="25">
        <v>43816</v>
      </c>
      <c r="P83" s="23">
        <v>112.61</v>
      </c>
      <c r="Q83" s="23"/>
      <c r="R83" s="52">
        <f>IF(P83="","",T83*M83*LOOKUP(RIGHT($D$2,3),定数!$A$6:$A$13,定数!$B$6:$B$13))</f>
        <v>13881.4878888929</v>
      </c>
      <c r="S83" s="52"/>
      <c r="T83" s="53">
        <f>IF(P83="","",IF(G83="買",(P83-H83),(H83-P83))*IF(RIGHT($D$2,3)="JPY",100,10000))</f>
        <v>14.0000000000001</v>
      </c>
      <c r="U83" s="53"/>
      <c r="V83" t="str">
        <f t="shared" si="4"/>
        <v/>
      </c>
      <c r="W83">
        <f t="shared" si="7"/>
        <v>0</v>
      </c>
    </row>
    <row r="84" spans="2:23">
      <c r="B84" s="23">
        <v>76</v>
      </c>
      <c r="C84" s="24">
        <f t="shared" si="5"/>
        <v>707955.882333533</v>
      </c>
      <c r="D84" s="24"/>
      <c r="E84" s="23"/>
      <c r="F84" s="25">
        <v>43817</v>
      </c>
      <c r="G84" s="23" t="s">
        <v>46</v>
      </c>
      <c r="H84" s="23">
        <v>112.36</v>
      </c>
      <c r="I84" s="23"/>
      <c r="J84" s="23">
        <v>23</v>
      </c>
      <c r="K84" s="24">
        <f t="shared" si="6"/>
        <v>7079.55882333533</v>
      </c>
      <c r="L84" s="24"/>
      <c r="M84" s="48">
        <f>IF(J84="","",(K84/J84)/LOOKUP(RIGHT($D$2,3),定数!$A$6:$A$13,定数!$B$6:$B$13))</f>
        <v>3.07806905362406</v>
      </c>
      <c r="N84" s="23"/>
      <c r="O84" s="25">
        <v>43817</v>
      </c>
      <c r="P84" s="23">
        <v>112.36</v>
      </c>
      <c r="Q84" s="23"/>
      <c r="R84" s="52">
        <f>IF(P84="","",T84*M84*LOOKUP(RIGHT($D$2,3),定数!$A$6:$A$13,定数!$B$6:$B$13))</f>
        <v>0</v>
      </c>
      <c r="S84" s="52"/>
      <c r="T84" s="53">
        <f>IF(P84="","",IF(G84="買",(P84-H84),(H84-P84))*IF(RIGHT($D$2,3)="JPY",100,10000))</f>
        <v>0</v>
      </c>
      <c r="U84" s="53"/>
      <c r="V84" t="str">
        <f t="shared" si="4"/>
        <v/>
      </c>
      <c r="W84">
        <f t="shared" si="7"/>
        <v>0</v>
      </c>
    </row>
    <row r="85" spans="2:23">
      <c r="B85" s="23">
        <v>77</v>
      </c>
      <c r="C85" s="24">
        <f t="shared" si="5"/>
        <v>707955.882333533</v>
      </c>
      <c r="D85" s="24"/>
      <c r="E85" s="23"/>
      <c r="F85" s="25">
        <v>43822</v>
      </c>
      <c r="G85" s="23" t="s">
        <v>46</v>
      </c>
      <c r="H85" s="23">
        <v>111.02</v>
      </c>
      <c r="I85" s="23"/>
      <c r="J85" s="23">
        <v>15</v>
      </c>
      <c r="K85" s="24">
        <f t="shared" si="6"/>
        <v>7079.55882333533</v>
      </c>
      <c r="L85" s="24"/>
      <c r="M85" s="48">
        <f>IF(J85="","",(K85/J85)/LOOKUP(RIGHT($D$2,3),定数!$A$6:$A$13,定数!$B$6:$B$13))</f>
        <v>4.71970588222355</v>
      </c>
      <c r="N85" s="23"/>
      <c r="O85" s="25">
        <v>43822</v>
      </c>
      <c r="P85" s="23">
        <v>110.76</v>
      </c>
      <c r="Q85" s="23"/>
      <c r="R85" s="52">
        <f>IF(P85="","",T85*M85*LOOKUP(RIGHT($D$2,3),定数!$A$6:$A$13,定数!$B$6:$B$13))</f>
        <v>12271.2352937808</v>
      </c>
      <c r="S85" s="52"/>
      <c r="T85" s="53">
        <f>IF(P85="","",IF(G85="買",(P85-H85),(H85-P85))*IF(RIGHT($D$2,3)="JPY",100,10000))</f>
        <v>25.9999999999991</v>
      </c>
      <c r="U85" s="53"/>
      <c r="V85" t="str">
        <f t="shared" si="4"/>
        <v/>
      </c>
      <c r="W85">
        <f t="shared" si="7"/>
        <v>0</v>
      </c>
    </row>
    <row r="86" spans="2:23">
      <c r="B86" s="23">
        <v>78</v>
      </c>
      <c r="C86" s="24">
        <f t="shared" si="5"/>
        <v>720227.117627314</v>
      </c>
      <c r="D86" s="24"/>
      <c r="E86" s="23"/>
      <c r="F86" s="25">
        <v>43826</v>
      </c>
      <c r="G86" s="23" t="s">
        <v>46</v>
      </c>
      <c r="H86" s="23">
        <v>110.63</v>
      </c>
      <c r="I86" s="23"/>
      <c r="J86" s="23">
        <v>25</v>
      </c>
      <c r="K86" s="24">
        <f t="shared" si="6"/>
        <v>7202.27117627314</v>
      </c>
      <c r="L86" s="24"/>
      <c r="M86" s="48">
        <f>IF(J86="","",(K86/J86)/LOOKUP(RIGHT($D$2,3),定数!$A$6:$A$13,定数!$B$6:$B$13))</f>
        <v>2.88090847050925</v>
      </c>
      <c r="N86" s="23"/>
      <c r="O86" s="25">
        <v>43826</v>
      </c>
      <c r="P86" s="23">
        <v>110.88</v>
      </c>
      <c r="Q86" s="23"/>
      <c r="R86" s="52">
        <f>IF(P86="","",T86*M86*LOOKUP(RIGHT($D$2,3),定数!$A$6:$A$13,定数!$B$6:$B$13))</f>
        <v>-7202.27117627314</v>
      </c>
      <c r="S86" s="52"/>
      <c r="T86" s="53">
        <f>IF(P86="","",IF(G86="買",(P86-H86),(H86-P86))*IF(RIGHT($D$2,3)="JPY",100,10000))</f>
        <v>-25</v>
      </c>
      <c r="U86" s="53"/>
      <c r="V86" t="str">
        <f t="shared" si="4"/>
        <v/>
      </c>
      <c r="W86">
        <f t="shared" si="7"/>
        <v>1</v>
      </c>
    </row>
    <row r="87" spans="2:23">
      <c r="B87" s="23">
        <v>79</v>
      </c>
      <c r="C87" s="24">
        <f t="shared" si="5"/>
        <v>713024.846451041</v>
      </c>
      <c r="D87" s="24"/>
      <c r="E87" s="23"/>
      <c r="F87" s="25">
        <v>43826</v>
      </c>
      <c r="G87" s="23" t="s">
        <v>46</v>
      </c>
      <c r="H87" s="23">
        <v>110.52</v>
      </c>
      <c r="I87" s="23"/>
      <c r="J87" s="23">
        <v>29</v>
      </c>
      <c r="K87" s="24">
        <f t="shared" si="6"/>
        <v>7130.24846451041</v>
      </c>
      <c r="L87" s="24"/>
      <c r="M87" s="48">
        <f>IF(J87="","",(K87/J87)/LOOKUP(RIGHT($D$2,3),定数!$A$6:$A$13,定数!$B$6:$B$13))</f>
        <v>2.45870636707255</v>
      </c>
      <c r="N87" s="23"/>
      <c r="O87" s="25">
        <v>43827</v>
      </c>
      <c r="P87" s="23">
        <v>110.52</v>
      </c>
      <c r="Q87" s="23"/>
      <c r="R87" s="52">
        <f>IF(P87="","",T87*M87*LOOKUP(RIGHT($D$2,3),定数!$A$6:$A$13,定数!$B$6:$B$13))</f>
        <v>0</v>
      </c>
      <c r="S87" s="52"/>
      <c r="T87" s="53">
        <f>IF(P87="","",IF(G87="買",(P87-H87),(H87-P87))*IF(RIGHT($D$2,3)="JPY",100,10000))</f>
        <v>0</v>
      </c>
      <c r="U87" s="53"/>
      <c r="V87" t="str">
        <f t="shared" ref="V87:V108" si="8">IF(S87&lt;&gt;"",IF(S87&lt;0,1+V86,0),"")</f>
        <v/>
      </c>
      <c r="W87">
        <f t="shared" si="7"/>
        <v>0</v>
      </c>
    </row>
    <row r="88" spans="2:23">
      <c r="B88" s="23">
        <v>80</v>
      </c>
      <c r="C88" s="24">
        <f t="shared" si="5"/>
        <v>713024.846451041</v>
      </c>
      <c r="D88" s="24"/>
      <c r="E88" s="23">
        <v>2019</v>
      </c>
      <c r="F88" s="25">
        <v>43466</v>
      </c>
      <c r="G88" s="23" t="s">
        <v>46</v>
      </c>
      <c r="H88" s="23">
        <v>109.62</v>
      </c>
      <c r="I88" s="23"/>
      <c r="J88" s="23">
        <v>8</v>
      </c>
      <c r="K88" s="24">
        <f t="shared" si="6"/>
        <v>7130.24846451041</v>
      </c>
      <c r="L88" s="24"/>
      <c r="M88" s="48">
        <f>IF(J88="","",(K88/J88)/LOOKUP(RIGHT($D$2,3),定数!$A$6:$A$13,定数!$B$6:$B$13))</f>
        <v>8.91281058063801</v>
      </c>
      <c r="N88" s="23">
        <v>2019</v>
      </c>
      <c r="O88" s="25">
        <v>43466</v>
      </c>
      <c r="P88" s="23">
        <v>109.46</v>
      </c>
      <c r="Q88" s="23"/>
      <c r="R88" s="52">
        <f>IF(P88="","",T88*M88*LOOKUP(RIGHT($D$2,3),定数!$A$6:$A$13,定数!$B$6:$B$13))</f>
        <v>14260.4969290218</v>
      </c>
      <c r="S88" s="52"/>
      <c r="T88" s="53">
        <f>IF(P88="","",IF(G88="買",(P88-H88),(H88-P88))*IF(RIGHT($D$2,3)="JPY",100,10000))</f>
        <v>16.0000000000011</v>
      </c>
      <c r="U88" s="53"/>
      <c r="V88" t="str">
        <f t="shared" si="8"/>
        <v/>
      </c>
      <c r="W88">
        <f t="shared" si="7"/>
        <v>0</v>
      </c>
    </row>
    <row r="89" spans="2:23">
      <c r="B89" s="23">
        <v>81</v>
      </c>
      <c r="C89" s="24">
        <f t="shared" si="5"/>
        <v>727285.343380062</v>
      </c>
      <c r="D89" s="24"/>
      <c r="E89" s="23"/>
      <c r="F89" s="25">
        <v>43467</v>
      </c>
      <c r="G89" s="23" t="s">
        <v>46</v>
      </c>
      <c r="H89" s="23">
        <v>109.08</v>
      </c>
      <c r="I89" s="23"/>
      <c r="J89" s="23">
        <v>18</v>
      </c>
      <c r="K89" s="24">
        <f t="shared" si="6"/>
        <v>7272.85343380062</v>
      </c>
      <c r="L89" s="24"/>
      <c r="M89" s="48">
        <f>IF(J89="","",(K89/J89)/LOOKUP(RIGHT($D$2,3),定数!$A$6:$A$13,定数!$B$6:$B$13))</f>
        <v>4.04047412988924</v>
      </c>
      <c r="N89" s="23" t="s">
        <v>45</v>
      </c>
      <c r="O89" s="25">
        <v>43467</v>
      </c>
      <c r="P89" s="23">
        <v>109.08</v>
      </c>
      <c r="Q89" s="23"/>
      <c r="R89" s="52">
        <f>IF(P89="","",T89*M89*LOOKUP(RIGHT($D$2,3),定数!$A$6:$A$13,定数!$B$6:$B$13))</f>
        <v>0</v>
      </c>
      <c r="S89" s="52"/>
      <c r="T89" s="53">
        <f>IF(P89="","",IF(G89="買",(P89-H89),(H89-P89))*IF(RIGHT($D$2,3)="JPY",100,10000))</f>
        <v>0</v>
      </c>
      <c r="U89" s="53"/>
      <c r="V89" t="str">
        <f t="shared" si="8"/>
        <v/>
      </c>
      <c r="W89">
        <f t="shared" si="7"/>
        <v>0</v>
      </c>
    </row>
    <row r="90" spans="2:23">
      <c r="B90" s="23">
        <v>82</v>
      </c>
      <c r="C90" s="24">
        <f t="shared" si="5"/>
        <v>727285.343380062</v>
      </c>
      <c r="D90" s="24"/>
      <c r="E90" s="23"/>
      <c r="F90" s="25"/>
      <c r="G90" s="23"/>
      <c r="H90" s="23"/>
      <c r="I90" s="23"/>
      <c r="J90" s="23"/>
      <c r="K90" s="24"/>
      <c r="L90" s="24"/>
      <c r="M90" s="48"/>
      <c r="N90" s="23"/>
      <c r="O90" s="25"/>
      <c r="P90" s="23"/>
      <c r="Q90" s="23"/>
      <c r="R90" s="52"/>
      <c r="S90" s="52"/>
      <c r="T90" s="53"/>
      <c r="U90" s="53"/>
      <c r="V90" t="str">
        <f t="shared" si="8"/>
        <v/>
      </c>
      <c r="W90" t="str">
        <f t="shared" si="7"/>
        <v/>
      </c>
    </row>
    <row r="91" spans="2:23">
      <c r="B91" s="23">
        <v>83</v>
      </c>
      <c r="C91" s="24" t="str">
        <f t="shared" ref="C91:C108" si="9">IF(R90="","",C90+R90)</f>
        <v/>
      </c>
      <c r="D91" s="24"/>
      <c r="E91" s="23"/>
      <c r="F91" s="25"/>
      <c r="G91" s="23"/>
      <c r="H91" s="23"/>
      <c r="I91" s="23"/>
      <c r="J91" s="23"/>
      <c r="K91" s="24"/>
      <c r="L91" s="24"/>
      <c r="M91" s="48"/>
      <c r="N91" s="23"/>
      <c r="O91" s="25"/>
      <c r="P91" s="23"/>
      <c r="Q91" s="23"/>
      <c r="R91" s="52"/>
      <c r="S91" s="52"/>
      <c r="T91" s="53"/>
      <c r="U91" s="53"/>
      <c r="V91" t="str">
        <f t="shared" si="8"/>
        <v/>
      </c>
      <c r="W91" t="str">
        <f t="shared" si="7"/>
        <v/>
      </c>
    </row>
    <row r="92" spans="2:23">
      <c r="B92" s="23">
        <v>84</v>
      </c>
      <c r="C92" s="24" t="str">
        <f t="shared" si="9"/>
        <v/>
      </c>
      <c r="D92" s="24"/>
      <c r="E92" s="23"/>
      <c r="F92" s="25"/>
      <c r="G92" s="23"/>
      <c r="H92" s="23"/>
      <c r="I92" s="23"/>
      <c r="J92" s="23"/>
      <c r="K92" s="24"/>
      <c r="L92" s="24"/>
      <c r="M92" s="48"/>
      <c r="N92" s="23"/>
      <c r="O92" s="25"/>
      <c r="P92" s="23"/>
      <c r="Q92" s="23"/>
      <c r="R92" s="52"/>
      <c r="S92" s="52"/>
      <c r="T92" s="53"/>
      <c r="U92" s="53"/>
      <c r="V92" t="str">
        <f t="shared" si="8"/>
        <v/>
      </c>
      <c r="W92" t="str">
        <f t="shared" si="7"/>
        <v/>
      </c>
    </row>
    <row r="93" spans="2:23">
      <c r="B93" s="23">
        <v>85</v>
      </c>
      <c r="C93" s="24" t="str">
        <f t="shared" si="9"/>
        <v/>
      </c>
      <c r="D93" s="24"/>
      <c r="E93" s="23"/>
      <c r="F93" s="25"/>
      <c r="G93" s="23"/>
      <c r="H93" s="23"/>
      <c r="I93" s="23"/>
      <c r="J93" s="23"/>
      <c r="K93" s="24"/>
      <c r="L93" s="24"/>
      <c r="M93" s="48"/>
      <c r="N93" s="23"/>
      <c r="O93" s="25"/>
      <c r="P93" s="23"/>
      <c r="Q93" s="23"/>
      <c r="R93" s="52"/>
      <c r="S93" s="52"/>
      <c r="T93" s="53"/>
      <c r="U93" s="53"/>
      <c r="V93" t="str">
        <f t="shared" si="8"/>
        <v/>
      </c>
      <c r="W93" t="str">
        <f t="shared" si="7"/>
        <v/>
      </c>
    </row>
    <row r="94" spans="2:23">
      <c r="B94" s="23">
        <v>86</v>
      </c>
      <c r="C94" s="24" t="str">
        <f t="shared" si="9"/>
        <v/>
      </c>
      <c r="D94" s="24"/>
      <c r="E94" s="23"/>
      <c r="F94" s="25"/>
      <c r="G94" s="23"/>
      <c r="H94" s="23"/>
      <c r="I94" s="23"/>
      <c r="J94" s="23"/>
      <c r="K94" s="24"/>
      <c r="L94" s="24"/>
      <c r="M94" s="48"/>
      <c r="N94" s="23"/>
      <c r="O94" s="25"/>
      <c r="P94" s="23"/>
      <c r="Q94" s="23"/>
      <c r="R94" s="52"/>
      <c r="S94" s="52"/>
      <c r="T94" s="53"/>
      <c r="U94" s="53"/>
      <c r="V94" t="str">
        <f t="shared" si="8"/>
        <v/>
      </c>
      <c r="W94" t="str">
        <f t="shared" si="7"/>
        <v/>
      </c>
    </row>
    <row r="95" spans="2:23">
      <c r="B95" s="23">
        <v>87</v>
      </c>
      <c r="C95" s="24" t="str">
        <f t="shared" si="9"/>
        <v/>
      </c>
      <c r="D95" s="24"/>
      <c r="E95" s="23"/>
      <c r="F95" s="25"/>
      <c r="G95" s="23"/>
      <c r="H95" s="23"/>
      <c r="I95" s="23"/>
      <c r="J95" s="23"/>
      <c r="K95" s="24"/>
      <c r="L95" s="24"/>
      <c r="M95" s="48"/>
      <c r="N95" s="23"/>
      <c r="O95" s="25"/>
      <c r="P95" s="23"/>
      <c r="Q95" s="23"/>
      <c r="R95" s="52"/>
      <c r="S95" s="52"/>
      <c r="T95" s="53"/>
      <c r="U95" s="53"/>
      <c r="V95" t="str">
        <f t="shared" si="8"/>
        <v/>
      </c>
      <c r="W95" t="str">
        <f t="shared" si="7"/>
        <v/>
      </c>
    </row>
    <row r="96" spans="2:23">
      <c r="B96" s="23">
        <v>88</v>
      </c>
      <c r="C96" s="24" t="str">
        <f t="shared" si="9"/>
        <v/>
      </c>
      <c r="D96" s="24"/>
      <c r="E96" s="23"/>
      <c r="F96" s="25"/>
      <c r="G96" s="23"/>
      <c r="H96" s="23"/>
      <c r="I96" s="23"/>
      <c r="J96" s="23"/>
      <c r="K96" s="24"/>
      <c r="L96" s="24"/>
      <c r="M96" s="48"/>
      <c r="N96" s="23"/>
      <c r="O96" s="25"/>
      <c r="P96" s="23"/>
      <c r="Q96" s="23"/>
      <c r="R96" s="52"/>
      <c r="S96" s="52"/>
      <c r="T96" s="53"/>
      <c r="U96" s="53"/>
      <c r="V96" t="str">
        <f t="shared" si="8"/>
        <v/>
      </c>
      <c r="W96" t="str">
        <f t="shared" si="7"/>
        <v/>
      </c>
    </row>
    <row r="97" spans="2:23">
      <c r="B97" s="23">
        <v>89</v>
      </c>
      <c r="C97" s="24" t="str">
        <f t="shared" si="9"/>
        <v/>
      </c>
      <c r="D97" s="24"/>
      <c r="E97" s="23"/>
      <c r="F97" s="25"/>
      <c r="G97" s="23"/>
      <c r="H97" s="23"/>
      <c r="I97" s="23"/>
      <c r="J97" s="23"/>
      <c r="K97" s="24"/>
      <c r="L97" s="24"/>
      <c r="M97" s="48"/>
      <c r="N97" s="23"/>
      <c r="O97" s="25"/>
      <c r="P97" s="23"/>
      <c r="Q97" s="23"/>
      <c r="R97" s="52"/>
      <c r="S97" s="52"/>
      <c r="T97" s="53"/>
      <c r="U97" s="53"/>
      <c r="V97" t="str">
        <f t="shared" si="8"/>
        <v/>
      </c>
      <c r="W97" t="str">
        <f t="shared" si="7"/>
        <v/>
      </c>
    </row>
    <row r="98" spans="2:23">
      <c r="B98" s="23">
        <v>90</v>
      </c>
      <c r="C98" s="24" t="str">
        <f t="shared" si="9"/>
        <v/>
      </c>
      <c r="D98" s="24"/>
      <c r="E98" s="23"/>
      <c r="F98" s="25"/>
      <c r="G98" s="23"/>
      <c r="H98" s="23"/>
      <c r="I98" s="23"/>
      <c r="J98" s="23"/>
      <c r="K98" s="24"/>
      <c r="L98" s="24"/>
      <c r="M98" s="48"/>
      <c r="N98" s="23"/>
      <c r="O98" s="25"/>
      <c r="P98" s="23"/>
      <c r="Q98" s="23"/>
      <c r="R98" s="52"/>
      <c r="S98" s="52"/>
      <c r="T98" s="53"/>
      <c r="U98" s="53"/>
      <c r="V98" t="str">
        <f t="shared" si="8"/>
        <v/>
      </c>
      <c r="W98" t="str">
        <f t="shared" si="7"/>
        <v/>
      </c>
    </row>
    <row r="99" spans="2:23">
      <c r="B99" s="23">
        <v>91</v>
      </c>
      <c r="C99" s="24" t="str">
        <f t="shared" si="9"/>
        <v/>
      </c>
      <c r="D99" s="24"/>
      <c r="E99" s="23"/>
      <c r="F99" s="25"/>
      <c r="G99" s="23"/>
      <c r="H99" s="23"/>
      <c r="I99" s="23"/>
      <c r="J99" s="23"/>
      <c r="K99" s="24"/>
      <c r="L99" s="24"/>
      <c r="M99" s="48"/>
      <c r="N99" s="23"/>
      <c r="O99" s="25"/>
      <c r="P99" s="23"/>
      <c r="Q99" s="23"/>
      <c r="R99" s="52"/>
      <c r="S99" s="52"/>
      <c r="T99" s="53"/>
      <c r="U99" s="53"/>
      <c r="V99" t="str">
        <f t="shared" si="8"/>
        <v/>
      </c>
      <c r="W99" t="str">
        <f t="shared" si="7"/>
        <v/>
      </c>
    </row>
    <row r="100" spans="2:23">
      <c r="B100" s="23">
        <v>92</v>
      </c>
      <c r="C100" s="24" t="str">
        <f t="shared" si="9"/>
        <v/>
      </c>
      <c r="D100" s="24"/>
      <c r="E100" s="23"/>
      <c r="F100" s="25"/>
      <c r="G100" s="23"/>
      <c r="H100" s="23"/>
      <c r="I100" s="23"/>
      <c r="J100" s="23"/>
      <c r="K100" s="24"/>
      <c r="L100" s="24"/>
      <c r="M100" s="48"/>
      <c r="N100" s="23"/>
      <c r="O100" s="25"/>
      <c r="P100" s="23"/>
      <c r="Q100" s="23"/>
      <c r="R100" s="52"/>
      <c r="S100" s="52"/>
      <c r="T100" s="53"/>
      <c r="U100" s="53"/>
      <c r="V100" t="str">
        <f t="shared" si="8"/>
        <v/>
      </c>
      <c r="W100" t="str">
        <f t="shared" si="7"/>
        <v/>
      </c>
    </row>
    <row r="101" spans="2:23">
      <c r="B101" s="23">
        <v>93</v>
      </c>
      <c r="C101" s="24" t="str">
        <f t="shared" si="9"/>
        <v/>
      </c>
      <c r="D101" s="24"/>
      <c r="E101" s="23"/>
      <c r="F101" s="25"/>
      <c r="G101" s="23"/>
      <c r="H101" s="23"/>
      <c r="I101" s="23"/>
      <c r="J101" s="23"/>
      <c r="K101" s="24"/>
      <c r="L101" s="24"/>
      <c r="M101" s="48"/>
      <c r="N101" s="23"/>
      <c r="O101" s="25"/>
      <c r="P101" s="23"/>
      <c r="Q101" s="23"/>
      <c r="R101" s="52"/>
      <c r="S101" s="52"/>
      <c r="T101" s="53"/>
      <c r="U101" s="53"/>
      <c r="V101" t="str">
        <f t="shared" si="8"/>
        <v/>
      </c>
      <c r="W101" t="str">
        <f t="shared" si="7"/>
        <v/>
      </c>
    </row>
    <row r="102" spans="2:23">
      <c r="B102" s="23">
        <v>94</v>
      </c>
      <c r="C102" s="24" t="str">
        <f t="shared" si="9"/>
        <v/>
      </c>
      <c r="D102" s="24"/>
      <c r="E102" s="23"/>
      <c r="F102" s="25"/>
      <c r="G102" s="23"/>
      <c r="H102" s="23"/>
      <c r="I102" s="23"/>
      <c r="J102" s="23"/>
      <c r="K102" s="24" t="str">
        <f t="shared" ref="K102:K108" si="10">IF(J102="","",C102*0.01)</f>
        <v/>
      </c>
      <c r="L102" s="24"/>
      <c r="M102" s="48"/>
      <c r="N102" s="23"/>
      <c r="O102" s="25"/>
      <c r="P102" s="23"/>
      <c r="Q102" s="23"/>
      <c r="R102" s="52"/>
      <c r="S102" s="52"/>
      <c r="T102" s="53"/>
      <c r="U102" s="53"/>
      <c r="V102" t="str">
        <f t="shared" si="8"/>
        <v/>
      </c>
      <c r="W102" t="str">
        <f t="shared" si="7"/>
        <v/>
      </c>
    </row>
    <row r="103" spans="2:23">
      <c r="B103" s="23">
        <v>95</v>
      </c>
      <c r="C103" s="24" t="str">
        <f t="shared" si="9"/>
        <v/>
      </c>
      <c r="D103" s="24"/>
      <c r="E103" s="23"/>
      <c r="F103" s="25"/>
      <c r="G103" s="23"/>
      <c r="H103" s="23"/>
      <c r="I103" s="23"/>
      <c r="J103" s="23"/>
      <c r="K103" s="24" t="str">
        <f t="shared" si="10"/>
        <v/>
      </c>
      <c r="L103" s="24"/>
      <c r="M103" s="48"/>
      <c r="N103" s="23"/>
      <c r="O103" s="25"/>
      <c r="P103" s="23"/>
      <c r="Q103" s="23"/>
      <c r="R103" s="52"/>
      <c r="S103" s="52"/>
      <c r="T103" s="53"/>
      <c r="U103" s="53"/>
      <c r="V103" t="str">
        <f t="shared" si="8"/>
        <v/>
      </c>
      <c r="W103" t="str">
        <f t="shared" si="7"/>
        <v/>
      </c>
    </row>
    <row r="104" spans="2:23">
      <c r="B104" s="23">
        <v>96</v>
      </c>
      <c r="C104" s="24" t="str">
        <f t="shared" si="9"/>
        <v/>
      </c>
      <c r="D104" s="24"/>
      <c r="E104" s="23"/>
      <c r="F104" s="25"/>
      <c r="G104" s="23"/>
      <c r="H104" s="23"/>
      <c r="I104" s="23"/>
      <c r="J104" s="23"/>
      <c r="K104" s="24" t="str">
        <f t="shared" si="10"/>
        <v/>
      </c>
      <c r="L104" s="24"/>
      <c r="M104" s="48"/>
      <c r="N104" s="23"/>
      <c r="O104" s="25"/>
      <c r="P104" s="23"/>
      <c r="Q104" s="23"/>
      <c r="R104" s="52"/>
      <c r="S104" s="52"/>
      <c r="T104" s="53"/>
      <c r="U104" s="53"/>
      <c r="V104" t="str">
        <f t="shared" si="8"/>
        <v/>
      </c>
      <c r="W104" t="str">
        <f t="shared" si="7"/>
        <v/>
      </c>
    </row>
    <row r="105" spans="2:23">
      <c r="B105" s="23">
        <v>97</v>
      </c>
      <c r="C105" s="24" t="str">
        <f t="shared" si="9"/>
        <v/>
      </c>
      <c r="D105" s="24"/>
      <c r="E105" s="23"/>
      <c r="F105" s="25"/>
      <c r="G105" s="23"/>
      <c r="H105" s="23"/>
      <c r="I105" s="23"/>
      <c r="J105" s="23"/>
      <c r="K105" s="24" t="str">
        <f t="shared" si="10"/>
        <v/>
      </c>
      <c r="L105" s="24"/>
      <c r="M105" s="48"/>
      <c r="N105" s="23"/>
      <c r="O105" s="25"/>
      <c r="P105" s="23"/>
      <c r="Q105" s="23"/>
      <c r="R105" s="52"/>
      <c r="S105" s="52"/>
      <c r="T105" s="53"/>
      <c r="U105" s="53"/>
      <c r="V105" t="str">
        <f t="shared" si="8"/>
        <v/>
      </c>
      <c r="W105" t="str">
        <f t="shared" si="7"/>
        <v/>
      </c>
    </row>
    <row r="106" spans="2:23">
      <c r="B106" s="23">
        <v>98</v>
      </c>
      <c r="C106" s="24" t="str">
        <f t="shared" si="9"/>
        <v/>
      </c>
      <c r="D106" s="24"/>
      <c r="E106" s="23"/>
      <c r="F106" s="25"/>
      <c r="G106" s="23"/>
      <c r="H106" s="23"/>
      <c r="I106" s="23"/>
      <c r="J106" s="23"/>
      <c r="K106" s="24" t="str">
        <f t="shared" si="10"/>
        <v/>
      </c>
      <c r="L106" s="24"/>
      <c r="M106" s="48"/>
      <c r="N106" s="23"/>
      <c r="O106" s="25"/>
      <c r="P106" s="23"/>
      <c r="Q106" s="23"/>
      <c r="R106" s="52"/>
      <c r="S106" s="52"/>
      <c r="T106" s="53"/>
      <c r="U106" s="53"/>
      <c r="V106" t="str">
        <f t="shared" si="8"/>
        <v/>
      </c>
      <c r="W106" t="str">
        <f t="shared" si="7"/>
        <v/>
      </c>
    </row>
    <row r="107" spans="2:23">
      <c r="B107" s="23">
        <v>99</v>
      </c>
      <c r="C107" s="24" t="str">
        <f t="shared" si="9"/>
        <v/>
      </c>
      <c r="D107" s="24"/>
      <c r="E107" s="23"/>
      <c r="F107" s="25"/>
      <c r="G107" s="23"/>
      <c r="H107" s="23"/>
      <c r="I107" s="23"/>
      <c r="J107" s="23"/>
      <c r="K107" s="24" t="str">
        <f t="shared" si="10"/>
        <v/>
      </c>
      <c r="L107" s="24"/>
      <c r="M107" s="48"/>
      <c r="N107" s="23"/>
      <c r="O107" s="25"/>
      <c r="P107" s="23"/>
      <c r="Q107" s="23"/>
      <c r="R107" s="52"/>
      <c r="S107" s="52"/>
      <c r="T107" s="53"/>
      <c r="U107" s="53"/>
      <c r="V107" t="str">
        <f t="shared" si="8"/>
        <v/>
      </c>
      <c r="W107" t="str">
        <f t="shared" si="7"/>
        <v/>
      </c>
    </row>
    <row r="108" spans="2:23">
      <c r="B108" s="23">
        <v>100</v>
      </c>
      <c r="C108" s="24" t="str">
        <f t="shared" si="9"/>
        <v/>
      </c>
      <c r="D108" s="24"/>
      <c r="E108" s="23"/>
      <c r="F108" s="25"/>
      <c r="G108" s="23"/>
      <c r="H108" s="23"/>
      <c r="I108" s="23"/>
      <c r="J108" s="23"/>
      <c r="K108" s="24" t="str">
        <f t="shared" si="10"/>
        <v/>
      </c>
      <c r="L108" s="24"/>
      <c r="M108" s="48"/>
      <c r="N108" s="23"/>
      <c r="O108" s="25"/>
      <c r="P108" s="23"/>
      <c r="Q108" s="23"/>
      <c r="R108" s="52"/>
      <c r="S108" s="52"/>
      <c r="T108" s="53"/>
      <c r="U108" s="53"/>
      <c r="V108" t="str">
        <f t="shared" si="8"/>
        <v/>
      </c>
      <c r="W108" t="str">
        <f t="shared" si="7"/>
        <v/>
      </c>
    </row>
    <row r="109" spans="2:18">
      <c r="B109" s="49"/>
      <c r="C109" s="49"/>
      <c r="D109" s="49"/>
      <c r="E109" s="49"/>
      <c r="F109" s="49"/>
      <c r="G109" s="49"/>
      <c r="H109" s="49"/>
      <c r="I109" s="49"/>
      <c r="J109" s="49"/>
      <c r="K109" s="49"/>
      <c r="L109" s="49"/>
      <c r="M109" s="49"/>
      <c r="N109" s="49"/>
      <c r="O109" s="49"/>
      <c r="P109" s="49"/>
      <c r="Q109" s="49"/>
      <c r="R109" s="49"/>
    </row>
  </sheetData>
  <autoFilter ref="B8:X108">
    <extLst/>
  </autoFilter>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9">
    <cfRule type="cellIs" dxfId="0" priority="164" stopIfTrue="1" operator="equal">
      <formula>"売"</formula>
    </cfRule>
    <cfRule type="cellIs" dxfId="1" priority="163" stopIfTrue="1" operator="equal">
      <formula>"買"</formula>
    </cfRule>
  </conditionalFormatting>
  <conditionalFormatting sqref="G10">
    <cfRule type="cellIs" dxfId="0" priority="162" stopIfTrue="1" operator="equal">
      <formula>"売"</formula>
    </cfRule>
    <cfRule type="cellIs" dxfId="1" priority="161" stopIfTrue="1" operator="equal">
      <formula>"買"</formula>
    </cfRule>
  </conditionalFormatting>
  <conditionalFormatting sqref="G11">
    <cfRule type="cellIs" dxfId="0" priority="160" stopIfTrue="1" operator="equal">
      <formula>"売"</formula>
    </cfRule>
    <cfRule type="cellIs" dxfId="1" priority="159" stopIfTrue="1" operator="equal">
      <formula>"買"</formula>
    </cfRule>
  </conditionalFormatting>
  <conditionalFormatting sqref="G12">
    <cfRule type="cellIs" dxfId="0" priority="158" stopIfTrue="1" operator="equal">
      <formula>"売"</formula>
    </cfRule>
    <cfRule type="cellIs" dxfId="1" priority="157" stopIfTrue="1" operator="equal">
      <formula>"買"</formula>
    </cfRule>
  </conditionalFormatting>
  <conditionalFormatting sqref="G13">
    <cfRule type="cellIs" dxfId="0" priority="156" stopIfTrue="1" operator="equal">
      <formula>"売"</formula>
    </cfRule>
    <cfRule type="cellIs" dxfId="1" priority="155" stopIfTrue="1" operator="equal">
      <formula>"買"</formula>
    </cfRule>
  </conditionalFormatting>
  <conditionalFormatting sqref="G14">
    <cfRule type="cellIs" dxfId="0" priority="154" stopIfTrue="1" operator="equal">
      <formula>"売"</formula>
    </cfRule>
    <cfRule type="cellIs" dxfId="1" priority="153" stopIfTrue="1" operator="equal">
      <formula>"買"</formula>
    </cfRule>
  </conditionalFormatting>
  <conditionalFormatting sqref="G15">
    <cfRule type="cellIs" dxfId="0" priority="152" stopIfTrue="1" operator="equal">
      <formula>"売"</formula>
    </cfRule>
    <cfRule type="cellIs" dxfId="1" priority="151" stopIfTrue="1" operator="equal">
      <formula>"買"</formula>
    </cfRule>
  </conditionalFormatting>
  <conditionalFormatting sqref="G16">
    <cfRule type="cellIs" dxfId="0" priority="148" stopIfTrue="1" operator="equal">
      <formula>"売"</formula>
    </cfRule>
    <cfRule type="cellIs" dxfId="1" priority="147" stopIfTrue="1" operator="equal">
      <formula>"買"</formula>
    </cfRule>
  </conditionalFormatting>
  <conditionalFormatting sqref="G17">
    <cfRule type="cellIs" dxfId="0" priority="144" stopIfTrue="1" operator="equal">
      <formula>"売"</formula>
    </cfRule>
    <cfRule type="cellIs" dxfId="1" priority="143" stopIfTrue="1" operator="equal">
      <formula>"買"</formula>
    </cfRule>
  </conditionalFormatting>
  <conditionalFormatting sqref="G18">
    <cfRule type="cellIs" dxfId="0" priority="142" stopIfTrue="1" operator="equal">
      <formula>"売"</formula>
    </cfRule>
    <cfRule type="cellIs" dxfId="1" priority="141" stopIfTrue="1" operator="equal">
      <formula>"買"</formula>
    </cfRule>
  </conditionalFormatting>
  <conditionalFormatting sqref="G19">
    <cfRule type="cellIs" dxfId="0" priority="140" stopIfTrue="1" operator="equal">
      <formula>"売"</formula>
    </cfRule>
    <cfRule type="cellIs" dxfId="1" priority="139" stopIfTrue="1" operator="equal">
      <formula>"買"</formula>
    </cfRule>
  </conditionalFormatting>
  <conditionalFormatting sqref="G20">
    <cfRule type="cellIs" dxfId="0" priority="138" stopIfTrue="1" operator="equal">
      <formula>"売"</formula>
    </cfRule>
    <cfRule type="cellIs" dxfId="1" priority="137" stopIfTrue="1" operator="equal">
      <formula>"買"</formula>
    </cfRule>
  </conditionalFormatting>
  <conditionalFormatting sqref="G21">
    <cfRule type="cellIs" dxfId="0" priority="136" stopIfTrue="1" operator="equal">
      <formula>"売"</formula>
    </cfRule>
    <cfRule type="cellIs" dxfId="1" priority="135" stopIfTrue="1" operator="equal">
      <formula>"買"</formula>
    </cfRule>
  </conditionalFormatting>
  <conditionalFormatting sqref="G22">
    <cfRule type="cellIs" dxfId="0" priority="134" stopIfTrue="1" operator="equal">
      <formula>"売"</formula>
    </cfRule>
    <cfRule type="cellIs" dxfId="1" priority="133" stopIfTrue="1" operator="equal">
      <formula>"買"</formula>
    </cfRule>
  </conditionalFormatting>
  <conditionalFormatting sqref="G23">
    <cfRule type="cellIs" dxfId="1" priority="217" stopIfTrue="1" operator="equal">
      <formula>"買"</formula>
    </cfRule>
    <cfRule type="cellIs" dxfId="0" priority="218" stopIfTrue="1" operator="equal">
      <formula>"売"</formula>
    </cfRule>
  </conditionalFormatting>
  <conditionalFormatting sqref="G24">
    <cfRule type="cellIs" dxfId="0" priority="132" stopIfTrue="1" operator="equal">
      <formula>"売"</formula>
    </cfRule>
    <cfRule type="cellIs" dxfId="1" priority="131" stopIfTrue="1" operator="equal">
      <formula>"買"</formula>
    </cfRule>
  </conditionalFormatting>
  <conditionalFormatting sqref="G25">
    <cfRule type="cellIs" dxfId="0" priority="126" stopIfTrue="1" operator="equal">
      <formula>"売"</formula>
    </cfRule>
    <cfRule type="cellIs" dxfId="1" priority="125" stopIfTrue="1" operator="equal">
      <formula>"買"</formula>
    </cfRule>
  </conditionalFormatting>
  <conditionalFormatting sqref="G26">
    <cfRule type="cellIs" dxfId="0" priority="124" stopIfTrue="1" operator="equal">
      <formula>"売"</formula>
    </cfRule>
    <cfRule type="cellIs" dxfId="1" priority="123" stopIfTrue="1" operator="equal">
      <formula>"買"</formula>
    </cfRule>
  </conditionalFormatting>
  <conditionalFormatting sqref="G27">
    <cfRule type="cellIs" dxfId="0" priority="122" stopIfTrue="1" operator="equal">
      <formula>"売"</formula>
    </cfRule>
    <cfRule type="cellIs" dxfId="1" priority="121" stopIfTrue="1" operator="equal">
      <formula>"買"</formula>
    </cfRule>
  </conditionalFormatting>
  <conditionalFormatting sqref="G28">
    <cfRule type="cellIs" dxfId="0" priority="120" stopIfTrue="1" operator="equal">
      <formula>"売"</formula>
    </cfRule>
    <cfRule type="cellIs" dxfId="1" priority="119" stopIfTrue="1" operator="equal">
      <formula>"買"</formula>
    </cfRule>
  </conditionalFormatting>
  <conditionalFormatting sqref="G29">
    <cfRule type="cellIs" dxfId="0" priority="118" stopIfTrue="1" operator="equal">
      <formula>"売"</formula>
    </cfRule>
    <cfRule type="cellIs" dxfId="1" priority="117" stopIfTrue="1" operator="equal">
      <formula>"買"</formula>
    </cfRule>
  </conditionalFormatting>
  <conditionalFormatting sqref="G30">
    <cfRule type="cellIs" dxfId="0" priority="116" stopIfTrue="1" operator="equal">
      <formula>"売"</formula>
    </cfRule>
    <cfRule type="cellIs" dxfId="1" priority="115" stopIfTrue="1" operator="equal">
      <formula>"買"</formula>
    </cfRule>
  </conditionalFormatting>
  <conditionalFormatting sqref="G31">
    <cfRule type="cellIs" dxfId="0" priority="114" stopIfTrue="1" operator="equal">
      <formula>"売"</formula>
    </cfRule>
    <cfRule type="cellIs" dxfId="1" priority="113" stopIfTrue="1" operator="equal">
      <formula>"買"</formula>
    </cfRule>
  </conditionalFormatting>
  <conditionalFormatting sqref="G32">
    <cfRule type="cellIs" dxfId="0" priority="112" stopIfTrue="1" operator="equal">
      <formula>"売"</formula>
    </cfRule>
    <cfRule type="cellIs" dxfId="1" priority="111" stopIfTrue="1" operator="equal">
      <formula>"買"</formula>
    </cfRule>
  </conditionalFormatting>
  <conditionalFormatting sqref="G33">
    <cfRule type="cellIs" dxfId="0" priority="110" stopIfTrue="1" operator="equal">
      <formula>"売"</formula>
    </cfRule>
    <cfRule type="cellIs" dxfId="1" priority="109" stopIfTrue="1" operator="equal">
      <formula>"買"</formula>
    </cfRule>
  </conditionalFormatting>
  <conditionalFormatting sqref="G34">
    <cfRule type="cellIs" dxfId="0" priority="108" stopIfTrue="1" operator="equal">
      <formula>"売"</formula>
    </cfRule>
    <cfRule type="cellIs" dxfId="1" priority="107" stopIfTrue="1" operator="equal">
      <formula>"買"</formula>
    </cfRule>
  </conditionalFormatting>
  <conditionalFormatting sqref="G35">
    <cfRule type="cellIs" dxfId="0" priority="106" stopIfTrue="1" operator="equal">
      <formula>"売"</formula>
    </cfRule>
    <cfRule type="cellIs" dxfId="1" priority="105" stopIfTrue="1" operator="equal">
      <formula>"買"</formula>
    </cfRule>
  </conditionalFormatting>
  <conditionalFormatting sqref="G36">
    <cfRule type="cellIs" dxfId="0" priority="104" stopIfTrue="1" operator="equal">
      <formula>"売"</formula>
    </cfRule>
    <cfRule type="cellIs" dxfId="1" priority="103" stopIfTrue="1" operator="equal">
      <formula>"買"</formula>
    </cfRule>
  </conditionalFormatting>
  <conditionalFormatting sqref="G37">
    <cfRule type="cellIs" dxfId="0" priority="102" stopIfTrue="1" operator="equal">
      <formula>"売"</formula>
    </cfRule>
    <cfRule type="cellIs" dxfId="1" priority="101" stopIfTrue="1" operator="equal">
      <formula>"買"</formula>
    </cfRule>
  </conditionalFormatting>
  <conditionalFormatting sqref="G38">
    <cfRule type="cellIs" dxfId="0" priority="100" stopIfTrue="1" operator="equal">
      <formula>"売"</formula>
    </cfRule>
    <cfRule type="cellIs" dxfId="1" priority="99" stopIfTrue="1" operator="equal">
      <formula>"買"</formula>
    </cfRule>
  </conditionalFormatting>
  <conditionalFormatting sqref="G39">
    <cfRule type="cellIs" dxfId="0" priority="98" stopIfTrue="1" operator="equal">
      <formula>"売"</formula>
    </cfRule>
    <cfRule type="cellIs" dxfId="1" priority="97" stopIfTrue="1" operator="equal">
      <formula>"買"</formula>
    </cfRule>
  </conditionalFormatting>
  <conditionalFormatting sqref="G40">
    <cfRule type="cellIs" dxfId="0" priority="96" stopIfTrue="1" operator="equal">
      <formula>"売"</formula>
    </cfRule>
    <cfRule type="cellIs" dxfId="1" priority="95" stopIfTrue="1" operator="equal">
      <formula>"買"</formula>
    </cfRule>
  </conditionalFormatting>
  <conditionalFormatting sqref="G41">
    <cfRule type="cellIs" dxfId="0" priority="94" stopIfTrue="1" operator="equal">
      <formula>"売"</formula>
    </cfRule>
    <cfRule type="cellIs" dxfId="1" priority="93" stopIfTrue="1" operator="equal">
      <formula>"買"</formula>
    </cfRule>
  </conditionalFormatting>
  <conditionalFormatting sqref="G42">
    <cfRule type="cellIs" dxfId="0" priority="92" stopIfTrue="1" operator="equal">
      <formula>"売"</formula>
    </cfRule>
    <cfRule type="cellIs" dxfId="1" priority="91" stopIfTrue="1" operator="equal">
      <formula>"買"</formula>
    </cfRule>
  </conditionalFormatting>
  <conditionalFormatting sqref="G43">
    <cfRule type="cellIs" dxfId="0" priority="90" stopIfTrue="1" operator="equal">
      <formula>"売"</formula>
    </cfRule>
    <cfRule type="cellIs" dxfId="1" priority="89" stopIfTrue="1" operator="equal">
      <formula>"買"</formula>
    </cfRule>
  </conditionalFormatting>
  <conditionalFormatting sqref="G44">
    <cfRule type="cellIs" dxfId="0" priority="88" stopIfTrue="1" operator="equal">
      <formula>"売"</formula>
    </cfRule>
    <cfRule type="cellIs" dxfId="1" priority="87" stopIfTrue="1" operator="equal">
      <formula>"買"</formula>
    </cfRule>
  </conditionalFormatting>
  <conditionalFormatting sqref="G45">
    <cfRule type="cellIs" dxfId="0" priority="86" stopIfTrue="1" operator="equal">
      <formula>"売"</formula>
    </cfRule>
    <cfRule type="cellIs" dxfId="1" priority="85" stopIfTrue="1" operator="equal">
      <formula>"買"</formula>
    </cfRule>
  </conditionalFormatting>
  <conditionalFormatting sqref="G46">
    <cfRule type="cellIs" dxfId="0" priority="84" stopIfTrue="1" operator="equal">
      <formula>"売"</formula>
    </cfRule>
    <cfRule type="cellIs" dxfId="1" priority="83" stopIfTrue="1" operator="equal">
      <formula>"買"</formula>
    </cfRule>
  </conditionalFormatting>
  <conditionalFormatting sqref="G47">
    <cfRule type="cellIs" dxfId="0" priority="82" stopIfTrue="1" operator="equal">
      <formula>"売"</formula>
    </cfRule>
    <cfRule type="cellIs" dxfId="1" priority="81" stopIfTrue="1" operator="equal">
      <formula>"買"</formula>
    </cfRule>
  </conditionalFormatting>
  <conditionalFormatting sqref="G48">
    <cfRule type="cellIs" dxfId="0" priority="80" stopIfTrue="1" operator="equal">
      <formula>"売"</formula>
    </cfRule>
    <cfRule type="cellIs" dxfId="1" priority="79" stopIfTrue="1" operator="equal">
      <formula>"買"</formula>
    </cfRule>
  </conditionalFormatting>
  <conditionalFormatting sqref="G49">
    <cfRule type="cellIs" dxfId="0" priority="78" stopIfTrue="1" operator="equal">
      <formula>"売"</formula>
    </cfRule>
    <cfRule type="cellIs" dxfId="1" priority="77" stopIfTrue="1" operator="equal">
      <formula>"買"</formula>
    </cfRule>
  </conditionalFormatting>
  <conditionalFormatting sqref="G50">
    <cfRule type="cellIs" dxfId="0" priority="76" stopIfTrue="1" operator="equal">
      <formula>"売"</formula>
    </cfRule>
    <cfRule type="cellIs" dxfId="1" priority="75" stopIfTrue="1" operator="equal">
      <formula>"買"</formula>
    </cfRule>
  </conditionalFormatting>
  <conditionalFormatting sqref="G51">
    <cfRule type="cellIs" dxfId="0" priority="74" stopIfTrue="1" operator="equal">
      <formula>"売"</formula>
    </cfRule>
    <cfRule type="cellIs" dxfId="1" priority="73" stopIfTrue="1" operator="equal">
      <formula>"買"</formula>
    </cfRule>
  </conditionalFormatting>
  <conditionalFormatting sqref="G52">
    <cfRule type="cellIs" dxfId="0" priority="72" stopIfTrue="1" operator="equal">
      <formula>"売"</formula>
    </cfRule>
    <cfRule type="cellIs" dxfId="1" priority="71" stopIfTrue="1" operator="equal">
      <formula>"買"</formula>
    </cfRule>
  </conditionalFormatting>
  <conditionalFormatting sqref="G53">
    <cfRule type="cellIs" dxfId="0" priority="70" stopIfTrue="1" operator="equal">
      <formula>"売"</formula>
    </cfRule>
    <cfRule type="cellIs" dxfId="1" priority="69" stopIfTrue="1" operator="equal">
      <formula>"買"</formula>
    </cfRule>
  </conditionalFormatting>
  <conditionalFormatting sqref="G54">
    <cfRule type="cellIs" dxfId="0" priority="68" stopIfTrue="1" operator="equal">
      <formula>"売"</formula>
    </cfRule>
    <cfRule type="cellIs" dxfId="1" priority="67" stopIfTrue="1" operator="equal">
      <formula>"買"</formula>
    </cfRule>
  </conditionalFormatting>
  <conditionalFormatting sqref="G55">
    <cfRule type="cellIs" dxfId="0" priority="66" stopIfTrue="1" operator="equal">
      <formula>"売"</formula>
    </cfRule>
    <cfRule type="cellIs" dxfId="1" priority="65" stopIfTrue="1" operator="equal">
      <formula>"買"</formula>
    </cfRule>
  </conditionalFormatting>
  <conditionalFormatting sqref="G56">
    <cfRule type="cellIs" dxfId="0" priority="64" stopIfTrue="1" operator="equal">
      <formula>"売"</formula>
    </cfRule>
    <cfRule type="cellIs" dxfId="1" priority="63" stopIfTrue="1" operator="equal">
      <formula>"買"</formula>
    </cfRule>
  </conditionalFormatting>
  <conditionalFormatting sqref="G57">
    <cfRule type="cellIs" dxfId="0" priority="62" stopIfTrue="1" operator="equal">
      <formula>"売"</formula>
    </cfRule>
    <cfRule type="cellIs" dxfId="1" priority="61" stopIfTrue="1" operator="equal">
      <formula>"買"</formula>
    </cfRule>
  </conditionalFormatting>
  <conditionalFormatting sqref="G58">
    <cfRule type="cellIs" dxfId="0" priority="60" stopIfTrue="1" operator="equal">
      <formula>"売"</formula>
    </cfRule>
    <cfRule type="cellIs" dxfId="1" priority="59" stopIfTrue="1" operator="equal">
      <formula>"買"</formula>
    </cfRule>
  </conditionalFormatting>
  <conditionalFormatting sqref="G59">
    <cfRule type="cellIs" dxfId="0" priority="58" stopIfTrue="1" operator="equal">
      <formula>"売"</formula>
    </cfRule>
    <cfRule type="cellIs" dxfId="1" priority="57" stopIfTrue="1" operator="equal">
      <formula>"買"</formula>
    </cfRule>
  </conditionalFormatting>
  <conditionalFormatting sqref="G60">
    <cfRule type="cellIs" dxfId="0" priority="56" stopIfTrue="1" operator="equal">
      <formula>"売"</formula>
    </cfRule>
    <cfRule type="cellIs" dxfId="1" priority="55" stopIfTrue="1" operator="equal">
      <formula>"買"</formula>
    </cfRule>
  </conditionalFormatting>
  <conditionalFormatting sqref="G61">
    <cfRule type="cellIs" dxfId="0" priority="54" stopIfTrue="1" operator="equal">
      <formula>"売"</formula>
    </cfRule>
    <cfRule type="cellIs" dxfId="1" priority="53" stopIfTrue="1" operator="equal">
      <formula>"買"</formula>
    </cfRule>
  </conditionalFormatting>
  <conditionalFormatting sqref="G62">
    <cfRule type="cellIs" dxfId="0" priority="52" stopIfTrue="1" operator="equal">
      <formula>"売"</formula>
    </cfRule>
    <cfRule type="cellIs" dxfId="1" priority="51" stopIfTrue="1" operator="equal">
      <formula>"買"</formula>
    </cfRule>
  </conditionalFormatting>
  <conditionalFormatting sqref="G64">
    <cfRule type="cellIs" dxfId="0" priority="50" stopIfTrue="1" operator="equal">
      <formula>"売"</formula>
    </cfRule>
    <cfRule type="cellIs" dxfId="1" priority="49" stopIfTrue="1" operator="equal">
      <formula>"買"</formula>
    </cfRule>
  </conditionalFormatting>
  <conditionalFormatting sqref="G65">
    <cfRule type="cellIs" dxfId="0" priority="48" stopIfTrue="1" operator="equal">
      <formula>"売"</formula>
    </cfRule>
    <cfRule type="cellIs" dxfId="1" priority="47" stopIfTrue="1" operator="equal">
      <formula>"買"</formula>
    </cfRule>
  </conditionalFormatting>
  <conditionalFormatting sqref="G66">
    <cfRule type="cellIs" dxfId="0" priority="46" stopIfTrue="1" operator="equal">
      <formula>"売"</formula>
    </cfRule>
    <cfRule type="cellIs" dxfId="1" priority="45" stopIfTrue="1" operator="equal">
      <formula>"買"</formula>
    </cfRule>
  </conditionalFormatting>
  <conditionalFormatting sqref="G67">
    <cfRule type="cellIs" dxfId="0" priority="44" stopIfTrue="1" operator="equal">
      <formula>"売"</formula>
    </cfRule>
    <cfRule type="cellIs" dxfId="1" priority="43" stopIfTrue="1" operator="equal">
      <formula>"買"</formula>
    </cfRule>
  </conditionalFormatting>
  <conditionalFormatting sqref="G68">
    <cfRule type="cellIs" dxfId="0" priority="42" stopIfTrue="1" operator="equal">
      <formula>"売"</formula>
    </cfRule>
    <cfRule type="cellIs" dxfId="1" priority="41" stopIfTrue="1" operator="equal">
      <formula>"買"</formula>
    </cfRule>
  </conditionalFormatting>
  <conditionalFormatting sqref="G70">
    <cfRule type="cellIs" dxfId="0" priority="40" stopIfTrue="1" operator="equal">
      <formula>"売"</formula>
    </cfRule>
    <cfRule type="cellIs" dxfId="1" priority="39" stopIfTrue="1" operator="equal">
      <formula>"買"</formula>
    </cfRule>
  </conditionalFormatting>
  <conditionalFormatting sqref="G71">
    <cfRule type="cellIs" dxfId="0" priority="38" stopIfTrue="1" operator="equal">
      <formula>"売"</formula>
    </cfRule>
    <cfRule type="cellIs" dxfId="1" priority="37" stopIfTrue="1" operator="equal">
      <formula>"買"</formula>
    </cfRule>
  </conditionalFormatting>
  <conditionalFormatting sqref="G72">
    <cfRule type="cellIs" dxfId="0" priority="36" stopIfTrue="1" operator="equal">
      <formula>"売"</formula>
    </cfRule>
    <cfRule type="cellIs" dxfId="1" priority="35" stopIfTrue="1" operator="equal">
      <formula>"買"</formula>
    </cfRule>
  </conditionalFormatting>
  <conditionalFormatting sqref="G73">
    <cfRule type="cellIs" dxfId="0" priority="34" stopIfTrue="1" operator="equal">
      <formula>"売"</formula>
    </cfRule>
    <cfRule type="cellIs" dxfId="1" priority="33" stopIfTrue="1" operator="equal">
      <formula>"買"</formula>
    </cfRule>
  </conditionalFormatting>
  <conditionalFormatting sqref="G74">
    <cfRule type="cellIs" dxfId="0" priority="32" stopIfTrue="1" operator="equal">
      <formula>"売"</formula>
    </cfRule>
    <cfRule type="cellIs" dxfId="1" priority="31" stopIfTrue="1" operator="equal">
      <formula>"買"</formula>
    </cfRule>
  </conditionalFormatting>
  <conditionalFormatting sqref="G75">
    <cfRule type="cellIs" dxfId="0" priority="30" stopIfTrue="1" operator="equal">
      <formula>"売"</formula>
    </cfRule>
    <cfRule type="cellIs" dxfId="1" priority="29" stopIfTrue="1" operator="equal">
      <formula>"買"</formula>
    </cfRule>
  </conditionalFormatting>
  <conditionalFormatting sqref="G76">
    <cfRule type="cellIs" dxfId="0" priority="28" stopIfTrue="1" operator="equal">
      <formula>"売"</formula>
    </cfRule>
    <cfRule type="cellIs" dxfId="1" priority="27" stopIfTrue="1" operator="equal">
      <formula>"買"</formula>
    </cfRule>
  </conditionalFormatting>
  <conditionalFormatting sqref="G77">
    <cfRule type="cellIs" dxfId="0" priority="26" stopIfTrue="1" operator="equal">
      <formula>"売"</formula>
    </cfRule>
    <cfRule type="cellIs" dxfId="1" priority="25" stopIfTrue="1" operator="equal">
      <formula>"買"</formula>
    </cfRule>
  </conditionalFormatting>
  <conditionalFormatting sqref="G78">
    <cfRule type="cellIs" dxfId="0" priority="24" stopIfTrue="1" operator="equal">
      <formula>"売"</formula>
    </cfRule>
    <cfRule type="cellIs" dxfId="1" priority="23" stopIfTrue="1" operator="equal">
      <formula>"買"</formula>
    </cfRule>
  </conditionalFormatting>
  <conditionalFormatting sqref="G79">
    <cfRule type="cellIs" dxfId="0" priority="22" stopIfTrue="1" operator="equal">
      <formula>"売"</formula>
    </cfRule>
    <cfRule type="cellIs" dxfId="1" priority="21" stopIfTrue="1" operator="equal">
      <formula>"買"</formula>
    </cfRule>
  </conditionalFormatting>
  <conditionalFormatting sqref="G80">
    <cfRule type="cellIs" dxfId="0" priority="20" stopIfTrue="1" operator="equal">
      <formula>"売"</formula>
    </cfRule>
    <cfRule type="cellIs" dxfId="1" priority="19" stopIfTrue="1" operator="equal">
      <formula>"買"</formula>
    </cfRule>
  </conditionalFormatting>
  <conditionalFormatting sqref="G81">
    <cfRule type="cellIs" dxfId="0" priority="18" stopIfTrue="1" operator="equal">
      <formula>"売"</formula>
    </cfRule>
    <cfRule type="cellIs" dxfId="1" priority="17" stopIfTrue="1" operator="equal">
      <formula>"買"</formula>
    </cfRule>
  </conditionalFormatting>
  <conditionalFormatting sqref="G82">
    <cfRule type="cellIs" dxfId="0" priority="16" stopIfTrue="1" operator="equal">
      <formula>"売"</formula>
    </cfRule>
    <cfRule type="cellIs" dxfId="1" priority="15" stopIfTrue="1" operator="equal">
      <formula>"買"</formula>
    </cfRule>
  </conditionalFormatting>
  <conditionalFormatting sqref="G83">
    <cfRule type="cellIs" dxfId="0" priority="14" stopIfTrue="1" operator="equal">
      <formula>"売"</formula>
    </cfRule>
    <cfRule type="cellIs" dxfId="1" priority="13" stopIfTrue="1" operator="equal">
      <formula>"買"</formula>
    </cfRule>
  </conditionalFormatting>
  <conditionalFormatting sqref="G84">
    <cfRule type="cellIs" dxfId="0" priority="12" stopIfTrue="1" operator="equal">
      <formula>"売"</formula>
    </cfRule>
    <cfRule type="cellIs" dxfId="1" priority="11" stopIfTrue="1" operator="equal">
      <formula>"買"</formula>
    </cfRule>
  </conditionalFormatting>
  <conditionalFormatting sqref="G85">
    <cfRule type="cellIs" dxfId="0" priority="10" stopIfTrue="1" operator="equal">
      <formula>"売"</formula>
    </cfRule>
    <cfRule type="cellIs" dxfId="1" priority="9" stopIfTrue="1" operator="equal">
      <formula>"買"</formula>
    </cfRule>
  </conditionalFormatting>
  <conditionalFormatting sqref="G86">
    <cfRule type="cellIs" dxfId="0" priority="8" stopIfTrue="1" operator="equal">
      <formula>"売"</formula>
    </cfRule>
    <cfRule type="cellIs" dxfId="1" priority="7" stopIfTrue="1" operator="equal">
      <formula>"買"</formula>
    </cfRule>
  </conditionalFormatting>
  <conditionalFormatting sqref="G87">
    <cfRule type="cellIs" dxfId="0" priority="6" stopIfTrue="1" operator="equal">
      <formula>"売"</formula>
    </cfRule>
    <cfRule type="cellIs" dxfId="1" priority="5" stopIfTrue="1" operator="equal">
      <formula>"買"</formula>
    </cfRule>
  </conditionalFormatting>
  <conditionalFormatting sqref="G88">
    <cfRule type="cellIs" dxfId="0" priority="4" stopIfTrue="1" operator="equal">
      <formula>"売"</formula>
    </cfRule>
    <cfRule type="cellIs" dxfId="1" priority="3" stopIfTrue="1" operator="equal">
      <formula>"買"</formula>
    </cfRule>
  </conditionalFormatting>
  <conditionalFormatting sqref="G89">
    <cfRule type="cellIs" dxfId="0" priority="2" stopIfTrue="1" operator="equal">
      <formula>"売"</formula>
    </cfRule>
    <cfRule type="cellIs" dxfId="1" priority="1" stopIfTrue="1" operator="equal">
      <formula>"買"</formula>
    </cfRule>
  </conditionalFormatting>
  <conditionalFormatting sqref="G63 G69 G90:G108">
    <cfRule type="cellIs" dxfId="1" priority="245" stopIfTrue="1" operator="equal">
      <formula>"買"</formula>
    </cfRule>
    <cfRule type="cellIs" dxfId="0" priority="246" stopIfTrue="1" operator="equal">
      <formula>"売"</formula>
    </cfRule>
  </conditionalFormatting>
  <dataValidations count="1">
    <dataValidation type="list" allowBlank="1" showInputMessage="1" showErrorMessage="1" sqref="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G108">
      <formula1>"買,売"</formula1>
    </dataValidation>
  </dataValidations>
  <pageMargins left="0.7" right="0.7" top="0.75" bottom="0.75" header="0.3" footer="0.3"/>
  <pageSetup paperSize="9" orientation="portrait" horizontalDpi="600"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B109"/>
  <sheetViews>
    <sheetView zoomScale="90" zoomScaleNormal="90" workbookViewId="0">
      <pane ySplit="8" topLeftCell="A70" activePane="bottomLeft" state="frozen"/>
      <selection/>
      <selection pane="bottomLeft" activeCell="D3" sqref="D3:I3"/>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500000</v>
      </c>
      <c r="M2" s="54"/>
      <c r="N2" s="2" t="s">
        <v>15</v>
      </c>
      <c r="O2" s="2"/>
      <c r="P2" s="26">
        <f>SUM(L2,D4)</f>
        <v>797795.596315626</v>
      </c>
      <c r="Q2" s="3"/>
      <c r="R2" s="49"/>
      <c r="S2" s="49"/>
      <c r="T2" s="49"/>
    </row>
    <row r="3" ht="57" customHeight="1" spans="2:19">
      <c r="B3" s="2" t="s">
        <v>16</v>
      </c>
      <c r="C3" s="2"/>
      <c r="D3" s="4" t="s">
        <v>17</v>
      </c>
      <c r="E3" s="4"/>
      <c r="F3" s="4"/>
      <c r="G3" s="4"/>
      <c r="H3" s="4"/>
      <c r="I3" s="4"/>
      <c r="J3" s="2" t="s">
        <v>18</v>
      </c>
      <c r="K3" s="2"/>
      <c r="L3" s="4" t="s">
        <v>53</v>
      </c>
      <c r="M3" s="27"/>
      <c r="N3" s="27"/>
      <c r="O3" s="27"/>
      <c r="P3" s="27"/>
      <c r="Q3" s="27"/>
      <c r="R3" s="49"/>
      <c r="S3" s="49"/>
    </row>
    <row r="4" spans="2:20">
      <c r="B4" s="2" t="s">
        <v>20</v>
      </c>
      <c r="C4" s="2"/>
      <c r="D4" s="5">
        <f>SUM($R$9:$S$993)</f>
        <v>297795.596315626</v>
      </c>
      <c r="E4" s="5"/>
      <c r="F4" s="2" t="s">
        <v>21</v>
      </c>
      <c r="G4" s="2"/>
      <c r="H4" s="6">
        <f>SUM($T$9:$U$108)</f>
        <v>396.999999999996</v>
      </c>
      <c r="I4" s="3"/>
      <c r="J4" s="28" t="s">
        <v>22</v>
      </c>
      <c r="K4" s="28"/>
      <c r="L4" s="26">
        <f>MAX($C$9:$D$990)-C9</f>
        <v>297795.596315625</v>
      </c>
      <c r="M4" s="26"/>
      <c r="N4" s="28" t="s">
        <v>23</v>
      </c>
      <c r="O4" s="28"/>
      <c r="P4" s="5">
        <f>SUMIF(R9:S990,"&lt;0",R9:S990)</f>
        <v>-175020.379618042</v>
      </c>
      <c r="Q4" s="5"/>
      <c r="R4" s="49"/>
      <c r="S4" s="49"/>
      <c r="T4" s="49"/>
    </row>
    <row r="5" spans="2:20">
      <c r="B5" s="7" t="s">
        <v>24</v>
      </c>
      <c r="C5" s="3">
        <f>COUNTIF($R$9:$R$990,"&gt;0")</f>
        <v>52</v>
      </c>
      <c r="D5" s="2" t="s">
        <v>25</v>
      </c>
      <c r="E5" s="8">
        <f>COUNTIF($R$9:$R$990,"&lt;0")</f>
        <v>27</v>
      </c>
      <c r="F5" s="2" t="s">
        <v>26</v>
      </c>
      <c r="G5" s="3">
        <f>COUNTIF($R$9:$R$990,"=0")</f>
        <v>2</v>
      </c>
      <c r="H5" s="2" t="s">
        <v>27</v>
      </c>
      <c r="I5" s="29">
        <f>C5/SUM(C5,E5,G5)</f>
        <v>0.641975308641975</v>
      </c>
      <c r="J5" s="7" t="s">
        <v>28</v>
      </c>
      <c r="K5" s="2"/>
      <c r="L5" s="30">
        <f>MAX(V9:V993)</f>
        <v>6</v>
      </c>
      <c r="M5" s="31"/>
      <c r="N5" s="32" t="s">
        <v>29</v>
      </c>
      <c r="O5" s="33"/>
      <c r="P5" s="30">
        <f>MAX(W9:W993)</f>
        <v>2</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500000</v>
      </c>
      <c r="D9" s="24"/>
      <c r="E9" s="23">
        <v>2018</v>
      </c>
      <c r="F9" s="25">
        <v>43644</v>
      </c>
      <c r="G9" s="23" t="s">
        <v>44</v>
      </c>
      <c r="H9" s="23">
        <v>110.38</v>
      </c>
      <c r="I9" s="23"/>
      <c r="J9" s="23">
        <v>20</v>
      </c>
      <c r="K9" s="24">
        <f t="shared" ref="K9:K60" si="0">IF(J9="","",C9*0.01)</f>
        <v>5000</v>
      </c>
      <c r="L9" s="24"/>
      <c r="M9" s="48">
        <f>IF(J9="","",(K9/J9)/LOOKUP(RIGHT($D$2,3),定数!$A$6:$A$13,定数!$B$6:$B$13))</f>
        <v>2.5</v>
      </c>
      <c r="N9" s="23">
        <v>2018</v>
      </c>
      <c r="O9" s="25">
        <v>43644</v>
      </c>
      <c r="P9" s="23">
        <v>110.65</v>
      </c>
      <c r="Q9" s="23"/>
      <c r="R9" s="52">
        <f>IF(P9="","",T9*M9*LOOKUP(RIGHT($D$2,3),定数!$A$6:$A$13,定数!$B$6:$B$13))</f>
        <v>6750.00000000025</v>
      </c>
      <c r="S9" s="52"/>
      <c r="T9" s="53">
        <f>IF(P9="","",IF(G9="買",(P9-H9),(H9-P9))*IF(RIGHT($D$2,3)="JPY",100,10000))</f>
        <v>27.000000000001</v>
      </c>
      <c r="U9" s="53"/>
      <c r="V9" s="56">
        <f t="shared" ref="V9:V22" si="1">IF(T9&lt;&gt;"",IF(T9&gt;0,1+V8,0),"")</f>
        <v>1</v>
      </c>
      <c r="W9">
        <f t="shared" ref="W9:W22" si="2">IF(T9&lt;&gt;"",IF(T9&lt;0,1+W8,0),"")</f>
        <v>0</v>
      </c>
    </row>
    <row r="10" spans="2:23">
      <c r="B10" s="23">
        <v>2</v>
      </c>
      <c r="C10" s="24">
        <f t="shared" ref="C10:C35" si="3">IF(R9="","",C9+R9)</f>
        <v>506750</v>
      </c>
      <c r="D10" s="24"/>
      <c r="E10" s="23" t="s">
        <v>45</v>
      </c>
      <c r="F10" s="25">
        <v>43645</v>
      </c>
      <c r="G10" s="23" t="s">
        <v>44</v>
      </c>
      <c r="H10" s="23">
        <v>110.78</v>
      </c>
      <c r="I10" s="23"/>
      <c r="J10" s="23">
        <v>17</v>
      </c>
      <c r="K10" s="24">
        <f t="shared" si="0"/>
        <v>5067.5</v>
      </c>
      <c r="L10" s="24"/>
      <c r="M10" s="48">
        <f>IF(J10="","",(K10/J10)/LOOKUP(RIGHT($D$2,3),定数!$A$6:$A$13,定数!$B$6:$B$13))</f>
        <v>2.98088235294118</v>
      </c>
      <c r="N10" s="23" t="s">
        <v>45</v>
      </c>
      <c r="O10" s="25">
        <v>43645</v>
      </c>
      <c r="P10" s="23">
        <v>110.61</v>
      </c>
      <c r="Q10" s="23"/>
      <c r="R10" s="52">
        <f>IF(P10="","",T10*M10*LOOKUP(RIGHT($D$2,3),定数!$A$6:$A$13,定数!$B$6:$B$13))</f>
        <v>-5067.50000000006</v>
      </c>
      <c r="S10" s="52"/>
      <c r="T10" s="53">
        <f>IF(P10="","",IF(G10="買",(P10-H10),(H10-P10))*IF(RIGHT($D$2,3)="JPY",100,10000))</f>
        <v>-17.0000000000002</v>
      </c>
      <c r="U10" s="53"/>
      <c r="V10" s="1">
        <f t="shared" si="1"/>
        <v>0</v>
      </c>
      <c r="W10">
        <f t="shared" si="2"/>
        <v>1</v>
      </c>
    </row>
    <row r="11" spans="2:23">
      <c r="B11" s="23">
        <v>3</v>
      </c>
      <c r="C11" s="24">
        <f t="shared" si="3"/>
        <v>501682.5</v>
      </c>
      <c r="D11" s="24"/>
      <c r="E11" s="23" t="s">
        <v>45</v>
      </c>
      <c r="F11" s="25">
        <v>43648</v>
      </c>
      <c r="G11" s="23" t="s">
        <v>44</v>
      </c>
      <c r="H11" s="23">
        <v>110.87</v>
      </c>
      <c r="I11" s="23"/>
      <c r="J11" s="23">
        <v>13</v>
      </c>
      <c r="K11" s="24">
        <f t="shared" si="0"/>
        <v>5016.825</v>
      </c>
      <c r="L11" s="24"/>
      <c r="M11" s="48">
        <f>IF(J11="","",(K11/J11)/LOOKUP(RIGHT($D$2,3),定数!$A$6:$A$13,定数!$B$6:$B$13))</f>
        <v>3.85909615384615</v>
      </c>
      <c r="N11" s="23" t="s">
        <v>45</v>
      </c>
      <c r="O11" s="25">
        <v>43648</v>
      </c>
      <c r="P11" s="23">
        <v>111.05</v>
      </c>
      <c r="Q11" s="23"/>
      <c r="R11" s="52">
        <f>IF(P11="","",T11*M11*LOOKUP(RIGHT($D$2,3),定数!$A$6:$A$13,定数!$B$6:$B$13))</f>
        <v>6946.37307692281</v>
      </c>
      <c r="S11" s="52"/>
      <c r="T11" s="53">
        <f>IF(P11="","",IF(G11="買",(P11-H11),(H11-P11))*IF(RIGHT($D$2,3)="JPY",100,10000))</f>
        <v>17.9999999999993</v>
      </c>
      <c r="U11" s="53"/>
      <c r="V11" s="1">
        <f t="shared" si="1"/>
        <v>1</v>
      </c>
      <c r="W11">
        <f t="shared" si="2"/>
        <v>0</v>
      </c>
    </row>
    <row r="12" spans="1:24">
      <c r="A12" s="79"/>
      <c r="B12" s="82">
        <v>4</v>
      </c>
      <c r="C12" s="83">
        <f t="shared" si="3"/>
        <v>508628.873076923</v>
      </c>
      <c r="D12" s="83"/>
      <c r="E12" s="82" t="s">
        <v>45</v>
      </c>
      <c r="F12" s="84">
        <v>43651</v>
      </c>
      <c r="G12" s="82" t="s">
        <v>46</v>
      </c>
      <c r="H12" s="82">
        <v>110.38</v>
      </c>
      <c r="I12" s="82"/>
      <c r="J12" s="82">
        <v>23</v>
      </c>
      <c r="K12" s="83">
        <f t="shared" si="0"/>
        <v>5086.28873076923</v>
      </c>
      <c r="L12" s="83"/>
      <c r="M12" s="88">
        <f>IF(J12="","",(K12/J12)/LOOKUP(RIGHT($D$2,3),定数!$A$6:$A$13,定数!$B$6:$B$13))</f>
        <v>2.21142988294314</v>
      </c>
      <c r="N12" s="82" t="s">
        <v>45</v>
      </c>
      <c r="O12" s="84">
        <v>43651</v>
      </c>
      <c r="P12" s="82">
        <v>110.61</v>
      </c>
      <c r="Q12" s="82"/>
      <c r="R12" s="90">
        <f>IF(P12="","",T12*M12*LOOKUP(RIGHT($D$2,3),定数!$A$6:$A$13,定数!$B$6:$B$13))</f>
        <v>-5086.28873076932</v>
      </c>
      <c r="S12" s="90"/>
      <c r="T12" s="91">
        <f>IF(P12="","",IF(G12="買",(P12-H12),(H12-P12))*IF(RIGHT($D$2,3)="JPY",100,10000))</f>
        <v>-23.0000000000004</v>
      </c>
      <c r="U12" s="91"/>
      <c r="V12" s="92">
        <f t="shared" si="1"/>
        <v>0</v>
      </c>
      <c r="W12" s="79">
        <f t="shared" si="2"/>
        <v>1</v>
      </c>
      <c r="X12" s="79" t="s">
        <v>47</v>
      </c>
    </row>
    <row r="13" spans="1:24">
      <c r="A13" s="79"/>
      <c r="B13" s="82">
        <v>5</v>
      </c>
      <c r="C13" s="83">
        <f t="shared" si="3"/>
        <v>503542.584346154</v>
      </c>
      <c r="D13" s="83"/>
      <c r="E13" s="82" t="s">
        <v>45</v>
      </c>
      <c r="F13" s="84">
        <v>43652</v>
      </c>
      <c r="G13" s="82" t="s">
        <v>46</v>
      </c>
      <c r="H13" s="82">
        <v>110.61</v>
      </c>
      <c r="I13" s="82"/>
      <c r="J13" s="82">
        <v>5</v>
      </c>
      <c r="K13" s="83">
        <f t="shared" si="0"/>
        <v>5035.42584346154</v>
      </c>
      <c r="L13" s="83"/>
      <c r="M13" s="88">
        <f>IF(J13="","",(K13/J13)/LOOKUP(RIGHT($D$2,3),定数!$A$6:$A$13,定数!$B$6:$B$13))</f>
        <v>10.0708516869231</v>
      </c>
      <c r="N13" s="82" t="s">
        <v>45</v>
      </c>
      <c r="O13" s="84">
        <v>43652</v>
      </c>
      <c r="P13" s="82">
        <v>110.54</v>
      </c>
      <c r="Q13" s="82"/>
      <c r="R13" s="90">
        <f>IF(P13="","",T13*M13*LOOKUP(RIGHT($D$2,3),定数!$A$6:$A$13,定数!$B$6:$B$13))</f>
        <v>7049.59618084546</v>
      </c>
      <c r="S13" s="90"/>
      <c r="T13" s="91">
        <f>IF(P13="","",IF(G13="買",(P13-H13),(H13-P13))*IF(RIGHT($D$2,3)="JPY",100,10000))</f>
        <v>6.99999999999932</v>
      </c>
      <c r="U13" s="91"/>
      <c r="V13" s="92">
        <f t="shared" si="1"/>
        <v>1</v>
      </c>
      <c r="W13" s="79">
        <f t="shared" si="2"/>
        <v>0</v>
      </c>
      <c r="X13" s="79" t="s">
        <v>48</v>
      </c>
    </row>
    <row r="14" spans="2:24">
      <c r="B14" s="23">
        <v>6</v>
      </c>
      <c r="C14" s="24">
        <f t="shared" si="3"/>
        <v>510592.180526999</v>
      </c>
      <c r="D14" s="24"/>
      <c r="E14" s="23" t="s">
        <v>45</v>
      </c>
      <c r="F14" s="25">
        <v>43652</v>
      </c>
      <c r="G14" s="23" t="s">
        <v>46</v>
      </c>
      <c r="H14" s="23">
        <v>110.45</v>
      </c>
      <c r="I14" s="23"/>
      <c r="J14" s="23">
        <v>9</v>
      </c>
      <c r="K14" s="24">
        <f t="shared" si="0"/>
        <v>5105.92180526999</v>
      </c>
      <c r="L14" s="24"/>
      <c r="M14" s="48">
        <f>IF(J14="","",(K14/J14)/LOOKUP(RIGHT($D$2,3),定数!$A$6:$A$13,定数!$B$6:$B$13))</f>
        <v>5.67324645029999</v>
      </c>
      <c r="N14" s="23" t="s">
        <v>45</v>
      </c>
      <c r="O14" s="25">
        <v>43652</v>
      </c>
      <c r="P14" s="23">
        <v>110.35</v>
      </c>
      <c r="Q14" s="23"/>
      <c r="R14" s="52">
        <f>IF(P14="","",T14*M14*LOOKUP(RIGHT($D$2,3),定数!$A$6:$A$13,定数!$B$6:$B$13))</f>
        <v>5673.2464503005</v>
      </c>
      <c r="S14" s="52"/>
      <c r="T14" s="53">
        <f>IF(P14="","",IF(G14="買",(P14-H14),(H14-P14))*IF(RIGHT($D$2,3)="JPY",100,10000))</f>
        <v>10.0000000000009</v>
      </c>
      <c r="U14" s="53"/>
      <c r="V14" s="1">
        <f t="shared" si="1"/>
        <v>2</v>
      </c>
      <c r="W14">
        <f t="shared" si="2"/>
        <v>0</v>
      </c>
      <c r="X14" s="79" t="s">
        <v>49</v>
      </c>
    </row>
    <row r="15" spans="2:23">
      <c r="B15" s="23">
        <v>7</v>
      </c>
      <c r="C15" s="24">
        <f t="shared" si="3"/>
        <v>516265.4269773</v>
      </c>
      <c r="D15" s="24"/>
      <c r="E15" s="23" t="s">
        <v>45</v>
      </c>
      <c r="F15" s="25">
        <v>43658</v>
      </c>
      <c r="G15" s="23" t="s">
        <v>44</v>
      </c>
      <c r="H15" s="23">
        <v>112.53</v>
      </c>
      <c r="I15" s="23"/>
      <c r="J15" s="23">
        <v>7</v>
      </c>
      <c r="K15" s="24">
        <f t="shared" si="0"/>
        <v>5162.654269773</v>
      </c>
      <c r="L15" s="24"/>
      <c r="M15" s="48">
        <f>IF(J15="","",(K15/J15)/LOOKUP(RIGHT($D$2,3),定数!$A$6:$A$13,定数!$B$6:$B$13))</f>
        <v>7.37522038539</v>
      </c>
      <c r="N15" s="23" t="s">
        <v>45</v>
      </c>
      <c r="O15" s="25">
        <v>43658</v>
      </c>
      <c r="P15" s="23">
        <v>112.62</v>
      </c>
      <c r="Q15" s="23"/>
      <c r="R15" s="52">
        <f>IF(P15="","",T15*M15*LOOKUP(RIGHT($D$2,3),定数!$A$6:$A$13,定数!$B$6:$B$13))</f>
        <v>6637.69834685125</v>
      </c>
      <c r="S15" s="52"/>
      <c r="T15" s="53">
        <f>IF(P15="","",IF(G15="買",(P15-H15),(H15-P15))*IF(RIGHT($D$2,3)="JPY",100,10000))</f>
        <v>9.00000000000034</v>
      </c>
      <c r="U15" s="53"/>
      <c r="V15" s="1">
        <f t="shared" si="1"/>
        <v>3</v>
      </c>
      <c r="W15">
        <f t="shared" si="2"/>
        <v>0</v>
      </c>
    </row>
    <row r="16" spans="2:24">
      <c r="B16" s="23">
        <v>8</v>
      </c>
      <c r="C16" s="24">
        <f t="shared" si="3"/>
        <v>522903.125324151</v>
      </c>
      <c r="D16" s="24"/>
      <c r="E16" s="23" t="s">
        <v>45</v>
      </c>
      <c r="F16" s="25">
        <v>43671</v>
      </c>
      <c r="G16" s="23" t="s">
        <v>46</v>
      </c>
      <c r="H16" s="23">
        <v>110.88</v>
      </c>
      <c r="I16" s="23"/>
      <c r="J16" s="23">
        <v>19</v>
      </c>
      <c r="K16" s="24">
        <f t="shared" si="0"/>
        <v>5229.03125324151</v>
      </c>
      <c r="L16" s="24"/>
      <c r="M16" s="48">
        <f>IF(J16="","",(K16/J16)/LOOKUP(RIGHT($D$2,3),定数!$A$6:$A$13,定数!$B$6:$B$13))</f>
        <v>2.75212171223237</v>
      </c>
      <c r="N16" s="23" t="s">
        <v>45</v>
      </c>
      <c r="O16" s="25">
        <v>43671</v>
      </c>
      <c r="P16" s="23">
        <v>110.62</v>
      </c>
      <c r="Q16" s="23"/>
      <c r="R16" s="52">
        <f>IF(P16="","",T16*M16*LOOKUP(RIGHT($D$2,3),定数!$A$6:$A$13,定数!$B$6:$B$13))</f>
        <v>7155.51645180392</v>
      </c>
      <c r="S16" s="52"/>
      <c r="T16" s="53">
        <f>IF(P16="","",IF(G16="買",(P16-H16),(H16-P16))*IF(RIGHT($D$2,3)="JPY",100,10000))</f>
        <v>25.9999999999991</v>
      </c>
      <c r="U16" s="53"/>
      <c r="V16" s="1">
        <f t="shared" si="1"/>
        <v>4</v>
      </c>
      <c r="W16">
        <f t="shared" si="2"/>
        <v>0</v>
      </c>
      <c r="X16" s="79" t="s">
        <v>54</v>
      </c>
    </row>
    <row r="17" spans="2:23">
      <c r="B17" s="23">
        <v>9</v>
      </c>
      <c r="C17" s="24">
        <f t="shared" si="3"/>
        <v>530058.641775955</v>
      </c>
      <c r="D17" s="24"/>
      <c r="E17" s="23" t="s">
        <v>45</v>
      </c>
      <c r="F17" s="25">
        <v>43683</v>
      </c>
      <c r="G17" s="23" t="s">
        <v>46</v>
      </c>
      <c r="H17" s="23">
        <v>111.28</v>
      </c>
      <c r="I17" s="23"/>
      <c r="J17" s="23">
        <v>8</v>
      </c>
      <c r="K17" s="24">
        <f t="shared" si="0"/>
        <v>5300.58641775955</v>
      </c>
      <c r="L17" s="24"/>
      <c r="M17" s="48">
        <f>IF(J17="","",(K17/J17)/LOOKUP(RIGHT($D$2,3),定数!$A$6:$A$13,定数!$B$6:$B$13))</f>
        <v>6.62573302219943</v>
      </c>
      <c r="N17" s="23" t="s">
        <v>45</v>
      </c>
      <c r="O17" s="25">
        <v>43684</v>
      </c>
      <c r="P17" s="23">
        <v>111.19</v>
      </c>
      <c r="Q17" s="23"/>
      <c r="R17" s="52">
        <f>IF(P17="","",T17*M17*LOOKUP(RIGHT($D$2,3),定数!$A$6:$A$13,定数!$B$6:$B$13))</f>
        <v>5963.15971997972</v>
      </c>
      <c r="S17" s="52"/>
      <c r="T17" s="53">
        <f>IF(P17="","",IF(G17="買",(P17-H17),(H17-P17))*IF(RIGHT($D$2,3)="JPY",100,10000))</f>
        <v>9.00000000000034</v>
      </c>
      <c r="U17" s="53"/>
      <c r="V17" s="1">
        <f t="shared" si="1"/>
        <v>5</v>
      </c>
      <c r="W17">
        <f t="shared" si="2"/>
        <v>0</v>
      </c>
    </row>
    <row r="18" spans="1:28">
      <c r="A18" s="80"/>
      <c r="B18" s="85">
        <v>10</v>
      </c>
      <c r="C18" s="86">
        <f t="shared" si="3"/>
        <v>536021.801495934</v>
      </c>
      <c r="D18" s="86"/>
      <c r="E18" s="85" t="s">
        <v>45</v>
      </c>
      <c r="F18" s="87">
        <v>43685</v>
      </c>
      <c r="G18" s="85" t="s">
        <v>46</v>
      </c>
      <c r="H18" s="85">
        <v>110.92</v>
      </c>
      <c r="I18" s="85"/>
      <c r="J18" s="85">
        <v>89</v>
      </c>
      <c r="K18" s="86">
        <f t="shared" si="0"/>
        <v>5360.21801495935</v>
      </c>
      <c r="L18" s="86"/>
      <c r="M18" s="89">
        <f>IF(J18="","",(K18/J18)/LOOKUP(RIGHT($D$2,3),定数!$A$6:$A$13,定数!$B$6:$B$13))</f>
        <v>0.602271687074084</v>
      </c>
      <c r="N18" s="85" t="s">
        <v>45</v>
      </c>
      <c r="O18" s="87">
        <v>43685</v>
      </c>
      <c r="P18" s="85">
        <v>110.76</v>
      </c>
      <c r="Q18" s="85"/>
      <c r="R18" s="93">
        <f>IF(P18="","",T18*M18*LOOKUP(RIGHT($D$2,3),定数!$A$6:$A$13,定数!$B$6:$B$13))</f>
        <v>963.634699318516</v>
      </c>
      <c r="S18" s="93"/>
      <c r="T18" s="94">
        <f>IF(P18="","",IF(G18="買",(P18-H18),(H18-P18))*IF(RIGHT($D$2,3)="JPY",100,10000))</f>
        <v>15.9999999999997</v>
      </c>
      <c r="U18" s="94"/>
      <c r="V18" s="95">
        <f t="shared" si="1"/>
        <v>6</v>
      </c>
      <c r="W18" s="80">
        <f t="shared" si="2"/>
        <v>0</v>
      </c>
      <c r="X18" s="80" t="s">
        <v>51</v>
      </c>
      <c r="Y18" s="80"/>
      <c r="Z18" s="80"/>
      <c r="AA18" s="80"/>
      <c r="AB18" s="80"/>
    </row>
    <row r="19" spans="2:23">
      <c r="B19" s="23">
        <v>11</v>
      </c>
      <c r="C19" s="24">
        <f t="shared" si="3"/>
        <v>536985.436195253</v>
      </c>
      <c r="D19" s="24"/>
      <c r="E19" s="23" t="s">
        <v>45</v>
      </c>
      <c r="F19" s="25">
        <v>43690</v>
      </c>
      <c r="G19" s="23" t="s">
        <v>46</v>
      </c>
      <c r="H19" s="23">
        <v>110.22</v>
      </c>
      <c r="I19" s="23"/>
      <c r="J19" s="23">
        <v>15</v>
      </c>
      <c r="K19" s="24">
        <f t="shared" si="0"/>
        <v>5369.85436195253</v>
      </c>
      <c r="L19" s="24"/>
      <c r="M19" s="48">
        <f>IF(J19="","",(K19/J19)/LOOKUP(RIGHT($D$2,3),定数!$A$6:$A$13,定数!$B$6:$B$13))</f>
        <v>3.57990290796835</v>
      </c>
      <c r="N19" s="23" t="s">
        <v>45</v>
      </c>
      <c r="O19" s="25">
        <v>43690</v>
      </c>
      <c r="P19" s="23">
        <v>110.37</v>
      </c>
      <c r="Q19" s="23"/>
      <c r="R19" s="52">
        <f>IF(P19="","",T19*M19*LOOKUP(RIGHT($D$2,3),定数!$A$6:$A$13,定数!$B$6:$B$13))</f>
        <v>-5369.85436195275</v>
      </c>
      <c r="S19" s="52"/>
      <c r="T19" s="53">
        <f>IF(P19="","",IF(G19="買",(P19-H19),(H19-P19))*IF(RIGHT($D$2,3)="JPY",100,10000))</f>
        <v>-15.0000000000006</v>
      </c>
      <c r="U19" s="53"/>
      <c r="V19" s="1">
        <f t="shared" si="1"/>
        <v>0</v>
      </c>
      <c r="W19">
        <f t="shared" si="2"/>
        <v>1</v>
      </c>
    </row>
    <row r="20" spans="2:23">
      <c r="B20" s="23">
        <v>12</v>
      </c>
      <c r="C20" s="24">
        <f t="shared" si="3"/>
        <v>531615.5818333</v>
      </c>
      <c r="D20" s="24"/>
      <c r="E20" s="23"/>
      <c r="F20" s="25">
        <v>43690</v>
      </c>
      <c r="G20" s="23" t="s">
        <v>44</v>
      </c>
      <c r="H20" s="23">
        <v>110.74</v>
      </c>
      <c r="I20" s="23"/>
      <c r="J20" s="23">
        <v>15</v>
      </c>
      <c r="K20" s="24">
        <f t="shared" si="0"/>
        <v>5316.155818333</v>
      </c>
      <c r="L20" s="24"/>
      <c r="M20" s="48">
        <f>IF(J20="","",(K20/J20)/LOOKUP(RIGHT($D$2,3),定数!$A$6:$A$13,定数!$B$6:$B$13))</f>
        <v>3.54410387888867</v>
      </c>
      <c r="N20" s="23"/>
      <c r="O20" s="25">
        <v>43690</v>
      </c>
      <c r="P20" s="23">
        <v>110.59</v>
      </c>
      <c r="Q20" s="23"/>
      <c r="R20" s="52">
        <f>IF(P20="","",T20*M20*LOOKUP(RIGHT($D$2,3),定数!$A$6:$A$13,定数!$B$6:$B$13))</f>
        <v>-5316.15581833268</v>
      </c>
      <c r="S20" s="52"/>
      <c r="T20" s="53">
        <f>IF(P20="","",IF(G20="買",(P20-H20),(H20-P20))*IF(RIGHT($D$2,3)="JPY",100,10000))</f>
        <v>-14.9999999999991</v>
      </c>
      <c r="U20" s="53"/>
      <c r="V20" s="1">
        <f t="shared" si="1"/>
        <v>0</v>
      </c>
      <c r="W20">
        <f t="shared" si="2"/>
        <v>2</v>
      </c>
    </row>
    <row r="21" spans="2:23">
      <c r="B21" s="23">
        <v>13</v>
      </c>
      <c r="C21" s="24">
        <f t="shared" si="3"/>
        <v>526299.426014968</v>
      </c>
      <c r="D21" s="24"/>
      <c r="E21" s="23"/>
      <c r="F21" s="25">
        <v>43690</v>
      </c>
      <c r="G21" s="23" t="s">
        <v>44</v>
      </c>
      <c r="H21" s="23">
        <v>110.87</v>
      </c>
      <c r="I21" s="23"/>
      <c r="J21" s="23">
        <v>17</v>
      </c>
      <c r="K21" s="24">
        <f t="shared" si="0"/>
        <v>5262.99426014968</v>
      </c>
      <c r="L21" s="24"/>
      <c r="M21" s="48">
        <f>IF(J21="","",(K21/J21)/LOOKUP(RIGHT($D$2,3),定数!$A$6:$A$13,定数!$B$6:$B$13))</f>
        <v>3.09587897655863</v>
      </c>
      <c r="N21" s="23"/>
      <c r="O21" s="25">
        <v>43690</v>
      </c>
      <c r="P21" s="23">
        <v>111.1</v>
      </c>
      <c r="Q21" s="23"/>
      <c r="R21" s="52">
        <f>IF(P21="","",T21*M21*LOOKUP(RIGHT($D$2,3),定数!$A$6:$A$13,定数!$B$6:$B$13))</f>
        <v>7120.52164608455</v>
      </c>
      <c r="S21" s="52"/>
      <c r="T21" s="53">
        <f>IF(P21="","",IF(G21="買",(P21-H21),(H21-P21))*IF(RIGHT($D$2,3)="JPY",100,10000))</f>
        <v>22.999999999999</v>
      </c>
      <c r="U21" s="53"/>
      <c r="V21" s="1">
        <f t="shared" si="1"/>
        <v>1</v>
      </c>
      <c r="W21">
        <f t="shared" si="2"/>
        <v>0</v>
      </c>
    </row>
    <row r="22" spans="2:23">
      <c r="B22" s="23">
        <v>14</v>
      </c>
      <c r="C22" s="24">
        <f t="shared" si="3"/>
        <v>533419.947661052</v>
      </c>
      <c r="D22" s="24"/>
      <c r="E22" s="23"/>
      <c r="F22" s="25">
        <v>43692</v>
      </c>
      <c r="G22" s="23" t="s">
        <v>46</v>
      </c>
      <c r="H22" s="23">
        <v>111.3</v>
      </c>
      <c r="I22" s="23"/>
      <c r="J22" s="23">
        <v>32</v>
      </c>
      <c r="K22" s="24">
        <f t="shared" si="0"/>
        <v>5334.19947661052</v>
      </c>
      <c r="L22" s="24"/>
      <c r="M22" s="48">
        <f>IF(J22="","",(K22/J22)/LOOKUP(RIGHT($D$2,3),定数!$A$6:$A$13,定数!$B$6:$B$13))</f>
        <v>1.66693733644079</v>
      </c>
      <c r="N22" s="23"/>
      <c r="O22" s="25">
        <v>43692</v>
      </c>
      <c r="P22" s="23">
        <v>111.62</v>
      </c>
      <c r="Q22" s="23"/>
      <c r="R22" s="52">
        <f>IF(P22="","",T22*M22*LOOKUP(RIGHT($D$2,3),定数!$A$6:$A$13,定数!$B$6:$B$13))</f>
        <v>-5334.19947661064</v>
      </c>
      <c r="S22" s="52"/>
      <c r="T22" s="53">
        <f>IF(P22="","",IF(G22="買",(P22-H22),(H22-P22))*IF(RIGHT($D$2,3)="JPY",100,10000))</f>
        <v>-32.0000000000007</v>
      </c>
      <c r="U22" s="53"/>
      <c r="V22" s="1">
        <f t="shared" si="1"/>
        <v>0</v>
      </c>
      <c r="W22">
        <f t="shared" si="2"/>
        <v>1</v>
      </c>
    </row>
    <row r="23" spans="2:22">
      <c r="B23" s="23">
        <v>15</v>
      </c>
      <c r="C23" s="24">
        <f t="shared" si="3"/>
        <v>528085.748184441</v>
      </c>
      <c r="D23" s="24"/>
      <c r="E23" s="23"/>
      <c r="F23" s="25">
        <v>43696</v>
      </c>
      <c r="G23" s="23" t="s">
        <v>44</v>
      </c>
      <c r="H23" s="23">
        <v>110.57</v>
      </c>
      <c r="I23" s="23"/>
      <c r="J23" s="23">
        <v>7</v>
      </c>
      <c r="K23" s="24">
        <f t="shared" si="0"/>
        <v>5280.85748184441</v>
      </c>
      <c r="L23" s="24"/>
      <c r="M23" s="48">
        <f>IF(J23="","",(K23/J23)/LOOKUP(RIGHT($D$2,3),定数!$A$6:$A$13,定数!$B$6:$B$13))</f>
        <v>7.54408211692059</v>
      </c>
      <c r="N23" s="23"/>
      <c r="O23" s="25">
        <v>43696</v>
      </c>
      <c r="P23" s="23">
        <v>110.66</v>
      </c>
      <c r="Q23" s="23"/>
      <c r="R23" s="52">
        <f>IF(P23="","",T23*M23*LOOKUP(RIGHT($D$2,3),定数!$A$6:$A$13,定数!$B$6:$B$13))</f>
        <v>6789.67390522879</v>
      </c>
      <c r="S23" s="52"/>
      <c r="T23" s="53">
        <f>IF(P23="","",IF(G23="買",(P23-H23),(H23-P23))*IF(RIGHT($D$2,3)="JPY",100,10000))</f>
        <v>9.00000000000034</v>
      </c>
      <c r="U23" s="53"/>
      <c r="V23"/>
    </row>
    <row r="24" spans="2:22">
      <c r="B24" s="23">
        <v>16</v>
      </c>
      <c r="C24" s="24">
        <f t="shared" si="3"/>
        <v>534875.42208967</v>
      </c>
      <c r="D24" s="24"/>
      <c r="E24" s="23"/>
      <c r="F24" s="25">
        <v>43699</v>
      </c>
      <c r="G24" s="23" t="s">
        <v>44</v>
      </c>
      <c r="H24" s="23">
        <v>110.59</v>
      </c>
      <c r="I24" s="23"/>
      <c r="J24" s="23">
        <v>22</v>
      </c>
      <c r="K24" s="24">
        <f t="shared" si="0"/>
        <v>5348.7542208967</v>
      </c>
      <c r="L24" s="24"/>
      <c r="M24" s="48">
        <f>IF(J24="","",(K24/J24)/LOOKUP(RIGHT($D$2,3),定数!$A$6:$A$13,定数!$B$6:$B$13))</f>
        <v>2.43125191858941</v>
      </c>
      <c r="N24" s="23"/>
      <c r="O24" s="25">
        <v>43699</v>
      </c>
      <c r="P24" s="23">
        <v>110.83</v>
      </c>
      <c r="Q24" s="23"/>
      <c r="R24" s="52">
        <f>IF(P24="","",T24*M24*LOOKUP(RIGHT($D$2,3),定数!$A$6:$A$13,定数!$B$6:$B$13))</f>
        <v>5835.00460461446</v>
      </c>
      <c r="S24" s="52"/>
      <c r="T24" s="53">
        <f>IF(P24="","",IF(G24="買",(P24-H24),(H24-P24))*IF(RIGHT($D$2,3)="JPY",100,10000))</f>
        <v>23.9999999999995</v>
      </c>
      <c r="U24" s="53"/>
      <c r="V24"/>
    </row>
    <row r="25" spans="2:22">
      <c r="B25" s="23">
        <v>17</v>
      </c>
      <c r="C25" s="24">
        <f t="shared" si="3"/>
        <v>540710.426694285</v>
      </c>
      <c r="D25" s="24"/>
      <c r="E25" s="23"/>
      <c r="F25" s="25">
        <v>43707</v>
      </c>
      <c r="G25" s="23" t="s">
        <v>46</v>
      </c>
      <c r="H25" s="23">
        <v>111.62</v>
      </c>
      <c r="I25" s="23"/>
      <c r="J25" s="23">
        <v>11</v>
      </c>
      <c r="K25" s="24">
        <f t="shared" si="0"/>
        <v>5407.10426694285</v>
      </c>
      <c r="L25" s="24"/>
      <c r="M25" s="48">
        <f>IF(J25="","",(K25/J25)/LOOKUP(RIGHT($D$2,3),定数!$A$6:$A$13,定数!$B$6:$B$13))</f>
        <v>4.91554933358441</v>
      </c>
      <c r="N25" s="23"/>
      <c r="O25" s="25">
        <v>43707</v>
      </c>
      <c r="P25" s="23">
        <v>111.37</v>
      </c>
      <c r="Q25" s="23"/>
      <c r="R25" s="52">
        <f>IF(P25="","",T25*M25*LOOKUP(RIGHT($D$2,3),定数!$A$6:$A$13,定数!$B$6:$B$13))</f>
        <v>12288.873333961</v>
      </c>
      <c r="S25" s="52"/>
      <c r="T25" s="53">
        <f>IF(P25="","",IF(G25="買",(P25-H25),(H25-P25))*IF(RIGHT($D$2,3)="JPY",100,10000))</f>
        <v>25</v>
      </c>
      <c r="U25" s="53"/>
      <c r="V25"/>
    </row>
    <row r="26" spans="2:22">
      <c r="B26" s="23">
        <v>18</v>
      </c>
      <c r="C26" s="24">
        <f t="shared" si="3"/>
        <v>552999.300028246</v>
      </c>
      <c r="D26" s="24"/>
      <c r="E26" s="23"/>
      <c r="F26" s="25">
        <v>43712</v>
      </c>
      <c r="G26" s="23" t="s">
        <v>44</v>
      </c>
      <c r="H26" s="23">
        <v>111.48</v>
      </c>
      <c r="I26" s="23"/>
      <c r="J26" s="23">
        <v>14</v>
      </c>
      <c r="K26" s="24">
        <f t="shared" si="0"/>
        <v>5529.99300028246</v>
      </c>
      <c r="L26" s="24"/>
      <c r="M26" s="48">
        <f>IF(J26="","",(K26/J26)/LOOKUP(RIGHT($D$2,3),定数!$A$6:$A$13,定数!$B$6:$B$13))</f>
        <v>3.94999500020176</v>
      </c>
      <c r="N26" s="23"/>
      <c r="O26" s="25">
        <v>43712</v>
      </c>
      <c r="P26" s="23">
        <v>111.63</v>
      </c>
      <c r="Q26" s="23"/>
      <c r="R26" s="52">
        <f>IF(P26="","",T26*M26*LOOKUP(RIGHT($D$2,3),定数!$A$6:$A$13,定数!$B$6:$B$13))</f>
        <v>5924.99250030228</v>
      </c>
      <c r="S26" s="52"/>
      <c r="T26" s="53">
        <f>IF(P26="","",IF(G26="買",(P26-H26),(H26-P26))*IF(RIGHT($D$2,3)="JPY",100,10000))</f>
        <v>14.9999999999991</v>
      </c>
      <c r="U26" s="53"/>
      <c r="V26"/>
    </row>
    <row r="27" spans="2:22">
      <c r="B27" s="23">
        <v>19</v>
      </c>
      <c r="C27" s="24">
        <f t="shared" si="3"/>
        <v>558924.292528548</v>
      </c>
      <c r="D27" s="24"/>
      <c r="E27" s="23"/>
      <c r="F27" s="25">
        <v>43713</v>
      </c>
      <c r="G27" s="23" t="s">
        <v>46</v>
      </c>
      <c r="H27" s="23">
        <v>111.54</v>
      </c>
      <c r="I27" s="23"/>
      <c r="J27" s="23">
        <v>5</v>
      </c>
      <c r="K27" s="24">
        <f t="shared" si="0"/>
        <v>5589.24292528548</v>
      </c>
      <c r="L27" s="24"/>
      <c r="M27" s="48">
        <f>IF(J27="","",(K27/J27)/LOOKUP(RIGHT($D$2,3),定数!$A$6:$A$13,定数!$B$6:$B$13))</f>
        <v>11.178485850571</v>
      </c>
      <c r="N27" s="23"/>
      <c r="O27" s="25">
        <v>43713</v>
      </c>
      <c r="P27" s="23">
        <v>111.44</v>
      </c>
      <c r="Q27" s="23"/>
      <c r="R27" s="52">
        <f>IF(P27="","",T27*M27*LOOKUP(RIGHT($D$2,3),定数!$A$6:$A$13,定数!$B$6:$B$13))</f>
        <v>11178.485850572</v>
      </c>
      <c r="S27" s="52"/>
      <c r="T27" s="53">
        <f>IF(P27="","",IF(G27="買",(P27-H27),(H27-P27))*IF(RIGHT($D$2,3)="JPY",100,10000))</f>
        <v>10.0000000000009</v>
      </c>
      <c r="U27" s="53"/>
      <c r="V27"/>
    </row>
    <row r="28" s="81" customFormat="1" spans="2:21">
      <c r="B28" s="23">
        <v>20</v>
      </c>
      <c r="C28" s="24">
        <f t="shared" si="3"/>
        <v>570102.77837912</v>
      </c>
      <c r="D28" s="24"/>
      <c r="E28" s="23"/>
      <c r="F28" s="25">
        <v>43714</v>
      </c>
      <c r="G28" s="23" t="s">
        <v>46</v>
      </c>
      <c r="H28" s="23">
        <v>111.42</v>
      </c>
      <c r="I28" s="23"/>
      <c r="J28" s="23">
        <v>8</v>
      </c>
      <c r="K28" s="24">
        <f t="shared" si="0"/>
        <v>5701.0277837912</v>
      </c>
      <c r="L28" s="24"/>
      <c r="M28" s="48">
        <f>IF(J28="","",(K28/J28)/LOOKUP(RIGHT($D$2,3),定数!$A$6:$A$13,定数!$B$6:$B$13))</f>
        <v>7.126284729739</v>
      </c>
      <c r="N28" s="23"/>
      <c r="O28" s="25">
        <v>43714</v>
      </c>
      <c r="P28" s="23">
        <v>111.18</v>
      </c>
      <c r="Q28" s="23"/>
      <c r="R28" s="52">
        <f>IF(P28="","",T28*M28*LOOKUP(RIGHT($D$2,3),定数!$A$6:$A$13,定数!$B$6:$B$13))</f>
        <v>17103.0833513732</v>
      </c>
      <c r="S28" s="52"/>
      <c r="T28" s="53">
        <f>IF(P28="","",IF(G28="買",(P28-H28),(H28-P28))*IF(RIGHT($D$2,3)="JPY",100,10000))</f>
        <v>23.9999999999995</v>
      </c>
      <c r="U28" s="53"/>
    </row>
    <row r="29" s="81" customFormat="1" spans="2:21">
      <c r="B29" s="23">
        <v>21</v>
      </c>
      <c r="C29" s="24">
        <f t="shared" si="3"/>
        <v>587205.861730493</v>
      </c>
      <c r="D29" s="24"/>
      <c r="E29" s="23"/>
      <c r="F29" s="25">
        <v>43718</v>
      </c>
      <c r="G29" s="23" t="s">
        <v>44</v>
      </c>
      <c r="H29" s="23">
        <v>111.15</v>
      </c>
      <c r="I29" s="23"/>
      <c r="J29" s="23">
        <v>7</v>
      </c>
      <c r="K29" s="24">
        <f t="shared" si="0"/>
        <v>5872.05861730493</v>
      </c>
      <c r="L29" s="24"/>
      <c r="M29" s="48">
        <f>IF(J29="","",(K29/J29)/LOOKUP(RIGHT($D$2,3),定数!$A$6:$A$13,定数!$B$6:$B$13))</f>
        <v>8.38865516757847</v>
      </c>
      <c r="N29" s="23"/>
      <c r="O29" s="25">
        <v>43718</v>
      </c>
      <c r="P29" s="23">
        <v>111.35</v>
      </c>
      <c r="Q29" s="23"/>
      <c r="R29" s="52">
        <f>IF(P29="","",T29*M29*LOOKUP(RIGHT($D$2,3),定数!$A$6:$A$13,定数!$B$6:$B$13))</f>
        <v>16777.310335156</v>
      </c>
      <c r="S29" s="52"/>
      <c r="T29" s="53">
        <f>IF(P29="","",IF(G29="買",(P29-H29),(H29-P29))*IF(RIGHT($D$2,3)="JPY",100,10000))</f>
        <v>19.9999999999989</v>
      </c>
      <c r="U29" s="53"/>
    </row>
    <row r="30" s="81" customFormat="1" spans="2:21">
      <c r="B30" s="23">
        <v>22</v>
      </c>
      <c r="C30" s="24">
        <f t="shared" si="3"/>
        <v>603983.172065649</v>
      </c>
      <c r="D30" s="24"/>
      <c r="E30" s="23"/>
      <c r="F30" s="25">
        <v>43720</v>
      </c>
      <c r="G30" s="23" t="s">
        <v>46</v>
      </c>
      <c r="H30" s="23">
        <v>111.58</v>
      </c>
      <c r="I30" s="23"/>
      <c r="J30" s="23">
        <v>7</v>
      </c>
      <c r="K30" s="24">
        <f t="shared" si="0"/>
        <v>6039.83172065649</v>
      </c>
      <c r="L30" s="24"/>
      <c r="M30" s="48">
        <f>IF(J30="","",(K30/J30)/LOOKUP(RIGHT($D$2,3),定数!$A$6:$A$13,定数!$B$6:$B$13))</f>
        <v>8.62833102950928</v>
      </c>
      <c r="N30" s="23"/>
      <c r="O30" s="25">
        <v>43720</v>
      </c>
      <c r="P30" s="23">
        <v>111.42</v>
      </c>
      <c r="Q30" s="23"/>
      <c r="R30" s="52">
        <f>IF(P30="","",T30*M30*LOOKUP(RIGHT($D$2,3),定数!$A$6:$A$13,定数!$B$6:$B$13))</f>
        <v>13805.3296472146</v>
      </c>
      <c r="S30" s="52"/>
      <c r="T30" s="53">
        <f>IF(P30="","",IF(G30="買",(P30-H30),(H30-P30))*IF(RIGHT($D$2,3)="JPY",100,10000))</f>
        <v>15.9999999999997</v>
      </c>
      <c r="U30" s="53"/>
    </row>
    <row r="31" s="81" customFormat="1" spans="2:21">
      <c r="B31" s="23">
        <v>23</v>
      </c>
      <c r="C31" s="24">
        <f t="shared" si="3"/>
        <v>617788.501712864</v>
      </c>
      <c r="D31" s="24"/>
      <c r="E31" s="23"/>
      <c r="F31" s="25">
        <v>43720</v>
      </c>
      <c r="G31" s="23" t="s">
        <v>44</v>
      </c>
      <c r="H31" s="23">
        <v>111.46</v>
      </c>
      <c r="I31" s="23"/>
      <c r="J31" s="23">
        <v>20</v>
      </c>
      <c r="K31" s="24">
        <f t="shared" si="0"/>
        <v>6177.88501712864</v>
      </c>
      <c r="L31" s="24"/>
      <c r="M31" s="48">
        <f>IF(J31="","",(K31/J31)/LOOKUP(RIGHT($D$2,3),定数!$A$6:$A$13,定数!$B$6:$B$13))</f>
        <v>3.08894250856432</v>
      </c>
      <c r="N31" s="23"/>
      <c r="O31" s="25">
        <v>43720</v>
      </c>
      <c r="P31" s="23">
        <v>111.24</v>
      </c>
      <c r="Q31" s="23"/>
      <c r="R31" s="52">
        <f>IF(P31="","",T31*M31*LOOKUP(RIGHT($D$2,3),定数!$A$6:$A$13,定数!$B$6:$B$13))</f>
        <v>-6795.67351884147</v>
      </c>
      <c r="S31" s="52"/>
      <c r="T31" s="53">
        <f>IF(P31="","",IF(G31="買",(P31-H31),(H31-P31))*IF(RIGHT($D$2,3)="JPY",100,10000))</f>
        <v>-21.9999999999999</v>
      </c>
      <c r="U31" s="53"/>
    </row>
    <row r="32" s="81" customFormat="1" spans="2:21">
      <c r="B32" s="23">
        <v>24</v>
      </c>
      <c r="C32" s="24">
        <f t="shared" si="3"/>
        <v>610992.828194022</v>
      </c>
      <c r="D32" s="24"/>
      <c r="E32" s="23"/>
      <c r="F32" s="25">
        <v>43726</v>
      </c>
      <c r="G32" s="23" t="s">
        <v>44</v>
      </c>
      <c r="H32" s="23">
        <v>111.99</v>
      </c>
      <c r="I32" s="23"/>
      <c r="J32" s="23">
        <v>18</v>
      </c>
      <c r="K32" s="24">
        <f t="shared" si="0"/>
        <v>6109.92828194022</v>
      </c>
      <c r="L32" s="24"/>
      <c r="M32" s="48">
        <f>IF(J32="","",(K32/J32)/LOOKUP(RIGHT($D$2,3),定数!$A$6:$A$13,定数!$B$6:$B$13))</f>
        <v>3.3944046010779</v>
      </c>
      <c r="N32" s="23"/>
      <c r="O32" s="25">
        <v>43726</v>
      </c>
      <c r="P32" s="23">
        <v>112.15</v>
      </c>
      <c r="Q32" s="23"/>
      <c r="R32" s="52">
        <f>IF(P32="","",T32*M32*LOOKUP(RIGHT($D$2,3),定数!$A$6:$A$13,定数!$B$6:$B$13))</f>
        <v>5431.04736172502</v>
      </c>
      <c r="S32" s="52"/>
      <c r="T32" s="53">
        <f>IF(P32="","",IF(G32="買",(P32-H32),(H32-P32))*IF(RIGHT($D$2,3)="JPY",100,10000))</f>
        <v>16.0000000000011</v>
      </c>
      <c r="U32" s="53"/>
    </row>
    <row r="33" s="81" customFormat="1" spans="2:21">
      <c r="B33" s="23">
        <v>25</v>
      </c>
      <c r="C33" s="24">
        <f t="shared" si="3"/>
        <v>616423.875555747</v>
      </c>
      <c r="D33" s="24"/>
      <c r="E33" s="23"/>
      <c r="F33" s="25">
        <v>43727</v>
      </c>
      <c r="G33" s="23" t="s">
        <v>46</v>
      </c>
      <c r="H33" s="23">
        <v>111.99</v>
      </c>
      <c r="I33" s="23"/>
      <c r="J33" s="23">
        <v>42</v>
      </c>
      <c r="K33" s="24">
        <f t="shared" si="0"/>
        <v>6164.23875555747</v>
      </c>
      <c r="L33" s="24"/>
      <c r="M33" s="48">
        <f>IF(J33="","",(K33/J33)/LOOKUP(RIGHT($D$2,3),定数!$A$6:$A$13,定数!$B$6:$B$13))</f>
        <v>1.46767589418035</v>
      </c>
      <c r="N33" s="23"/>
      <c r="O33" s="25">
        <v>43727</v>
      </c>
      <c r="P33" s="23">
        <v>112.23</v>
      </c>
      <c r="Q33" s="23"/>
      <c r="R33" s="52">
        <f>IF(P33="","",T33*M33*LOOKUP(RIGHT($D$2,3),定数!$A$6:$A$13,定数!$B$6:$B$13))</f>
        <v>-3522.42214603297</v>
      </c>
      <c r="S33" s="52"/>
      <c r="T33" s="53">
        <f>IF(P33="","",IF(G33="買",(P33-H33),(H33-P33))*IF(RIGHT($D$2,3)="JPY",100,10000))</f>
        <v>-24.0000000000009</v>
      </c>
      <c r="U33" s="53"/>
    </row>
    <row r="34" s="81" customFormat="1" spans="2:21">
      <c r="B34" s="23">
        <v>26</v>
      </c>
      <c r="C34" s="24">
        <f t="shared" si="3"/>
        <v>612901.453409714</v>
      </c>
      <c r="D34" s="24"/>
      <c r="E34" s="23"/>
      <c r="F34" s="25">
        <v>43728</v>
      </c>
      <c r="G34" s="23" t="s">
        <v>44</v>
      </c>
      <c r="H34" s="23">
        <v>112.27</v>
      </c>
      <c r="I34" s="23"/>
      <c r="J34" s="23">
        <v>12</v>
      </c>
      <c r="K34" s="24">
        <f t="shared" si="0"/>
        <v>6129.01453409714</v>
      </c>
      <c r="L34" s="24"/>
      <c r="M34" s="48">
        <f>IF(J34="","",(K34/J34)/LOOKUP(RIGHT($D$2,3),定数!$A$6:$A$13,定数!$B$6:$B$13))</f>
        <v>5.10751211174762</v>
      </c>
      <c r="N34" s="23"/>
      <c r="O34" s="25">
        <v>43728</v>
      </c>
      <c r="P34" s="23">
        <v>112.14</v>
      </c>
      <c r="Q34" s="23"/>
      <c r="R34" s="52">
        <f>IF(P34="","",T34*M34*LOOKUP(RIGHT($D$2,3),定数!$A$6:$A$13,定数!$B$6:$B$13))</f>
        <v>-6639.76574527165</v>
      </c>
      <c r="S34" s="52"/>
      <c r="T34" s="53">
        <f>IF(P34="","",IF(G34="買",(P34-H34),(H34-P34))*IF(RIGHT($D$2,3)="JPY",100,10000))</f>
        <v>-12.9999999999995</v>
      </c>
      <c r="U34" s="53"/>
    </row>
    <row r="35" s="81" customFormat="1" spans="2:21">
      <c r="B35" s="23">
        <v>27</v>
      </c>
      <c r="C35" s="24">
        <f t="shared" si="3"/>
        <v>606261.687664443</v>
      </c>
      <c r="D35" s="24"/>
      <c r="E35" s="23"/>
      <c r="F35" s="25">
        <v>43728</v>
      </c>
      <c r="G35" s="23" t="s">
        <v>44</v>
      </c>
      <c r="H35" s="23">
        <v>112.5</v>
      </c>
      <c r="I35" s="23"/>
      <c r="J35" s="23">
        <v>74</v>
      </c>
      <c r="K35" s="24">
        <f t="shared" si="0"/>
        <v>6062.61687664443</v>
      </c>
      <c r="L35" s="24"/>
      <c r="M35" s="48">
        <f>IF(J35="","",(K35/J35)/LOOKUP(RIGHT($D$2,3),定数!$A$6:$A$13,定数!$B$6:$B$13))</f>
        <v>0.819272550897896</v>
      </c>
      <c r="N35" s="23"/>
      <c r="O35" s="25">
        <v>43728</v>
      </c>
      <c r="P35" s="23">
        <v>112.62</v>
      </c>
      <c r="Q35" s="23"/>
      <c r="R35" s="52">
        <f>IF(P35="","",T35*M35*LOOKUP(RIGHT($D$2,3),定数!$A$6:$A$13,定数!$B$6:$B$13))</f>
        <v>983.127061077515</v>
      </c>
      <c r="S35" s="52"/>
      <c r="T35" s="53">
        <f>IF(P35="","",IF(G35="買",(P35-H35),(H35-P35))*IF(RIGHT($D$2,3)="JPY",100,10000))</f>
        <v>12.0000000000005</v>
      </c>
      <c r="U35" s="53"/>
    </row>
    <row r="36" s="81" customFormat="1" spans="2:21">
      <c r="B36" s="23">
        <v>28</v>
      </c>
      <c r="C36" s="24">
        <f t="shared" ref="C36:C58" si="4">IF(R35="","",C35+R35)</f>
        <v>607244.81472552</v>
      </c>
      <c r="D36" s="24"/>
      <c r="E36" s="23"/>
      <c r="F36" s="25">
        <v>43734</v>
      </c>
      <c r="G36" s="23" t="s">
        <v>46</v>
      </c>
      <c r="H36" s="23">
        <v>112.93</v>
      </c>
      <c r="I36" s="23"/>
      <c r="J36" s="23">
        <v>5</v>
      </c>
      <c r="K36" s="24">
        <f t="shared" si="0"/>
        <v>6072.4481472552</v>
      </c>
      <c r="L36" s="24"/>
      <c r="M36" s="48">
        <f>IF(J36="","",(K36/J36)/LOOKUP(RIGHT($D$2,3),定数!$A$6:$A$13,定数!$B$6:$B$13))</f>
        <v>12.1448962945104</v>
      </c>
      <c r="N36" s="23"/>
      <c r="O36" s="25">
        <v>43734</v>
      </c>
      <c r="P36" s="23">
        <v>112.81</v>
      </c>
      <c r="Q36" s="23"/>
      <c r="R36" s="52">
        <f>IF(P36="","",T36*M36*LOOKUP(RIGHT($D$2,3),定数!$A$6:$A$13,定数!$B$6:$B$13))</f>
        <v>14573.8755534131</v>
      </c>
      <c r="S36" s="52"/>
      <c r="T36" s="53">
        <f>IF(P36="","",IF(G36="買",(P36-H36),(H36-P36))*IF(RIGHT($D$2,3)="JPY",100,10000))</f>
        <v>12.0000000000005</v>
      </c>
      <c r="U36" s="53"/>
    </row>
    <row r="37" s="81" customFormat="1" spans="2:21">
      <c r="B37" s="23">
        <v>29</v>
      </c>
      <c r="C37" s="24">
        <f t="shared" si="4"/>
        <v>621818.690278933</v>
      </c>
      <c r="D37" s="24"/>
      <c r="E37" s="23"/>
      <c r="F37" s="25">
        <v>43735</v>
      </c>
      <c r="G37" s="23" t="s">
        <v>44</v>
      </c>
      <c r="H37" s="23">
        <v>113.43</v>
      </c>
      <c r="I37" s="23"/>
      <c r="J37" s="23">
        <v>10</v>
      </c>
      <c r="K37" s="24">
        <f t="shared" si="0"/>
        <v>6218.18690278933</v>
      </c>
      <c r="L37" s="24"/>
      <c r="M37" s="48">
        <f>IF(J37="","",(K37/J37)/LOOKUP(RIGHT($D$2,3),定数!$A$6:$A$13,定数!$B$6:$B$13))</f>
        <v>6.21818690278933</v>
      </c>
      <c r="N37" s="23"/>
      <c r="O37" s="25">
        <v>43735</v>
      </c>
      <c r="P37" s="23">
        <v>113.57</v>
      </c>
      <c r="Q37" s="23"/>
      <c r="R37" s="52">
        <f>IF(P37="","",T37*M37*LOOKUP(RIGHT($D$2,3),定数!$A$6:$A$13,定数!$B$6:$B$13))</f>
        <v>8705.4616639042</v>
      </c>
      <c r="S37" s="52"/>
      <c r="T37" s="53">
        <f>IF(P37="","",IF(G37="買",(P37-H37),(H37-P37))*IF(RIGHT($D$2,3)="JPY",100,10000))</f>
        <v>13.9999999999986</v>
      </c>
      <c r="U37" s="53"/>
    </row>
    <row r="38" spans="2:22">
      <c r="B38" s="23">
        <v>30</v>
      </c>
      <c r="C38" s="24">
        <f t="shared" si="4"/>
        <v>630524.151942838</v>
      </c>
      <c r="D38" s="24"/>
      <c r="E38" s="23"/>
      <c r="F38" s="25">
        <v>43736</v>
      </c>
      <c r="G38" s="23" t="s">
        <v>44</v>
      </c>
      <c r="H38" s="23">
        <v>113.44</v>
      </c>
      <c r="I38" s="23"/>
      <c r="J38" s="23">
        <v>12</v>
      </c>
      <c r="K38" s="24">
        <f t="shared" si="0"/>
        <v>6305.24151942837</v>
      </c>
      <c r="L38" s="24"/>
      <c r="M38" s="48">
        <f>IF(J38="","",(K38/J38)/LOOKUP(RIGHT($D$2,3),定数!$A$6:$A$13,定数!$B$6:$B$13))</f>
        <v>5.25436793285698</v>
      </c>
      <c r="N38" s="23"/>
      <c r="O38" s="25">
        <v>43736</v>
      </c>
      <c r="P38" s="23">
        <v>113.3</v>
      </c>
      <c r="Q38" s="23"/>
      <c r="R38" s="52">
        <f>IF(P38="","",T38*M38*LOOKUP(RIGHT($D$2,3),定数!$A$6:$A$13,定数!$B$6:$B$13))</f>
        <v>-7356.11510599982</v>
      </c>
      <c r="S38" s="52"/>
      <c r="T38" s="53">
        <f>IF(P38="","",IF(G38="買",(P38-H38),(H38-P38))*IF(RIGHT($D$2,3)="JPY",100,10000))</f>
        <v>-14.0000000000001</v>
      </c>
      <c r="U38" s="53"/>
      <c r="V38"/>
    </row>
    <row r="39" spans="2:22">
      <c r="B39" s="23">
        <v>31</v>
      </c>
      <c r="C39" s="24">
        <f t="shared" si="4"/>
        <v>623168.036836838</v>
      </c>
      <c r="D39" s="24"/>
      <c r="E39" s="23"/>
      <c r="F39" s="25">
        <v>43736</v>
      </c>
      <c r="G39" s="23" t="s">
        <v>44</v>
      </c>
      <c r="H39" s="23">
        <v>113.49</v>
      </c>
      <c r="I39" s="23"/>
      <c r="J39" s="23">
        <v>6</v>
      </c>
      <c r="K39" s="24">
        <f t="shared" si="0"/>
        <v>6231.68036836838</v>
      </c>
      <c r="L39" s="24"/>
      <c r="M39" s="48">
        <f>IF(J39="","",(K39/J39)/LOOKUP(RIGHT($D$2,3),定数!$A$6:$A$13,定数!$B$6:$B$13))</f>
        <v>10.3861339472806</v>
      </c>
      <c r="N39" s="23"/>
      <c r="O39" s="25">
        <v>43736</v>
      </c>
      <c r="P39" s="23">
        <v>113.6</v>
      </c>
      <c r="Q39" s="23"/>
      <c r="R39" s="52">
        <f>IF(P39="","",T39*M39*LOOKUP(RIGHT($D$2,3),定数!$A$6:$A$13,定数!$B$6:$B$13))</f>
        <v>11424.7473420086</v>
      </c>
      <c r="S39" s="52"/>
      <c r="T39" s="53">
        <f>IF(P39="","",IF(G39="買",(P39-H39),(H39-P39))*IF(RIGHT($D$2,3)="JPY",100,10000))</f>
        <v>10.9999999999999</v>
      </c>
      <c r="U39" s="53"/>
      <c r="V39"/>
    </row>
    <row r="40" spans="2:22">
      <c r="B40" s="23">
        <v>32</v>
      </c>
      <c r="C40" s="24">
        <f t="shared" si="4"/>
        <v>634592.784178846</v>
      </c>
      <c r="D40" s="24"/>
      <c r="E40" s="23"/>
      <c r="F40" s="25">
        <v>43739</v>
      </c>
      <c r="G40" s="23" t="s">
        <v>46</v>
      </c>
      <c r="H40" s="23">
        <v>114</v>
      </c>
      <c r="I40" s="23"/>
      <c r="J40" s="23">
        <v>8</v>
      </c>
      <c r="K40" s="24">
        <f t="shared" si="0"/>
        <v>6345.92784178846</v>
      </c>
      <c r="L40" s="24"/>
      <c r="M40" s="48">
        <f>IF(J40="","",(K40/J40)/LOOKUP(RIGHT($D$2,3),定数!$A$6:$A$13,定数!$B$6:$B$13))</f>
        <v>7.93240980223558</v>
      </c>
      <c r="N40" s="23"/>
      <c r="O40" s="25">
        <v>43739</v>
      </c>
      <c r="P40" s="23">
        <v>113.8</v>
      </c>
      <c r="Q40" s="23"/>
      <c r="R40" s="52">
        <f>IF(P40="","",T40*M40*LOOKUP(RIGHT($D$2,3),定数!$A$6:$A$13,定数!$B$6:$B$13))</f>
        <v>15864.8196044714</v>
      </c>
      <c r="S40" s="52"/>
      <c r="T40" s="53">
        <f>IF(P40="","",IF(G40="買",(P40-H40),(H40-P40))*IF(RIGHT($D$2,3)="JPY",100,10000))</f>
        <v>20.0000000000003</v>
      </c>
      <c r="U40" s="53"/>
      <c r="V40"/>
    </row>
    <row r="41" spans="2:22">
      <c r="B41" s="23">
        <v>33</v>
      </c>
      <c r="C41" s="24">
        <f t="shared" si="4"/>
        <v>650457.603783318</v>
      </c>
      <c r="D41" s="24"/>
      <c r="E41" s="23"/>
      <c r="F41" s="25">
        <v>43742</v>
      </c>
      <c r="G41" s="23" t="s">
        <v>46</v>
      </c>
      <c r="H41" s="23">
        <v>114.36</v>
      </c>
      <c r="I41" s="23"/>
      <c r="J41" s="23">
        <v>12</v>
      </c>
      <c r="K41" s="24">
        <f t="shared" si="0"/>
        <v>6504.57603783318</v>
      </c>
      <c r="L41" s="24"/>
      <c r="M41" s="48">
        <f>IF(J41="","",(K41/J41)/LOOKUP(RIGHT($D$2,3),定数!$A$6:$A$13,定数!$B$6:$B$13))</f>
        <v>5.42048003152765</v>
      </c>
      <c r="N41" s="23"/>
      <c r="O41" s="25">
        <v>43742</v>
      </c>
      <c r="P41" s="23">
        <v>114.06</v>
      </c>
      <c r="Q41" s="23"/>
      <c r="R41" s="52">
        <f>IF(P41="","",T41*M41*LOOKUP(RIGHT($D$2,3),定数!$A$6:$A$13,定数!$B$6:$B$13))</f>
        <v>16261.4400945828</v>
      </c>
      <c r="S41" s="52"/>
      <c r="T41" s="53">
        <f>IF(P41="","",IF(G41="買",(P41-H41),(H41-P41))*IF(RIGHT($D$2,3)="JPY",100,10000))</f>
        <v>29.9999999999997</v>
      </c>
      <c r="U41" s="53"/>
      <c r="V41"/>
    </row>
    <row r="42" spans="2:22">
      <c r="B42" s="23">
        <v>34</v>
      </c>
      <c r="C42" s="24">
        <f t="shared" si="4"/>
        <v>666719.0438779</v>
      </c>
      <c r="D42" s="24"/>
      <c r="E42" s="23"/>
      <c r="F42" s="25">
        <v>43743</v>
      </c>
      <c r="G42" s="23" t="s">
        <v>44</v>
      </c>
      <c r="H42" s="23">
        <v>113.94</v>
      </c>
      <c r="I42" s="23"/>
      <c r="J42" s="23">
        <v>9</v>
      </c>
      <c r="K42" s="24">
        <f t="shared" si="0"/>
        <v>6667.190438779</v>
      </c>
      <c r="L42" s="24"/>
      <c r="M42" s="48">
        <f>IF(J42="","",(K42/J42)/LOOKUP(RIGHT($D$2,3),定数!$A$6:$A$13,定数!$B$6:$B$13))</f>
        <v>7.40798937642112</v>
      </c>
      <c r="N42" s="23"/>
      <c r="O42" s="25">
        <v>43743</v>
      </c>
      <c r="P42" s="23">
        <v>113.84</v>
      </c>
      <c r="Q42" s="23"/>
      <c r="R42" s="52">
        <f>IF(P42="","",T42*M42*LOOKUP(RIGHT($D$2,3),定数!$A$6:$A$13,定数!$B$6:$B$13))</f>
        <v>-7407.98937642069</v>
      </c>
      <c r="S42" s="52"/>
      <c r="T42" s="53">
        <f>IF(P42="","",IF(G42="買",(P42-H42),(H42-P42))*IF(RIGHT($D$2,3)="JPY",100,10000))</f>
        <v>-9.99999999999943</v>
      </c>
      <c r="U42" s="53"/>
      <c r="V42"/>
    </row>
    <row r="43" spans="2:22">
      <c r="B43" s="23">
        <v>35</v>
      </c>
      <c r="C43" s="24">
        <f t="shared" si="4"/>
        <v>659311.05450148</v>
      </c>
      <c r="D43" s="24"/>
      <c r="E43" s="23"/>
      <c r="F43" s="25">
        <v>43743</v>
      </c>
      <c r="G43" s="23" t="s">
        <v>44</v>
      </c>
      <c r="H43" s="23">
        <v>113.9</v>
      </c>
      <c r="I43" s="23"/>
      <c r="J43" s="23">
        <v>20</v>
      </c>
      <c r="K43" s="24">
        <f t="shared" si="0"/>
        <v>6593.1105450148</v>
      </c>
      <c r="L43" s="24"/>
      <c r="M43" s="48">
        <f>IF(J43="","",(K43/J43)/LOOKUP(RIGHT($D$2,3),定数!$A$6:$A$13,定数!$B$6:$B$13))</f>
        <v>3.2965552725074</v>
      </c>
      <c r="N43" s="23"/>
      <c r="O43" s="25">
        <v>43743</v>
      </c>
      <c r="P43" s="23">
        <v>113.69</v>
      </c>
      <c r="Q43" s="23"/>
      <c r="R43" s="52">
        <f>IF(P43="","",T43*M43*LOOKUP(RIGHT($D$2,3),定数!$A$6:$A$13,定数!$B$6:$B$13))</f>
        <v>-6922.7660722658</v>
      </c>
      <c r="S43" s="52"/>
      <c r="T43" s="53">
        <f>IF(P43="","",IF(G43="買",(P43-H43),(H43-P43))*IF(RIGHT($D$2,3)="JPY",100,10000))</f>
        <v>-21.0000000000008</v>
      </c>
      <c r="U43" s="53"/>
      <c r="V43"/>
    </row>
    <row r="44" spans="2:22">
      <c r="B44" s="23">
        <v>36</v>
      </c>
      <c r="C44" s="24">
        <f t="shared" si="4"/>
        <v>652388.288429214</v>
      </c>
      <c r="D44" s="24"/>
      <c r="E44" s="23"/>
      <c r="F44" s="25">
        <v>43747</v>
      </c>
      <c r="G44" s="23" t="s">
        <v>46</v>
      </c>
      <c r="H44" s="23">
        <v>112.92</v>
      </c>
      <c r="I44" s="23"/>
      <c r="J44" s="23">
        <v>10</v>
      </c>
      <c r="K44" s="24">
        <f t="shared" si="0"/>
        <v>6523.88288429214</v>
      </c>
      <c r="L44" s="24"/>
      <c r="M44" s="48">
        <f>IF(J44="","",(K44/J44)/LOOKUP(RIGHT($D$2,3),定数!$A$6:$A$13,定数!$B$6:$B$13))</f>
        <v>6.52388288429214</v>
      </c>
      <c r="N44" s="23"/>
      <c r="O44" s="25">
        <v>43743</v>
      </c>
      <c r="P44" s="23">
        <v>113.03</v>
      </c>
      <c r="Q44" s="23"/>
      <c r="R44" s="52">
        <f>IF(P44="","",T44*M44*LOOKUP(RIGHT($D$2,3),定数!$A$6:$A$13,定数!$B$6:$B$13))</f>
        <v>-7176.27117272129</v>
      </c>
      <c r="S44" s="52"/>
      <c r="T44" s="53">
        <f>IF(P44="","",IF(G44="買",(P44-H44),(H44-P44))*IF(RIGHT($D$2,3)="JPY",100,10000))</f>
        <v>-10.9999999999999</v>
      </c>
      <c r="U44" s="53"/>
      <c r="V44"/>
    </row>
    <row r="45" spans="2:22">
      <c r="B45" s="23">
        <v>37</v>
      </c>
      <c r="C45" s="24">
        <f t="shared" si="4"/>
        <v>645212.017256493</v>
      </c>
      <c r="D45" s="24"/>
      <c r="E45" s="23"/>
      <c r="F45" s="25">
        <v>43749</v>
      </c>
      <c r="G45" s="23" t="s">
        <v>46</v>
      </c>
      <c r="H45" s="23">
        <v>112.08</v>
      </c>
      <c r="I45" s="23"/>
      <c r="J45" s="23">
        <v>18</v>
      </c>
      <c r="K45" s="24">
        <f t="shared" si="0"/>
        <v>6452.12017256493</v>
      </c>
      <c r="L45" s="24"/>
      <c r="M45" s="48">
        <f>IF(J45="","",(K45/J45)/LOOKUP(RIGHT($D$2,3),定数!$A$6:$A$13,定数!$B$6:$B$13))</f>
        <v>3.58451120698051</v>
      </c>
      <c r="N45" s="23"/>
      <c r="O45" s="25">
        <v>43749</v>
      </c>
      <c r="P45" s="23">
        <v>112.27</v>
      </c>
      <c r="Q45" s="23"/>
      <c r="R45" s="52">
        <f>IF(P45="","",T45*M45*LOOKUP(RIGHT($D$2,3),定数!$A$6:$A$13,定数!$B$6:$B$13))</f>
        <v>-6810.57129326291</v>
      </c>
      <c r="S45" s="52"/>
      <c r="T45" s="53">
        <f>IF(P45="","",IF(G45="買",(P45-H45),(H45-P45))*IF(RIGHT($D$2,3)="JPY",100,10000))</f>
        <v>-18.9999999999998</v>
      </c>
      <c r="U45" s="53"/>
      <c r="V45"/>
    </row>
    <row r="46" spans="2:22">
      <c r="B46" s="23">
        <v>38</v>
      </c>
      <c r="C46" s="24">
        <f t="shared" si="4"/>
        <v>638401.44596323</v>
      </c>
      <c r="D46" s="24"/>
      <c r="E46" s="23"/>
      <c r="F46" s="25">
        <v>43754</v>
      </c>
      <c r="G46" s="23" t="s">
        <v>44</v>
      </c>
      <c r="H46" s="23">
        <v>112.12</v>
      </c>
      <c r="I46" s="23"/>
      <c r="J46" s="23">
        <v>10</v>
      </c>
      <c r="K46" s="24">
        <f t="shared" si="0"/>
        <v>6384.0144596323</v>
      </c>
      <c r="L46" s="24"/>
      <c r="M46" s="48">
        <f>IF(J46="","",(K46/J46)/LOOKUP(RIGHT($D$2,3),定数!$A$6:$A$13,定数!$B$6:$B$13))</f>
        <v>6.3840144596323</v>
      </c>
      <c r="N46" s="23"/>
      <c r="O46" s="25">
        <v>43754</v>
      </c>
      <c r="P46" s="23">
        <v>112.01</v>
      </c>
      <c r="Q46" s="23"/>
      <c r="R46" s="52">
        <f>IF(P46="","",T46*M46*LOOKUP(RIGHT($D$2,3),定数!$A$6:$A$13,定数!$B$6:$B$13))</f>
        <v>-7022.41590559546</v>
      </c>
      <c r="S46" s="52"/>
      <c r="T46" s="53">
        <f>IF(P46="","",IF(G46="買",(P46-H46),(H46-P46))*IF(RIGHT($D$2,3)="JPY",100,10000))</f>
        <v>-10.9999999999999</v>
      </c>
      <c r="U46" s="53"/>
      <c r="V46"/>
    </row>
    <row r="47" spans="2:22">
      <c r="B47" s="23">
        <v>39</v>
      </c>
      <c r="C47" s="24">
        <f t="shared" si="4"/>
        <v>631379.030057634</v>
      </c>
      <c r="D47" s="24"/>
      <c r="E47" s="23"/>
      <c r="F47" s="25">
        <v>43754</v>
      </c>
      <c r="G47" s="23" t="s">
        <v>44</v>
      </c>
      <c r="H47" s="23">
        <v>112.17</v>
      </c>
      <c r="I47" s="23"/>
      <c r="J47" s="23">
        <v>8</v>
      </c>
      <c r="K47" s="24">
        <f t="shared" si="0"/>
        <v>6313.79030057634</v>
      </c>
      <c r="L47" s="24"/>
      <c r="M47" s="48">
        <f>IF(J47="","",(K47/J47)/LOOKUP(RIGHT($D$2,3),定数!$A$6:$A$13,定数!$B$6:$B$13))</f>
        <v>7.89223787572043</v>
      </c>
      <c r="N47" s="23"/>
      <c r="O47" s="25">
        <v>43754</v>
      </c>
      <c r="P47" s="23">
        <v>112.21</v>
      </c>
      <c r="Q47" s="23"/>
      <c r="R47" s="52">
        <f>IF(P47="","",T47*M47*LOOKUP(RIGHT($D$2,3),定数!$A$6:$A$13,定数!$B$6:$B$13))</f>
        <v>3156.89515028754</v>
      </c>
      <c r="S47" s="52"/>
      <c r="T47" s="53">
        <f>IF(P47="","",IF(G47="買",(P47-H47),(H47-P47))*IF(RIGHT($D$2,3)="JPY",100,10000))</f>
        <v>3.9999999999992</v>
      </c>
      <c r="U47" s="53"/>
      <c r="V47"/>
    </row>
    <row r="48" spans="2:22">
      <c r="B48" s="23">
        <v>40</v>
      </c>
      <c r="C48" s="24">
        <f t="shared" si="4"/>
        <v>634535.925207922</v>
      </c>
      <c r="D48" s="24"/>
      <c r="E48" s="23"/>
      <c r="F48" s="25">
        <v>43755</v>
      </c>
      <c r="G48" s="23" t="s">
        <v>46</v>
      </c>
      <c r="H48" s="23">
        <v>112.16</v>
      </c>
      <c r="I48" s="23"/>
      <c r="J48" s="23">
        <v>11</v>
      </c>
      <c r="K48" s="24">
        <f t="shared" si="0"/>
        <v>6345.35925207922</v>
      </c>
      <c r="L48" s="24"/>
      <c r="M48" s="48">
        <f>IF(J48="","",(K48/J48)/LOOKUP(RIGHT($D$2,3),定数!$A$6:$A$13,定数!$B$6:$B$13))</f>
        <v>5.76850841098111</v>
      </c>
      <c r="N48" s="23"/>
      <c r="O48" s="25">
        <v>43755</v>
      </c>
      <c r="P48" s="23">
        <v>112.27</v>
      </c>
      <c r="Q48" s="23"/>
      <c r="R48" s="52">
        <f>IF(P48="","",T48*M48*LOOKUP(RIGHT($D$2,3),定数!$A$6:$A$13,定数!$B$6:$B$13))</f>
        <v>-6345.35925207916</v>
      </c>
      <c r="S48" s="52"/>
      <c r="T48" s="53">
        <f>IF(P48="","",IF(G48="買",(P48-H48),(H48-P48))*IF(RIGHT($D$2,3)="JPY",100,10000))</f>
        <v>-10.9999999999999</v>
      </c>
      <c r="U48" s="53"/>
      <c r="V48"/>
    </row>
    <row r="49" spans="2:22">
      <c r="B49" s="23">
        <v>41</v>
      </c>
      <c r="C49" s="24">
        <f t="shared" si="4"/>
        <v>628190.565955843</v>
      </c>
      <c r="D49" s="24"/>
      <c r="E49" s="23"/>
      <c r="F49" s="25">
        <v>43756</v>
      </c>
      <c r="G49" s="23" t="s">
        <v>44</v>
      </c>
      <c r="H49" s="23">
        <v>112.51</v>
      </c>
      <c r="I49" s="23"/>
      <c r="J49" s="23">
        <v>7</v>
      </c>
      <c r="K49" s="24">
        <f t="shared" si="0"/>
        <v>6281.90565955843</v>
      </c>
      <c r="L49" s="24"/>
      <c r="M49" s="48">
        <f>IF(J49="","",(K49/J49)/LOOKUP(RIGHT($D$2,3),定数!$A$6:$A$13,定数!$B$6:$B$13))</f>
        <v>8.97415094222632</v>
      </c>
      <c r="N49" s="23"/>
      <c r="O49" s="25">
        <v>43756</v>
      </c>
      <c r="P49" s="23">
        <v>112.42</v>
      </c>
      <c r="Q49" s="23"/>
      <c r="R49" s="52">
        <f>IF(P49="","",T49*M49*LOOKUP(RIGHT($D$2,3),定数!$A$6:$A$13,定数!$B$6:$B$13))</f>
        <v>-8076.735848004</v>
      </c>
      <c r="S49" s="52"/>
      <c r="T49" s="53">
        <f>IF(P49="","",IF(G49="買",(P49-H49),(H49-P49))*IF(RIGHT($D$2,3)="JPY",100,10000))</f>
        <v>-9.00000000000034</v>
      </c>
      <c r="U49" s="53"/>
      <c r="V49"/>
    </row>
    <row r="50" s="81" customFormat="1" spans="2:21">
      <c r="B50" s="23">
        <v>42</v>
      </c>
      <c r="C50" s="24">
        <f t="shared" si="4"/>
        <v>620113.830107839</v>
      </c>
      <c r="D50" s="24"/>
      <c r="E50" s="23"/>
      <c r="F50" s="25">
        <v>43757</v>
      </c>
      <c r="G50" s="23" t="s">
        <v>46</v>
      </c>
      <c r="H50" s="23">
        <v>112.38</v>
      </c>
      <c r="I50" s="23"/>
      <c r="J50" s="23">
        <v>16</v>
      </c>
      <c r="K50" s="24">
        <f t="shared" si="0"/>
        <v>6201.13830107839</v>
      </c>
      <c r="L50" s="24"/>
      <c r="M50" s="48">
        <f>IF(J50="","",(K50/J50)/LOOKUP(RIGHT($D$2,3),定数!$A$6:$A$13,定数!$B$6:$B$13))</f>
        <v>3.87571143817399</v>
      </c>
      <c r="N50" s="23"/>
      <c r="O50" s="25">
        <v>43757</v>
      </c>
      <c r="P50" s="23">
        <v>112.49</v>
      </c>
      <c r="Q50" s="23"/>
      <c r="R50" s="52">
        <f>IF(P50="","",T50*M50*LOOKUP(RIGHT($D$2,3),定数!$A$6:$A$13,定数!$B$6:$B$13))</f>
        <v>-4263.28258199135</v>
      </c>
      <c r="S50" s="52"/>
      <c r="T50" s="53">
        <f>IF(P50="","",IF(G50="買",(P50-H50),(H50-P50))*IF(RIGHT($D$2,3)="JPY",100,10000))</f>
        <v>-10.9999999999999</v>
      </c>
      <c r="U50" s="53"/>
    </row>
    <row r="51" s="81" customFormat="1" spans="2:21">
      <c r="B51" s="23">
        <v>43</v>
      </c>
      <c r="C51" s="24">
        <f t="shared" si="4"/>
        <v>615850.547525847</v>
      </c>
      <c r="D51" s="24"/>
      <c r="E51" s="23"/>
      <c r="F51" s="25">
        <v>43761</v>
      </c>
      <c r="G51" s="23" t="s">
        <v>44</v>
      </c>
      <c r="H51" s="23">
        <v>112.46</v>
      </c>
      <c r="I51" s="23"/>
      <c r="J51" s="23">
        <v>11</v>
      </c>
      <c r="K51" s="24">
        <f t="shared" si="0"/>
        <v>6158.50547525847</v>
      </c>
      <c r="L51" s="24"/>
      <c r="M51" s="48">
        <f>IF(J51="","",(K51/J51)/LOOKUP(RIGHT($D$2,3),定数!$A$6:$A$13,定数!$B$6:$B$13))</f>
        <v>5.59864134114407</v>
      </c>
      <c r="N51" s="23"/>
      <c r="O51" s="25">
        <v>43761</v>
      </c>
      <c r="P51" s="23">
        <v>112.62</v>
      </c>
      <c r="Q51" s="23"/>
      <c r="R51" s="52">
        <f>IF(P51="","",T51*M51*LOOKUP(RIGHT($D$2,3),定数!$A$6:$A$13,定数!$B$6:$B$13))</f>
        <v>8957.82614583112</v>
      </c>
      <c r="S51" s="52"/>
      <c r="T51" s="53">
        <f>IF(P51="","",IF(G51="買",(P51-H51),(H51-P51))*IF(RIGHT($D$2,3)="JPY",100,10000))</f>
        <v>16.0000000000011</v>
      </c>
      <c r="U51" s="53"/>
    </row>
    <row r="52" s="81" customFormat="1" spans="2:21">
      <c r="B52" s="23">
        <v>44</v>
      </c>
      <c r="C52" s="24">
        <f t="shared" si="4"/>
        <v>624808.373671678</v>
      </c>
      <c r="D52" s="24"/>
      <c r="E52" s="23"/>
      <c r="F52" s="25">
        <v>43763</v>
      </c>
      <c r="G52" s="23" t="s">
        <v>46</v>
      </c>
      <c r="H52" s="23">
        <v>112.01</v>
      </c>
      <c r="I52" s="23"/>
      <c r="J52" s="23">
        <v>11</v>
      </c>
      <c r="K52" s="24">
        <f t="shared" si="0"/>
        <v>6248.08373671679</v>
      </c>
      <c r="L52" s="24"/>
      <c r="M52" s="48">
        <f>IF(J52="","",(K52/J52)/LOOKUP(RIGHT($D$2,3),定数!$A$6:$A$13,定数!$B$6:$B$13))</f>
        <v>5.68007612428799</v>
      </c>
      <c r="N52" s="23"/>
      <c r="O52" s="25">
        <v>43763</v>
      </c>
      <c r="P52" s="23">
        <v>112.13</v>
      </c>
      <c r="Q52" s="23"/>
      <c r="R52" s="52">
        <f>IF(P52="","",T52*M52*LOOKUP(RIGHT($D$2,3),定数!$A$6:$A$13,定数!$B$6:$B$13))</f>
        <v>-6816.09134914502</v>
      </c>
      <c r="S52" s="52"/>
      <c r="T52" s="53">
        <f>IF(P52="","",IF(G52="買",(P52-H52),(H52-P52))*IF(RIGHT($D$2,3)="JPY",100,10000))</f>
        <v>-11.999999999999</v>
      </c>
      <c r="U52" s="53"/>
    </row>
    <row r="53" s="81" customFormat="1" spans="2:21">
      <c r="B53" s="23">
        <v>45</v>
      </c>
      <c r="C53" s="24">
        <f t="shared" si="4"/>
        <v>617992.282322533</v>
      </c>
      <c r="D53" s="24"/>
      <c r="E53" s="23"/>
      <c r="F53" s="25">
        <v>43767</v>
      </c>
      <c r="G53" s="23" t="s">
        <v>44</v>
      </c>
      <c r="H53" s="23">
        <v>111.96</v>
      </c>
      <c r="I53" s="23"/>
      <c r="J53" s="23">
        <v>13</v>
      </c>
      <c r="K53" s="24">
        <f t="shared" si="0"/>
        <v>6179.92282322533</v>
      </c>
      <c r="L53" s="24"/>
      <c r="M53" s="48">
        <f>IF(J53="","",(K53/J53)/LOOKUP(RIGHT($D$2,3),定数!$A$6:$A$13,定数!$B$6:$B$13))</f>
        <v>4.75378678709641</v>
      </c>
      <c r="N53" s="23"/>
      <c r="O53" s="25">
        <v>43767</v>
      </c>
      <c r="P53" s="23">
        <v>112.14</v>
      </c>
      <c r="Q53" s="23"/>
      <c r="R53" s="52">
        <f>IF(P53="","",T53*M53*LOOKUP(RIGHT($D$2,3),定数!$A$6:$A$13,定数!$B$6:$B$13))</f>
        <v>8556.81621677387</v>
      </c>
      <c r="S53" s="52"/>
      <c r="T53" s="53">
        <f>IF(P53="","",IF(G53="買",(P53-H53),(H53-P53))*IF(RIGHT($D$2,3)="JPY",100,10000))</f>
        <v>18.0000000000007</v>
      </c>
      <c r="U53" s="53"/>
    </row>
    <row r="54" s="81" customFormat="1" spans="2:21">
      <c r="B54" s="23">
        <v>46</v>
      </c>
      <c r="C54" s="24">
        <f t="shared" si="4"/>
        <v>626549.098539307</v>
      </c>
      <c r="D54" s="24"/>
      <c r="E54" s="23"/>
      <c r="F54" s="25">
        <v>43768</v>
      </c>
      <c r="G54" s="23" t="s">
        <v>44</v>
      </c>
      <c r="H54" s="23">
        <v>112.84</v>
      </c>
      <c r="I54" s="23"/>
      <c r="J54" s="23">
        <v>17</v>
      </c>
      <c r="K54" s="24">
        <f t="shared" si="0"/>
        <v>6265.49098539307</v>
      </c>
      <c r="L54" s="24"/>
      <c r="M54" s="48">
        <f>IF(J54="","",(K54/J54)/LOOKUP(RIGHT($D$2,3),定数!$A$6:$A$13,定数!$B$6:$B$13))</f>
        <v>3.68558293258416</v>
      </c>
      <c r="N54" s="23"/>
      <c r="O54" s="25">
        <v>43768</v>
      </c>
      <c r="P54" s="23">
        <v>113.08</v>
      </c>
      <c r="Q54" s="23"/>
      <c r="R54" s="52">
        <f>IF(P54="","",T54*M54*LOOKUP(RIGHT($D$2,3),定数!$A$6:$A$13,定数!$B$6:$B$13))</f>
        <v>8845.3990382018</v>
      </c>
      <c r="S54" s="52"/>
      <c r="T54" s="53">
        <f>IF(P54="","",IF(G54="買",(P54-H54),(H54-P54))*IF(RIGHT($D$2,3)="JPY",100,10000))</f>
        <v>23.9999999999995</v>
      </c>
      <c r="U54" s="53"/>
    </row>
    <row r="55" s="81" customFormat="1" spans="2:21">
      <c r="B55" s="23">
        <v>47</v>
      </c>
      <c r="C55" s="24">
        <f t="shared" si="4"/>
        <v>635394.497577509</v>
      </c>
      <c r="D55" s="24"/>
      <c r="E55" s="23"/>
      <c r="F55" s="25">
        <v>43770</v>
      </c>
      <c r="G55" s="23" t="s">
        <v>46</v>
      </c>
      <c r="H55" s="23">
        <v>112.73</v>
      </c>
      <c r="I55" s="23"/>
      <c r="J55" s="23">
        <v>17</v>
      </c>
      <c r="K55" s="24">
        <f t="shared" si="0"/>
        <v>6353.94497577509</v>
      </c>
      <c r="L55" s="24"/>
      <c r="M55" s="48">
        <f>IF(J55="","",(K55/J55)/LOOKUP(RIGHT($D$2,3),定数!$A$6:$A$13,定数!$B$6:$B$13))</f>
        <v>3.73761469163241</v>
      </c>
      <c r="N55" s="23"/>
      <c r="O55" s="25">
        <v>43770</v>
      </c>
      <c r="P55" s="23">
        <v>112.91</v>
      </c>
      <c r="Q55" s="23"/>
      <c r="R55" s="52">
        <f>IF(P55="","",T55*M55*LOOKUP(RIGHT($D$2,3),定数!$A$6:$A$13,定数!$B$6:$B$13))</f>
        <v>-6727.70644493807</v>
      </c>
      <c r="S55" s="52"/>
      <c r="T55" s="53">
        <f>IF(P55="","",IF(G55="買",(P55-H55),(H55-P55))*IF(RIGHT($D$2,3)="JPY",100,10000))</f>
        <v>-17.9999999999993</v>
      </c>
      <c r="U55" s="53"/>
    </row>
    <row r="56" s="81" customFormat="1" spans="2:21">
      <c r="B56" s="23">
        <v>48</v>
      </c>
      <c r="C56" s="24">
        <f t="shared" si="4"/>
        <v>628666.791132571</v>
      </c>
      <c r="D56" s="24"/>
      <c r="E56" s="23"/>
      <c r="F56" s="25">
        <v>43771</v>
      </c>
      <c r="G56" s="23" t="s">
        <v>44</v>
      </c>
      <c r="H56" s="23">
        <v>112.97</v>
      </c>
      <c r="I56" s="23"/>
      <c r="J56" s="23">
        <v>18</v>
      </c>
      <c r="K56" s="24">
        <f t="shared" si="0"/>
        <v>6286.66791132571</v>
      </c>
      <c r="L56" s="24"/>
      <c r="M56" s="48">
        <f>IF(J56="","",(K56/J56)/LOOKUP(RIGHT($D$2,3),定数!$A$6:$A$13,定数!$B$6:$B$13))</f>
        <v>3.49259328406984</v>
      </c>
      <c r="N56" s="23"/>
      <c r="O56" s="25">
        <v>43771</v>
      </c>
      <c r="P56" s="23">
        <v>113.24</v>
      </c>
      <c r="Q56" s="23"/>
      <c r="R56" s="52">
        <f>IF(P56="","",T56*M56*LOOKUP(RIGHT($D$2,3),定数!$A$6:$A$13,定数!$B$6:$B$13))</f>
        <v>9430.00186698842</v>
      </c>
      <c r="S56" s="52"/>
      <c r="T56" s="53">
        <f>IF(P56="","",IF(G56="買",(P56-H56),(H56-P56))*IF(RIGHT($D$2,3)="JPY",100,10000))</f>
        <v>26.9999999999996</v>
      </c>
      <c r="U56" s="53"/>
    </row>
    <row r="57" s="81" customFormat="1" spans="2:21">
      <c r="B57" s="23">
        <v>49</v>
      </c>
      <c r="C57" s="24">
        <f t="shared" si="4"/>
        <v>638096.792999559</v>
      </c>
      <c r="D57" s="24"/>
      <c r="E57" s="23"/>
      <c r="F57" s="25">
        <v>43773</v>
      </c>
      <c r="G57" s="23" t="s">
        <v>44</v>
      </c>
      <c r="H57" s="23">
        <v>113.21</v>
      </c>
      <c r="I57" s="23"/>
      <c r="J57" s="23">
        <v>58</v>
      </c>
      <c r="K57" s="24">
        <f t="shared" si="0"/>
        <v>6380.96792999559</v>
      </c>
      <c r="L57" s="24"/>
      <c r="M57" s="48">
        <f>IF(J57="","",(K57/J57)/LOOKUP(RIGHT($D$2,3),定数!$A$6:$A$13,定数!$B$6:$B$13))</f>
        <v>1.100166884482</v>
      </c>
      <c r="N57" s="23"/>
      <c r="O57" s="25">
        <v>43773</v>
      </c>
      <c r="P57" s="23">
        <v>113.28</v>
      </c>
      <c r="Q57" s="23"/>
      <c r="R57" s="52">
        <f>IF(P57="","",T57*M57*LOOKUP(RIGHT($D$2,3),定数!$A$6:$A$13,定数!$B$6:$B$13))</f>
        <v>770.116819137481</v>
      </c>
      <c r="S57" s="52"/>
      <c r="T57" s="53">
        <f>IF(P57="","",IF(G57="買",(P57-H57),(H57-P57))*IF(RIGHT($D$2,3)="JPY",100,10000))</f>
        <v>7.00000000000074</v>
      </c>
      <c r="U57" s="53"/>
    </row>
    <row r="58" s="81" customFormat="1" spans="2:21">
      <c r="B58" s="23">
        <v>50</v>
      </c>
      <c r="C58" s="24">
        <f t="shared" si="4"/>
        <v>638866.909818697</v>
      </c>
      <c r="D58" s="24"/>
      <c r="E58" s="23"/>
      <c r="F58" s="25">
        <v>43774</v>
      </c>
      <c r="G58" s="23" t="s">
        <v>46</v>
      </c>
      <c r="H58" s="23">
        <v>113.14</v>
      </c>
      <c r="I58" s="23"/>
      <c r="J58" s="23">
        <v>7</v>
      </c>
      <c r="K58" s="24">
        <f t="shared" si="0"/>
        <v>6388.66909818697</v>
      </c>
      <c r="L58" s="24"/>
      <c r="M58" s="48">
        <f>IF(J58="","",(K58/J58)/LOOKUP(RIGHT($D$2,3),定数!$A$6:$A$13,定数!$B$6:$B$13))</f>
        <v>9.1266701402671</v>
      </c>
      <c r="N58" s="23"/>
      <c r="O58" s="25">
        <v>43774</v>
      </c>
      <c r="P58" s="23">
        <v>113.22</v>
      </c>
      <c r="Q58" s="23"/>
      <c r="R58" s="52">
        <f>IF(P58="","",T58*M58*LOOKUP(RIGHT($D$2,3),定数!$A$6:$A$13,定数!$B$6:$B$13))</f>
        <v>-7301.33611221352</v>
      </c>
      <c r="S58" s="52"/>
      <c r="T58" s="53">
        <f>IF(P58="","",IF(G58="買",(P58-H58),(H58-P58))*IF(RIGHT($D$2,3)="JPY",100,10000))</f>
        <v>-7.99999999999983</v>
      </c>
      <c r="U58" s="53"/>
    </row>
    <row r="59" spans="2:22">
      <c r="B59" s="23">
        <v>51</v>
      </c>
      <c r="C59" s="24">
        <f t="shared" ref="C59:C90" si="5">IF(R58="","",C58+R58)</f>
        <v>631565.573706483</v>
      </c>
      <c r="D59" s="24"/>
      <c r="E59" s="23"/>
      <c r="F59" s="25">
        <v>43776</v>
      </c>
      <c r="G59" s="23" t="s">
        <v>44</v>
      </c>
      <c r="H59" s="23">
        <v>113.35</v>
      </c>
      <c r="I59" s="23"/>
      <c r="J59" s="23">
        <v>13</v>
      </c>
      <c r="K59" s="24">
        <f t="shared" si="0"/>
        <v>6315.65573706483</v>
      </c>
      <c r="L59" s="24"/>
      <c r="M59" s="48">
        <f>IF(J59="","",(K59/J59)/LOOKUP(RIGHT($D$2,3),定数!$A$6:$A$13,定数!$B$6:$B$13))</f>
        <v>4.8581967208191</v>
      </c>
      <c r="N59" s="23"/>
      <c r="O59" s="25">
        <v>43776</v>
      </c>
      <c r="P59" s="23">
        <v>113.21</v>
      </c>
      <c r="Q59" s="23"/>
      <c r="R59" s="52">
        <f>IF(P59="","",T59*M59*LOOKUP(RIGHT($D$2,3),定数!$A$6:$A$13,定数!$B$6:$B$13))</f>
        <v>-6801.47540914677</v>
      </c>
      <c r="S59" s="52"/>
      <c r="T59" s="53">
        <f>IF(P59="","",IF(G59="買",(P59-H59),(H59-P59))*IF(RIGHT($D$2,3)="JPY",100,10000))</f>
        <v>-14.0000000000001</v>
      </c>
      <c r="U59" s="53"/>
      <c r="V59"/>
    </row>
    <row r="60" spans="2:22">
      <c r="B60" s="23">
        <v>52</v>
      </c>
      <c r="C60" s="24">
        <f t="shared" si="5"/>
        <v>624764.098297336</v>
      </c>
      <c r="D60" s="24"/>
      <c r="E60" s="23"/>
      <c r="F60" s="25">
        <v>43777</v>
      </c>
      <c r="G60" s="23" t="s">
        <v>44</v>
      </c>
      <c r="H60" s="23">
        <v>113.65</v>
      </c>
      <c r="I60" s="23"/>
      <c r="J60" s="97">
        <v>7</v>
      </c>
      <c r="K60" s="24">
        <f>IF(J61="","",C60*0.01)</f>
        <v>6247.64098297336</v>
      </c>
      <c r="L60" s="24"/>
      <c r="M60" s="48">
        <f>IF(J61="","",(K60/J61)/LOOKUP(RIGHT($D$2,3),定数!$A$6:$A$13,定数!$B$6:$B$13))</f>
        <v>6.24764098297336</v>
      </c>
      <c r="N60" s="23"/>
      <c r="O60" s="25">
        <v>43777</v>
      </c>
      <c r="P60" s="23">
        <v>113.76</v>
      </c>
      <c r="Q60" s="23"/>
      <c r="R60" s="52">
        <f>IF(P60="","",T60*M60*LOOKUP(RIGHT($D$2,3),定数!$A$6:$A$13,定数!$B$6:$B$13))</f>
        <v>6872.40508127066</v>
      </c>
      <c r="S60" s="52"/>
      <c r="T60" s="53">
        <f>IF(P60="","",IF(G60="買",(P60-H60),(H60-P60))*IF(RIGHT($D$2,3)="JPY",100,10000))</f>
        <v>10.9999999999999</v>
      </c>
      <c r="U60" s="53"/>
      <c r="V60"/>
    </row>
    <row r="61" spans="2:24">
      <c r="B61" s="23">
        <v>53</v>
      </c>
      <c r="C61" s="24">
        <f t="shared" si="5"/>
        <v>631636.503378607</v>
      </c>
      <c r="D61" s="24"/>
      <c r="E61" s="23"/>
      <c r="F61" s="25">
        <v>43778</v>
      </c>
      <c r="G61" s="23" t="s">
        <v>46</v>
      </c>
      <c r="H61" s="23">
        <v>113.77</v>
      </c>
      <c r="I61" s="23"/>
      <c r="J61" s="23">
        <v>10</v>
      </c>
      <c r="K61" s="24">
        <f t="shared" ref="K61:K89" si="6">IF(J61="","",C61*0.01)</f>
        <v>6316.36503378607</v>
      </c>
      <c r="L61" s="24"/>
      <c r="M61" s="48">
        <f>IF(J61="","",(K61/J61)/LOOKUP(RIGHT($D$2,3),定数!$A$6:$A$13,定数!$B$6:$B$13))</f>
        <v>6.31636503378607</v>
      </c>
      <c r="N61" s="23"/>
      <c r="O61" s="25">
        <v>43778</v>
      </c>
      <c r="P61" s="23">
        <v>113.87</v>
      </c>
      <c r="Q61" s="23"/>
      <c r="R61" s="52">
        <f>IF(P61="","",T61*M61*LOOKUP(RIGHT($D$2,3),定数!$A$6:$A$13,定数!$B$6:$B$13))</f>
        <v>-6316.36503378661</v>
      </c>
      <c r="S61" s="52"/>
      <c r="T61" s="53">
        <f>IF(P61="","",IF(G61="買",(P61-H61),(H61-P61))*IF(RIGHT($D$2,3)="JPY",100,10000))</f>
        <v>-10.0000000000009</v>
      </c>
      <c r="U61" s="53"/>
      <c r="V61" s="53"/>
      <c r="X61" s="97"/>
    </row>
    <row r="62" spans="2:22">
      <c r="B62" s="23">
        <v>54</v>
      </c>
      <c r="C62" s="24">
        <f t="shared" si="5"/>
        <v>625320.13834482</v>
      </c>
      <c r="D62" s="24"/>
      <c r="E62" s="23"/>
      <c r="F62" s="25">
        <v>43783</v>
      </c>
      <c r="G62" s="23" t="s">
        <v>46</v>
      </c>
      <c r="H62" s="23">
        <v>113.53</v>
      </c>
      <c r="I62" s="23"/>
      <c r="J62" s="23">
        <v>12</v>
      </c>
      <c r="K62" s="24">
        <f t="shared" si="6"/>
        <v>6253.2013834482</v>
      </c>
      <c r="L62" s="24"/>
      <c r="M62" s="48">
        <f>IF(J62="","",(K62/J62)/LOOKUP(RIGHT($D$2,3),定数!$A$6:$A$13,定数!$B$6:$B$13))</f>
        <v>5.2110011528735</v>
      </c>
      <c r="N62" s="23"/>
      <c r="O62" s="25">
        <v>43783</v>
      </c>
      <c r="P62" s="23">
        <v>113.35</v>
      </c>
      <c r="Q62" s="23"/>
      <c r="R62" s="52">
        <f>IF(P62="","",T62*M62*LOOKUP(RIGHT($D$2,3),定数!$A$6:$A$13,定数!$B$6:$B$13))</f>
        <v>9379.80207517266</v>
      </c>
      <c r="S62" s="52"/>
      <c r="T62" s="53">
        <f>IF(P62="","",IF(G62="買",(P62-H62),(H62-P62))*IF(RIGHT($D$2,3)="JPY",100,10000))</f>
        <v>18.0000000000007</v>
      </c>
      <c r="U62" s="53"/>
      <c r="V62"/>
    </row>
    <row r="63" spans="2:22">
      <c r="B63" s="23">
        <v>55</v>
      </c>
      <c r="C63" s="24">
        <f t="shared" si="5"/>
        <v>634699.940419993</v>
      </c>
      <c r="D63" s="24"/>
      <c r="E63" s="23"/>
      <c r="F63" s="25">
        <v>43784</v>
      </c>
      <c r="G63" s="23" t="s">
        <v>44</v>
      </c>
      <c r="H63" s="23">
        <v>113.59</v>
      </c>
      <c r="I63" s="23"/>
      <c r="J63" s="23">
        <v>14</v>
      </c>
      <c r="K63" s="24">
        <f t="shared" si="6"/>
        <v>6346.99940419993</v>
      </c>
      <c r="L63" s="24"/>
      <c r="M63" s="48">
        <f>IF(J63="","",(K63/J63)/LOOKUP(RIGHT($D$2,3),定数!$A$6:$A$13,定数!$B$6:$B$13))</f>
        <v>4.53357100299995</v>
      </c>
      <c r="N63" s="23"/>
      <c r="O63" s="25">
        <v>43784</v>
      </c>
      <c r="P63" s="23">
        <v>113.44</v>
      </c>
      <c r="Q63" s="23"/>
      <c r="R63" s="52">
        <f>IF(P63="","",T63*M63*LOOKUP(RIGHT($D$2,3),定数!$A$6:$A$13,定数!$B$6:$B$13))</f>
        <v>-6800.35650450019</v>
      </c>
      <c r="S63" s="52"/>
      <c r="T63" s="53">
        <f>IF(P63="","",IF(G63="買",(P63-H63),(H63-P63))*IF(RIGHT($D$2,3)="JPY",100,10000))</f>
        <v>-15.0000000000006</v>
      </c>
      <c r="U63" s="53"/>
      <c r="V63"/>
    </row>
    <row r="64" spans="2:22">
      <c r="B64" s="23">
        <v>56</v>
      </c>
      <c r="C64" s="24">
        <f t="shared" si="5"/>
        <v>627899.583915493</v>
      </c>
      <c r="D64" s="24"/>
      <c r="E64" s="23"/>
      <c r="F64" s="25">
        <v>43784</v>
      </c>
      <c r="G64" s="23" t="s">
        <v>46</v>
      </c>
      <c r="H64" s="23">
        <v>113.36</v>
      </c>
      <c r="I64" s="23"/>
      <c r="J64" s="23">
        <v>8</v>
      </c>
      <c r="K64" s="24">
        <f t="shared" si="6"/>
        <v>6278.99583915493</v>
      </c>
      <c r="L64" s="24"/>
      <c r="M64" s="48">
        <f>IF(J64="","",(K64/J64)/LOOKUP(RIGHT($D$2,3),定数!$A$6:$A$13,定数!$B$6:$B$13))</f>
        <v>7.84874479894366</v>
      </c>
      <c r="N64" s="23"/>
      <c r="O64" s="25">
        <v>43784</v>
      </c>
      <c r="P64" s="23">
        <v>113.26</v>
      </c>
      <c r="Q64" s="23"/>
      <c r="R64" s="52">
        <f>IF(P64="","",T64*M64*LOOKUP(RIGHT($D$2,3),定数!$A$6:$A$13,定数!$B$6:$B$13))</f>
        <v>7848.74479894322</v>
      </c>
      <c r="S64" s="52"/>
      <c r="T64" s="53">
        <f>IF(P64="","",IF(G64="買",(P64-H64),(H64-P64))*IF(RIGHT($D$2,3)="JPY",100,10000))</f>
        <v>9.99999999999943</v>
      </c>
      <c r="U64" s="53"/>
      <c r="V64"/>
    </row>
    <row r="65" spans="2:22">
      <c r="B65" s="23">
        <v>57</v>
      </c>
      <c r="C65" s="24">
        <f t="shared" si="5"/>
        <v>635748.328714436</v>
      </c>
      <c r="D65" s="24"/>
      <c r="E65" s="23"/>
      <c r="F65" s="25">
        <v>43785</v>
      </c>
      <c r="G65" s="23" t="s">
        <v>46</v>
      </c>
      <c r="H65" s="23">
        <v>112.77</v>
      </c>
      <c r="I65" s="23"/>
      <c r="J65" s="23">
        <v>10</v>
      </c>
      <c r="K65" s="24">
        <f t="shared" si="6"/>
        <v>6357.48328714436</v>
      </c>
      <c r="L65" s="24"/>
      <c r="M65" s="48">
        <f>IF(J65="","",(K65/J65)/LOOKUP(RIGHT($D$2,3),定数!$A$6:$A$13,定数!$B$6:$B$13))</f>
        <v>6.35748328714436</v>
      </c>
      <c r="N65" s="23"/>
      <c r="O65" s="25">
        <v>43785</v>
      </c>
      <c r="P65" s="23">
        <v>112.62</v>
      </c>
      <c r="Q65" s="23"/>
      <c r="R65" s="52">
        <f>IF(P65="","",T65*M65*LOOKUP(RIGHT($D$2,3),定数!$A$6:$A$13,定数!$B$6:$B$13))</f>
        <v>9536.224930716</v>
      </c>
      <c r="S65" s="52"/>
      <c r="T65" s="53">
        <f>IF(P65="","",IF(G65="買",(P65-H65),(H65-P65))*IF(RIGHT($D$2,3)="JPY",100,10000))</f>
        <v>14.9999999999991</v>
      </c>
      <c r="U65" s="53"/>
      <c r="V65"/>
    </row>
    <row r="66" spans="2:22">
      <c r="B66" s="23">
        <v>58</v>
      </c>
      <c r="C66" s="24">
        <f t="shared" si="5"/>
        <v>645284.553645152</v>
      </c>
      <c r="D66" s="24"/>
      <c r="E66" s="23"/>
      <c r="F66" s="25">
        <v>43789</v>
      </c>
      <c r="G66" s="23" t="s">
        <v>46</v>
      </c>
      <c r="H66" s="23">
        <v>112.45</v>
      </c>
      <c r="I66" s="23"/>
      <c r="J66" s="23">
        <v>8</v>
      </c>
      <c r="K66" s="24">
        <f t="shared" si="6"/>
        <v>6452.84553645152</v>
      </c>
      <c r="L66" s="24"/>
      <c r="M66" s="48">
        <f>IF(J66="","",(K66/J66)/LOOKUP(RIGHT($D$2,3),定数!$A$6:$A$13,定数!$B$6:$B$13))</f>
        <v>8.0660569205644</v>
      </c>
      <c r="N66" s="23"/>
      <c r="O66" s="25">
        <v>43789</v>
      </c>
      <c r="P66" s="23">
        <v>112.33</v>
      </c>
      <c r="Q66" s="23"/>
      <c r="R66" s="52">
        <f>IF(P66="","",T66*M66*LOOKUP(RIGHT($D$2,3),定数!$A$6:$A$13,定数!$B$6:$B$13))</f>
        <v>9679.26830467765</v>
      </c>
      <c r="S66" s="52"/>
      <c r="T66" s="53">
        <f>IF(P66="","",IF(G66="買",(P66-H66),(H66-P66))*IF(RIGHT($D$2,3)="JPY",100,10000))</f>
        <v>12.0000000000005</v>
      </c>
      <c r="U66" s="53"/>
      <c r="V66"/>
    </row>
    <row r="67" spans="2:22">
      <c r="B67" s="23">
        <v>59</v>
      </c>
      <c r="C67" s="24">
        <f t="shared" si="5"/>
        <v>654963.82194983</v>
      </c>
      <c r="D67" s="24"/>
      <c r="E67" s="23"/>
      <c r="F67" s="25">
        <v>43789</v>
      </c>
      <c r="G67" s="23" t="s">
        <v>44</v>
      </c>
      <c r="H67" s="23">
        <v>112.73</v>
      </c>
      <c r="I67" s="23"/>
      <c r="J67" s="23">
        <v>9</v>
      </c>
      <c r="K67" s="24">
        <f t="shared" si="6"/>
        <v>6549.6382194983</v>
      </c>
      <c r="L67" s="24"/>
      <c r="M67" s="48">
        <f>IF(J67="","",(K67/J67)/LOOKUP(RIGHT($D$2,3),定数!$A$6:$A$13,定数!$B$6:$B$13))</f>
        <v>7.27737579944255</v>
      </c>
      <c r="N67" s="23"/>
      <c r="O67" s="25">
        <v>43789</v>
      </c>
      <c r="P67" s="23">
        <v>112.86</v>
      </c>
      <c r="Q67" s="23"/>
      <c r="R67" s="52">
        <f>IF(P67="","",T67*M67*LOOKUP(RIGHT($D$2,3),定数!$A$6:$A$13,定数!$B$6:$B$13))</f>
        <v>9460.58853927499</v>
      </c>
      <c r="S67" s="52"/>
      <c r="T67" s="53">
        <f>IF(P67="","",IF(G67="買",(P67-H67),(H67-P67))*IF(RIGHT($D$2,3)="JPY",100,10000))</f>
        <v>12.9999999999995</v>
      </c>
      <c r="U67" s="53"/>
      <c r="V67"/>
    </row>
    <row r="68" spans="2:22">
      <c r="B68" s="23">
        <v>60</v>
      </c>
      <c r="C68" s="24">
        <f t="shared" si="5"/>
        <v>664424.410489105</v>
      </c>
      <c r="D68" s="24"/>
      <c r="E68" s="23"/>
      <c r="F68" s="25">
        <v>43789</v>
      </c>
      <c r="G68" s="23" t="s">
        <v>44</v>
      </c>
      <c r="H68" s="23">
        <v>112.88</v>
      </c>
      <c r="I68" s="23"/>
      <c r="J68" s="23">
        <v>9</v>
      </c>
      <c r="K68" s="24">
        <f t="shared" si="6"/>
        <v>6644.24410489105</v>
      </c>
      <c r="L68" s="24"/>
      <c r="M68" s="48">
        <f>IF(J68="","",(K68/J68)/LOOKUP(RIGHT($D$2,3),定数!$A$6:$A$13,定数!$B$6:$B$13))</f>
        <v>7.38249344987894</v>
      </c>
      <c r="N68" s="23"/>
      <c r="O68" s="25">
        <v>43790</v>
      </c>
      <c r="P68" s="23">
        <v>112.97</v>
      </c>
      <c r="Q68" s="23"/>
      <c r="R68" s="52">
        <f>IF(P68="","",T68*M68*LOOKUP(RIGHT($D$2,3),定数!$A$6:$A$13,定数!$B$6:$B$13))</f>
        <v>6644.2441048913</v>
      </c>
      <c r="S68" s="52"/>
      <c r="T68" s="53">
        <f>IF(P68="","",IF(G68="買",(P68-H68),(H68-P68))*IF(RIGHT($D$2,3)="JPY",100,10000))</f>
        <v>9.00000000000034</v>
      </c>
      <c r="U68" s="53"/>
      <c r="V68"/>
    </row>
    <row r="69" spans="2:22">
      <c r="B69" s="23">
        <v>61</v>
      </c>
      <c r="C69" s="24">
        <f t="shared" si="5"/>
        <v>671068.654593996</v>
      </c>
      <c r="D69" s="24"/>
      <c r="E69" s="23"/>
      <c r="F69" s="25">
        <v>43789</v>
      </c>
      <c r="G69" s="23" t="s">
        <v>44</v>
      </c>
      <c r="H69" s="23">
        <v>112.88</v>
      </c>
      <c r="I69" s="23"/>
      <c r="J69" s="23">
        <v>9</v>
      </c>
      <c r="K69" s="24">
        <f t="shared" si="6"/>
        <v>6710.68654593996</v>
      </c>
      <c r="L69" s="24"/>
      <c r="M69" s="48">
        <f>IF(J69="","",(K69/J69)/LOOKUP(RIGHT($D$2,3),定数!$A$6:$A$13,定数!$B$6:$B$13))</f>
        <v>7.45631838437773</v>
      </c>
      <c r="N69" s="23"/>
      <c r="O69" s="25">
        <v>43790</v>
      </c>
      <c r="P69" s="23">
        <v>112.97</v>
      </c>
      <c r="Q69" s="23"/>
      <c r="R69" s="52">
        <f>IF(P69="","",T69*M69*LOOKUP(RIGHT($D$2,3),定数!$A$6:$A$13,定数!$B$6:$B$13))</f>
        <v>6710.68654594022</v>
      </c>
      <c r="S69" s="52"/>
      <c r="T69" s="53">
        <f>IF(P69="","",IF(G69="買",(P69-H69),(H69-P69))*IF(RIGHT($D$2,3)="JPY",100,10000))</f>
        <v>9.00000000000034</v>
      </c>
      <c r="U69" s="53"/>
      <c r="V69"/>
    </row>
    <row r="70" spans="2:22">
      <c r="B70" s="23">
        <v>62</v>
      </c>
      <c r="C70" s="24">
        <f t="shared" si="5"/>
        <v>677779.341139936</v>
      </c>
      <c r="D70" s="24"/>
      <c r="E70" s="23"/>
      <c r="F70" s="25">
        <v>43792</v>
      </c>
      <c r="G70" s="23" t="s">
        <v>46</v>
      </c>
      <c r="H70" s="23">
        <v>112.81</v>
      </c>
      <c r="I70" s="23"/>
      <c r="J70" s="23">
        <v>8</v>
      </c>
      <c r="K70" s="24">
        <f t="shared" si="6"/>
        <v>6777.79341139936</v>
      </c>
      <c r="L70" s="24"/>
      <c r="M70" s="48">
        <f>IF(J70="","",(K70/J70)/LOOKUP(RIGHT($D$2,3),定数!$A$6:$A$13,定数!$B$6:$B$13))</f>
        <v>8.4722417642492</v>
      </c>
      <c r="N70" s="23"/>
      <c r="O70" s="25">
        <v>43792</v>
      </c>
      <c r="P70" s="23">
        <v>112.7</v>
      </c>
      <c r="Q70" s="23"/>
      <c r="R70" s="52">
        <f>IF(P70="","",T70*M70*LOOKUP(RIGHT($D$2,3),定数!$A$6:$A$13,定数!$B$6:$B$13))</f>
        <v>9319.46594067408</v>
      </c>
      <c r="S70" s="52"/>
      <c r="T70" s="53">
        <f>IF(P70="","",IF(G70="買",(P70-H70),(H70-P70))*IF(RIGHT($D$2,3)="JPY",100,10000))</f>
        <v>10.9999999999999</v>
      </c>
      <c r="U70" s="53"/>
      <c r="V70"/>
    </row>
    <row r="71" spans="2:22">
      <c r="B71" s="23">
        <v>63</v>
      </c>
      <c r="C71" s="24">
        <f t="shared" si="5"/>
        <v>687098.80708061</v>
      </c>
      <c r="D71" s="24"/>
      <c r="E71" s="23"/>
      <c r="F71" s="25">
        <v>43792</v>
      </c>
      <c r="G71" s="23" t="s">
        <v>44</v>
      </c>
      <c r="H71" s="23">
        <v>112.81</v>
      </c>
      <c r="I71" s="23"/>
      <c r="J71" s="23">
        <v>7</v>
      </c>
      <c r="K71" s="24">
        <f t="shared" si="6"/>
        <v>6870.9880708061</v>
      </c>
      <c r="L71" s="24"/>
      <c r="M71" s="48">
        <f>IF(J71="","",(K71/J71)/LOOKUP(RIGHT($D$2,3),定数!$A$6:$A$13,定数!$B$6:$B$13))</f>
        <v>9.81569724400872</v>
      </c>
      <c r="N71" s="23"/>
      <c r="O71" s="25">
        <v>43794</v>
      </c>
      <c r="P71" s="23">
        <v>112.99</v>
      </c>
      <c r="Q71" s="23"/>
      <c r="R71" s="52">
        <f>IF(P71="","",T71*M71*LOOKUP(RIGHT($D$2,3),定数!$A$6:$A$13,定数!$B$6:$B$13))</f>
        <v>17668.255039215</v>
      </c>
      <c r="S71" s="52"/>
      <c r="T71" s="53">
        <f>IF(P71="","",IF(G71="買",(P71-H71),(H71-P71))*IF(RIGHT($D$2,3)="JPY",100,10000))</f>
        <v>17.9999999999993</v>
      </c>
      <c r="U71" s="53"/>
      <c r="V71"/>
    </row>
    <row r="72" spans="2:22">
      <c r="B72" s="23">
        <v>64</v>
      </c>
      <c r="C72" s="24">
        <f t="shared" si="5"/>
        <v>704767.062119825</v>
      </c>
      <c r="D72" s="24"/>
      <c r="E72" s="23"/>
      <c r="F72" s="25">
        <v>43796</v>
      </c>
      <c r="G72" s="23" t="s">
        <v>44</v>
      </c>
      <c r="H72" s="23">
        <v>113.77</v>
      </c>
      <c r="I72" s="23"/>
      <c r="J72" s="23">
        <v>8</v>
      </c>
      <c r="K72" s="24">
        <f t="shared" si="6"/>
        <v>7047.67062119825</v>
      </c>
      <c r="L72" s="24"/>
      <c r="M72" s="48">
        <f>IF(J72="","",(K72/J72)/LOOKUP(RIGHT($D$2,3),定数!$A$6:$A$13,定数!$B$6:$B$13))</f>
        <v>8.80958827649782</v>
      </c>
      <c r="N72" s="23"/>
      <c r="O72" s="25">
        <v>43796</v>
      </c>
      <c r="P72" s="23">
        <v>113.7</v>
      </c>
      <c r="Q72" s="23"/>
      <c r="R72" s="52">
        <f>IF(P72="","",T72*M72*LOOKUP(RIGHT($D$2,3),定数!$A$6:$A$13,定数!$B$6:$B$13))</f>
        <v>-6166.71179354787</v>
      </c>
      <c r="S72" s="52"/>
      <c r="T72" s="53">
        <f>IF(P72="","",IF(G72="買",(P72-H72),(H72-P72))*IF(RIGHT($D$2,3)="JPY",100,10000))</f>
        <v>-6.99999999999932</v>
      </c>
      <c r="U72" s="53"/>
      <c r="V72"/>
    </row>
    <row r="73" spans="2:22">
      <c r="B73" s="23">
        <v>65</v>
      </c>
      <c r="C73" s="24">
        <f t="shared" si="5"/>
        <v>698600.350326278</v>
      </c>
      <c r="D73" s="24"/>
      <c r="E73" s="23"/>
      <c r="F73" s="25">
        <v>43797</v>
      </c>
      <c r="G73" s="23" t="s">
        <v>44</v>
      </c>
      <c r="H73" s="23">
        <v>113.87</v>
      </c>
      <c r="I73" s="23"/>
      <c r="J73" s="23">
        <v>7</v>
      </c>
      <c r="K73" s="24">
        <f t="shared" si="6"/>
        <v>6986.00350326278</v>
      </c>
      <c r="L73" s="24"/>
      <c r="M73" s="48">
        <f>IF(J73="","",(K73/J73)/LOOKUP(RIGHT($D$2,3),定数!$A$6:$A$13,定数!$B$6:$B$13))</f>
        <v>9.98000500466111</v>
      </c>
      <c r="N73" s="23"/>
      <c r="O73" s="25">
        <v>43797</v>
      </c>
      <c r="P73" s="23">
        <v>113.97</v>
      </c>
      <c r="Q73" s="23"/>
      <c r="R73" s="52">
        <f>IF(P73="","",T73*M73*LOOKUP(RIGHT($D$2,3),定数!$A$6:$A$13,定数!$B$6:$B$13))</f>
        <v>9980.00500466054</v>
      </c>
      <c r="S73" s="52"/>
      <c r="T73" s="53">
        <f>IF(P73="","",IF(G73="買",(P73-H73),(H73-P73))*IF(RIGHT($D$2,3)="JPY",100,10000))</f>
        <v>9.99999999999943</v>
      </c>
      <c r="U73" s="53"/>
      <c r="V73"/>
    </row>
    <row r="74" spans="2:22">
      <c r="B74" s="23">
        <v>66</v>
      </c>
      <c r="C74" s="24">
        <f t="shared" si="5"/>
        <v>708580.355330938</v>
      </c>
      <c r="D74" s="24"/>
      <c r="E74" s="23"/>
      <c r="F74" s="25">
        <v>43799</v>
      </c>
      <c r="G74" s="23" t="s">
        <v>44</v>
      </c>
      <c r="H74" s="23">
        <v>113.6</v>
      </c>
      <c r="I74" s="23"/>
      <c r="J74" s="23">
        <v>15</v>
      </c>
      <c r="K74" s="24">
        <f t="shared" si="6"/>
        <v>7085.80355330938</v>
      </c>
      <c r="L74" s="24"/>
      <c r="M74" s="48">
        <f>IF(J74="","",(K74/J74)/LOOKUP(RIGHT($D$2,3),定数!$A$6:$A$13,定数!$B$6:$B$13))</f>
        <v>4.72386903553959</v>
      </c>
      <c r="N74" s="23"/>
      <c r="O74" s="25">
        <v>43799</v>
      </c>
      <c r="P74" s="23">
        <v>113.43</v>
      </c>
      <c r="Q74" s="23"/>
      <c r="R74" s="52">
        <f>IF(P74="","",T74*M74*LOOKUP(RIGHT($D$2,3),定数!$A$6:$A$13,定数!$B$6:$B$13))</f>
        <v>-8030.57736041671</v>
      </c>
      <c r="S74" s="52"/>
      <c r="T74" s="53">
        <f>IF(P74="","",IF(G74="買",(P74-H74),(H74-P74))*IF(RIGHT($D$2,3)="JPY",100,10000))</f>
        <v>-16.9999999999987</v>
      </c>
      <c r="U74" s="53"/>
      <c r="V74"/>
    </row>
    <row r="75" spans="2:23">
      <c r="B75" s="23">
        <v>67</v>
      </c>
      <c r="C75" s="24">
        <f t="shared" si="5"/>
        <v>700549.777970521</v>
      </c>
      <c r="D75" s="24"/>
      <c r="E75" s="23"/>
      <c r="F75" s="25">
        <v>43803</v>
      </c>
      <c r="G75" s="23" t="s">
        <v>46</v>
      </c>
      <c r="H75" s="23">
        <v>112.72</v>
      </c>
      <c r="I75" s="23"/>
      <c r="J75" s="23">
        <v>10</v>
      </c>
      <c r="K75" s="24">
        <f t="shared" si="6"/>
        <v>7005.49777970521</v>
      </c>
      <c r="L75" s="24"/>
      <c r="M75" s="48">
        <f>IF(J75="","",(K75/J75)/LOOKUP(RIGHT($D$2,3),定数!$A$6:$A$13,定数!$B$6:$B$13))</f>
        <v>7.00549777970521</v>
      </c>
      <c r="N75" s="23"/>
      <c r="O75" s="25">
        <v>43803</v>
      </c>
      <c r="P75" s="23">
        <v>112.83</v>
      </c>
      <c r="Q75" s="23"/>
      <c r="R75" s="52">
        <f>IF(P75="","",T75*M75*LOOKUP(RIGHT($D$2,3),定数!$A$6:$A$13,定数!$B$6:$B$13))</f>
        <v>-7706.04755767569</v>
      </c>
      <c r="S75" s="52"/>
      <c r="T75" s="53">
        <f>IF(P75="","",IF(G75="買",(P75-H75),(H75-P75))*IF(RIGHT($D$2,3)="JPY",100,10000))</f>
        <v>-10.9999999999999</v>
      </c>
      <c r="U75" s="53"/>
      <c r="V75" t="str">
        <f t="shared" ref="V75:V86" si="7">IF(S75&lt;&gt;"",IF(S75&lt;0,1+V74,0),"")</f>
        <v/>
      </c>
      <c r="W75">
        <f t="shared" ref="W73:W108" si="8">IF(T75&lt;&gt;"",IF(T75&lt;0,1+W74,0),"")</f>
        <v>1</v>
      </c>
    </row>
    <row r="76" spans="2:23">
      <c r="B76" s="23">
        <v>68</v>
      </c>
      <c r="C76" s="24">
        <f t="shared" si="5"/>
        <v>692843.730412846</v>
      </c>
      <c r="D76" s="24"/>
      <c r="E76" s="23"/>
      <c r="F76" s="25">
        <v>43805</v>
      </c>
      <c r="G76" s="23" t="s">
        <v>44</v>
      </c>
      <c r="H76" s="23">
        <v>112.65</v>
      </c>
      <c r="I76" s="23"/>
      <c r="J76" s="23">
        <v>19</v>
      </c>
      <c r="K76" s="24">
        <f t="shared" si="6"/>
        <v>6928.43730412846</v>
      </c>
      <c r="L76" s="24"/>
      <c r="M76" s="48">
        <f>IF(J76="","",(K76/J76)/LOOKUP(RIGHT($D$2,3),定数!$A$6:$A$13,定数!$B$6:$B$13))</f>
        <v>3.64654594954129</v>
      </c>
      <c r="N76" s="23"/>
      <c r="O76" s="25">
        <v>43806</v>
      </c>
      <c r="P76" s="23">
        <v>112.91</v>
      </c>
      <c r="Q76" s="23"/>
      <c r="R76" s="52">
        <f>IF(P76="","",T76*M76*LOOKUP(RIGHT($D$2,3),定数!$A$6:$A$13,定数!$B$6:$B$13))</f>
        <v>9481.01946880703</v>
      </c>
      <c r="S76" s="52"/>
      <c r="T76" s="53">
        <f>IF(P76="","",IF(G76="買",(P76-H76),(H76-P76))*IF(RIGHT($D$2,3)="JPY",100,10000))</f>
        <v>25.9999999999991</v>
      </c>
      <c r="U76" s="53"/>
      <c r="V76" t="str">
        <f t="shared" si="7"/>
        <v/>
      </c>
      <c r="W76">
        <f t="shared" si="8"/>
        <v>0</v>
      </c>
    </row>
    <row r="77" spans="2:23">
      <c r="B77" s="23">
        <v>69</v>
      </c>
      <c r="C77" s="24">
        <f t="shared" si="5"/>
        <v>702324.749881653</v>
      </c>
      <c r="D77" s="24"/>
      <c r="E77" s="23"/>
      <c r="F77" s="25">
        <v>43806</v>
      </c>
      <c r="G77" s="23" t="s">
        <v>46</v>
      </c>
      <c r="H77" s="23">
        <v>112.57</v>
      </c>
      <c r="I77" s="23"/>
      <c r="J77" s="23">
        <v>13</v>
      </c>
      <c r="K77" s="24">
        <f t="shared" si="6"/>
        <v>7023.24749881653</v>
      </c>
      <c r="L77" s="24"/>
      <c r="M77" s="48">
        <f>IF(J77="","",(K77/J77)/LOOKUP(RIGHT($D$2,3),定数!$A$6:$A$13,定数!$B$6:$B$13))</f>
        <v>5.40249807601271</v>
      </c>
      <c r="N77" s="23"/>
      <c r="O77" s="25">
        <v>43808</v>
      </c>
      <c r="P77" s="23">
        <v>112.37</v>
      </c>
      <c r="Q77" s="23"/>
      <c r="R77" s="52">
        <f>IF(P77="","",T77*M77*LOOKUP(RIGHT($D$2,3),定数!$A$6:$A$13,定数!$B$6:$B$13))</f>
        <v>10804.9961520248</v>
      </c>
      <c r="S77" s="52"/>
      <c r="T77" s="53">
        <f>IF(P77="","",IF(G77="買",(P77-H77),(H77-P77))*IF(RIGHT($D$2,3)="JPY",100,10000))</f>
        <v>19.9999999999989</v>
      </c>
      <c r="U77" s="53"/>
      <c r="V77" t="str">
        <f t="shared" si="7"/>
        <v/>
      </c>
      <c r="W77">
        <f t="shared" si="8"/>
        <v>0</v>
      </c>
    </row>
    <row r="78" spans="2:23">
      <c r="B78" s="23">
        <v>70</v>
      </c>
      <c r="C78" s="24">
        <f t="shared" si="5"/>
        <v>713129.746033677</v>
      </c>
      <c r="D78" s="24"/>
      <c r="E78" s="23"/>
      <c r="F78" s="25">
        <v>43809</v>
      </c>
      <c r="G78" s="23" t="s">
        <v>44</v>
      </c>
      <c r="H78" s="23">
        <v>112.51</v>
      </c>
      <c r="I78" s="23"/>
      <c r="J78" s="23">
        <v>11</v>
      </c>
      <c r="K78" s="24">
        <f t="shared" si="6"/>
        <v>7131.29746033677</v>
      </c>
      <c r="L78" s="24"/>
      <c r="M78" s="48">
        <f>IF(J78="","",(K78/J78)/LOOKUP(RIGHT($D$2,3),定数!$A$6:$A$13,定数!$B$6:$B$13))</f>
        <v>6.48299769121525</v>
      </c>
      <c r="N78" s="23"/>
      <c r="O78" s="25">
        <v>43809</v>
      </c>
      <c r="P78" s="23">
        <v>112.68</v>
      </c>
      <c r="Q78" s="23"/>
      <c r="R78" s="52">
        <f>IF(P78="","",T78*M78*LOOKUP(RIGHT($D$2,3),定数!$A$6:$A$13,定数!$B$6:$B$13))</f>
        <v>11021.096075066</v>
      </c>
      <c r="S78" s="52"/>
      <c r="T78" s="53">
        <f>IF(P78="","",IF(G78="買",(P78-H78),(H78-P78))*IF(RIGHT($D$2,3)="JPY",100,10000))</f>
        <v>17.0000000000002</v>
      </c>
      <c r="U78" s="53"/>
      <c r="V78" t="str">
        <f t="shared" si="7"/>
        <v/>
      </c>
      <c r="W78">
        <f t="shared" si="8"/>
        <v>0</v>
      </c>
    </row>
    <row r="79" spans="2:23">
      <c r="B79" s="23">
        <v>71</v>
      </c>
      <c r="C79" s="24">
        <f t="shared" si="5"/>
        <v>724150.842108743</v>
      </c>
      <c r="D79" s="24"/>
      <c r="E79" s="23"/>
      <c r="F79" s="25">
        <v>43810</v>
      </c>
      <c r="G79" s="23" t="s">
        <v>44</v>
      </c>
      <c r="H79" s="23">
        <v>113.16</v>
      </c>
      <c r="I79" s="23"/>
      <c r="J79" s="23">
        <v>9</v>
      </c>
      <c r="K79" s="24">
        <f t="shared" si="6"/>
        <v>7241.50842108743</v>
      </c>
      <c r="L79" s="24"/>
      <c r="M79" s="48">
        <f>IF(J79="","",(K79/J79)/LOOKUP(RIGHT($D$2,3),定数!$A$6:$A$13,定数!$B$6:$B$13))</f>
        <v>8.04612046787493</v>
      </c>
      <c r="N79" s="23"/>
      <c r="O79" s="25">
        <v>43810</v>
      </c>
      <c r="P79" s="23">
        <v>113.28</v>
      </c>
      <c r="Q79" s="23"/>
      <c r="R79" s="52">
        <f>IF(P79="","",T79*M79*LOOKUP(RIGHT($D$2,3),定数!$A$6:$A$13,定数!$B$6:$B$13))</f>
        <v>9655.34456145028</v>
      </c>
      <c r="S79" s="52"/>
      <c r="T79" s="53">
        <f>IF(P79="","",IF(G79="買",(P79-H79),(H79-P79))*IF(RIGHT($D$2,3)="JPY",100,10000))</f>
        <v>12.0000000000005</v>
      </c>
      <c r="U79" s="53"/>
      <c r="V79" t="str">
        <f t="shared" si="7"/>
        <v/>
      </c>
      <c r="W79">
        <f t="shared" si="8"/>
        <v>0</v>
      </c>
    </row>
    <row r="80" spans="2:23">
      <c r="B80" s="23">
        <v>72</v>
      </c>
      <c r="C80" s="24">
        <f t="shared" si="5"/>
        <v>733806.186670194</v>
      </c>
      <c r="D80" s="24"/>
      <c r="E80" s="23"/>
      <c r="F80" s="25">
        <v>43811</v>
      </c>
      <c r="G80" s="23" t="s">
        <v>46</v>
      </c>
      <c r="H80" s="23">
        <v>113.31</v>
      </c>
      <c r="I80" s="23"/>
      <c r="J80" s="23">
        <v>11</v>
      </c>
      <c r="K80" s="24">
        <f t="shared" si="6"/>
        <v>7338.06186670194</v>
      </c>
      <c r="L80" s="24"/>
      <c r="M80" s="48">
        <f>IF(J80="","",(K80/J80)/LOOKUP(RIGHT($D$2,3),定数!$A$6:$A$13,定数!$B$6:$B$13))</f>
        <v>6.6709653333654</v>
      </c>
      <c r="N80" s="23"/>
      <c r="O80" s="25">
        <v>43811</v>
      </c>
      <c r="P80" s="23">
        <v>113.16</v>
      </c>
      <c r="Q80" s="23"/>
      <c r="R80" s="52">
        <f>IF(P80="","",T80*M80*LOOKUP(RIGHT($D$2,3),定数!$A$6:$A$13,定数!$B$6:$B$13))</f>
        <v>10006.4480000485</v>
      </c>
      <c r="S80" s="52"/>
      <c r="T80" s="53">
        <f>IF(P80="","",IF(G80="買",(P80-H80),(H80-P80))*IF(RIGHT($D$2,3)="JPY",100,10000))</f>
        <v>15.0000000000006</v>
      </c>
      <c r="U80" s="53"/>
      <c r="V80" t="str">
        <f t="shared" si="7"/>
        <v/>
      </c>
      <c r="W80">
        <f t="shared" si="8"/>
        <v>0</v>
      </c>
    </row>
    <row r="81" spans="2:23">
      <c r="B81" s="23">
        <v>73</v>
      </c>
      <c r="C81" s="24">
        <f t="shared" si="5"/>
        <v>743812.634670242</v>
      </c>
      <c r="D81" s="24"/>
      <c r="E81" s="23"/>
      <c r="F81" s="25">
        <v>43811</v>
      </c>
      <c r="G81" s="23" t="s">
        <v>44</v>
      </c>
      <c r="H81" s="23">
        <v>113.29</v>
      </c>
      <c r="I81" s="23"/>
      <c r="J81" s="23">
        <v>11</v>
      </c>
      <c r="K81" s="24">
        <f t="shared" si="6"/>
        <v>7438.12634670242</v>
      </c>
      <c r="L81" s="24"/>
      <c r="M81" s="48">
        <f>IF(J81="","",(K81/J81)/LOOKUP(RIGHT($D$2,3),定数!$A$6:$A$13,定数!$B$6:$B$13))</f>
        <v>6.76193304245675</v>
      </c>
      <c r="N81" s="23"/>
      <c r="O81" s="25">
        <v>43811</v>
      </c>
      <c r="P81" s="23">
        <v>113.43</v>
      </c>
      <c r="Q81" s="23"/>
      <c r="R81" s="52">
        <f>IF(P81="","",T81*M81*LOOKUP(RIGHT($D$2,3),定数!$A$6:$A$13,定数!$B$6:$B$13))</f>
        <v>9466.70625943949</v>
      </c>
      <c r="S81" s="52"/>
      <c r="T81" s="53">
        <f>IF(P81="","",IF(G81="買",(P81-H81),(H81-P81))*IF(RIGHT($D$2,3)="JPY",100,10000))</f>
        <v>14.0000000000001</v>
      </c>
      <c r="U81" s="53"/>
      <c r="V81" t="str">
        <f t="shared" si="7"/>
        <v/>
      </c>
      <c r="W81">
        <f t="shared" si="8"/>
        <v>0</v>
      </c>
    </row>
    <row r="82" spans="2:23">
      <c r="B82" s="23">
        <v>74</v>
      </c>
      <c r="C82" s="24">
        <f t="shared" si="5"/>
        <v>753279.340929682</v>
      </c>
      <c r="D82" s="24"/>
      <c r="E82" s="23"/>
      <c r="F82" s="25">
        <v>43816</v>
      </c>
      <c r="G82" s="23" t="s">
        <v>46</v>
      </c>
      <c r="H82" s="23">
        <v>113.35</v>
      </c>
      <c r="I82" s="23"/>
      <c r="J82" s="23">
        <v>6</v>
      </c>
      <c r="K82" s="24">
        <f t="shared" si="6"/>
        <v>7532.79340929682</v>
      </c>
      <c r="L82" s="24"/>
      <c r="M82" s="48">
        <f>IF(J82="","",(K82/J82)/LOOKUP(RIGHT($D$2,3),定数!$A$6:$A$13,定数!$B$6:$B$13))</f>
        <v>12.5546556821614</v>
      </c>
      <c r="N82" s="23"/>
      <c r="O82" s="25">
        <v>43816</v>
      </c>
      <c r="P82" s="23">
        <v>113.27</v>
      </c>
      <c r="Q82" s="23"/>
      <c r="R82" s="52">
        <f>IF(P82="","",T82*M82*LOOKUP(RIGHT($D$2,3),定数!$A$6:$A$13,定数!$B$6:$B$13))</f>
        <v>10043.7245457289</v>
      </c>
      <c r="S82" s="52"/>
      <c r="T82" s="53">
        <f>IF(P82="","",IF(G82="買",(P82-H82),(H82-P82))*IF(RIGHT($D$2,3)="JPY",100,10000))</f>
        <v>7.99999999999983</v>
      </c>
      <c r="U82" s="53"/>
      <c r="V82" t="str">
        <f t="shared" si="7"/>
        <v/>
      </c>
      <c r="W82">
        <f t="shared" si="8"/>
        <v>0</v>
      </c>
    </row>
    <row r="83" spans="2:23">
      <c r="B83" s="23">
        <v>75</v>
      </c>
      <c r="C83" s="24">
        <f t="shared" si="5"/>
        <v>763323.065475411</v>
      </c>
      <c r="D83" s="24"/>
      <c r="E83" s="23"/>
      <c r="F83" s="25">
        <v>43816</v>
      </c>
      <c r="G83" s="23" t="s">
        <v>46</v>
      </c>
      <c r="H83" s="23">
        <v>112.75</v>
      </c>
      <c r="I83" s="23"/>
      <c r="J83" s="23">
        <v>7</v>
      </c>
      <c r="K83" s="24">
        <f t="shared" si="6"/>
        <v>7633.23065475411</v>
      </c>
      <c r="L83" s="24"/>
      <c r="M83" s="48">
        <f>IF(J83="","",(K83/J83)/LOOKUP(RIGHT($D$2,3),定数!$A$6:$A$13,定数!$B$6:$B$13))</f>
        <v>10.9046152210773</v>
      </c>
      <c r="N83" s="23"/>
      <c r="O83" s="25">
        <v>43816</v>
      </c>
      <c r="P83" s="23">
        <v>112.65</v>
      </c>
      <c r="Q83" s="23"/>
      <c r="R83" s="52">
        <f>IF(P83="","",T83*M83*LOOKUP(RIGHT($D$2,3),定数!$A$6:$A$13,定数!$B$6:$B$13))</f>
        <v>10904.6152210767</v>
      </c>
      <c r="S83" s="52"/>
      <c r="T83" s="53">
        <f>IF(P83="","",IF(G83="買",(P83-H83),(H83-P83))*IF(RIGHT($D$2,3)="JPY",100,10000))</f>
        <v>9.99999999999943</v>
      </c>
      <c r="U83" s="53"/>
      <c r="V83" t="str">
        <f t="shared" si="7"/>
        <v/>
      </c>
      <c r="W83">
        <f t="shared" si="8"/>
        <v>0</v>
      </c>
    </row>
    <row r="84" spans="2:23">
      <c r="B84" s="23">
        <v>76</v>
      </c>
      <c r="C84" s="24">
        <f t="shared" si="5"/>
        <v>774227.680696487</v>
      </c>
      <c r="D84" s="24"/>
      <c r="E84" s="23"/>
      <c r="F84" s="25">
        <v>43817</v>
      </c>
      <c r="G84" s="23" t="s">
        <v>46</v>
      </c>
      <c r="H84" s="23">
        <v>112.36</v>
      </c>
      <c r="I84" s="23"/>
      <c r="J84" s="23">
        <v>23</v>
      </c>
      <c r="K84" s="24">
        <f t="shared" si="6"/>
        <v>7742.27680696487</v>
      </c>
      <c r="L84" s="24"/>
      <c r="M84" s="48">
        <f>IF(J84="","",(K84/J84)/LOOKUP(RIGHT($D$2,3),定数!$A$6:$A$13,定数!$B$6:$B$13))</f>
        <v>3.36620730737603</v>
      </c>
      <c r="N84" s="23"/>
      <c r="O84" s="25">
        <v>43817</v>
      </c>
      <c r="P84" s="23">
        <v>112.36</v>
      </c>
      <c r="Q84" s="23"/>
      <c r="R84" s="52">
        <f>IF(P84="","",T84*M84*LOOKUP(RIGHT($D$2,3),定数!$A$6:$A$13,定数!$B$6:$B$13))</f>
        <v>0</v>
      </c>
      <c r="S84" s="52"/>
      <c r="T84" s="53">
        <f>IF(P84="","",IF(G84="買",(P84-H84),(H84-P84))*IF(RIGHT($D$2,3)="JPY",100,10000))</f>
        <v>0</v>
      </c>
      <c r="U84" s="53"/>
      <c r="V84" t="str">
        <f t="shared" si="7"/>
        <v/>
      </c>
      <c r="W84">
        <f t="shared" si="8"/>
        <v>0</v>
      </c>
    </row>
    <row r="85" spans="2:23">
      <c r="B85" s="23">
        <v>77</v>
      </c>
      <c r="C85" s="24">
        <f t="shared" si="5"/>
        <v>774227.680696487</v>
      </c>
      <c r="D85" s="24"/>
      <c r="E85" s="23"/>
      <c r="F85" s="25">
        <v>43822</v>
      </c>
      <c r="G85" s="23" t="s">
        <v>46</v>
      </c>
      <c r="H85" s="23">
        <v>111.02</v>
      </c>
      <c r="I85" s="23"/>
      <c r="J85" s="23">
        <v>15</v>
      </c>
      <c r="K85" s="24">
        <f t="shared" si="6"/>
        <v>7742.27680696487</v>
      </c>
      <c r="L85" s="24"/>
      <c r="M85" s="48">
        <f>IF(J85="","",(K85/J85)/LOOKUP(RIGHT($D$2,3),定数!$A$6:$A$13,定数!$B$6:$B$13))</f>
        <v>5.16151787130992</v>
      </c>
      <c r="N85" s="23"/>
      <c r="O85" s="25">
        <v>43822</v>
      </c>
      <c r="P85" s="23">
        <v>110.83</v>
      </c>
      <c r="Q85" s="23"/>
      <c r="R85" s="52">
        <f>IF(P85="","",T85*M85*LOOKUP(RIGHT($D$2,3),定数!$A$6:$A$13,定数!$B$6:$B$13))</f>
        <v>9806.88395548872</v>
      </c>
      <c r="S85" s="52"/>
      <c r="T85" s="53">
        <f>IF(P85="","",IF(G85="買",(P85-H85),(H85-P85))*IF(RIGHT($D$2,3)="JPY",100,10000))</f>
        <v>18.9999999999998</v>
      </c>
      <c r="U85" s="53"/>
      <c r="V85" t="str">
        <f t="shared" si="7"/>
        <v/>
      </c>
      <c r="W85">
        <f t="shared" si="8"/>
        <v>0</v>
      </c>
    </row>
    <row r="86" spans="2:23">
      <c r="B86" s="23">
        <v>78</v>
      </c>
      <c r="C86" s="24">
        <f t="shared" si="5"/>
        <v>784034.564651976</v>
      </c>
      <c r="D86" s="24"/>
      <c r="E86" s="23"/>
      <c r="F86" s="25">
        <v>43826</v>
      </c>
      <c r="G86" s="23" t="s">
        <v>46</v>
      </c>
      <c r="H86" s="23">
        <v>110.63</v>
      </c>
      <c r="I86" s="23"/>
      <c r="J86" s="23">
        <v>25</v>
      </c>
      <c r="K86" s="24">
        <f t="shared" si="6"/>
        <v>7840.34564651976</v>
      </c>
      <c r="L86" s="24"/>
      <c r="M86" s="48">
        <f>IF(J86="","",(K86/J86)/LOOKUP(RIGHT($D$2,3),定数!$A$6:$A$13,定数!$B$6:$B$13))</f>
        <v>3.1361382586079</v>
      </c>
      <c r="N86" s="23"/>
      <c r="O86" s="25">
        <v>43826</v>
      </c>
      <c r="P86" s="23">
        <v>110.88</v>
      </c>
      <c r="Q86" s="23"/>
      <c r="R86" s="52">
        <f>IF(P86="","",T86*M86*LOOKUP(RIGHT($D$2,3),定数!$A$6:$A$13,定数!$B$6:$B$13))</f>
        <v>-7840.34564651976</v>
      </c>
      <c r="S86" s="52"/>
      <c r="T86" s="53">
        <f>IF(P86="","",IF(G86="買",(P86-H86),(H86-P86))*IF(RIGHT($D$2,3)="JPY",100,10000))</f>
        <v>-25</v>
      </c>
      <c r="U86" s="53"/>
      <c r="V86" t="str">
        <f t="shared" si="7"/>
        <v/>
      </c>
      <c r="W86">
        <f t="shared" si="8"/>
        <v>1</v>
      </c>
    </row>
    <row r="87" spans="2:23">
      <c r="B87" s="23">
        <v>79</v>
      </c>
      <c r="C87" s="24">
        <f t="shared" si="5"/>
        <v>776194.219005456</v>
      </c>
      <c r="D87" s="24"/>
      <c r="E87" s="23"/>
      <c r="F87" s="25">
        <v>43826</v>
      </c>
      <c r="G87" s="23" t="s">
        <v>46</v>
      </c>
      <c r="H87" s="23">
        <v>110.52</v>
      </c>
      <c r="I87" s="23"/>
      <c r="J87" s="23">
        <v>29</v>
      </c>
      <c r="K87" s="24">
        <f t="shared" si="6"/>
        <v>7761.94219005456</v>
      </c>
      <c r="L87" s="24"/>
      <c r="M87" s="48">
        <f>IF(J87="","",(K87/J87)/LOOKUP(RIGHT($D$2,3),定数!$A$6:$A$13,定数!$B$6:$B$13))</f>
        <v>2.67653178967399</v>
      </c>
      <c r="N87" s="23"/>
      <c r="O87" s="25">
        <v>43827</v>
      </c>
      <c r="P87" s="23">
        <v>110.52</v>
      </c>
      <c r="Q87" s="23"/>
      <c r="R87" s="52">
        <f>IF(P87="","",T87*M87*LOOKUP(RIGHT($D$2,3),定数!$A$6:$A$13,定数!$B$6:$B$13))</f>
        <v>0</v>
      </c>
      <c r="S87" s="52"/>
      <c r="T87" s="53">
        <f>IF(P87="","",IF(G87="買",(P87-H87),(H87-P87))*IF(RIGHT($D$2,3)="JPY",100,10000))</f>
        <v>0</v>
      </c>
      <c r="U87" s="53"/>
      <c r="V87" t="str">
        <f t="shared" ref="V87:V108" si="9">IF(S87&lt;&gt;"",IF(S87&lt;0,1+V86,0),"")</f>
        <v/>
      </c>
      <c r="W87">
        <f t="shared" si="8"/>
        <v>0</v>
      </c>
    </row>
    <row r="88" spans="2:23">
      <c r="B88" s="23">
        <v>80</v>
      </c>
      <c r="C88" s="24">
        <f t="shared" si="5"/>
        <v>776194.219005456</v>
      </c>
      <c r="D88" s="24"/>
      <c r="E88" s="23">
        <v>2019</v>
      </c>
      <c r="F88" s="25">
        <v>43466</v>
      </c>
      <c r="G88" s="23" t="s">
        <v>46</v>
      </c>
      <c r="H88" s="23">
        <v>109.62</v>
      </c>
      <c r="I88" s="23"/>
      <c r="J88" s="23">
        <v>8</v>
      </c>
      <c r="K88" s="24">
        <f t="shared" si="6"/>
        <v>7761.94219005456</v>
      </c>
      <c r="L88" s="24"/>
      <c r="M88" s="48">
        <f>IF(J88="","",(K88/J88)/LOOKUP(RIGHT($D$2,3),定数!$A$6:$A$13,定数!$B$6:$B$13))</f>
        <v>9.7024277375682</v>
      </c>
      <c r="N88" s="23">
        <v>2019</v>
      </c>
      <c r="O88" s="25">
        <v>43466</v>
      </c>
      <c r="P88" s="23">
        <v>109.51</v>
      </c>
      <c r="Q88" s="23"/>
      <c r="R88" s="52">
        <f>IF(P88="","",T88*M88*LOOKUP(RIGHT($D$2,3),定数!$A$6:$A$13,定数!$B$6:$B$13))</f>
        <v>10672.670511325</v>
      </c>
      <c r="S88" s="52"/>
      <c r="T88" s="53">
        <f>IF(P88="","",IF(G88="買",(P88-H88),(H88-P88))*IF(RIGHT($D$2,3)="JPY",100,10000))</f>
        <v>10.9999999999999</v>
      </c>
      <c r="U88" s="53"/>
      <c r="V88" t="str">
        <f t="shared" si="9"/>
        <v/>
      </c>
      <c r="W88">
        <f t="shared" si="8"/>
        <v>0</v>
      </c>
    </row>
    <row r="89" spans="2:23">
      <c r="B89" s="23">
        <v>81</v>
      </c>
      <c r="C89" s="24">
        <f t="shared" si="5"/>
        <v>786866.889516781</v>
      </c>
      <c r="D89" s="24"/>
      <c r="E89" s="23"/>
      <c r="F89" s="25">
        <v>43467</v>
      </c>
      <c r="G89" s="23" t="s">
        <v>46</v>
      </c>
      <c r="H89" s="23">
        <v>109.08</v>
      </c>
      <c r="I89" s="23"/>
      <c r="J89" s="23">
        <v>18</v>
      </c>
      <c r="K89" s="24">
        <f t="shared" si="6"/>
        <v>7868.66889516781</v>
      </c>
      <c r="L89" s="24"/>
      <c r="M89" s="48">
        <f>IF(J89="","",(K89/J89)/LOOKUP(RIGHT($D$2,3),定数!$A$6:$A$13,定数!$B$6:$B$13))</f>
        <v>4.37148271953767</v>
      </c>
      <c r="N89" s="23" t="s">
        <v>45</v>
      </c>
      <c r="O89" s="25">
        <v>43467</v>
      </c>
      <c r="P89" s="23">
        <v>108.83</v>
      </c>
      <c r="Q89" s="23"/>
      <c r="R89" s="52">
        <f>IF(P89="","",T89*M89*LOOKUP(RIGHT($D$2,3),定数!$A$6:$A$13,定数!$B$6:$B$13))</f>
        <v>10928.7067988442</v>
      </c>
      <c r="S89" s="52"/>
      <c r="T89" s="53">
        <f>IF(P89="","",IF(G89="買",(P89-H89),(H89-P89))*IF(RIGHT($D$2,3)="JPY",100,10000))</f>
        <v>25</v>
      </c>
      <c r="U89" s="53"/>
      <c r="V89" t="str">
        <f t="shared" si="9"/>
        <v/>
      </c>
      <c r="W89">
        <f t="shared" si="8"/>
        <v>0</v>
      </c>
    </row>
    <row r="90" spans="2:23">
      <c r="B90" s="23">
        <v>82</v>
      </c>
      <c r="C90" s="24">
        <f t="shared" si="5"/>
        <v>797795.596315625</v>
      </c>
      <c r="D90" s="24"/>
      <c r="E90" s="23"/>
      <c r="F90" s="25"/>
      <c r="G90" s="23"/>
      <c r="H90" s="23"/>
      <c r="I90" s="23"/>
      <c r="J90" s="23"/>
      <c r="K90" s="24"/>
      <c r="L90" s="24"/>
      <c r="M90" s="48"/>
      <c r="N90" s="23"/>
      <c r="O90" s="25"/>
      <c r="P90" s="23"/>
      <c r="Q90" s="23"/>
      <c r="R90" s="52"/>
      <c r="S90" s="52"/>
      <c r="T90" s="53"/>
      <c r="U90" s="53"/>
      <c r="V90" t="str">
        <f t="shared" si="9"/>
        <v/>
      </c>
      <c r="W90" t="str">
        <f t="shared" si="8"/>
        <v/>
      </c>
    </row>
    <row r="91" spans="2:23">
      <c r="B91" s="23">
        <v>83</v>
      </c>
      <c r="C91" s="24" t="str">
        <f t="shared" ref="C91:C108" si="10">IF(R90="","",C90+R90)</f>
        <v/>
      </c>
      <c r="D91" s="24"/>
      <c r="E91" s="23"/>
      <c r="F91" s="25"/>
      <c r="G91" s="23"/>
      <c r="H91" s="23"/>
      <c r="I91" s="23"/>
      <c r="J91" s="23"/>
      <c r="K91" s="24"/>
      <c r="L91" s="24"/>
      <c r="M91" s="48"/>
      <c r="N91" s="23"/>
      <c r="O91" s="25"/>
      <c r="P91" s="23"/>
      <c r="Q91" s="23"/>
      <c r="R91" s="52"/>
      <c r="S91" s="52"/>
      <c r="T91" s="53"/>
      <c r="U91" s="53"/>
      <c r="V91" t="str">
        <f t="shared" si="9"/>
        <v/>
      </c>
      <c r="W91" t="str">
        <f t="shared" si="8"/>
        <v/>
      </c>
    </row>
    <row r="92" spans="2:23">
      <c r="B92" s="23">
        <v>84</v>
      </c>
      <c r="C92" s="24" t="str">
        <f t="shared" si="10"/>
        <v/>
      </c>
      <c r="D92" s="24"/>
      <c r="E92" s="23"/>
      <c r="F92" s="25"/>
      <c r="G92" s="23"/>
      <c r="H92" s="23"/>
      <c r="I92" s="23"/>
      <c r="J92" s="23"/>
      <c r="K92" s="24"/>
      <c r="L92" s="24"/>
      <c r="M92" s="48"/>
      <c r="N92" s="23"/>
      <c r="O92" s="25"/>
      <c r="P92" s="23"/>
      <c r="Q92" s="23"/>
      <c r="R92" s="52"/>
      <c r="S92" s="52"/>
      <c r="T92" s="53"/>
      <c r="U92" s="53"/>
      <c r="V92" t="str">
        <f t="shared" si="9"/>
        <v/>
      </c>
      <c r="W92" t="str">
        <f t="shared" si="8"/>
        <v/>
      </c>
    </row>
    <row r="93" spans="2:23">
      <c r="B93" s="23">
        <v>85</v>
      </c>
      <c r="C93" s="24" t="str">
        <f t="shared" si="10"/>
        <v/>
      </c>
      <c r="D93" s="24"/>
      <c r="E93" s="23"/>
      <c r="F93" s="25"/>
      <c r="G93" s="23"/>
      <c r="H93" s="23"/>
      <c r="I93" s="23"/>
      <c r="J93" s="23"/>
      <c r="K93" s="24"/>
      <c r="L93" s="24"/>
      <c r="M93" s="48"/>
      <c r="N93" s="23"/>
      <c r="O93" s="25"/>
      <c r="P93" s="23"/>
      <c r="Q93" s="23"/>
      <c r="R93" s="52"/>
      <c r="S93" s="52"/>
      <c r="T93" s="53"/>
      <c r="U93" s="53"/>
      <c r="V93" t="str">
        <f t="shared" si="9"/>
        <v/>
      </c>
      <c r="W93" t="str">
        <f t="shared" si="8"/>
        <v/>
      </c>
    </row>
    <row r="94" spans="2:23">
      <c r="B94" s="23">
        <v>86</v>
      </c>
      <c r="C94" s="24" t="str">
        <f t="shared" si="10"/>
        <v/>
      </c>
      <c r="D94" s="24"/>
      <c r="E94" s="23"/>
      <c r="F94" s="25"/>
      <c r="G94" s="23"/>
      <c r="H94" s="23"/>
      <c r="I94" s="23"/>
      <c r="J94" s="23"/>
      <c r="K94" s="24"/>
      <c r="L94" s="24"/>
      <c r="M94" s="48"/>
      <c r="N94" s="23"/>
      <c r="O94" s="25"/>
      <c r="P94" s="23"/>
      <c r="Q94" s="23"/>
      <c r="R94" s="52"/>
      <c r="S94" s="52"/>
      <c r="T94" s="53"/>
      <c r="U94" s="53"/>
      <c r="V94" t="str">
        <f t="shared" si="9"/>
        <v/>
      </c>
      <c r="W94" t="str">
        <f t="shared" si="8"/>
        <v/>
      </c>
    </row>
    <row r="95" spans="2:23">
      <c r="B95" s="23">
        <v>87</v>
      </c>
      <c r="C95" s="24" t="str">
        <f t="shared" si="10"/>
        <v/>
      </c>
      <c r="D95" s="24"/>
      <c r="E95" s="23"/>
      <c r="F95" s="25"/>
      <c r="G95" s="23"/>
      <c r="H95" s="23"/>
      <c r="I95" s="23"/>
      <c r="J95" s="23"/>
      <c r="K95" s="24"/>
      <c r="L95" s="24"/>
      <c r="M95" s="48"/>
      <c r="N95" s="23"/>
      <c r="O95" s="25"/>
      <c r="P95" s="23"/>
      <c r="Q95" s="23"/>
      <c r="R95" s="52"/>
      <c r="S95" s="52"/>
      <c r="T95" s="53"/>
      <c r="U95" s="53"/>
      <c r="V95" t="str">
        <f t="shared" si="9"/>
        <v/>
      </c>
      <c r="W95" t="str">
        <f t="shared" si="8"/>
        <v/>
      </c>
    </row>
    <row r="96" spans="2:23">
      <c r="B96" s="23">
        <v>88</v>
      </c>
      <c r="C96" s="24" t="str">
        <f t="shared" si="10"/>
        <v/>
      </c>
      <c r="D96" s="24"/>
      <c r="E96" s="23"/>
      <c r="F96" s="25"/>
      <c r="G96" s="23"/>
      <c r="H96" s="23"/>
      <c r="I96" s="23"/>
      <c r="J96" s="23"/>
      <c r="K96" s="24"/>
      <c r="L96" s="24"/>
      <c r="M96" s="48"/>
      <c r="N96" s="23"/>
      <c r="O96" s="25"/>
      <c r="P96" s="23"/>
      <c r="Q96" s="23"/>
      <c r="R96" s="52"/>
      <c r="S96" s="52"/>
      <c r="T96" s="53"/>
      <c r="U96" s="53"/>
      <c r="V96" t="str">
        <f t="shared" si="9"/>
        <v/>
      </c>
      <c r="W96" t="str">
        <f t="shared" si="8"/>
        <v/>
      </c>
    </row>
    <row r="97" spans="2:23">
      <c r="B97" s="23">
        <v>89</v>
      </c>
      <c r="C97" s="24" t="str">
        <f t="shared" si="10"/>
        <v/>
      </c>
      <c r="D97" s="24"/>
      <c r="E97" s="23"/>
      <c r="F97" s="25"/>
      <c r="G97" s="23"/>
      <c r="H97" s="23"/>
      <c r="I97" s="23"/>
      <c r="J97" s="23"/>
      <c r="K97" s="24"/>
      <c r="L97" s="24"/>
      <c r="M97" s="48"/>
      <c r="N97" s="23"/>
      <c r="O97" s="25"/>
      <c r="P97" s="23"/>
      <c r="Q97" s="23"/>
      <c r="R97" s="52"/>
      <c r="S97" s="52"/>
      <c r="T97" s="53"/>
      <c r="U97" s="53"/>
      <c r="V97" t="str">
        <f t="shared" si="9"/>
        <v/>
      </c>
      <c r="W97" t="str">
        <f t="shared" si="8"/>
        <v/>
      </c>
    </row>
    <row r="98" spans="2:23">
      <c r="B98" s="23">
        <v>90</v>
      </c>
      <c r="C98" s="24" t="str">
        <f t="shared" si="10"/>
        <v/>
      </c>
      <c r="D98" s="24"/>
      <c r="E98" s="23"/>
      <c r="F98" s="25"/>
      <c r="G98" s="23"/>
      <c r="H98" s="23"/>
      <c r="I98" s="23"/>
      <c r="J98" s="23"/>
      <c r="K98" s="24"/>
      <c r="L98" s="24"/>
      <c r="M98" s="48"/>
      <c r="N98" s="23"/>
      <c r="O98" s="25"/>
      <c r="P98" s="23"/>
      <c r="Q98" s="23"/>
      <c r="R98" s="52"/>
      <c r="S98" s="52"/>
      <c r="T98" s="53"/>
      <c r="U98" s="53"/>
      <c r="V98" t="str">
        <f t="shared" si="9"/>
        <v/>
      </c>
      <c r="W98" t="str">
        <f t="shared" si="8"/>
        <v/>
      </c>
    </row>
    <row r="99" spans="2:23">
      <c r="B99" s="23">
        <v>91</v>
      </c>
      <c r="C99" s="24" t="str">
        <f t="shared" si="10"/>
        <v/>
      </c>
      <c r="D99" s="24"/>
      <c r="E99" s="23"/>
      <c r="F99" s="25"/>
      <c r="G99" s="23"/>
      <c r="H99" s="23"/>
      <c r="I99" s="23"/>
      <c r="J99" s="23"/>
      <c r="K99" s="24"/>
      <c r="L99" s="24"/>
      <c r="M99" s="48"/>
      <c r="N99" s="23"/>
      <c r="O99" s="25"/>
      <c r="P99" s="23"/>
      <c r="Q99" s="23"/>
      <c r="R99" s="52"/>
      <c r="S99" s="52"/>
      <c r="T99" s="53"/>
      <c r="U99" s="53"/>
      <c r="V99" t="str">
        <f t="shared" si="9"/>
        <v/>
      </c>
      <c r="W99" t="str">
        <f t="shared" si="8"/>
        <v/>
      </c>
    </row>
    <row r="100" spans="2:23">
      <c r="B100" s="23">
        <v>92</v>
      </c>
      <c r="C100" s="24" t="str">
        <f t="shared" si="10"/>
        <v/>
      </c>
      <c r="D100" s="24"/>
      <c r="E100" s="23"/>
      <c r="F100" s="25"/>
      <c r="G100" s="23"/>
      <c r="H100" s="23"/>
      <c r="I100" s="23"/>
      <c r="J100" s="23"/>
      <c r="K100" s="24"/>
      <c r="L100" s="24"/>
      <c r="M100" s="48"/>
      <c r="N100" s="23"/>
      <c r="O100" s="25"/>
      <c r="P100" s="23"/>
      <c r="Q100" s="23"/>
      <c r="R100" s="52"/>
      <c r="S100" s="52"/>
      <c r="T100" s="53"/>
      <c r="U100" s="53"/>
      <c r="V100" t="str">
        <f t="shared" si="9"/>
        <v/>
      </c>
      <c r="W100" t="str">
        <f t="shared" si="8"/>
        <v/>
      </c>
    </row>
    <row r="101" spans="2:23">
      <c r="B101" s="23">
        <v>93</v>
      </c>
      <c r="C101" s="24" t="str">
        <f t="shared" si="10"/>
        <v/>
      </c>
      <c r="D101" s="24"/>
      <c r="E101" s="23"/>
      <c r="F101" s="25"/>
      <c r="G101" s="23"/>
      <c r="H101" s="23"/>
      <c r="I101" s="23"/>
      <c r="J101" s="23"/>
      <c r="K101" s="24"/>
      <c r="L101" s="24"/>
      <c r="M101" s="48"/>
      <c r="N101" s="23"/>
      <c r="O101" s="25"/>
      <c r="P101" s="23"/>
      <c r="Q101" s="23"/>
      <c r="R101" s="52"/>
      <c r="S101" s="52"/>
      <c r="T101" s="53"/>
      <c r="U101" s="53"/>
      <c r="V101" t="str">
        <f t="shared" si="9"/>
        <v/>
      </c>
      <c r="W101" t="str">
        <f t="shared" si="8"/>
        <v/>
      </c>
    </row>
    <row r="102" spans="2:23">
      <c r="B102" s="23">
        <v>94</v>
      </c>
      <c r="C102" s="24" t="str">
        <f t="shared" si="10"/>
        <v/>
      </c>
      <c r="D102" s="24"/>
      <c r="E102" s="23"/>
      <c r="F102" s="25"/>
      <c r="G102" s="23"/>
      <c r="H102" s="23"/>
      <c r="I102" s="23"/>
      <c r="J102" s="23"/>
      <c r="K102" s="24"/>
      <c r="L102" s="24"/>
      <c r="M102" s="48"/>
      <c r="N102" s="23"/>
      <c r="O102" s="25"/>
      <c r="P102" s="23"/>
      <c r="Q102" s="23"/>
      <c r="R102" s="52"/>
      <c r="S102" s="52"/>
      <c r="T102" s="53"/>
      <c r="U102" s="53"/>
      <c r="V102" t="str">
        <f t="shared" si="9"/>
        <v/>
      </c>
      <c r="W102" t="str">
        <f t="shared" si="8"/>
        <v/>
      </c>
    </row>
    <row r="103" spans="2:23">
      <c r="B103" s="23">
        <v>95</v>
      </c>
      <c r="C103" s="24" t="str">
        <f t="shared" si="10"/>
        <v/>
      </c>
      <c r="D103" s="24"/>
      <c r="E103" s="23"/>
      <c r="F103" s="25"/>
      <c r="G103" s="23"/>
      <c r="H103" s="23"/>
      <c r="I103" s="23"/>
      <c r="J103" s="23"/>
      <c r="K103" s="24"/>
      <c r="L103" s="24"/>
      <c r="M103" s="48"/>
      <c r="N103" s="23"/>
      <c r="O103" s="25"/>
      <c r="P103" s="23"/>
      <c r="Q103" s="23"/>
      <c r="R103" s="52"/>
      <c r="S103" s="52"/>
      <c r="T103" s="53"/>
      <c r="U103" s="53"/>
      <c r="V103" t="str">
        <f t="shared" si="9"/>
        <v/>
      </c>
      <c r="W103" t="str">
        <f t="shared" si="8"/>
        <v/>
      </c>
    </row>
    <row r="104" spans="2:23">
      <c r="B104" s="23">
        <v>96</v>
      </c>
      <c r="C104" s="24" t="str">
        <f t="shared" si="10"/>
        <v/>
      </c>
      <c r="D104" s="24"/>
      <c r="E104" s="23"/>
      <c r="F104" s="25"/>
      <c r="G104" s="23"/>
      <c r="H104" s="23"/>
      <c r="I104" s="23"/>
      <c r="J104" s="23"/>
      <c r="K104" s="24"/>
      <c r="L104" s="24"/>
      <c r="M104" s="48"/>
      <c r="N104" s="23"/>
      <c r="O104" s="25"/>
      <c r="P104" s="23"/>
      <c r="Q104" s="23"/>
      <c r="R104" s="52"/>
      <c r="S104" s="52"/>
      <c r="T104" s="53"/>
      <c r="U104" s="53"/>
      <c r="V104" t="str">
        <f t="shared" si="9"/>
        <v/>
      </c>
      <c r="W104" t="str">
        <f t="shared" si="8"/>
        <v/>
      </c>
    </row>
    <row r="105" spans="2:23">
      <c r="B105" s="23">
        <v>97</v>
      </c>
      <c r="C105" s="24" t="str">
        <f t="shared" si="10"/>
        <v/>
      </c>
      <c r="D105" s="24"/>
      <c r="E105" s="23"/>
      <c r="F105" s="25"/>
      <c r="G105" s="23"/>
      <c r="H105" s="23"/>
      <c r="I105" s="23"/>
      <c r="J105" s="23"/>
      <c r="K105" s="24"/>
      <c r="L105" s="24"/>
      <c r="M105" s="48"/>
      <c r="N105" s="23"/>
      <c r="O105" s="25"/>
      <c r="P105" s="23"/>
      <c r="Q105" s="23"/>
      <c r="R105" s="52"/>
      <c r="S105" s="52"/>
      <c r="T105" s="53"/>
      <c r="U105" s="53"/>
      <c r="V105" t="str">
        <f t="shared" si="9"/>
        <v/>
      </c>
      <c r="W105" t="str">
        <f t="shared" si="8"/>
        <v/>
      </c>
    </row>
    <row r="106" spans="2:23">
      <c r="B106" s="23">
        <v>98</v>
      </c>
      <c r="C106" s="24" t="str">
        <f t="shared" si="10"/>
        <v/>
      </c>
      <c r="D106" s="24"/>
      <c r="E106" s="23"/>
      <c r="F106" s="25"/>
      <c r="G106" s="23"/>
      <c r="H106" s="23"/>
      <c r="I106" s="23"/>
      <c r="J106" s="23"/>
      <c r="K106" s="24"/>
      <c r="L106" s="24"/>
      <c r="M106" s="48"/>
      <c r="N106" s="23"/>
      <c r="O106" s="25"/>
      <c r="P106" s="23"/>
      <c r="Q106" s="23"/>
      <c r="R106" s="52"/>
      <c r="S106" s="52"/>
      <c r="T106" s="53"/>
      <c r="U106" s="53"/>
      <c r="V106" t="str">
        <f t="shared" si="9"/>
        <v/>
      </c>
      <c r="W106" t="str">
        <f t="shared" si="8"/>
        <v/>
      </c>
    </row>
    <row r="107" spans="2:23">
      <c r="B107" s="23">
        <v>99</v>
      </c>
      <c r="C107" s="24" t="str">
        <f t="shared" si="10"/>
        <v/>
      </c>
      <c r="D107" s="24"/>
      <c r="E107" s="23"/>
      <c r="F107" s="25"/>
      <c r="G107" s="23"/>
      <c r="H107" s="23"/>
      <c r="I107" s="23"/>
      <c r="J107" s="23"/>
      <c r="K107" s="24"/>
      <c r="L107" s="24"/>
      <c r="M107" s="48"/>
      <c r="N107" s="23"/>
      <c r="O107" s="25"/>
      <c r="P107" s="23"/>
      <c r="Q107" s="23"/>
      <c r="R107" s="52"/>
      <c r="S107" s="52"/>
      <c r="T107" s="53"/>
      <c r="U107" s="53"/>
      <c r="V107" t="str">
        <f t="shared" si="9"/>
        <v/>
      </c>
      <c r="W107" t="str">
        <f t="shared" si="8"/>
        <v/>
      </c>
    </row>
    <row r="108" spans="2:23">
      <c r="B108" s="23">
        <v>100</v>
      </c>
      <c r="C108" s="24" t="str">
        <f t="shared" si="10"/>
        <v/>
      </c>
      <c r="D108" s="24"/>
      <c r="E108" s="23"/>
      <c r="F108" s="25"/>
      <c r="G108" s="23"/>
      <c r="H108" s="23"/>
      <c r="I108" s="23"/>
      <c r="J108" s="23"/>
      <c r="K108" s="24"/>
      <c r="L108" s="24"/>
      <c r="M108" s="48"/>
      <c r="N108" s="23"/>
      <c r="O108" s="25"/>
      <c r="P108" s="23"/>
      <c r="Q108" s="23"/>
      <c r="R108" s="52"/>
      <c r="S108" s="52"/>
      <c r="T108" s="53"/>
      <c r="U108" s="53"/>
      <c r="V108" t="str">
        <f t="shared" si="9"/>
        <v/>
      </c>
      <c r="W108" t="str">
        <f t="shared" si="8"/>
        <v/>
      </c>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9">
    <cfRule type="cellIs" dxfId="0" priority="172" stopIfTrue="1" operator="equal">
      <formula>"売"</formula>
    </cfRule>
    <cfRule type="cellIs" dxfId="1" priority="171" stopIfTrue="1" operator="equal">
      <formula>"買"</formula>
    </cfRule>
  </conditionalFormatting>
  <conditionalFormatting sqref="G10">
    <cfRule type="cellIs" dxfId="0" priority="170" stopIfTrue="1" operator="equal">
      <formula>"売"</formula>
    </cfRule>
    <cfRule type="cellIs" dxfId="1" priority="169" stopIfTrue="1" operator="equal">
      <formula>"買"</formula>
    </cfRule>
  </conditionalFormatting>
  <conditionalFormatting sqref="G11">
    <cfRule type="cellIs" dxfId="0" priority="168" stopIfTrue="1" operator="equal">
      <formula>"売"</formula>
    </cfRule>
    <cfRule type="cellIs" dxfId="1" priority="167" stopIfTrue="1" operator="equal">
      <formula>"買"</formula>
    </cfRule>
  </conditionalFormatting>
  <conditionalFormatting sqref="G12">
    <cfRule type="cellIs" dxfId="0" priority="166" stopIfTrue="1" operator="equal">
      <formula>"売"</formula>
    </cfRule>
    <cfRule type="cellIs" dxfId="1" priority="165" stopIfTrue="1" operator="equal">
      <formula>"買"</formula>
    </cfRule>
  </conditionalFormatting>
  <conditionalFormatting sqref="G13">
    <cfRule type="cellIs" dxfId="0" priority="164" stopIfTrue="1" operator="equal">
      <formula>"売"</formula>
    </cfRule>
    <cfRule type="cellIs" dxfId="1" priority="163" stopIfTrue="1" operator="equal">
      <formula>"買"</formula>
    </cfRule>
  </conditionalFormatting>
  <conditionalFormatting sqref="G14">
    <cfRule type="cellIs" dxfId="0" priority="162" stopIfTrue="1" operator="equal">
      <formula>"売"</formula>
    </cfRule>
    <cfRule type="cellIs" dxfId="1" priority="161" stopIfTrue="1" operator="equal">
      <formula>"買"</formula>
    </cfRule>
  </conditionalFormatting>
  <conditionalFormatting sqref="G15">
    <cfRule type="cellIs" dxfId="0" priority="160" stopIfTrue="1" operator="equal">
      <formula>"売"</formula>
    </cfRule>
    <cfRule type="cellIs" dxfId="1" priority="159" stopIfTrue="1" operator="equal">
      <formula>"買"</formula>
    </cfRule>
  </conditionalFormatting>
  <conditionalFormatting sqref="G16">
    <cfRule type="cellIs" dxfId="0" priority="158" stopIfTrue="1" operator="equal">
      <formula>"売"</formula>
    </cfRule>
    <cfRule type="cellIs" dxfId="1" priority="157" stopIfTrue="1" operator="equal">
      <formula>"買"</formula>
    </cfRule>
  </conditionalFormatting>
  <conditionalFormatting sqref="G17">
    <cfRule type="cellIs" dxfId="0" priority="156" stopIfTrue="1" operator="equal">
      <formula>"売"</formula>
    </cfRule>
    <cfRule type="cellIs" dxfId="1" priority="155" stopIfTrue="1" operator="equal">
      <formula>"買"</formula>
    </cfRule>
  </conditionalFormatting>
  <conditionalFormatting sqref="G18">
    <cfRule type="cellIs" dxfId="0" priority="154" stopIfTrue="1" operator="equal">
      <formula>"売"</formula>
    </cfRule>
    <cfRule type="cellIs" dxfId="1" priority="153" stopIfTrue="1" operator="equal">
      <formula>"買"</formula>
    </cfRule>
  </conditionalFormatting>
  <conditionalFormatting sqref="G19">
    <cfRule type="cellIs" dxfId="0" priority="152" stopIfTrue="1" operator="equal">
      <formula>"売"</formula>
    </cfRule>
    <cfRule type="cellIs" dxfId="1" priority="151" stopIfTrue="1" operator="equal">
      <formula>"買"</formula>
    </cfRule>
  </conditionalFormatting>
  <conditionalFormatting sqref="G20">
    <cfRule type="cellIs" dxfId="0" priority="150" stopIfTrue="1" operator="equal">
      <formula>"売"</formula>
    </cfRule>
    <cfRule type="cellIs" dxfId="1" priority="149" stopIfTrue="1" operator="equal">
      <formula>"買"</formula>
    </cfRule>
  </conditionalFormatting>
  <conditionalFormatting sqref="G21">
    <cfRule type="cellIs" dxfId="0" priority="148" stopIfTrue="1" operator="equal">
      <formula>"売"</formula>
    </cfRule>
    <cfRule type="cellIs" dxfId="1" priority="147" stopIfTrue="1" operator="equal">
      <formula>"買"</formula>
    </cfRule>
  </conditionalFormatting>
  <conditionalFormatting sqref="G22">
    <cfRule type="cellIs" dxfId="0" priority="146" stopIfTrue="1" operator="equal">
      <formula>"売"</formula>
    </cfRule>
    <cfRule type="cellIs" dxfId="1" priority="145" stopIfTrue="1" operator="equal">
      <formula>"買"</formula>
    </cfRule>
  </conditionalFormatting>
  <conditionalFormatting sqref="G23">
    <cfRule type="cellIs" dxfId="0" priority="144" stopIfTrue="1" operator="equal">
      <formula>"売"</formula>
    </cfRule>
    <cfRule type="cellIs" dxfId="1" priority="143" stopIfTrue="1" operator="equal">
      <formula>"買"</formula>
    </cfRule>
  </conditionalFormatting>
  <conditionalFormatting sqref="G24">
    <cfRule type="cellIs" dxfId="0" priority="142" stopIfTrue="1" operator="equal">
      <formula>"売"</formula>
    </cfRule>
    <cfRule type="cellIs" dxfId="1" priority="141" stopIfTrue="1" operator="equal">
      <formula>"買"</formula>
    </cfRule>
  </conditionalFormatting>
  <conditionalFormatting sqref="G25">
    <cfRule type="cellIs" dxfId="0" priority="136" stopIfTrue="1" operator="equal">
      <formula>"売"</formula>
    </cfRule>
    <cfRule type="cellIs" dxfId="1" priority="135" stopIfTrue="1" operator="equal">
      <formula>"買"</formula>
    </cfRule>
  </conditionalFormatting>
  <conditionalFormatting sqref="G26">
    <cfRule type="cellIs" dxfId="0" priority="134" stopIfTrue="1" operator="equal">
      <formula>"売"</formula>
    </cfRule>
    <cfRule type="cellIs" dxfId="1" priority="133" stopIfTrue="1" operator="equal">
      <formula>"買"</formula>
    </cfRule>
  </conditionalFormatting>
  <conditionalFormatting sqref="G27">
    <cfRule type="cellIs" dxfId="0" priority="132" stopIfTrue="1" operator="equal">
      <formula>"売"</formula>
    </cfRule>
    <cfRule type="cellIs" dxfId="1" priority="131" stopIfTrue="1" operator="equal">
      <formula>"買"</formula>
    </cfRule>
  </conditionalFormatting>
  <conditionalFormatting sqref="G28">
    <cfRule type="cellIs" dxfId="0" priority="130" stopIfTrue="1" operator="equal">
      <formula>"売"</formula>
    </cfRule>
    <cfRule type="cellIs" dxfId="1" priority="129" stopIfTrue="1" operator="equal">
      <formula>"買"</formula>
    </cfRule>
  </conditionalFormatting>
  <conditionalFormatting sqref="G29">
    <cfRule type="cellIs" dxfId="0" priority="128" stopIfTrue="1" operator="equal">
      <formula>"売"</formula>
    </cfRule>
    <cfRule type="cellIs" dxfId="1" priority="127" stopIfTrue="1" operator="equal">
      <formula>"買"</formula>
    </cfRule>
  </conditionalFormatting>
  <conditionalFormatting sqref="G30">
    <cfRule type="cellIs" dxfId="0" priority="126" stopIfTrue="1" operator="equal">
      <formula>"売"</formula>
    </cfRule>
    <cfRule type="cellIs" dxfId="1" priority="125" stopIfTrue="1" operator="equal">
      <formula>"買"</formula>
    </cfRule>
  </conditionalFormatting>
  <conditionalFormatting sqref="G31">
    <cfRule type="cellIs" dxfId="0" priority="124" stopIfTrue="1" operator="equal">
      <formula>"売"</formula>
    </cfRule>
    <cfRule type="cellIs" dxfId="1" priority="123" stopIfTrue="1" operator="equal">
      <formula>"買"</formula>
    </cfRule>
  </conditionalFormatting>
  <conditionalFormatting sqref="G32">
    <cfRule type="cellIs" dxfId="0" priority="122" stopIfTrue="1" operator="equal">
      <formula>"売"</formula>
    </cfRule>
    <cfRule type="cellIs" dxfId="1" priority="121" stopIfTrue="1" operator="equal">
      <formula>"買"</formula>
    </cfRule>
  </conditionalFormatting>
  <conditionalFormatting sqref="G33">
    <cfRule type="cellIs" dxfId="0" priority="120" stopIfTrue="1" operator="equal">
      <formula>"売"</formula>
    </cfRule>
    <cfRule type="cellIs" dxfId="1" priority="119" stopIfTrue="1" operator="equal">
      <formula>"買"</formula>
    </cfRule>
  </conditionalFormatting>
  <conditionalFormatting sqref="G34">
    <cfRule type="cellIs" dxfId="0" priority="118" stopIfTrue="1" operator="equal">
      <formula>"売"</formula>
    </cfRule>
    <cfRule type="cellIs" dxfId="1" priority="117" stopIfTrue="1" operator="equal">
      <formula>"買"</formula>
    </cfRule>
  </conditionalFormatting>
  <conditionalFormatting sqref="G35">
    <cfRule type="cellIs" dxfId="0" priority="116" stopIfTrue="1" operator="equal">
      <formula>"売"</formula>
    </cfRule>
    <cfRule type="cellIs" dxfId="1" priority="115" stopIfTrue="1" operator="equal">
      <formula>"買"</formula>
    </cfRule>
  </conditionalFormatting>
  <conditionalFormatting sqref="G36">
    <cfRule type="cellIs" dxfId="0" priority="114" stopIfTrue="1" operator="equal">
      <formula>"売"</formula>
    </cfRule>
    <cfRule type="cellIs" dxfId="1" priority="113" stopIfTrue="1" operator="equal">
      <formula>"買"</formula>
    </cfRule>
  </conditionalFormatting>
  <conditionalFormatting sqref="G37">
    <cfRule type="cellIs" dxfId="0" priority="112" stopIfTrue="1" operator="equal">
      <formula>"売"</formula>
    </cfRule>
    <cfRule type="cellIs" dxfId="1" priority="111" stopIfTrue="1" operator="equal">
      <formula>"買"</formula>
    </cfRule>
  </conditionalFormatting>
  <conditionalFormatting sqref="G38">
    <cfRule type="cellIs" dxfId="0" priority="110" stopIfTrue="1" operator="equal">
      <formula>"売"</formula>
    </cfRule>
    <cfRule type="cellIs" dxfId="1" priority="109" stopIfTrue="1" operator="equal">
      <formula>"買"</formula>
    </cfRule>
  </conditionalFormatting>
  <conditionalFormatting sqref="G39">
    <cfRule type="cellIs" dxfId="0" priority="108" stopIfTrue="1" operator="equal">
      <formula>"売"</formula>
    </cfRule>
    <cfRule type="cellIs" dxfId="1" priority="107" stopIfTrue="1" operator="equal">
      <formula>"買"</formula>
    </cfRule>
  </conditionalFormatting>
  <conditionalFormatting sqref="G40">
    <cfRule type="cellIs" dxfId="0" priority="106" stopIfTrue="1" operator="equal">
      <formula>"売"</formula>
    </cfRule>
    <cfRule type="cellIs" dxfId="1" priority="105" stopIfTrue="1" operator="equal">
      <formula>"買"</formula>
    </cfRule>
  </conditionalFormatting>
  <conditionalFormatting sqref="G41">
    <cfRule type="cellIs" dxfId="0" priority="104" stopIfTrue="1" operator="equal">
      <formula>"売"</formula>
    </cfRule>
    <cfRule type="cellIs" dxfId="1" priority="103" stopIfTrue="1" operator="equal">
      <formula>"買"</formula>
    </cfRule>
  </conditionalFormatting>
  <conditionalFormatting sqref="G42">
    <cfRule type="cellIs" dxfId="0" priority="102" stopIfTrue="1" operator="equal">
      <formula>"売"</formula>
    </cfRule>
    <cfRule type="cellIs" dxfId="1" priority="101" stopIfTrue="1" operator="equal">
      <formula>"買"</formula>
    </cfRule>
  </conditionalFormatting>
  <conditionalFormatting sqref="G43">
    <cfRule type="cellIs" dxfId="0" priority="100" stopIfTrue="1" operator="equal">
      <formula>"売"</formula>
    </cfRule>
    <cfRule type="cellIs" dxfId="1" priority="99" stopIfTrue="1" operator="equal">
      <formula>"買"</formula>
    </cfRule>
  </conditionalFormatting>
  <conditionalFormatting sqref="G44">
    <cfRule type="cellIs" dxfId="0" priority="98" stopIfTrue="1" operator="equal">
      <formula>"売"</formula>
    </cfRule>
    <cfRule type="cellIs" dxfId="1" priority="97" stopIfTrue="1" operator="equal">
      <formula>"買"</formula>
    </cfRule>
  </conditionalFormatting>
  <conditionalFormatting sqref="G45">
    <cfRule type="cellIs" dxfId="0" priority="96" stopIfTrue="1" operator="equal">
      <formula>"売"</formula>
    </cfRule>
    <cfRule type="cellIs" dxfId="1" priority="95" stopIfTrue="1" operator="equal">
      <formula>"買"</formula>
    </cfRule>
  </conditionalFormatting>
  <conditionalFormatting sqref="G46">
    <cfRule type="cellIs" dxfId="0" priority="94" stopIfTrue="1" operator="equal">
      <formula>"売"</formula>
    </cfRule>
    <cfRule type="cellIs" dxfId="1" priority="93" stopIfTrue="1" operator="equal">
      <formula>"買"</formula>
    </cfRule>
  </conditionalFormatting>
  <conditionalFormatting sqref="G47">
    <cfRule type="cellIs" dxfId="0" priority="92" stopIfTrue="1" operator="equal">
      <formula>"売"</formula>
    </cfRule>
    <cfRule type="cellIs" dxfId="1" priority="91" stopIfTrue="1" operator="equal">
      <formula>"買"</formula>
    </cfRule>
  </conditionalFormatting>
  <conditionalFormatting sqref="G48">
    <cfRule type="cellIs" dxfId="0" priority="90" stopIfTrue="1" operator="equal">
      <formula>"売"</formula>
    </cfRule>
    <cfRule type="cellIs" dxfId="1" priority="89" stopIfTrue="1" operator="equal">
      <formula>"買"</formula>
    </cfRule>
  </conditionalFormatting>
  <conditionalFormatting sqref="G49">
    <cfRule type="cellIs" dxfId="0" priority="88" stopIfTrue="1" operator="equal">
      <formula>"売"</formula>
    </cfRule>
    <cfRule type="cellIs" dxfId="1" priority="87" stopIfTrue="1" operator="equal">
      <formula>"買"</formula>
    </cfRule>
  </conditionalFormatting>
  <conditionalFormatting sqref="G50">
    <cfRule type="cellIs" dxfId="0" priority="86" stopIfTrue="1" operator="equal">
      <formula>"売"</formula>
    </cfRule>
    <cfRule type="cellIs" dxfId="1" priority="85" stopIfTrue="1" operator="equal">
      <formula>"買"</formula>
    </cfRule>
  </conditionalFormatting>
  <conditionalFormatting sqref="G51">
    <cfRule type="cellIs" dxfId="0" priority="84" stopIfTrue="1" operator="equal">
      <formula>"売"</formula>
    </cfRule>
    <cfRule type="cellIs" dxfId="1" priority="83" stopIfTrue="1" operator="equal">
      <formula>"買"</formula>
    </cfRule>
  </conditionalFormatting>
  <conditionalFormatting sqref="G52">
    <cfRule type="cellIs" dxfId="0" priority="82" stopIfTrue="1" operator="equal">
      <formula>"売"</formula>
    </cfRule>
    <cfRule type="cellIs" dxfId="1" priority="81" stopIfTrue="1" operator="equal">
      <formula>"買"</formula>
    </cfRule>
  </conditionalFormatting>
  <conditionalFormatting sqref="G53">
    <cfRule type="cellIs" dxfId="0" priority="80" stopIfTrue="1" operator="equal">
      <formula>"売"</formula>
    </cfRule>
    <cfRule type="cellIs" dxfId="1" priority="79" stopIfTrue="1" operator="equal">
      <formula>"買"</formula>
    </cfRule>
  </conditionalFormatting>
  <conditionalFormatting sqref="G54">
    <cfRule type="cellIs" dxfId="0" priority="78" stopIfTrue="1" operator="equal">
      <formula>"売"</formula>
    </cfRule>
    <cfRule type="cellIs" dxfId="1" priority="77" stopIfTrue="1" operator="equal">
      <formula>"買"</formula>
    </cfRule>
  </conditionalFormatting>
  <conditionalFormatting sqref="G55">
    <cfRule type="cellIs" dxfId="0" priority="76" stopIfTrue="1" operator="equal">
      <formula>"売"</formula>
    </cfRule>
    <cfRule type="cellIs" dxfId="1" priority="75" stopIfTrue="1" operator="equal">
      <formula>"買"</formula>
    </cfRule>
  </conditionalFormatting>
  <conditionalFormatting sqref="G56">
    <cfRule type="cellIs" dxfId="0" priority="74" stopIfTrue="1" operator="equal">
      <formula>"売"</formula>
    </cfRule>
    <cfRule type="cellIs" dxfId="1" priority="73" stopIfTrue="1" operator="equal">
      <formula>"買"</formula>
    </cfRule>
  </conditionalFormatting>
  <conditionalFormatting sqref="G57">
    <cfRule type="cellIs" dxfId="0" priority="72" stopIfTrue="1" operator="equal">
      <formula>"売"</formula>
    </cfRule>
    <cfRule type="cellIs" dxfId="1" priority="71" stopIfTrue="1" operator="equal">
      <formula>"買"</formula>
    </cfRule>
  </conditionalFormatting>
  <conditionalFormatting sqref="G58">
    <cfRule type="cellIs" dxfId="0" priority="70" stopIfTrue="1" operator="equal">
      <formula>"売"</formula>
    </cfRule>
    <cfRule type="cellIs" dxfId="1" priority="69" stopIfTrue="1" operator="equal">
      <formula>"買"</formula>
    </cfRule>
  </conditionalFormatting>
  <conditionalFormatting sqref="G59">
    <cfRule type="cellIs" dxfId="0" priority="68" stopIfTrue="1" operator="equal">
      <formula>"売"</formula>
    </cfRule>
    <cfRule type="cellIs" dxfId="1" priority="67" stopIfTrue="1" operator="equal">
      <formula>"買"</formula>
    </cfRule>
  </conditionalFormatting>
  <conditionalFormatting sqref="G60">
    <cfRule type="cellIs" dxfId="0" priority="66" stopIfTrue="1" operator="equal">
      <formula>"売"</formula>
    </cfRule>
    <cfRule type="cellIs" dxfId="1" priority="65" stopIfTrue="1" operator="equal">
      <formula>"買"</formula>
    </cfRule>
  </conditionalFormatting>
  <conditionalFormatting sqref="G61">
    <cfRule type="cellIs" dxfId="0" priority="58" stopIfTrue="1" operator="equal">
      <formula>"売"</formula>
    </cfRule>
    <cfRule type="cellIs" dxfId="1" priority="57" stopIfTrue="1" operator="equal">
      <formula>"買"</formula>
    </cfRule>
  </conditionalFormatting>
  <conditionalFormatting sqref="G62">
    <cfRule type="cellIs" dxfId="0" priority="62" stopIfTrue="1" operator="equal">
      <formula>"売"</formula>
    </cfRule>
    <cfRule type="cellIs" dxfId="1" priority="61" stopIfTrue="1" operator="equal">
      <formula>"買"</formula>
    </cfRule>
  </conditionalFormatting>
  <conditionalFormatting sqref="G63">
    <cfRule type="cellIs" dxfId="0" priority="56" stopIfTrue="1" operator="equal">
      <formula>"売"</formula>
    </cfRule>
    <cfRule type="cellIs" dxfId="1" priority="55" stopIfTrue="1" operator="equal">
      <formula>"買"</formula>
    </cfRule>
  </conditionalFormatting>
  <conditionalFormatting sqref="G64">
    <cfRule type="cellIs" dxfId="0" priority="54" stopIfTrue="1" operator="equal">
      <formula>"売"</formula>
    </cfRule>
    <cfRule type="cellIs" dxfId="1" priority="53" stopIfTrue="1" operator="equal">
      <formula>"買"</formula>
    </cfRule>
  </conditionalFormatting>
  <conditionalFormatting sqref="G65">
    <cfRule type="cellIs" dxfId="0" priority="52" stopIfTrue="1" operator="equal">
      <formula>"売"</formula>
    </cfRule>
    <cfRule type="cellIs" dxfId="1" priority="51" stopIfTrue="1" operator="equal">
      <formula>"買"</formula>
    </cfRule>
  </conditionalFormatting>
  <conditionalFormatting sqref="G66">
    <cfRule type="cellIs" dxfId="0" priority="50" stopIfTrue="1" operator="equal">
      <formula>"売"</formula>
    </cfRule>
    <cfRule type="cellIs" dxfId="1" priority="49" stopIfTrue="1" operator="equal">
      <formula>"買"</formula>
    </cfRule>
  </conditionalFormatting>
  <conditionalFormatting sqref="G67">
    <cfRule type="cellIs" dxfId="0" priority="48" stopIfTrue="1" operator="equal">
      <formula>"売"</formula>
    </cfRule>
    <cfRule type="cellIs" dxfId="1" priority="47" stopIfTrue="1" operator="equal">
      <formula>"買"</formula>
    </cfRule>
  </conditionalFormatting>
  <conditionalFormatting sqref="G68">
    <cfRule type="cellIs" dxfId="0" priority="46" stopIfTrue="1" operator="equal">
      <formula>"売"</formula>
    </cfRule>
    <cfRule type="cellIs" dxfId="1" priority="45" stopIfTrue="1" operator="equal">
      <formula>"買"</formula>
    </cfRule>
  </conditionalFormatting>
  <conditionalFormatting sqref="G69">
    <cfRule type="cellIs" dxfId="0" priority="42" stopIfTrue="1" operator="equal">
      <formula>"売"</formula>
    </cfRule>
    <cfRule type="cellIs" dxfId="1" priority="41" stopIfTrue="1" operator="equal">
      <formula>"買"</formula>
    </cfRule>
  </conditionalFormatting>
  <conditionalFormatting sqref="G70">
    <cfRule type="cellIs" dxfId="0" priority="40" stopIfTrue="1" operator="equal">
      <formula>"売"</formula>
    </cfRule>
    <cfRule type="cellIs" dxfId="1" priority="39" stopIfTrue="1" operator="equal">
      <formula>"買"</formula>
    </cfRule>
  </conditionalFormatting>
  <conditionalFormatting sqref="G71">
    <cfRule type="cellIs" dxfId="0" priority="38" stopIfTrue="1" operator="equal">
      <formula>"売"</formula>
    </cfRule>
    <cfRule type="cellIs" dxfId="1" priority="37" stopIfTrue="1" operator="equal">
      <formula>"買"</formula>
    </cfRule>
  </conditionalFormatting>
  <conditionalFormatting sqref="G72">
    <cfRule type="cellIs" dxfId="0" priority="36" stopIfTrue="1" operator="equal">
      <formula>"売"</formula>
    </cfRule>
    <cfRule type="cellIs" dxfId="1" priority="35" stopIfTrue="1" operator="equal">
      <formula>"買"</formula>
    </cfRule>
  </conditionalFormatting>
  <conditionalFormatting sqref="G73">
    <cfRule type="cellIs" dxfId="0" priority="34" stopIfTrue="1" operator="equal">
      <formula>"売"</formula>
    </cfRule>
    <cfRule type="cellIs" dxfId="1" priority="33" stopIfTrue="1" operator="equal">
      <formula>"買"</formula>
    </cfRule>
  </conditionalFormatting>
  <conditionalFormatting sqref="G74">
    <cfRule type="cellIs" dxfId="0" priority="32" stopIfTrue="1" operator="equal">
      <formula>"売"</formula>
    </cfRule>
    <cfRule type="cellIs" dxfId="1" priority="31" stopIfTrue="1" operator="equal">
      <formula>"買"</formula>
    </cfRule>
  </conditionalFormatting>
  <conditionalFormatting sqref="G75">
    <cfRule type="cellIs" dxfId="0" priority="30" stopIfTrue="1" operator="equal">
      <formula>"売"</formula>
    </cfRule>
    <cfRule type="cellIs" dxfId="1" priority="29" stopIfTrue="1" operator="equal">
      <formula>"買"</formula>
    </cfRule>
  </conditionalFormatting>
  <conditionalFormatting sqref="G76">
    <cfRule type="cellIs" dxfId="0" priority="28" stopIfTrue="1" operator="equal">
      <formula>"売"</formula>
    </cfRule>
    <cfRule type="cellIs" dxfId="1" priority="27" stopIfTrue="1" operator="equal">
      <formula>"買"</formula>
    </cfRule>
  </conditionalFormatting>
  <conditionalFormatting sqref="G77">
    <cfRule type="cellIs" dxfId="0" priority="26" stopIfTrue="1" operator="equal">
      <formula>"売"</formula>
    </cfRule>
    <cfRule type="cellIs" dxfId="1" priority="25" stopIfTrue="1" operator="equal">
      <formula>"買"</formula>
    </cfRule>
  </conditionalFormatting>
  <conditionalFormatting sqref="G78">
    <cfRule type="cellIs" dxfId="0" priority="24" stopIfTrue="1" operator="equal">
      <formula>"売"</formula>
    </cfRule>
    <cfRule type="cellIs" dxfId="1" priority="23" stopIfTrue="1" operator="equal">
      <formula>"買"</formula>
    </cfRule>
  </conditionalFormatting>
  <conditionalFormatting sqref="G79">
    <cfRule type="cellIs" dxfId="0" priority="22" stopIfTrue="1" operator="equal">
      <formula>"売"</formula>
    </cfRule>
    <cfRule type="cellIs" dxfId="1" priority="21" stopIfTrue="1" operator="equal">
      <formula>"買"</formula>
    </cfRule>
  </conditionalFormatting>
  <conditionalFormatting sqref="G80">
    <cfRule type="cellIs" dxfId="0" priority="20" stopIfTrue="1" operator="equal">
      <formula>"売"</formula>
    </cfRule>
    <cfRule type="cellIs" dxfId="1" priority="19" stopIfTrue="1" operator="equal">
      <formula>"買"</formula>
    </cfRule>
  </conditionalFormatting>
  <conditionalFormatting sqref="G81">
    <cfRule type="cellIs" dxfId="0" priority="18" stopIfTrue="1" operator="equal">
      <formula>"売"</formula>
    </cfRule>
    <cfRule type="cellIs" dxfId="1" priority="17" stopIfTrue="1" operator="equal">
      <formula>"買"</formula>
    </cfRule>
  </conditionalFormatting>
  <conditionalFormatting sqref="G82">
    <cfRule type="cellIs" dxfId="0" priority="16" stopIfTrue="1" operator="equal">
      <formula>"売"</formula>
    </cfRule>
    <cfRule type="cellIs" dxfId="1" priority="15" stopIfTrue="1" operator="equal">
      <formula>"買"</formula>
    </cfRule>
  </conditionalFormatting>
  <conditionalFormatting sqref="G83">
    <cfRule type="cellIs" dxfId="0" priority="14" stopIfTrue="1" operator="equal">
      <formula>"売"</formula>
    </cfRule>
    <cfRule type="cellIs" dxfId="1" priority="13" stopIfTrue="1" operator="equal">
      <formula>"買"</formula>
    </cfRule>
  </conditionalFormatting>
  <conditionalFormatting sqref="G84">
    <cfRule type="cellIs" dxfId="0" priority="12" stopIfTrue="1" operator="equal">
      <formula>"売"</formula>
    </cfRule>
    <cfRule type="cellIs" dxfId="1" priority="11" stopIfTrue="1" operator="equal">
      <formula>"買"</formula>
    </cfRule>
  </conditionalFormatting>
  <conditionalFormatting sqref="G85">
    <cfRule type="cellIs" dxfId="0" priority="10" stopIfTrue="1" operator="equal">
      <formula>"売"</formula>
    </cfRule>
    <cfRule type="cellIs" dxfId="1" priority="9" stopIfTrue="1" operator="equal">
      <formula>"買"</formula>
    </cfRule>
  </conditionalFormatting>
  <conditionalFormatting sqref="G86">
    <cfRule type="cellIs" dxfId="0" priority="8" stopIfTrue="1" operator="equal">
      <formula>"売"</formula>
    </cfRule>
    <cfRule type="cellIs" dxfId="1" priority="7" stopIfTrue="1" operator="equal">
      <formula>"買"</formula>
    </cfRule>
  </conditionalFormatting>
  <conditionalFormatting sqref="G87">
    <cfRule type="cellIs" dxfId="0" priority="6" stopIfTrue="1" operator="equal">
      <formula>"売"</formula>
    </cfRule>
    <cfRule type="cellIs" dxfId="1" priority="5" stopIfTrue="1" operator="equal">
      <formula>"買"</formula>
    </cfRule>
  </conditionalFormatting>
  <conditionalFormatting sqref="G88">
    <cfRule type="cellIs" dxfId="0" priority="4" stopIfTrue="1" operator="equal">
      <formula>"売"</formula>
    </cfRule>
    <cfRule type="cellIs" dxfId="1" priority="3" stopIfTrue="1" operator="equal">
      <formula>"買"</formula>
    </cfRule>
  </conditionalFormatting>
  <conditionalFormatting sqref="G89">
    <cfRule type="cellIs" dxfId="0" priority="2" stopIfTrue="1" operator="equal">
      <formula>"売"</formula>
    </cfRule>
    <cfRule type="cellIs" dxfId="1" priority="1" stopIfTrue="1" operator="equal">
      <formula>"買"</formula>
    </cfRule>
  </conditionalFormatting>
  <conditionalFormatting sqref="G90:G108">
    <cfRule type="cellIs" dxfId="1" priority="273" stopIfTrue="1" operator="equal">
      <formula>"買"</formula>
    </cfRule>
    <cfRule type="cellIs" dxfId="0" priority="274" stopIfTrue="1" operator="equal">
      <formula>"売"</formula>
    </cfRule>
  </conditionalFormatting>
  <dataValidations count="1">
    <dataValidation type="list" allowBlank="1" showInputMessage="1" showErrorMessage="1" sqref="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G108">
      <formula1>"買,売"</formula1>
    </dataValidation>
  </dataValidations>
  <pageMargins left="0.7" right="0.7" top="0.75" bottom="0.75" header="0.3" footer="0.3"/>
  <pageSetup paperSize="9" orientation="portrait" horizontalDpi="600" vertic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X109"/>
  <sheetViews>
    <sheetView workbookViewId="0">
      <pane ySplit="8" topLeftCell="A78" activePane="bottomLeft" state="frozen"/>
      <selection/>
      <selection pane="bottomLeft" activeCell="D3" sqref="D3:I3"/>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500000</v>
      </c>
      <c r="M2" s="54"/>
      <c r="N2" s="2" t="s">
        <v>15</v>
      </c>
      <c r="O2" s="2"/>
      <c r="P2" s="26">
        <f>SUM(L2,D4)</f>
        <v>750773.62690317</v>
      </c>
      <c r="Q2" s="3"/>
      <c r="R2" s="49"/>
      <c r="S2" s="49"/>
      <c r="T2" s="49"/>
    </row>
    <row r="3" ht="57" customHeight="1" spans="2:19">
      <c r="B3" s="2" t="s">
        <v>16</v>
      </c>
      <c r="C3" s="2"/>
      <c r="D3" s="4" t="s">
        <v>55</v>
      </c>
      <c r="E3" s="4"/>
      <c r="F3" s="4"/>
      <c r="G3" s="4"/>
      <c r="H3" s="4"/>
      <c r="I3" s="4"/>
      <c r="J3" s="2" t="s">
        <v>18</v>
      </c>
      <c r="K3" s="2"/>
      <c r="L3" s="4" t="s">
        <v>56</v>
      </c>
      <c r="M3" s="27"/>
      <c r="N3" s="27"/>
      <c r="O3" s="27"/>
      <c r="P3" s="27"/>
      <c r="Q3" s="27"/>
      <c r="R3" s="49"/>
      <c r="S3" s="49"/>
    </row>
    <row r="4" spans="2:20">
      <c r="B4" s="2" t="s">
        <v>20</v>
      </c>
      <c r="C4" s="2"/>
      <c r="D4" s="5">
        <f>SUM($R$9:$S$993)</f>
        <v>250773.62690317</v>
      </c>
      <c r="E4" s="5"/>
      <c r="F4" s="2" t="s">
        <v>21</v>
      </c>
      <c r="G4" s="2"/>
      <c r="H4" s="6">
        <f>SUM($T$9:$U$108)</f>
        <v>361.999999999996</v>
      </c>
      <c r="I4" s="3"/>
      <c r="J4" s="28" t="s">
        <v>22</v>
      </c>
      <c r="K4" s="28"/>
      <c r="L4" s="26">
        <f>MAX($C$9:$D$990)-C9</f>
        <v>250773.62690317</v>
      </c>
      <c r="M4" s="26"/>
      <c r="N4" s="28" t="s">
        <v>23</v>
      </c>
      <c r="O4" s="28"/>
      <c r="P4" s="5">
        <f>SUMIF(R9:S990,"&lt;0",R9:S990)</f>
        <v>-170300.662537965</v>
      </c>
      <c r="Q4" s="5"/>
      <c r="R4" s="49"/>
      <c r="S4" s="49"/>
      <c r="T4" s="49"/>
    </row>
    <row r="5" spans="2:20">
      <c r="B5" s="7" t="s">
        <v>24</v>
      </c>
      <c r="C5" s="3">
        <f>COUNTIF($R$9:$R$990,"&gt;0")</f>
        <v>54</v>
      </c>
      <c r="D5" s="2" t="s">
        <v>25</v>
      </c>
      <c r="E5" s="8">
        <f>COUNTIF($R$9:$R$990,"&lt;0")</f>
        <v>27</v>
      </c>
      <c r="F5" s="2" t="s">
        <v>26</v>
      </c>
      <c r="G5" s="3">
        <f>COUNTIF($R$9:$R$990,"=0")</f>
        <v>0</v>
      </c>
      <c r="H5" s="2" t="s">
        <v>27</v>
      </c>
      <c r="I5" s="29">
        <f>C5/SUM(C5,E5,G5)</f>
        <v>0.666666666666667</v>
      </c>
      <c r="J5" s="7" t="s">
        <v>28</v>
      </c>
      <c r="K5" s="2"/>
      <c r="L5" s="30">
        <f>MAX(V9:V993)</f>
        <v>6</v>
      </c>
      <c r="M5" s="31"/>
      <c r="N5" s="32" t="s">
        <v>29</v>
      </c>
      <c r="O5" s="33"/>
      <c r="P5" s="30">
        <f>MAX(W9:W993)</f>
        <v>5</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500000</v>
      </c>
      <c r="D9" s="24"/>
      <c r="E9" s="23">
        <v>2018</v>
      </c>
      <c r="F9" s="25">
        <v>43644</v>
      </c>
      <c r="G9" s="23" t="s">
        <v>44</v>
      </c>
      <c r="H9" s="23">
        <v>110.38</v>
      </c>
      <c r="I9" s="23"/>
      <c r="J9" s="23">
        <v>20</v>
      </c>
      <c r="K9" s="24">
        <f t="shared" ref="K9:K58" si="0">IF(J9="","",C9*0.01)</f>
        <v>5000</v>
      </c>
      <c r="L9" s="24"/>
      <c r="M9" s="48">
        <f>IF(J9="","",(K9/J9)/LOOKUP(RIGHT($D$2,3),定数!$A$6:$A$13,定数!$B$6:$B$13))</f>
        <v>2.5</v>
      </c>
      <c r="N9" s="23">
        <v>2018</v>
      </c>
      <c r="O9" s="25">
        <v>43644</v>
      </c>
      <c r="P9" s="23">
        <v>110.61</v>
      </c>
      <c r="Q9" s="23"/>
      <c r="R9" s="52">
        <f>IF(P9="","",T9*M9*LOOKUP(RIGHT($D$2,3),定数!$A$6:$A$13,定数!$B$6:$B$13))</f>
        <v>5750.0000000001</v>
      </c>
      <c r="S9" s="52"/>
      <c r="T9" s="53">
        <f>IF(P9="","",IF(G9="買",(P9-H9),(H9-P9))*IF(RIGHT($D$2,3)="JPY",100,10000))</f>
        <v>23.0000000000004</v>
      </c>
      <c r="U9" s="53"/>
      <c r="V9" s="56">
        <f>IF(T9&lt;&gt;"",IF(T9&gt;0,1+V8,0),"")</f>
        <v>1</v>
      </c>
      <c r="W9">
        <f>IF(T9&lt;&gt;"",IF(T9&lt;0,1+W8,0),"")</f>
        <v>0</v>
      </c>
    </row>
    <row r="10" spans="2:23">
      <c r="B10" s="23">
        <v>2</v>
      </c>
      <c r="C10" s="24">
        <f>IF(R9="","",C9+R9)</f>
        <v>505750</v>
      </c>
      <c r="D10" s="24"/>
      <c r="E10" s="23" t="s">
        <v>45</v>
      </c>
      <c r="F10" s="25">
        <v>43645</v>
      </c>
      <c r="G10" s="23" t="s">
        <v>44</v>
      </c>
      <c r="H10" s="23">
        <v>110.78</v>
      </c>
      <c r="I10" s="23"/>
      <c r="J10" s="23">
        <v>17</v>
      </c>
      <c r="K10" s="24">
        <f t="shared" si="0"/>
        <v>5057.5</v>
      </c>
      <c r="L10" s="24"/>
      <c r="M10" s="48">
        <f>IF(J10="","",(K10/J10)/LOOKUP(RIGHT($D$2,3),定数!$A$6:$A$13,定数!$B$6:$B$13))</f>
        <v>2.975</v>
      </c>
      <c r="N10" s="23" t="s">
        <v>45</v>
      </c>
      <c r="O10" s="25">
        <v>43645</v>
      </c>
      <c r="P10" s="23">
        <v>110.61</v>
      </c>
      <c r="Q10" s="23"/>
      <c r="R10" s="52">
        <f>IF(P10="","",T10*M10*LOOKUP(RIGHT($D$2,3),定数!$A$6:$A$13,定数!$B$6:$B$13))</f>
        <v>-5057.50000000006</v>
      </c>
      <c r="S10" s="52"/>
      <c r="T10" s="53">
        <f>IF(P10="","",IF(G10="買",(P10-H10),(H10-P10))*IF(RIGHT($D$2,3)="JPY",100,10000))</f>
        <v>-17.0000000000002</v>
      </c>
      <c r="U10" s="53"/>
      <c r="V10" s="1">
        <f>IF(T10&lt;&gt;"",IF(T10&gt;0,1+V9,0),"")</f>
        <v>0</v>
      </c>
      <c r="W10">
        <f t="shared" ref="W10:W73" si="1">IF(T10&lt;&gt;"",IF(T10&lt;0,1+W9,0),"")</f>
        <v>1</v>
      </c>
    </row>
    <row r="11" spans="2:23">
      <c r="B11" s="23">
        <v>3</v>
      </c>
      <c r="C11" s="24">
        <f t="shared" ref="C11:C58" si="2">IF(R10="","",C10+R10)</f>
        <v>500692.5</v>
      </c>
      <c r="D11" s="24"/>
      <c r="E11" s="23" t="s">
        <v>45</v>
      </c>
      <c r="F11" s="25">
        <v>43648</v>
      </c>
      <c r="G11" s="23" t="s">
        <v>44</v>
      </c>
      <c r="H11" s="23">
        <v>110.87</v>
      </c>
      <c r="I11" s="23"/>
      <c r="J11" s="23">
        <v>13</v>
      </c>
      <c r="K11" s="24">
        <f t="shared" si="0"/>
        <v>5006.925</v>
      </c>
      <c r="L11" s="24"/>
      <c r="M11" s="48">
        <f>IF(J11="","",(K11/J11)/LOOKUP(RIGHT($D$2,3),定数!$A$6:$A$13,定数!$B$6:$B$13))</f>
        <v>3.85148076923077</v>
      </c>
      <c r="N11" s="23" t="s">
        <v>45</v>
      </c>
      <c r="O11" s="25">
        <v>43648</v>
      </c>
      <c r="P11" s="23">
        <v>111.02</v>
      </c>
      <c r="Q11" s="23"/>
      <c r="R11" s="52">
        <f>IF(P11="","",T11*M11*LOOKUP(RIGHT($D$2,3),定数!$A$6:$A$13,定数!$B$6:$B$13))</f>
        <v>5777.22115384583</v>
      </c>
      <c r="S11" s="52"/>
      <c r="T11" s="53">
        <f t="shared" ref="T11:T74" si="3">IF(P11="","",IF(G11="買",(P11-H11),(H11-P11))*IF(RIGHT($D$2,3)="JPY",100,10000))</f>
        <v>14.9999999999991</v>
      </c>
      <c r="U11" s="53"/>
      <c r="V11" s="1">
        <f>IF(T11&lt;&gt;"",IF(T11&gt;0,1+V10,0),"")</f>
        <v>1</v>
      </c>
      <c r="W11">
        <f t="shared" si="1"/>
        <v>0</v>
      </c>
    </row>
    <row r="12" spans="1:24">
      <c r="A12" s="79"/>
      <c r="B12" s="82">
        <v>4</v>
      </c>
      <c r="C12" s="83">
        <f t="shared" si="2"/>
        <v>506469.721153846</v>
      </c>
      <c r="D12" s="83"/>
      <c r="E12" s="82" t="s">
        <v>45</v>
      </c>
      <c r="F12" s="84">
        <v>43651</v>
      </c>
      <c r="G12" s="82" t="s">
        <v>46</v>
      </c>
      <c r="H12" s="82">
        <v>110.38</v>
      </c>
      <c r="I12" s="82"/>
      <c r="J12" s="82">
        <v>23</v>
      </c>
      <c r="K12" s="83">
        <f t="shared" si="0"/>
        <v>5064.69721153846</v>
      </c>
      <c r="L12" s="83"/>
      <c r="M12" s="88">
        <f>IF(J12="","",(K12/J12)/LOOKUP(RIGHT($D$2,3),定数!$A$6:$A$13,定数!$B$6:$B$13))</f>
        <v>2.20204226588629</v>
      </c>
      <c r="N12" s="82" t="s">
        <v>45</v>
      </c>
      <c r="O12" s="84">
        <v>43651</v>
      </c>
      <c r="P12" s="82">
        <v>110.61</v>
      </c>
      <c r="Q12" s="82"/>
      <c r="R12" s="90">
        <f>IF(P12="","",T12*M12*LOOKUP(RIGHT($D$2,3),定数!$A$6:$A$13,定数!$B$6:$B$13))</f>
        <v>-5064.69721153855</v>
      </c>
      <c r="S12" s="90"/>
      <c r="T12" s="91">
        <f t="shared" si="3"/>
        <v>-23.0000000000004</v>
      </c>
      <c r="U12" s="91"/>
      <c r="V12" s="92">
        <f>IF(T12&lt;&gt;"",IF(T12&gt;0,1+V11,0),"")</f>
        <v>0</v>
      </c>
      <c r="W12" s="79">
        <f t="shared" si="1"/>
        <v>1</v>
      </c>
      <c r="X12" s="79" t="s">
        <v>47</v>
      </c>
    </row>
    <row r="13" spans="1:24">
      <c r="A13" s="79"/>
      <c r="B13" s="82">
        <v>5</v>
      </c>
      <c r="C13" s="83">
        <f t="shared" si="2"/>
        <v>501405.023942307</v>
      </c>
      <c r="D13" s="83"/>
      <c r="E13" s="82" t="s">
        <v>45</v>
      </c>
      <c r="F13" s="84">
        <v>43652</v>
      </c>
      <c r="G13" s="82" t="s">
        <v>46</v>
      </c>
      <c r="H13" s="82">
        <v>110.61</v>
      </c>
      <c r="I13" s="82"/>
      <c r="J13" s="82">
        <v>5</v>
      </c>
      <c r="K13" s="83">
        <f t="shared" si="0"/>
        <v>5014.05023942307</v>
      </c>
      <c r="L13" s="83"/>
      <c r="M13" s="88">
        <f>IF(J13="","",(K13/J13)/LOOKUP(RIGHT($D$2,3),定数!$A$6:$A$13,定数!$B$6:$B$13))</f>
        <v>10.0281004788461</v>
      </c>
      <c r="N13" s="82" t="s">
        <v>45</v>
      </c>
      <c r="O13" s="84">
        <v>43652</v>
      </c>
      <c r="P13" s="82">
        <v>110.55</v>
      </c>
      <c r="Q13" s="82"/>
      <c r="R13" s="90">
        <f>IF(P13="","",T13*M13*LOOKUP(RIGHT($D$2,3),定数!$A$6:$A$13,定数!$B$6:$B$13))</f>
        <v>6016.86028730792</v>
      </c>
      <c r="S13" s="90"/>
      <c r="T13" s="91">
        <f t="shared" si="3"/>
        <v>6.00000000000023</v>
      </c>
      <c r="U13" s="91"/>
      <c r="V13" s="92">
        <f t="shared" ref="V13:V22" si="4">IF(T13&lt;&gt;"",IF(T13&gt;0,1+V12,0),"")</f>
        <v>1</v>
      </c>
      <c r="W13" s="79">
        <f t="shared" si="1"/>
        <v>0</v>
      </c>
      <c r="X13" s="79" t="s">
        <v>48</v>
      </c>
    </row>
    <row r="14" spans="2:24">
      <c r="B14" s="23">
        <v>6</v>
      </c>
      <c r="C14" s="24">
        <f t="shared" si="2"/>
        <v>507421.884229615</v>
      </c>
      <c r="D14" s="24"/>
      <c r="E14" s="23" t="s">
        <v>45</v>
      </c>
      <c r="F14" s="25">
        <v>43652</v>
      </c>
      <c r="G14" s="23" t="s">
        <v>46</v>
      </c>
      <c r="H14" s="23">
        <v>110.45</v>
      </c>
      <c r="I14" s="23"/>
      <c r="J14" s="23">
        <v>9</v>
      </c>
      <c r="K14" s="24">
        <f t="shared" si="0"/>
        <v>5074.21884229615</v>
      </c>
      <c r="L14" s="24"/>
      <c r="M14" s="48">
        <f>IF(J14="","",(K14/J14)/LOOKUP(RIGHT($D$2,3),定数!$A$6:$A$13,定数!$B$6:$B$13))</f>
        <v>5.63802093588461</v>
      </c>
      <c r="N14" s="23" t="s">
        <v>45</v>
      </c>
      <c r="O14" s="25">
        <v>43652</v>
      </c>
      <c r="P14" s="23">
        <v>110.37</v>
      </c>
      <c r="Q14" s="23"/>
      <c r="R14" s="52">
        <f>IF(P14="","",T14*M14*LOOKUP(RIGHT($D$2,3),定数!$A$6:$A$13,定数!$B$6:$B$13))</f>
        <v>4510.4167487076</v>
      </c>
      <c r="S14" s="52"/>
      <c r="T14" s="53">
        <f t="shared" si="3"/>
        <v>7.99999999999983</v>
      </c>
      <c r="U14" s="53"/>
      <c r="V14" s="1">
        <f t="shared" si="4"/>
        <v>2</v>
      </c>
      <c r="W14">
        <f t="shared" si="1"/>
        <v>0</v>
      </c>
      <c r="X14" s="79" t="s">
        <v>49</v>
      </c>
    </row>
    <row r="15" spans="2:23">
      <c r="B15" s="23">
        <v>7</v>
      </c>
      <c r="C15" s="24">
        <f t="shared" si="2"/>
        <v>511932.300978323</v>
      </c>
      <c r="D15" s="24"/>
      <c r="E15" s="23" t="s">
        <v>45</v>
      </c>
      <c r="F15" s="25">
        <v>43658</v>
      </c>
      <c r="G15" s="23" t="s">
        <v>44</v>
      </c>
      <c r="H15" s="23">
        <v>112.53</v>
      </c>
      <c r="I15" s="23"/>
      <c r="J15" s="23">
        <v>7</v>
      </c>
      <c r="K15" s="24">
        <f t="shared" si="0"/>
        <v>5119.32300978323</v>
      </c>
      <c r="L15" s="24"/>
      <c r="M15" s="48">
        <f>IF(J15="","",(K15/J15)/LOOKUP(RIGHT($D$2,3),定数!$A$6:$A$13,定数!$B$6:$B$13))</f>
        <v>7.31331858540461</v>
      </c>
      <c r="N15" s="23" t="s">
        <v>45</v>
      </c>
      <c r="O15" s="25">
        <v>43658</v>
      </c>
      <c r="P15" s="23">
        <v>112.6</v>
      </c>
      <c r="Q15" s="23"/>
      <c r="R15" s="52">
        <f>IF(P15="","",T15*M15*LOOKUP(RIGHT($D$2,3),定数!$A$6:$A$13,定数!$B$6:$B$13))</f>
        <v>5119.32300978273</v>
      </c>
      <c r="S15" s="52"/>
      <c r="T15" s="53">
        <f t="shared" si="3"/>
        <v>6.99999999999932</v>
      </c>
      <c r="U15" s="53"/>
      <c r="V15" s="1">
        <f t="shared" si="4"/>
        <v>3</v>
      </c>
      <c r="W15">
        <f t="shared" si="1"/>
        <v>0</v>
      </c>
    </row>
    <row r="16" spans="2:24">
      <c r="B16" s="23">
        <v>8</v>
      </c>
      <c r="C16" s="24">
        <f t="shared" si="2"/>
        <v>517051.623988106</v>
      </c>
      <c r="D16" s="24"/>
      <c r="E16" s="23" t="s">
        <v>45</v>
      </c>
      <c r="F16" s="25">
        <v>43671</v>
      </c>
      <c r="G16" s="23" t="s">
        <v>46</v>
      </c>
      <c r="H16" s="23">
        <v>110.88</v>
      </c>
      <c r="I16" s="23"/>
      <c r="J16" s="23">
        <v>19</v>
      </c>
      <c r="K16" s="24">
        <f t="shared" si="0"/>
        <v>5170.51623988106</v>
      </c>
      <c r="L16" s="24"/>
      <c r="M16" s="48">
        <f>IF(J16="","",(K16/J16)/LOOKUP(RIGHT($D$2,3),定数!$A$6:$A$13,定数!$B$6:$B$13))</f>
        <v>2.7213243367795</v>
      </c>
      <c r="N16" s="23" t="s">
        <v>45</v>
      </c>
      <c r="O16" s="25">
        <v>43671</v>
      </c>
      <c r="P16" s="23">
        <v>110.66</v>
      </c>
      <c r="Q16" s="23"/>
      <c r="R16" s="52">
        <f>IF(P16="","",T16*M16*LOOKUP(RIGHT($D$2,3),定数!$A$6:$A$13,定数!$B$6:$B$13))</f>
        <v>5986.91354091488</v>
      </c>
      <c r="S16" s="52"/>
      <c r="T16" s="53">
        <f t="shared" si="3"/>
        <v>21.9999999999999</v>
      </c>
      <c r="U16" s="53"/>
      <c r="V16" s="1">
        <f t="shared" si="4"/>
        <v>4</v>
      </c>
      <c r="W16">
        <f t="shared" si="1"/>
        <v>0</v>
      </c>
      <c r="X16" s="79" t="s">
        <v>54</v>
      </c>
    </row>
    <row r="17" spans="2:23">
      <c r="B17" s="23">
        <v>9</v>
      </c>
      <c r="C17" s="24">
        <f t="shared" si="2"/>
        <v>523038.53752902</v>
      </c>
      <c r="D17" s="24"/>
      <c r="E17" s="23" t="s">
        <v>45</v>
      </c>
      <c r="F17" s="25">
        <v>43683</v>
      </c>
      <c r="G17" s="23" t="s">
        <v>46</v>
      </c>
      <c r="H17" s="23">
        <v>111.28</v>
      </c>
      <c r="I17" s="23"/>
      <c r="J17" s="23">
        <v>8</v>
      </c>
      <c r="K17" s="24">
        <f t="shared" si="0"/>
        <v>5230.38537529021</v>
      </c>
      <c r="L17" s="24"/>
      <c r="M17" s="48">
        <f>IF(J17="","",(K17/J17)/LOOKUP(RIGHT($D$2,3),定数!$A$6:$A$13,定数!$B$6:$B$13))</f>
        <v>6.53798171911276</v>
      </c>
      <c r="N17" s="23" t="s">
        <v>45</v>
      </c>
      <c r="O17" s="25">
        <v>43684</v>
      </c>
      <c r="P17" s="23">
        <v>111.2</v>
      </c>
      <c r="Q17" s="23"/>
      <c r="R17" s="52">
        <f>IF(P17="","",T17*M17*LOOKUP(RIGHT($D$2,3),定数!$A$6:$A$13,定数!$B$6:$B$13))</f>
        <v>5230.38537529009</v>
      </c>
      <c r="S17" s="52"/>
      <c r="T17" s="53">
        <f t="shared" si="3"/>
        <v>7.99999999999983</v>
      </c>
      <c r="U17" s="53"/>
      <c r="V17" s="1">
        <f t="shared" si="4"/>
        <v>5</v>
      </c>
      <c r="W17">
        <f t="shared" si="1"/>
        <v>0</v>
      </c>
    </row>
    <row r="18" spans="1:24">
      <c r="A18" s="80"/>
      <c r="B18" s="85">
        <v>10</v>
      </c>
      <c r="C18" s="86">
        <f t="shared" si="2"/>
        <v>528268.922904311</v>
      </c>
      <c r="D18" s="86"/>
      <c r="E18" s="85" t="s">
        <v>45</v>
      </c>
      <c r="F18" s="87">
        <v>43685</v>
      </c>
      <c r="G18" s="85" t="s">
        <v>46</v>
      </c>
      <c r="H18" s="85">
        <v>110.92</v>
      </c>
      <c r="I18" s="85"/>
      <c r="J18" s="85">
        <v>89</v>
      </c>
      <c r="K18" s="86">
        <f t="shared" si="0"/>
        <v>5282.68922904311</v>
      </c>
      <c r="L18" s="86"/>
      <c r="M18" s="89">
        <f>IF(J18="","",(K18/J18)/LOOKUP(RIGHT($D$2,3),定数!$A$6:$A$13,定数!$B$6:$B$13))</f>
        <v>0.593560587532933</v>
      </c>
      <c r="N18" s="85" t="s">
        <v>45</v>
      </c>
      <c r="O18" s="87">
        <v>43685</v>
      </c>
      <c r="P18" s="85">
        <v>110.79</v>
      </c>
      <c r="Q18" s="85"/>
      <c r="R18" s="93">
        <f>IF(P18="","",T18*M18*LOOKUP(RIGHT($D$2,3),定数!$A$6:$A$13,定数!$B$6:$B$13))</f>
        <v>771.628763792786</v>
      </c>
      <c r="S18" s="93"/>
      <c r="T18" s="94">
        <f t="shared" si="3"/>
        <v>12.9999999999995</v>
      </c>
      <c r="U18" s="94"/>
      <c r="V18" s="95">
        <f t="shared" si="4"/>
        <v>6</v>
      </c>
      <c r="W18" s="80">
        <f t="shared" si="1"/>
        <v>0</v>
      </c>
      <c r="X18" s="80" t="s">
        <v>51</v>
      </c>
    </row>
    <row r="19" spans="2:23">
      <c r="B19" s="23">
        <v>11</v>
      </c>
      <c r="C19" s="24">
        <f t="shared" si="2"/>
        <v>529040.551668103</v>
      </c>
      <c r="D19" s="24"/>
      <c r="E19" s="23" t="s">
        <v>45</v>
      </c>
      <c r="F19" s="25">
        <v>43690</v>
      </c>
      <c r="G19" s="23" t="s">
        <v>46</v>
      </c>
      <c r="H19" s="23">
        <v>110.22</v>
      </c>
      <c r="I19" s="23"/>
      <c r="J19" s="23">
        <v>15</v>
      </c>
      <c r="K19" s="24">
        <f t="shared" si="0"/>
        <v>5290.40551668103</v>
      </c>
      <c r="L19" s="24"/>
      <c r="M19" s="48">
        <f>IF(J19="","",(K19/J19)/LOOKUP(RIGHT($D$2,3),定数!$A$6:$A$13,定数!$B$6:$B$13))</f>
        <v>3.52693701112069</v>
      </c>
      <c r="N19" s="23" t="s">
        <v>45</v>
      </c>
      <c r="O19" s="25">
        <v>43690</v>
      </c>
      <c r="P19" s="23">
        <v>110.37</v>
      </c>
      <c r="Q19" s="23"/>
      <c r="R19" s="52">
        <f>IF(P19="","",T19*M19*LOOKUP(RIGHT($D$2,3),定数!$A$6:$A$13,定数!$B$6:$B$13))</f>
        <v>-5290.40551668123</v>
      </c>
      <c r="S19" s="52"/>
      <c r="T19" s="53">
        <f t="shared" si="3"/>
        <v>-15.0000000000006</v>
      </c>
      <c r="U19" s="53"/>
      <c r="V19" s="1">
        <f t="shared" si="4"/>
        <v>0</v>
      </c>
      <c r="W19">
        <f t="shared" si="1"/>
        <v>1</v>
      </c>
    </row>
    <row r="20" spans="2:23">
      <c r="B20" s="23">
        <v>12</v>
      </c>
      <c r="C20" s="24">
        <f t="shared" si="2"/>
        <v>523750.146151422</v>
      </c>
      <c r="D20" s="24"/>
      <c r="E20" s="23"/>
      <c r="F20" s="25">
        <v>43690</v>
      </c>
      <c r="G20" s="23" t="s">
        <v>44</v>
      </c>
      <c r="H20" s="23">
        <v>110.74</v>
      </c>
      <c r="I20" s="23"/>
      <c r="J20" s="23">
        <v>15</v>
      </c>
      <c r="K20" s="24">
        <f t="shared" si="0"/>
        <v>5237.50146151422</v>
      </c>
      <c r="L20" s="24"/>
      <c r="M20" s="48">
        <f>IF(J20="","",(K20/J20)/LOOKUP(RIGHT($D$2,3),定数!$A$6:$A$13,定数!$B$6:$B$13))</f>
        <v>3.49166764100948</v>
      </c>
      <c r="N20" s="23"/>
      <c r="O20" s="25">
        <v>43690</v>
      </c>
      <c r="P20" s="23">
        <v>110.59</v>
      </c>
      <c r="Q20" s="23"/>
      <c r="R20" s="52">
        <f>IF(P20="","",T20*M20*LOOKUP(RIGHT($D$2,3),定数!$A$6:$A$13,定数!$B$6:$B$13))</f>
        <v>-5237.50146151392</v>
      </c>
      <c r="S20" s="52"/>
      <c r="T20" s="53">
        <f t="shared" si="3"/>
        <v>-14.9999999999991</v>
      </c>
      <c r="U20" s="53"/>
      <c r="V20" s="1">
        <f t="shared" si="4"/>
        <v>0</v>
      </c>
      <c r="W20">
        <f t="shared" si="1"/>
        <v>2</v>
      </c>
    </row>
    <row r="21" spans="2:23">
      <c r="B21" s="23">
        <v>13</v>
      </c>
      <c r="C21" s="24">
        <f t="shared" si="2"/>
        <v>518512.644689908</v>
      </c>
      <c r="D21" s="24"/>
      <c r="E21" s="23"/>
      <c r="F21" s="25">
        <v>43690</v>
      </c>
      <c r="G21" s="23" t="s">
        <v>44</v>
      </c>
      <c r="H21" s="23">
        <v>110.87</v>
      </c>
      <c r="I21" s="23"/>
      <c r="J21" s="23">
        <v>17</v>
      </c>
      <c r="K21" s="24">
        <f t="shared" si="0"/>
        <v>5185.12644689908</v>
      </c>
      <c r="L21" s="24"/>
      <c r="M21" s="48">
        <f>IF(J21="","",(K21/J21)/LOOKUP(RIGHT($D$2,3),定数!$A$6:$A$13,定数!$B$6:$B$13))</f>
        <v>3.05007438052887</v>
      </c>
      <c r="N21" s="23"/>
      <c r="O21" s="25">
        <v>43690</v>
      </c>
      <c r="P21" s="23">
        <v>111.06</v>
      </c>
      <c r="Q21" s="23"/>
      <c r="R21" s="52">
        <f>IF(P21="","",T21*M21*LOOKUP(RIGHT($D$2,3),定数!$A$6:$A$13,定数!$B$6:$B$13))</f>
        <v>5795.14132300479</v>
      </c>
      <c r="S21" s="52"/>
      <c r="T21" s="53">
        <f t="shared" si="3"/>
        <v>18.9999999999998</v>
      </c>
      <c r="U21" s="53"/>
      <c r="V21" s="1">
        <f t="shared" si="4"/>
        <v>1</v>
      </c>
      <c r="W21">
        <f t="shared" si="1"/>
        <v>0</v>
      </c>
    </row>
    <row r="22" s="81" customFormat="1" spans="2:23">
      <c r="B22" s="23">
        <v>14</v>
      </c>
      <c r="C22" s="24">
        <f t="shared" si="2"/>
        <v>524307.786012913</v>
      </c>
      <c r="D22" s="24"/>
      <c r="E22" s="23"/>
      <c r="F22" s="25">
        <v>43692</v>
      </c>
      <c r="G22" s="23" t="s">
        <v>46</v>
      </c>
      <c r="H22" s="23">
        <v>111.3</v>
      </c>
      <c r="I22" s="23"/>
      <c r="J22" s="23">
        <v>32</v>
      </c>
      <c r="K22" s="24">
        <f t="shared" si="0"/>
        <v>5243.07786012913</v>
      </c>
      <c r="L22" s="24"/>
      <c r="M22" s="48">
        <f>IF(J22="","",(K22/J22)/LOOKUP(RIGHT($D$2,3),定数!$A$6:$A$13,定数!$B$6:$B$13))</f>
        <v>1.63846183129035</v>
      </c>
      <c r="N22" s="23"/>
      <c r="O22" s="25">
        <v>43692</v>
      </c>
      <c r="P22" s="23">
        <v>111.62</v>
      </c>
      <c r="Q22" s="23"/>
      <c r="R22" s="52">
        <f>IF(P22="","",T22*M22*LOOKUP(RIGHT($D$2,3),定数!$A$6:$A$13,定数!$B$6:$B$13))</f>
        <v>-5243.07786012925</v>
      </c>
      <c r="S22" s="52"/>
      <c r="T22" s="53">
        <f t="shared" si="3"/>
        <v>-32.0000000000007</v>
      </c>
      <c r="U22" s="53"/>
      <c r="V22" s="96">
        <f t="shared" si="4"/>
        <v>0</v>
      </c>
      <c r="W22" s="81">
        <f t="shared" si="1"/>
        <v>1</v>
      </c>
    </row>
    <row r="23" s="81" customFormat="1" spans="2:23">
      <c r="B23" s="23">
        <v>15</v>
      </c>
      <c r="C23" s="24">
        <f t="shared" si="2"/>
        <v>519064.708152784</v>
      </c>
      <c r="D23" s="24"/>
      <c r="E23" s="23"/>
      <c r="F23" s="25">
        <v>43696</v>
      </c>
      <c r="G23" s="23" t="s">
        <v>44</v>
      </c>
      <c r="H23" s="23">
        <v>110.57</v>
      </c>
      <c r="I23" s="23"/>
      <c r="J23" s="23">
        <v>7</v>
      </c>
      <c r="K23" s="24">
        <f t="shared" si="0"/>
        <v>5190.64708152784</v>
      </c>
      <c r="L23" s="24"/>
      <c r="M23" s="48">
        <f>IF(J23="","",(K23/J23)/LOOKUP(RIGHT($D$2,3),定数!$A$6:$A$13,定数!$B$6:$B$13))</f>
        <v>7.41521011646834</v>
      </c>
      <c r="N23" s="23"/>
      <c r="O23" s="25">
        <v>43696</v>
      </c>
      <c r="P23" s="23">
        <v>110.65</v>
      </c>
      <c r="Q23" s="23"/>
      <c r="R23" s="52">
        <f>IF(P23="","",T23*M23*LOOKUP(RIGHT($D$2,3),定数!$A$6:$A$13,定数!$B$6:$B$13))</f>
        <v>5932.1680931756</v>
      </c>
      <c r="S23" s="52"/>
      <c r="T23" s="53">
        <f t="shared" si="3"/>
        <v>8.00000000000125</v>
      </c>
      <c r="U23" s="53"/>
      <c r="V23" s="81" t="str">
        <f t="shared" ref="V23:V77" si="5">IF(S23&lt;&gt;"",IF(S23&lt;0,1+V22,0),"")</f>
        <v/>
      </c>
      <c r="W23" s="81">
        <f t="shared" si="1"/>
        <v>0</v>
      </c>
    </row>
    <row r="24" s="81" customFormat="1" spans="2:23">
      <c r="B24" s="23">
        <v>16</v>
      </c>
      <c r="C24" s="24">
        <f t="shared" si="2"/>
        <v>524996.876245959</v>
      </c>
      <c r="D24" s="24"/>
      <c r="E24" s="23"/>
      <c r="F24" s="25">
        <v>43699</v>
      </c>
      <c r="G24" s="23" t="s">
        <v>44</v>
      </c>
      <c r="H24" s="23">
        <v>110.59</v>
      </c>
      <c r="I24" s="23"/>
      <c r="J24" s="23">
        <v>22</v>
      </c>
      <c r="K24" s="24">
        <f t="shared" si="0"/>
        <v>5249.96876245959</v>
      </c>
      <c r="L24" s="24"/>
      <c r="M24" s="48">
        <f>IF(J24="","",(K24/J24)/LOOKUP(RIGHT($D$2,3),定数!$A$6:$A$13,定数!$B$6:$B$13))</f>
        <v>2.38634943748163</v>
      </c>
      <c r="N24" s="23"/>
      <c r="O24" s="25">
        <v>43699</v>
      </c>
      <c r="P24" s="23">
        <v>110.83</v>
      </c>
      <c r="Q24" s="23"/>
      <c r="R24" s="52">
        <f>IF(P24="","",T24*M24*LOOKUP(RIGHT($D$2,3),定数!$A$6:$A$13,定数!$B$6:$B$13))</f>
        <v>5727.2386499558</v>
      </c>
      <c r="S24" s="52"/>
      <c r="T24" s="53">
        <f t="shared" si="3"/>
        <v>23.9999999999995</v>
      </c>
      <c r="U24" s="53"/>
      <c r="V24" s="81" t="str">
        <f t="shared" si="5"/>
        <v/>
      </c>
      <c r="W24" s="81">
        <f t="shared" si="1"/>
        <v>0</v>
      </c>
    </row>
    <row r="25" s="81" customFormat="1" spans="2:23">
      <c r="B25" s="23">
        <v>17</v>
      </c>
      <c r="C25" s="24">
        <f t="shared" si="2"/>
        <v>530724.114895915</v>
      </c>
      <c r="D25" s="24"/>
      <c r="E25" s="23"/>
      <c r="F25" s="25">
        <v>43707</v>
      </c>
      <c r="G25" s="23" t="s">
        <v>46</v>
      </c>
      <c r="H25" s="23">
        <v>111.62</v>
      </c>
      <c r="I25" s="23"/>
      <c r="J25" s="23">
        <v>11</v>
      </c>
      <c r="K25" s="24">
        <f t="shared" si="0"/>
        <v>5307.24114895915</v>
      </c>
      <c r="L25" s="24"/>
      <c r="M25" s="48">
        <f>IF(J25="","",(K25/J25)/LOOKUP(RIGHT($D$2,3),定数!$A$6:$A$13,定数!$B$6:$B$13))</f>
        <v>4.82476468087195</v>
      </c>
      <c r="N25" s="23"/>
      <c r="O25" s="25">
        <v>43707</v>
      </c>
      <c r="P25" s="23">
        <v>111.4</v>
      </c>
      <c r="Q25" s="23"/>
      <c r="R25" s="52">
        <f>IF(P25="","",T25*M25*LOOKUP(RIGHT($D$2,3),定数!$A$6:$A$13,定数!$B$6:$B$13))</f>
        <v>10614.4822979182</v>
      </c>
      <c r="S25" s="52"/>
      <c r="T25" s="53">
        <f t="shared" si="3"/>
        <v>21.9999999999999</v>
      </c>
      <c r="U25" s="53"/>
      <c r="V25" s="81" t="str">
        <f t="shared" si="5"/>
        <v/>
      </c>
      <c r="W25" s="81">
        <f t="shared" si="1"/>
        <v>0</v>
      </c>
    </row>
    <row r="26" s="81" customFormat="1" spans="2:23">
      <c r="B26" s="23">
        <v>18</v>
      </c>
      <c r="C26" s="24">
        <f t="shared" si="2"/>
        <v>541338.597193833</v>
      </c>
      <c r="D26" s="24"/>
      <c r="E26" s="23"/>
      <c r="F26" s="25">
        <v>43712</v>
      </c>
      <c r="G26" s="23" t="s">
        <v>44</v>
      </c>
      <c r="H26" s="23">
        <v>111.48</v>
      </c>
      <c r="I26" s="23"/>
      <c r="J26" s="23">
        <v>14</v>
      </c>
      <c r="K26" s="24">
        <f t="shared" si="0"/>
        <v>5413.38597193833</v>
      </c>
      <c r="L26" s="24"/>
      <c r="M26" s="48">
        <f>IF(J26="","",(K26/J26)/LOOKUP(RIGHT($D$2,3),定数!$A$6:$A$13,定数!$B$6:$B$13))</f>
        <v>3.86670426567024</v>
      </c>
      <c r="N26" s="23"/>
      <c r="O26" s="25">
        <v>43712</v>
      </c>
      <c r="P26" s="23">
        <v>111.61</v>
      </c>
      <c r="Q26" s="23"/>
      <c r="R26" s="52">
        <f>IF(P26="","",T26*M26*LOOKUP(RIGHT($D$2,3),定数!$A$6:$A$13,定数!$B$6:$B$13))</f>
        <v>5026.71554537113</v>
      </c>
      <c r="S26" s="52"/>
      <c r="T26" s="53">
        <f t="shared" si="3"/>
        <v>12.9999999999995</v>
      </c>
      <c r="U26" s="53"/>
      <c r="V26" s="81" t="str">
        <f t="shared" si="5"/>
        <v/>
      </c>
      <c r="W26" s="81">
        <f t="shared" si="1"/>
        <v>0</v>
      </c>
    </row>
    <row r="27" s="81" customFormat="1" spans="2:23">
      <c r="B27" s="23">
        <v>19</v>
      </c>
      <c r="C27" s="24">
        <f t="shared" si="2"/>
        <v>546365.312739204</v>
      </c>
      <c r="D27" s="24"/>
      <c r="E27" s="23"/>
      <c r="F27" s="25">
        <v>43713</v>
      </c>
      <c r="G27" s="23" t="s">
        <v>46</v>
      </c>
      <c r="H27" s="23">
        <v>111.54</v>
      </c>
      <c r="I27" s="23"/>
      <c r="J27" s="23">
        <v>5</v>
      </c>
      <c r="K27" s="24">
        <f t="shared" si="0"/>
        <v>5463.65312739205</v>
      </c>
      <c r="L27" s="24"/>
      <c r="M27" s="48">
        <f>IF(J27="","",(K27/J27)/LOOKUP(RIGHT($D$2,3),定数!$A$6:$A$13,定数!$B$6:$B$13))</f>
        <v>10.9273062547841</v>
      </c>
      <c r="N27" s="23"/>
      <c r="O27" s="25">
        <v>43713</v>
      </c>
      <c r="P27" s="23">
        <v>111.45</v>
      </c>
      <c r="Q27" s="23"/>
      <c r="R27" s="52">
        <f>IF(P27="","",T27*M27*LOOKUP(RIGHT($D$2,3),定数!$A$6:$A$13,定数!$B$6:$B$13))</f>
        <v>9834.57562930606</v>
      </c>
      <c r="S27" s="52"/>
      <c r="T27" s="53">
        <f t="shared" si="3"/>
        <v>9.00000000000034</v>
      </c>
      <c r="U27" s="53"/>
      <c r="V27" s="81" t="str">
        <f t="shared" si="5"/>
        <v/>
      </c>
      <c r="W27" s="81">
        <f t="shared" si="1"/>
        <v>0</v>
      </c>
    </row>
    <row r="28" s="81" customFormat="1" spans="2:23">
      <c r="B28" s="23">
        <v>20</v>
      </c>
      <c r="C28" s="24">
        <f t="shared" si="2"/>
        <v>556199.888368511</v>
      </c>
      <c r="D28" s="24"/>
      <c r="E28" s="23"/>
      <c r="F28" s="25">
        <v>43714</v>
      </c>
      <c r="G28" s="23" t="s">
        <v>46</v>
      </c>
      <c r="H28" s="23">
        <v>111.42</v>
      </c>
      <c r="I28" s="23"/>
      <c r="J28" s="23">
        <v>8</v>
      </c>
      <c r="K28" s="24">
        <f t="shared" si="0"/>
        <v>5561.99888368511</v>
      </c>
      <c r="L28" s="24"/>
      <c r="M28" s="48">
        <f>IF(J28="","",(K28/J28)/LOOKUP(RIGHT($D$2,3),定数!$A$6:$A$13,定数!$B$6:$B$13))</f>
        <v>6.95249860460638</v>
      </c>
      <c r="N28" s="23"/>
      <c r="O28" s="25">
        <v>43714</v>
      </c>
      <c r="P28" s="23">
        <v>111.21</v>
      </c>
      <c r="Q28" s="23"/>
      <c r="R28" s="52">
        <f>IF(P28="","",T28*M28*LOOKUP(RIGHT($D$2,3),定数!$A$6:$A$13,定数!$B$6:$B$13))</f>
        <v>14600.247069674</v>
      </c>
      <c r="S28" s="52"/>
      <c r="T28" s="53">
        <f t="shared" si="3"/>
        <v>21.0000000000008</v>
      </c>
      <c r="U28" s="53"/>
      <c r="V28" s="81" t="str">
        <f t="shared" si="5"/>
        <v/>
      </c>
      <c r="W28" s="81">
        <f t="shared" si="1"/>
        <v>0</v>
      </c>
    </row>
    <row r="29" s="81" customFormat="1" spans="2:23">
      <c r="B29" s="23">
        <v>21</v>
      </c>
      <c r="C29" s="24">
        <f t="shared" si="2"/>
        <v>570800.135438184</v>
      </c>
      <c r="D29" s="24"/>
      <c r="E29" s="23"/>
      <c r="F29" s="25">
        <v>43718</v>
      </c>
      <c r="G29" s="23" t="s">
        <v>44</v>
      </c>
      <c r="H29" s="23">
        <v>111.15</v>
      </c>
      <c r="I29" s="23"/>
      <c r="J29" s="23">
        <v>7</v>
      </c>
      <c r="K29" s="24">
        <f t="shared" si="0"/>
        <v>5708.00135438184</v>
      </c>
      <c r="L29" s="24"/>
      <c r="M29" s="48">
        <f>IF(J29="","",(K29/J29)/LOOKUP(RIGHT($D$2,3),定数!$A$6:$A$13,定数!$B$6:$B$13))</f>
        <v>8.15428764911692</v>
      </c>
      <c r="N29" s="23"/>
      <c r="O29" s="25">
        <v>43718</v>
      </c>
      <c r="P29" s="23">
        <v>111.35</v>
      </c>
      <c r="Q29" s="23"/>
      <c r="R29" s="52">
        <f>IF(P29="","",T29*M29*LOOKUP(RIGHT($D$2,3),定数!$A$6:$A$13,定数!$B$6:$B$13))</f>
        <v>16308.5752982329</v>
      </c>
      <c r="S29" s="52"/>
      <c r="T29" s="53">
        <f t="shared" si="3"/>
        <v>19.9999999999989</v>
      </c>
      <c r="U29" s="53"/>
      <c r="V29" s="81" t="str">
        <f t="shared" si="5"/>
        <v/>
      </c>
      <c r="W29" s="81">
        <f t="shared" si="1"/>
        <v>0</v>
      </c>
    </row>
    <row r="30" s="81" customFormat="1" spans="2:23">
      <c r="B30" s="23">
        <v>22</v>
      </c>
      <c r="C30" s="24">
        <f t="shared" si="2"/>
        <v>587108.710736417</v>
      </c>
      <c r="D30" s="24"/>
      <c r="E30" s="23"/>
      <c r="F30" s="25">
        <v>43720</v>
      </c>
      <c r="G30" s="23" t="s">
        <v>46</v>
      </c>
      <c r="H30" s="23">
        <v>111.58</v>
      </c>
      <c r="I30" s="23"/>
      <c r="J30" s="23">
        <v>7</v>
      </c>
      <c r="K30" s="24">
        <f t="shared" si="0"/>
        <v>5871.08710736417</v>
      </c>
      <c r="L30" s="24"/>
      <c r="M30" s="48">
        <f>IF(J30="","",(K30/J30)/LOOKUP(RIGHT($D$2,3),定数!$A$6:$A$13,定数!$B$6:$B$13))</f>
        <v>8.38726729623454</v>
      </c>
      <c r="N30" s="23"/>
      <c r="O30" s="25">
        <v>43720</v>
      </c>
      <c r="P30" s="23">
        <v>111.42</v>
      </c>
      <c r="Q30" s="23"/>
      <c r="R30" s="52">
        <f>IF(P30="","",T30*M30*LOOKUP(RIGHT($D$2,3),定数!$A$6:$A$13,定数!$B$6:$B$13))</f>
        <v>13419.627673975</v>
      </c>
      <c r="S30" s="52"/>
      <c r="T30" s="53">
        <f t="shared" si="3"/>
        <v>15.9999999999997</v>
      </c>
      <c r="U30" s="53"/>
      <c r="V30" s="81" t="str">
        <f t="shared" si="5"/>
        <v/>
      </c>
      <c r="W30" s="81">
        <f t="shared" si="1"/>
        <v>0</v>
      </c>
    </row>
    <row r="31" s="81" customFormat="1" spans="2:23">
      <c r="B31" s="23">
        <v>23</v>
      </c>
      <c r="C31" s="24">
        <f t="shared" si="2"/>
        <v>600528.338410392</v>
      </c>
      <c r="D31" s="24"/>
      <c r="E31" s="23"/>
      <c r="F31" s="25">
        <v>43720</v>
      </c>
      <c r="G31" s="23" t="s">
        <v>44</v>
      </c>
      <c r="H31" s="23">
        <v>111.46</v>
      </c>
      <c r="I31" s="23"/>
      <c r="J31" s="23">
        <v>20</v>
      </c>
      <c r="K31" s="24">
        <f t="shared" si="0"/>
        <v>6005.28338410392</v>
      </c>
      <c r="L31" s="24"/>
      <c r="M31" s="48">
        <f>IF(J31="","",(K31/J31)/LOOKUP(RIGHT($D$2,3),定数!$A$6:$A$13,定数!$B$6:$B$13))</f>
        <v>3.00264169205196</v>
      </c>
      <c r="N31" s="23"/>
      <c r="O31" s="25">
        <v>43720</v>
      </c>
      <c r="P31" s="23">
        <v>111.24</v>
      </c>
      <c r="Q31" s="23"/>
      <c r="R31" s="52">
        <f>IF(P31="","",T31*M31*LOOKUP(RIGHT($D$2,3),定数!$A$6:$A$13,定数!$B$6:$B$13))</f>
        <v>-6605.81172251428</v>
      </c>
      <c r="S31" s="52"/>
      <c r="T31" s="53">
        <f t="shared" si="3"/>
        <v>-21.9999999999999</v>
      </c>
      <c r="U31" s="53"/>
      <c r="V31" s="81" t="str">
        <f t="shared" si="5"/>
        <v/>
      </c>
      <c r="W31" s="81">
        <f t="shared" si="1"/>
        <v>1</v>
      </c>
    </row>
    <row r="32" s="81" customFormat="1" spans="2:23">
      <c r="B32" s="23">
        <v>24</v>
      </c>
      <c r="C32" s="24">
        <f t="shared" si="2"/>
        <v>593922.526687878</v>
      </c>
      <c r="D32" s="24"/>
      <c r="E32" s="23"/>
      <c r="F32" s="25">
        <v>43726</v>
      </c>
      <c r="G32" s="23" t="s">
        <v>44</v>
      </c>
      <c r="H32" s="23">
        <v>111.99</v>
      </c>
      <c r="I32" s="23"/>
      <c r="J32" s="23">
        <v>18</v>
      </c>
      <c r="K32" s="24">
        <f t="shared" si="0"/>
        <v>5939.22526687878</v>
      </c>
      <c r="L32" s="24"/>
      <c r="M32" s="48">
        <f>IF(J32="","",(K32/J32)/LOOKUP(RIGHT($D$2,3),定数!$A$6:$A$13,定数!$B$6:$B$13))</f>
        <v>3.29956959271043</v>
      </c>
      <c r="N32" s="23"/>
      <c r="O32" s="25">
        <v>43726</v>
      </c>
      <c r="P32" s="23">
        <v>112.13</v>
      </c>
      <c r="Q32" s="23"/>
      <c r="R32" s="52">
        <f>IF(P32="","",T32*M32*LOOKUP(RIGHT($D$2,3),定数!$A$6:$A$13,定数!$B$6:$B$13))</f>
        <v>4619.39742979463</v>
      </c>
      <c r="S32" s="52"/>
      <c r="T32" s="53">
        <f t="shared" si="3"/>
        <v>14.0000000000001</v>
      </c>
      <c r="U32" s="53"/>
      <c r="V32" s="81" t="str">
        <f t="shared" si="5"/>
        <v/>
      </c>
      <c r="W32" s="81">
        <f t="shared" si="1"/>
        <v>0</v>
      </c>
    </row>
    <row r="33" s="81" customFormat="1" spans="2:23">
      <c r="B33" s="23">
        <v>25</v>
      </c>
      <c r="C33" s="24">
        <f t="shared" si="2"/>
        <v>598541.924117673</v>
      </c>
      <c r="D33" s="24"/>
      <c r="E33" s="23"/>
      <c r="F33" s="25">
        <v>43727</v>
      </c>
      <c r="G33" s="23" t="s">
        <v>46</v>
      </c>
      <c r="H33" s="23">
        <v>111.99</v>
      </c>
      <c r="I33" s="23"/>
      <c r="J33" s="23">
        <v>42</v>
      </c>
      <c r="K33" s="24">
        <f t="shared" si="0"/>
        <v>5985.41924117673</v>
      </c>
      <c r="L33" s="24"/>
      <c r="M33" s="48">
        <f>IF(J33="","",(K33/J33)/LOOKUP(RIGHT($D$2,3),定数!$A$6:$A$13,定数!$B$6:$B$13))</f>
        <v>1.42509981932779</v>
      </c>
      <c r="N33" s="23"/>
      <c r="O33" s="25">
        <v>43727</v>
      </c>
      <c r="P33" s="23">
        <v>112.23</v>
      </c>
      <c r="Q33" s="23"/>
      <c r="R33" s="52">
        <f>IF(P33="","",T33*M33*LOOKUP(RIGHT($D$2,3),定数!$A$6:$A$13,定数!$B$6:$B$13))</f>
        <v>-3420.23956638683</v>
      </c>
      <c r="S33" s="52"/>
      <c r="T33" s="53">
        <f t="shared" si="3"/>
        <v>-24.0000000000009</v>
      </c>
      <c r="U33" s="53"/>
      <c r="V33" s="81" t="str">
        <f t="shared" si="5"/>
        <v/>
      </c>
      <c r="W33" s="81">
        <f t="shared" si="1"/>
        <v>1</v>
      </c>
    </row>
    <row r="34" s="81" customFormat="1" spans="2:23">
      <c r="B34" s="23">
        <v>26</v>
      </c>
      <c r="C34" s="24">
        <f t="shared" si="2"/>
        <v>595121.684551286</v>
      </c>
      <c r="D34" s="24"/>
      <c r="E34" s="23"/>
      <c r="F34" s="25">
        <v>43728</v>
      </c>
      <c r="G34" s="23" t="s">
        <v>44</v>
      </c>
      <c r="H34" s="23">
        <v>112.27</v>
      </c>
      <c r="I34" s="23"/>
      <c r="J34" s="23">
        <v>12</v>
      </c>
      <c r="K34" s="24">
        <f t="shared" si="0"/>
        <v>5951.21684551286</v>
      </c>
      <c r="L34" s="24"/>
      <c r="M34" s="48">
        <f>IF(J34="","",(K34/J34)/LOOKUP(RIGHT($D$2,3),定数!$A$6:$A$13,定数!$B$6:$B$13))</f>
        <v>4.95934737126072</v>
      </c>
      <c r="N34" s="23"/>
      <c r="O34" s="25">
        <v>43728</v>
      </c>
      <c r="P34" s="23">
        <v>112.14</v>
      </c>
      <c r="Q34" s="23"/>
      <c r="R34" s="52">
        <f>IF(P34="","",T34*M34*LOOKUP(RIGHT($D$2,3),定数!$A$6:$A$13,定数!$B$6:$B$13))</f>
        <v>-6447.15158263871</v>
      </c>
      <c r="S34" s="52"/>
      <c r="T34" s="53">
        <f t="shared" si="3"/>
        <v>-12.9999999999995</v>
      </c>
      <c r="U34" s="53"/>
      <c r="V34" s="81" t="str">
        <f t="shared" si="5"/>
        <v/>
      </c>
      <c r="W34" s="81">
        <f t="shared" si="1"/>
        <v>2</v>
      </c>
    </row>
    <row r="35" s="81" customFormat="1" spans="2:23">
      <c r="B35" s="23">
        <v>27</v>
      </c>
      <c r="C35" s="24">
        <f t="shared" si="2"/>
        <v>588674.532968647</v>
      </c>
      <c r="D35" s="24"/>
      <c r="E35" s="23"/>
      <c r="F35" s="25">
        <v>43728</v>
      </c>
      <c r="G35" s="23" t="s">
        <v>44</v>
      </c>
      <c r="H35" s="23">
        <v>112.5</v>
      </c>
      <c r="I35" s="23"/>
      <c r="J35" s="23">
        <v>74</v>
      </c>
      <c r="K35" s="24">
        <f t="shared" si="0"/>
        <v>5886.74532968647</v>
      </c>
      <c r="L35" s="24"/>
      <c r="M35" s="48">
        <f>IF(J35="","",(K35/J35)/LOOKUP(RIGHT($D$2,3),定数!$A$6:$A$13,定数!$B$6:$B$13))</f>
        <v>0.795506125633307</v>
      </c>
      <c r="N35" s="23"/>
      <c r="O35" s="25">
        <v>43728</v>
      </c>
      <c r="P35" s="23">
        <v>112.6</v>
      </c>
      <c r="Q35" s="23"/>
      <c r="R35" s="52">
        <f>IF(P35="","",T35*M35*LOOKUP(RIGHT($D$2,3),定数!$A$6:$A$13,定数!$B$6:$B$13))</f>
        <v>795.506125633262</v>
      </c>
      <c r="S35" s="52"/>
      <c r="T35" s="53">
        <f t="shared" si="3"/>
        <v>9.99999999999943</v>
      </c>
      <c r="U35" s="53"/>
      <c r="V35" s="81" t="str">
        <f t="shared" si="5"/>
        <v/>
      </c>
      <c r="W35" s="81">
        <f t="shared" si="1"/>
        <v>0</v>
      </c>
    </row>
    <row r="36" s="81" customFormat="1" spans="2:23">
      <c r="B36" s="23">
        <v>28</v>
      </c>
      <c r="C36" s="24">
        <f t="shared" si="2"/>
        <v>589470.03909428</v>
      </c>
      <c r="D36" s="24"/>
      <c r="E36" s="23"/>
      <c r="F36" s="25">
        <v>43734</v>
      </c>
      <c r="G36" s="23" t="s">
        <v>46</v>
      </c>
      <c r="H36" s="23">
        <v>112.93</v>
      </c>
      <c r="I36" s="23"/>
      <c r="J36" s="23">
        <v>5</v>
      </c>
      <c r="K36" s="24">
        <f t="shared" si="0"/>
        <v>5894.7003909428</v>
      </c>
      <c r="L36" s="24"/>
      <c r="M36" s="48">
        <f>IF(J36="","",(K36/J36)/LOOKUP(RIGHT($D$2,3),定数!$A$6:$A$13,定数!$B$6:$B$13))</f>
        <v>11.7894007818856</v>
      </c>
      <c r="N36" s="23"/>
      <c r="O36" s="25">
        <v>43734</v>
      </c>
      <c r="P36" s="23">
        <v>112.84</v>
      </c>
      <c r="Q36" s="23"/>
      <c r="R36" s="52">
        <f>IF(P36="","",T36*M36*LOOKUP(RIGHT($D$2,3),定数!$A$6:$A$13,定数!$B$6:$B$13))</f>
        <v>10610.4607036975</v>
      </c>
      <c r="S36" s="52"/>
      <c r="T36" s="53">
        <f t="shared" si="3"/>
        <v>9.00000000000034</v>
      </c>
      <c r="U36" s="53"/>
      <c r="V36" s="81" t="str">
        <f t="shared" si="5"/>
        <v/>
      </c>
      <c r="W36" s="81">
        <f t="shared" si="1"/>
        <v>0</v>
      </c>
    </row>
    <row r="37" s="81" customFormat="1" spans="2:23">
      <c r="B37" s="23">
        <v>29</v>
      </c>
      <c r="C37" s="24">
        <f t="shared" si="2"/>
        <v>600080.499797978</v>
      </c>
      <c r="D37" s="24"/>
      <c r="E37" s="23"/>
      <c r="F37" s="25">
        <v>43735</v>
      </c>
      <c r="G37" s="23" t="s">
        <v>44</v>
      </c>
      <c r="H37" s="23">
        <v>113.43</v>
      </c>
      <c r="I37" s="23"/>
      <c r="J37" s="23">
        <v>10</v>
      </c>
      <c r="K37" s="24">
        <f t="shared" si="0"/>
        <v>6000.80499797978</v>
      </c>
      <c r="L37" s="24"/>
      <c r="M37" s="48">
        <f>IF(J37="","",(K37/J37)/LOOKUP(RIGHT($D$2,3),定数!$A$6:$A$13,定数!$B$6:$B$13))</f>
        <v>6.00080499797978</v>
      </c>
      <c r="N37" s="23"/>
      <c r="O37" s="25">
        <v>43735</v>
      </c>
      <c r="P37" s="23">
        <v>113.55</v>
      </c>
      <c r="Q37" s="23"/>
      <c r="R37" s="52">
        <f>IF(P37="","",T37*M37*LOOKUP(RIGHT($D$2,3),定数!$A$6:$A$13,定数!$B$6:$B$13))</f>
        <v>7200.96599757515</v>
      </c>
      <c r="S37" s="52"/>
      <c r="T37" s="53">
        <f t="shared" si="3"/>
        <v>11.999999999999</v>
      </c>
      <c r="U37" s="53"/>
      <c r="V37" s="81" t="str">
        <f t="shared" si="5"/>
        <v/>
      </c>
      <c r="W37" s="81">
        <f t="shared" si="1"/>
        <v>0</v>
      </c>
    </row>
    <row r="38" s="81" customFormat="1" spans="2:23">
      <c r="B38" s="23">
        <v>30</v>
      </c>
      <c r="C38" s="24">
        <f t="shared" si="2"/>
        <v>607281.465795553</v>
      </c>
      <c r="D38" s="24"/>
      <c r="E38" s="23"/>
      <c r="F38" s="25">
        <v>43736</v>
      </c>
      <c r="G38" s="23" t="s">
        <v>44</v>
      </c>
      <c r="H38" s="23">
        <v>113.44</v>
      </c>
      <c r="I38" s="23"/>
      <c r="J38" s="23">
        <v>12</v>
      </c>
      <c r="K38" s="24">
        <f t="shared" si="0"/>
        <v>6072.81465795553</v>
      </c>
      <c r="L38" s="24"/>
      <c r="M38" s="48">
        <f>IF(J38="","",(K38/J38)/LOOKUP(RIGHT($D$2,3),定数!$A$6:$A$13,定数!$B$6:$B$13))</f>
        <v>5.06067888162961</v>
      </c>
      <c r="N38" s="23"/>
      <c r="O38" s="25">
        <v>43736</v>
      </c>
      <c r="P38" s="23">
        <v>113.3</v>
      </c>
      <c r="Q38" s="23"/>
      <c r="R38" s="52">
        <f>IF(P38="","",T38*M38*LOOKUP(RIGHT($D$2,3),定数!$A$6:$A$13,定数!$B$6:$B$13))</f>
        <v>-7084.95043428148</v>
      </c>
      <c r="S38" s="52"/>
      <c r="T38" s="53">
        <f t="shared" si="3"/>
        <v>-14.0000000000001</v>
      </c>
      <c r="U38" s="53"/>
      <c r="V38" s="81" t="str">
        <f t="shared" si="5"/>
        <v/>
      </c>
      <c r="W38" s="81">
        <f t="shared" si="1"/>
        <v>1</v>
      </c>
    </row>
    <row r="39" s="81" customFormat="1" spans="2:23">
      <c r="B39" s="23">
        <v>31</v>
      </c>
      <c r="C39" s="24">
        <f t="shared" si="2"/>
        <v>600196.515361272</v>
      </c>
      <c r="D39" s="24"/>
      <c r="E39" s="23"/>
      <c r="F39" s="25">
        <v>43736</v>
      </c>
      <c r="G39" s="23" t="s">
        <v>44</v>
      </c>
      <c r="H39" s="23">
        <v>113.49</v>
      </c>
      <c r="I39" s="23"/>
      <c r="J39" s="23">
        <v>6</v>
      </c>
      <c r="K39" s="24">
        <f t="shared" si="0"/>
        <v>6001.96515361272</v>
      </c>
      <c r="L39" s="24"/>
      <c r="M39" s="48">
        <f>IF(J39="","",(K39/J39)/LOOKUP(RIGHT($D$2,3),定数!$A$6:$A$13,定数!$B$6:$B$13))</f>
        <v>10.0032752560212</v>
      </c>
      <c r="N39" s="23"/>
      <c r="O39" s="25">
        <v>43736</v>
      </c>
      <c r="P39" s="23">
        <v>113.59</v>
      </c>
      <c r="Q39" s="23"/>
      <c r="R39" s="52">
        <f>IF(P39="","",T39*M39*LOOKUP(RIGHT($D$2,3),定数!$A$6:$A$13,定数!$B$6:$B$13))</f>
        <v>10003.275256022</v>
      </c>
      <c r="S39" s="52"/>
      <c r="T39" s="53">
        <f t="shared" si="3"/>
        <v>10.0000000000009</v>
      </c>
      <c r="U39" s="53"/>
      <c r="V39" s="81" t="str">
        <f t="shared" si="5"/>
        <v/>
      </c>
      <c r="W39" s="81">
        <f t="shared" si="1"/>
        <v>0</v>
      </c>
    </row>
    <row r="40" s="81" customFormat="1" spans="2:23">
      <c r="B40" s="23">
        <v>32</v>
      </c>
      <c r="C40" s="24">
        <f t="shared" si="2"/>
        <v>610199.790617294</v>
      </c>
      <c r="D40" s="24"/>
      <c r="E40" s="23"/>
      <c r="F40" s="25">
        <v>43739</v>
      </c>
      <c r="G40" s="23" t="s">
        <v>46</v>
      </c>
      <c r="H40" s="23">
        <v>114</v>
      </c>
      <c r="I40" s="23"/>
      <c r="J40" s="23">
        <v>8</v>
      </c>
      <c r="K40" s="24">
        <f t="shared" si="0"/>
        <v>6101.99790617294</v>
      </c>
      <c r="L40" s="24"/>
      <c r="M40" s="48">
        <f>IF(J40="","",(K40/J40)/LOOKUP(RIGHT($D$2,3),定数!$A$6:$A$13,定数!$B$6:$B$13))</f>
        <v>7.62749738271617</v>
      </c>
      <c r="N40" s="23"/>
      <c r="O40" s="25">
        <v>43739</v>
      </c>
      <c r="P40" s="23">
        <v>113.82</v>
      </c>
      <c r="Q40" s="23"/>
      <c r="R40" s="52">
        <f>IF(P40="","",T40*M40*LOOKUP(RIGHT($D$2,3),定数!$A$6:$A$13,定数!$B$6:$B$13))</f>
        <v>13729.4952888896</v>
      </c>
      <c r="S40" s="52"/>
      <c r="T40" s="53">
        <f t="shared" si="3"/>
        <v>18.0000000000007</v>
      </c>
      <c r="U40" s="53"/>
      <c r="V40" s="81" t="str">
        <f t="shared" si="5"/>
        <v/>
      </c>
      <c r="W40" s="81">
        <f t="shared" si="1"/>
        <v>0</v>
      </c>
    </row>
    <row r="41" s="81" customFormat="1" spans="2:23">
      <c r="B41" s="23">
        <v>33</v>
      </c>
      <c r="C41" s="24">
        <f t="shared" si="2"/>
        <v>623929.285906183</v>
      </c>
      <c r="D41" s="24"/>
      <c r="E41" s="23"/>
      <c r="F41" s="25">
        <v>43742</v>
      </c>
      <c r="G41" s="23" t="s">
        <v>46</v>
      </c>
      <c r="H41" s="23">
        <v>114.36</v>
      </c>
      <c r="I41" s="23"/>
      <c r="J41" s="23">
        <v>12</v>
      </c>
      <c r="K41" s="24">
        <f t="shared" si="0"/>
        <v>6239.29285906183</v>
      </c>
      <c r="L41" s="24"/>
      <c r="M41" s="48">
        <f>IF(J41="","",(K41/J41)/LOOKUP(RIGHT($D$2,3),定数!$A$6:$A$13,定数!$B$6:$B$13))</f>
        <v>5.19941071588486</v>
      </c>
      <c r="N41" s="23"/>
      <c r="O41" s="25">
        <v>43742</v>
      </c>
      <c r="P41" s="23">
        <v>114.09</v>
      </c>
      <c r="Q41" s="23"/>
      <c r="R41" s="52">
        <f>IF(P41="","",T41*M41*LOOKUP(RIGHT($D$2,3),定数!$A$6:$A$13,定数!$B$6:$B$13))</f>
        <v>14038.4089328889</v>
      </c>
      <c r="S41" s="52"/>
      <c r="T41" s="53">
        <f t="shared" si="3"/>
        <v>26.9999999999996</v>
      </c>
      <c r="U41" s="53"/>
      <c r="V41" s="81" t="str">
        <f t="shared" si="5"/>
        <v/>
      </c>
      <c r="W41" s="81">
        <f t="shared" si="1"/>
        <v>0</v>
      </c>
    </row>
    <row r="42" s="81" customFormat="1" spans="2:23">
      <c r="B42" s="23">
        <v>34</v>
      </c>
      <c r="C42" s="24">
        <f t="shared" si="2"/>
        <v>637967.694839072</v>
      </c>
      <c r="D42" s="24"/>
      <c r="E42" s="23"/>
      <c r="F42" s="25">
        <v>43743</v>
      </c>
      <c r="G42" s="23" t="s">
        <v>44</v>
      </c>
      <c r="H42" s="23">
        <v>113.94</v>
      </c>
      <c r="I42" s="23"/>
      <c r="J42" s="23">
        <v>9</v>
      </c>
      <c r="K42" s="24">
        <f t="shared" si="0"/>
        <v>6379.67694839072</v>
      </c>
      <c r="L42" s="24"/>
      <c r="M42" s="48">
        <f>IF(J42="","",(K42/J42)/LOOKUP(RIGHT($D$2,3),定数!$A$6:$A$13,定数!$B$6:$B$13))</f>
        <v>7.08852994265636</v>
      </c>
      <c r="N42" s="23"/>
      <c r="O42" s="25">
        <v>43743</v>
      </c>
      <c r="P42" s="23">
        <v>113.84</v>
      </c>
      <c r="Q42" s="23"/>
      <c r="R42" s="52">
        <f>IF(P42="","",T42*M42*LOOKUP(RIGHT($D$2,3),定数!$A$6:$A$13,定数!$B$6:$B$13))</f>
        <v>-7088.52994265595</v>
      </c>
      <c r="S42" s="52"/>
      <c r="T42" s="53">
        <f t="shared" si="3"/>
        <v>-9.99999999999943</v>
      </c>
      <c r="U42" s="53"/>
      <c r="V42" s="81" t="str">
        <f t="shared" si="5"/>
        <v/>
      </c>
      <c r="W42" s="81">
        <f t="shared" si="1"/>
        <v>1</v>
      </c>
    </row>
    <row r="43" s="81" customFormat="1" spans="2:23">
      <c r="B43" s="23">
        <v>35</v>
      </c>
      <c r="C43" s="24">
        <f t="shared" si="2"/>
        <v>630879.164896416</v>
      </c>
      <c r="D43" s="24"/>
      <c r="E43" s="23"/>
      <c r="F43" s="25">
        <v>43743</v>
      </c>
      <c r="G43" s="23" t="s">
        <v>44</v>
      </c>
      <c r="H43" s="23">
        <v>113.9</v>
      </c>
      <c r="I43" s="23"/>
      <c r="J43" s="23">
        <v>20</v>
      </c>
      <c r="K43" s="24">
        <f t="shared" si="0"/>
        <v>6308.79164896416</v>
      </c>
      <c r="L43" s="24"/>
      <c r="M43" s="48">
        <f>IF(J43="","",(K43/J43)/LOOKUP(RIGHT($D$2,3),定数!$A$6:$A$13,定数!$B$6:$B$13))</f>
        <v>3.15439582448208</v>
      </c>
      <c r="N43" s="23"/>
      <c r="O43" s="25">
        <v>43743</v>
      </c>
      <c r="P43" s="23">
        <v>113.69</v>
      </c>
      <c r="Q43" s="23"/>
      <c r="R43" s="52">
        <f>IF(P43="","",T43*M43*LOOKUP(RIGHT($D$2,3),定数!$A$6:$A$13,定数!$B$6:$B$13))</f>
        <v>-6624.23123141262</v>
      </c>
      <c r="S43" s="52"/>
      <c r="T43" s="53">
        <f t="shared" si="3"/>
        <v>-21.0000000000008</v>
      </c>
      <c r="U43" s="53"/>
      <c r="V43" s="81" t="str">
        <f t="shared" si="5"/>
        <v/>
      </c>
      <c r="W43" s="81">
        <f t="shared" si="1"/>
        <v>2</v>
      </c>
    </row>
    <row r="44" s="81" customFormat="1" spans="2:23">
      <c r="B44" s="23">
        <v>36</v>
      </c>
      <c r="C44" s="24">
        <f t="shared" si="2"/>
        <v>624254.933665004</v>
      </c>
      <c r="D44" s="24"/>
      <c r="E44" s="23"/>
      <c r="F44" s="25">
        <v>43747</v>
      </c>
      <c r="G44" s="23" t="s">
        <v>46</v>
      </c>
      <c r="H44" s="23">
        <v>112.92</v>
      </c>
      <c r="I44" s="23"/>
      <c r="J44" s="23">
        <v>10</v>
      </c>
      <c r="K44" s="24">
        <f t="shared" si="0"/>
        <v>6242.54933665004</v>
      </c>
      <c r="L44" s="24"/>
      <c r="M44" s="48">
        <f>IF(J44="","",(K44/J44)/LOOKUP(RIGHT($D$2,3),定数!$A$6:$A$13,定数!$B$6:$B$13))</f>
        <v>6.24254933665003</v>
      </c>
      <c r="N44" s="23"/>
      <c r="O44" s="25">
        <v>43743</v>
      </c>
      <c r="P44" s="23">
        <v>113.03</v>
      </c>
      <c r="Q44" s="23"/>
      <c r="R44" s="52">
        <f>IF(P44="","",T44*M44*LOOKUP(RIGHT($D$2,3),定数!$A$6:$A$13,定数!$B$6:$B$13))</f>
        <v>-6866.804270315</v>
      </c>
      <c r="S44" s="52"/>
      <c r="T44" s="53">
        <f t="shared" si="3"/>
        <v>-10.9999999999999</v>
      </c>
      <c r="U44" s="53"/>
      <c r="V44" s="81" t="str">
        <f t="shared" si="5"/>
        <v/>
      </c>
      <c r="W44" s="81">
        <f t="shared" si="1"/>
        <v>3</v>
      </c>
    </row>
    <row r="45" s="81" customFormat="1" spans="2:23">
      <c r="B45" s="23">
        <v>37</v>
      </c>
      <c r="C45" s="24">
        <f t="shared" si="2"/>
        <v>617388.129394689</v>
      </c>
      <c r="D45" s="24"/>
      <c r="E45" s="23"/>
      <c r="F45" s="25">
        <v>43749</v>
      </c>
      <c r="G45" s="23" t="s">
        <v>46</v>
      </c>
      <c r="H45" s="23">
        <v>112.08</v>
      </c>
      <c r="I45" s="23"/>
      <c r="J45" s="23">
        <v>18</v>
      </c>
      <c r="K45" s="24">
        <f t="shared" si="0"/>
        <v>6173.88129394689</v>
      </c>
      <c r="L45" s="24"/>
      <c r="M45" s="48">
        <f>IF(J45="","",(K45/J45)/LOOKUP(RIGHT($D$2,3),定数!$A$6:$A$13,定数!$B$6:$B$13))</f>
        <v>3.42993405219271</v>
      </c>
      <c r="N45" s="23"/>
      <c r="O45" s="25">
        <v>43749</v>
      </c>
      <c r="P45" s="23">
        <v>112.27</v>
      </c>
      <c r="Q45" s="23"/>
      <c r="R45" s="52">
        <f>IF(P45="","",T45*M45*LOOKUP(RIGHT($D$2,3),定数!$A$6:$A$13,定数!$B$6:$B$13))</f>
        <v>-6516.87469916608</v>
      </c>
      <c r="S45" s="52"/>
      <c r="T45" s="53">
        <f t="shared" si="3"/>
        <v>-18.9999999999998</v>
      </c>
      <c r="U45" s="53"/>
      <c r="V45" s="81" t="str">
        <f t="shared" si="5"/>
        <v/>
      </c>
      <c r="W45" s="81">
        <f t="shared" si="1"/>
        <v>4</v>
      </c>
    </row>
    <row r="46" s="81" customFormat="1" spans="2:23">
      <c r="B46" s="23">
        <v>38</v>
      </c>
      <c r="C46" s="24">
        <f t="shared" si="2"/>
        <v>610871.254695522</v>
      </c>
      <c r="D46" s="24"/>
      <c r="E46" s="23"/>
      <c r="F46" s="25">
        <v>43754</v>
      </c>
      <c r="G46" s="23" t="s">
        <v>44</v>
      </c>
      <c r="H46" s="23">
        <v>112.12</v>
      </c>
      <c r="I46" s="23"/>
      <c r="J46" s="23">
        <v>10</v>
      </c>
      <c r="K46" s="24">
        <f t="shared" si="0"/>
        <v>6108.71254695522</v>
      </c>
      <c r="L46" s="24"/>
      <c r="M46" s="48">
        <f>IF(J46="","",(K46/J46)/LOOKUP(RIGHT($D$2,3),定数!$A$6:$A$13,定数!$B$6:$B$13))</f>
        <v>6.10871254695522</v>
      </c>
      <c r="N46" s="23"/>
      <c r="O46" s="25">
        <v>43754</v>
      </c>
      <c r="P46" s="23">
        <v>112.01</v>
      </c>
      <c r="Q46" s="23"/>
      <c r="R46" s="52">
        <f>IF(P46="","",T46*M46*LOOKUP(RIGHT($D$2,3),定数!$A$6:$A$13,定数!$B$6:$B$13))</f>
        <v>-6719.58380165071</v>
      </c>
      <c r="S46" s="52"/>
      <c r="T46" s="53">
        <f t="shared" si="3"/>
        <v>-10.9999999999999</v>
      </c>
      <c r="U46" s="53"/>
      <c r="V46" s="81" t="str">
        <f t="shared" si="5"/>
        <v/>
      </c>
      <c r="W46" s="81">
        <f t="shared" si="1"/>
        <v>5</v>
      </c>
    </row>
    <row r="47" s="81" customFormat="1" spans="2:23">
      <c r="B47" s="23">
        <v>39</v>
      </c>
      <c r="C47" s="24">
        <f t="shared" si="2"/>
        <v>604151.670893872</v>
      </c>
      <c r="D47" s="24"/>
      <c r="E47" s="23"/>
      <c r="F47" s="25">
        <v>43754</v>
      </c>
      <c r="G47" s="23" t="s">
        <v>44</v>
      </c>
      <c r="H47" s="23">
        <v>112.17</v>
      </c>
      <c r="I47" s="23"/>
      <c r="J47" s="23">
        <v>8</v>
      </c>
      <c r="K47" s="24">
        <f t="shared" si="0"/>
        <v>6041.51670893872</v>
      </c>
      <c r="L47" s="24"/>
      <c r="M47" s="48">
        <f>IF(J47="","",(K47/J47)/LOOKUP(RIGHT($D$2,3),定数!$A$6:$A$13,定数!$B$6:$B$13))</f>
        <v>7.5518958861734</v>
      </c>
      <c r="N47" s="23"/>
      <c r="O47" s="25">
        <v>43754</v>
      </c>
      <c r="P47" s="23">
        <v>112.27</v>
      </c>
      <c r="Q47" s="23"/>
      <c r="R47" s="52">
        <f>IF(P47="","",T47*M47*LOOKUP(RIGHT($D$2,3),定数!$A$6:$A$13,定数!$B$6:$B$13))</f>
        <v>7551.89588617297</v>
      </c>
      <c r="S47" s="52"/>
      <c r="T47" s="53">
        <f t="shared" si="3"/>
        <v>9.99999999999943</v>
      </c>
      <c r="U47" s="53"/>
      <c r="V47" s="81" t="str">
        <f t="shared" si="5"/>
        <v/>
      </c>
      <c r="W47" s="81">
        <f t="shared" si="1"/>
        <v>0</v>
      </c>
    </row>
    <row r="48" s="81" customFormat="1" spans="2:23">
      <c r="B48" s="23">
        <v>40</v>
      </c>
      <c r="C48" s="24">
        <f t="shared" si="2"/>
        <v>611703.566780045</v>
      </c>
      <c r="D48" s="24"/>
      <c r="E48" s="23"/>
      <c r="F48" s="25">
        <v>43755</v>
      </c>
      <c r="G48" s="23" t="s">
        <v>46</v>
      </c>
      <c r="H48" s="23">
        <v>112.16</v>
      </c>
      <c r="I48" s="23"/>
      <c r="J48" s="23">
        <v>11</v>
      </c>
      <c r="K48" s="24">
        <f t="shared" si="0"/>
        <v>6117.03566780045</v>
      </c>
      <c r="L48" s="24"/>
      <c r="M48" s="48">
        <f>IF(J48="","",(K48/J48)/LOOKUP(RIGHT($D$2,3),定数!$A$6:$A$13,定数!$B$6:$B$13))</f>
        <v>5.56094151618223</v>
      </c>
      <c r="N48" s="23"/>
      <c r="O48" s="25">
        <v>43755</v>
      </c>
      <c r="P48" s="23">
        <v>112.27</v>
      </c>
      <c r="Q48" s="23"/>
      <c r="R48" s="52">
        <f>IF(P48="","",T48*M48*LOOKUP(RIGHT($D$2,3),定数!$A$6:$A$13,定数!$B$6:$B$13))</f>
        <v>-6117.03566780042</v>
      </c>
      <c r="S48" s="52"/>
      <c r="T48" s="53">
        <f t="shared" si="3"/>
        <v>-10.9999999999999</v>
      </c>
      <c r="U48" s="53"/>
      <c r="V48" s="81" t="str">
        <f t="shared" si="5"/>
        <v/>
      </c>
      <c r="W48" s="81">
        <f t="shared" si="1"/>
        <v>1</v>
      </c>
    </row>
    <row r="49" s="81" customFormat="1" spans="2:23">
      <c r="B49" s="23">
        <v>41</v>
      </c>
      <c r="C49" s="24">
        <f t="shared" si="2"/>
        <v>605586.531112244</v>
      </c>
      <c r="D49" s="24"/>
      <c r="E49" s="23"/>
      <c r="F49" s="25">
        <v>43756</v>
      </c>
      <c r="G49" s="23" t="s">
        <v>44</v>
      </c>
      <c r="H49" s="23">
        <v>112.51</v>
      </c>
      <c r="I49" s="23"/>
      <c r="J49" s="23">
        <v>7</v>
      </c>
      <c r="K49" s="24">
        <f t="shared" si="0"/>
        <v>6055.86531112244</v>
      </c>
      <c r="L49" s="24"/>
      <c r="M49" s="48">
        <f>IF(J49="","",(K49/J49)/LOOKUP(RIGHT($D$2,3),定数!$A$6:$A$13,定数!$B$6:$B$13))</f>
        <v>8.65123615874635</v>
      </c>
      <c r="N49" s="23"/>
      <c r="O49" s="25">
        <v>43756</v>
      </c>
      <c r="P49" s="23">
        <v>112.42</v>
      </c>
      <c r="Q49" s="23"/>
      <c r="R49" s="52">
        <f>IF(P49="","",T49*M49*LOOKUP(RIGHT($D$2,3),定数!$A$6:$A$13,定数!$B$6:$B$13))</f>
        <v>-7786.11254287201</v>
      </c>
      <c r="S49" s="52"/>
      <c r="T49" s="53">
        <f t="shared" si="3"/>
        <v>-9.00000000000034</v>
      </c>
      <c r="U49" s="53"/>
      <c r="V49" s="81" t="str">
        <f t="shared" si="5"/>
        <v/>
      </c>
      <c r="W49" s="81">
        <f t="shared" si="1"/>
        <v>2</v>
      </c>
    </row>
    <row r="50" s="81" customFormat="1" spans="2:23">
      <c r="B50" s="23">
        <v>42</v>
      </c>
      <c r="C50" s="24">
        <f t="shared" si="2"/>
        <v>597800.418569372</v>
      </c>
      <c r="D50" s="24"/>
      <c r="E50" s="23"/>
      <c r="F50" s="25">
        <v>43757</v>
      </c>
      <c r="G50" s="23" t="s">
        <v>46</v>
      </c>
      <c r="H50" s="23">
        <v>112.38</v>
      </c>
      <c r="I50" s="23"/>
      <c r="J50" s="23">
        <v>16</v>
      </c>
      <c r="K50" s="24">
        <f t="shared" si="0"/>
        <v>5978.00418569372</v>
      </c>
      <c r="L50" s="24"/>
      <c r="M50" s="48">
        <f>IF(J50="","",(K50/J50)/LOOKUP(RIGHT($D$2,3),定数!$A$6:$A$13,定数!$B$6:$B$13))</f>
        <v>3.73625261605858</v>
      </c>
      <c r="N50" s="23"/>
      <c r="O50" s="25">
        <v>43757</v>
      </c>
      <c r="P50" s="23">
        <v>112.49</v>
      </c>
      <c r="Q50" s="23"/>
      <c r="R50" s="52">
        <f>IF(P50="","",T50*M50*LOOKUP(RIGHT($D$2,3),定数!$A$6:$A$13,定数!$B$6:$B$13))</f>
        <v>-4109.87787766441</v>
      </c>
      <c r="S50" s="52"/>
      <c r="T50" s="53">
        <f t="shared" si="3"/>
        <v>-10.9999999999999</v>
      </c>
      <c r="U50" s="53"/>
      <c r="V50" s="81" t="str">
        <f t="shared" si="5"/>
        <v/>
      </c>
      <c r="W50" s="81">
        <f t="shared" si="1"/>
        <v>3</v>
      </c>
    </row>
    <row r="51" s="81" customFormat="1" spans="2:23">
      <c r="B51" s="23">
        <v>43</v>
      </c>
      <c r="C51" s="24">
        <f t="shared" si="2"/>
        <v>593690.540691708</v>
      </c>
      <c r="D51" s="24"/>
      <c r="E51" s="23"/>
      <c r="F51" s="25">
        <v>43761</v>
      </c>
      <c r="G51" s="23" t="s">
        <v>44</v>
      </c>
      <c r="H51" s="23">
        <v>112.46</v>
      </c>
      <c r="I51" s="23"/>
      <c r="J51" s="23">
        <v>11</v>
      </c>
      <c r="K51" s="24">
        <f t="shared" si="0"/>
        <v>5936.90540691708</v>
      </c>
      <c r="L51" s="24"/>
      <c r="M51" s="48">
        <f>IF(J51="","",(K51/J51)/LOOKUP(RIGHT($D$2,3),定数!$A$6:$A$13,定数!$B$6:$B$13))</f>
        <v>5.39718673356098</v>
      </c>
      <c r="N51" s="23"/>
      <c r="O51" s="25">
        <v>43761</v>
      </c>
      <c r="P51" s="23">
        <v>112.59</v>
      </c>
      <c r="Q51" s="23"/>
      <c r="R51" s="52">
        <f>IF(P51="","",T51*M51*LOOKUP(RIGHT($D$2,3),定数!$A$6:$A$13,定数!$B$6:$B$13))</f>
        <v>7016.3427536298</v>
      </c>
      <c r="S51" s="52"/>
      <c r="T51" s="53">
        <f t="shared" si="3"/>
        <v>13.000000000001</v>
      </c>
      <c r="U51" s="53"/>
      <c r="V51" s="81" t="str">
        <f t="shared" si="5"/>
        <v/>
      </c>
      <c r="W51" s="81">
        <f t="shared" si="1"/>
        <v>0</v>
      </c>
    </row>
    <row r="52" s="81" customFormat="1" spans="2:23">
      <c r="B52" s="23">
        <v>44</v>
      </c>
      <c r="C52" s="24">
        <f t="shared" si="2"/>
        <v>600706.883445338</v>
      </c>
      <c r="D52" s="24"/>
      <c r="E52" s="23"/>
      <c r="F52" s="25">
        <v>43763</v>
      </c>
      <c r="G52" s="23" t="s">
        <v>46</v>
      </c>
      <c r="H52" s="23">
        <v>112.01</v>
      </c>
      <c r="I52" s="23"/>
      <c r="J52" s="23">
        <v>11</v>
      </c>
      <c r="K52" s="24">
        <f t="shared" si="0"/>
        <v>6007.06883445338</v>
      </c>
      <c r="L52" s="24"/>
      <c r="M52" s="48">
        <f>IF(J52="","",(K52/J52)/LOOKUP(RIGHT($D$2,3),定数!$A$6:$A$13,定数!$B$6:$B$13))</f>
        <v>5.46097166768489</v>
      </c>
      <c r="N52" s="23"/>
      <c r="O52" s="25">
        <v>43763</v>
      </c>
      <c r="P52" s="23">
        <v>112.13</v>
      </c>
      <c r="Q52" s="23"/>
      <c r="R52" s="52">
        <f>IF(P52="","",T52*M52*LOOKUP(RIGHT($D$2,3),定数!$A$6:$A$13,定数!$B$6:$B$13))</f>
        <v>-6553.16600122134</v>
      </c>
      <c r="S52" s="52"/>
      <c r="T52" s="53">
        <f t="shared" si="3"/>
        <v>-11.999999999999</v>
      </c>
      <c r="U52" s="53"/>
      <c r="V52" s="81" t="str">
        <f t="shared" si="5"/>
        <v/>
      </c>
      <c r="W52" s="81">
        <f t="shared" si="1"/>
        <v>1</v>
      </c>
    </row>
    <row r="53" s="81" customFormat="1" spans="2:23">
      <c r="B53" s="23">
        <v>45</v>
      </c>
      <c r="C53" s="24">
        <f t="shared" si="2"/>
        <v>594153.717444116</v>
      </c>
      <c r="D53" s="24"/>
      <c r="E53" s="23"/>
      <c r="F53" s="25">
        <v>43767</v>
      </c>
      <c r="G53" s="23" t="s">
        <v>44</v>
      </c>
      <c r="H53" s="23">
        <v>111.96</v>
      </c>
      <c r="I53" s="23"/>
      <c r="J53" s="23">
        <v>13</v>
      </c>
      <c r="K53" s="24">
        <f t="shared" si="0"/>
        <v>5941.53717444117</v>
      </c>
      <c r="L53" s="24"/>
      <c r="M53" s="48">
        <f>IF(J53="","",(K53/J53)/LOOKUP(RIGHT($D$2,3),定数!$A$6:$A$13,定数!$B$6:$B$13))</f>
        <v>4.57041321110859</v>
      </c>
      <c r="N53" s="23"/>
      <c r="O53" s="25">
        <v>43767</v>
      </c>
      <c r="P53" s="23">
        <v>112.11</v>
      </c>
      <c r="Q53" s="23"/>
      <c r="R53" s="52">
        <f>IF(P53="","",T53*M53*LOOKUP(RIGHT($D$2,3),定数!$A$6:$A$13,定数!$B$6:$B$13))</f>
        <v>6855.61981666314</v>
      </c>
      <c r="S53" s="52"/>
      <c r="T53" s="53">
        <f t="shared" si="3"/>
        <v>15.0000000000006</v>
      </c>
      <c r="U53" s="53"/>
      <c r="V53" s="81" t="str">
        <f t="shared" si="5"/>
        <v/>
      </c>
      <c r="W53" s="81">
        <f t="shared" si="1"/>
        <v>0</v>
      </c>
    </row>
    <row r="54" s="81" customFormat="1" spans="2:23">
      <c r="B54" s="23">
        <v>46</v>
      </c>
      <c r="C54" s="24">
        <f t="shared" si="2"/>
        <v>601009.33726078</v>
      </c>
      <c r="D54" s="24"/>
      <c r="E54" s="23"/>
      <c r="F54" s="25">
        <v>43768</v>
      </c>
      <c r="G54" s="23" t="s">
        <v>44</v>
      </c>
      <c r="H54" s="23">
        <v>112.84</v>
      </c>
      <c r="I54" s="23"/>
      <c r="J54" s="23">
        <v>17</v>
      </c>
      <c r="K54" s="24">
        <f t="shared" si="0"/>
        <v>6010.0933726078</v>
      </c>
      <c r="L54" s="24"/>
      <c r="M54" s="48">
        <f>IF(J54="","",(K54/J54)/LOOKUP(RIGHT($D$2,3),定数!$A$6:$A$13,定数!$B$6:$B$13))</f>
        <v>3.53534904271047</v>
      </c>
      <c r="N54" s="23"/>
      <c r="O54" s="25">
        <v>43768</v>
      </c>
      <c r="P54" s="23">
        <v>113.04</v>
      </c>
      <c r="Q54" s="23"/>
      <c r="R54" s="52">
        <f>IF(P54="","",T54*M54*LOOKUP(RIGHT($D$2,3),定数!$A$6:$A$13,定数!$B$6:$B$13))</f>
        <v>7070.69808542104</v>
      </c>
      <c r="S54" s="52"/>
      <c r="T54" s="53">
        <f t="shared" si="3"/>
        <v>20.0000000000003</v>
      </c>
      <c r="U54" s="53"/>
      <c r="V54" s="81" t="str">
        <f t="shared" si="5"/>
        <v/>
      </c>
      <c r="W54" s="81">
        <f t="shared" si="1"/>
        <v>0</v>
      </c>
    </row>
    <row r="55" s="81" customFormat="1" spans="2:23">
      <c r="B55" s="23">
        <v>47</v>
      </c>
      <c r="C55" s="24">
        <f t="shared" si="2"/>
        <v>608080.035346201</v>
      </c>
      <c r="D55" s="24"/>
      <c r="E55" s="23"/>
      <c r="F55" s="25">
        <v>43770</v>
      </c>
      <c r="G55" s="23" t="s">
        <v>46</v>
      </c>
      <c r="H55" s="23">
        <v>112.73</v>
      </c>
      <c r="I55" s="23"/>
      <c r="J55" s="23">
        <v>17</v>
      </c>
      <c r="K55" s="24">
        <f t="shared" si="0"/>
        <v>6080.80035346201</v>
      </c>
      <c r="L55" s="24"/>
      <c r="M55" s="48">
        <f>IF(J55="","",(K55/J55)/LOOKUP(RIGHT($D$2,3),定数!$A$6:$A$13,定数!$B$6:$B$13))</f>
        <v>3.57694138438942</v>
      </c>
      <c r="N55" s="23"/>
      <c r="O55" s="25">
        <v>43770</v>
      </c>
      <c r="P55" s="23">
        <v>112.91</v>
      </c>
      <c r="Q55" s="23"/>
      <c r="R55" s="52">
        <f>IF(P55="","",T55*M55*LOOKUP(RIGHT($D$2,3),定数!$A$6:$A$13,定数!$B$6:$B$13))</f>
        <v>-6438.49449190068</v>
      </c>
      <c r="S55" s="52"/>
      <c r="T55" s="53">
        <f t="shared" si="3"/>
        <v>-17.9999999999993</v>
      </c>
      <c r="U55" s="53"/>
      <c r="V55" s="81" t="str">
        <f t="shared" si="5"/>
        <v/>
      </c>
      <c r="W55" s="81">
        <f t="shared" si="1"/>
        <v>1</v>
      </c>
    </row>
    <row r="56" s="81" customFormat="1" spans="2:23">
      <c r="B56" s="23">
        <v>48</v>
      </c>
      <c r="C56" s="24">
        <f t="shared" si="2"/>
        <v>601641.5408543</v>
      </c>
      <c r="D56" s="24"/>
      <c r="E56" s="23"/>
      <c r="F56" s="25">
        <v>43771</v>
      </c>
      <c r="G56" s="23" t="s">
        <v>44</v>
      </c>
      <c r="H56" s="23">
        <v>112.97</v>
      </c>
      <c r="I56" s="23"/>
      <c r="J56" s="23">
        <v>18</v>
      </c>
      <c r="K56" s="24">
        <f t="shared" si="0"/>
        <v>6016.415408543</v>
      </c>
      <c r="L56" s="24"/>
      <c r="M56" s="48">
        <f>IF(J56="","",(K56/J56)/LOOKUP(RIGHT($D$2,3),定数!$A$6:$A$13,定数!$B$6:$B$13))</f>
        <v>3.34245300474611</v>
      </c>
      <c r="N56" s="23"/>
      <c r="O56" s="25">
        <v>43771</v>
      </c>
      <c r="P56" s="23">
        <v>113.19</v>
      </c>
      <c r="Q56" s="23"/>
      <c r="R56" s="52">
        <f>IF(P56="","",T56*M56*LOOKUP(RIGHT($D$2,3),定数!$A$6:$A$13,定数!$B$6:$B$13))</f>
        <v>7353.3966104414</v>
      </c>
      <c r="S56" s="52"/>
      <c r="T56" s="53">
        <f t="shared" si="3"/>
        <v>21.9999999999999</v>
      </c>
      <c r="U56" s="53"/>
      <c r="V56" s="81" t="str">
        <f t="shared" si="5"/>
        <v/>
      </c>
      <c r="W56" s="81">
        <f t="shared" si="1"/>
        <v>0</v>
      </c>
    </row>
    <row r="57" s="81" customFormat="1" spans="2:23">
      <c r="B57" s="23">
        <v>49</v>
      </c>
      <c r="C57" s="24">
        <f t="shared" si="2"/>
        <v>608994.937464741</v>
      </c>
      <c r="D57" s="24"/>
      <c r="E57" s="23"/>
      <c r="F57" s="25">
        <v>43773</v>
      </c>
      <c r="G57" s="23" t="s">
        <v>44</v>
      </c>
      <c r="H57" s="23">
        <v>113.21</v>
      </c>
      <c r="I57" s="23"/>
      <c r="J57" s="23">
        <v>58</v>
      </c>
      <c r="K57" s="24">
        <f t="shared" si="0"/>
        <v>6089.94937464741</v>
      </c>
      <c r="L57" s="24"/>
      <c r="M57" s="48">
        <f>IF(J57="","",(K57/J57)/LOOKUP(RIGHT($D$2,3),定数!$A$6:$A$13,定数!$B$6:$B$13))</f>
        <v>1.04999127149093</v>
      </c>
      <c r="N57" s="23"/>
      <c r="O57" s="25">
        <v>43773</v>
      </c>
      <c r="P57" s="23">
        <v>113.27</v>
      </c>
      <c r="Q57" s="23"/>
      <c r="R57" s="52">
        <f>IF(P57="","",T57*M57*LOOKUP(RIGHT($D$2,3),定数!$A$6:$A$13,定数!$B$6:$B$13))</f>
        <v>629.994762894584</v>
      </c>
      <c r="S57" s="52"/>
      <c r="T57" s="53">
        <f t="shared" si="3"/>
        <v>6.00000000000023</v>
      </c>
      <c r="U57" s="53"/>
      <c r="V57" s="81" t="str">
        <f t="shared" si="5"/>
        <v/>
      </c>
      <c r="W57" s="81">
        <f t="shared" si="1"/>
        <v>0</v>
      </c>
    </row>
    <row r="58" s="81" customFormat="1" spans="2:23">
      <c r="B58" s="23">
        <v>50</v>
      </c>
      <c r="C58" s="24">
        <f t="shared" si="2"/>
        <v>609624.932227636</v>
      </c>
      <c r="D58" s="24"/>
      <c r="E58" s="23"/>
      <c r="F58" s="25">
        <v>43774</v>
      </c>
      <c r="G58" s="23" t="s">
        <v>46</v>
      </c>
      <c r="H58" s="23">
        <v>113.14</v>
      </c>
      <c r="I58" s="23"/>
      <c r="J58" s="23">
        <v>7</v>
      </c>
      <c r="K58" s="24">
        <f t="shared" si="0"/>
        <v>6096.24932227636</v>
      </c>
      <c r="L58" s="24"/>
      <c r="M58" s="48">
        <f>IF(J58="","",(K58/J58)/LOOKUP(RIGHT($D$2,3),定数!$A$6:$A$13,定数!$B$6:$B$13))</f>
        <v>8.70892760325194</v>
      </c>
      <c r="N58" s="23"/>
      <c r="O58" s="25">
        <v>43774</v>
      </c>
      <c r="P58" s="23">
        <v>113.22</v>
      </c>
      <c r="Q58" s="23"/>
      <c r="R58" s="52">
        <f>IF(P58="","",T58*M58*LOOKUP(RIGHT($D$2,3),定数!$A$6:$A$13,定数!$B$6:$B$13))</f>
        <v>-6967.1420826014</v>
      </c>
      <c r="S58" s="52"/>
      <c r="T58" s="53">
        <f t="shared" si="3"/>
        <v>-7.99999999999983</v>
      </c>
      <c r="U58" s="53"/>
      <c r="V58" s="81" t="str">
        <f t="shared" si="5"/>
        <v/>
      </c>
      <c r="W58" s="81">
        <f t="shared" si="1"/>
        <v>1</v>
      </c>
    </row>
    <row r="59" s="81" customFormat="1" spans="2:21">
      <c r="B59" s="23">
        <v>51</v>
      </c>
      <c r="C59" s="24">
        <f>IF(R58="","",C58+R58)</f>
        <v>602657.790145034</v>
      </c>
      <c r="D59" s="24"/>
      <c r="E59" s="23"/>
      <c r="F59" s="25">
        <v>43776</v>
      </c>
      <c r="G59" s="23" t="s">
        <v>44</v>
      </c>
      <c r="H59" s="23">
        <v>113.35</v>
      </c>
      <c r="I59" s="23"/>
      <c r="J59" s="23">
        <v>13</v>
      </c>
      <c r="K59" s="24">
        <f t="shared" ref="K59:K89" si="6">IF(J59="","",C59*0.01)</f>
        <v>6026.57790145034</v>
      </c>
      <c r="L59" s="24"/>
      <c r="M59" s="48">
        <f>IF(J59="","",(K59/J59)/LOOKUP(RIGHT($D$2,3),定数!$A$6:$A$13,定数!$B$6:$B$13))</f>
        <v>4.6358291549618</v>
      </c>
      <c r="N59" s="23"/>
      <c r="O59" s="25">
        <v>43776</v>
      </c>
      <c r="P59" s="23">
        <v>113.21</v>
      </c>
      <c r="Q59" s="23"/>
      <c r="R59" s="52">
        <f>IF(P59="","",T59*M59*LOOKUP(RIGHT($D$2,3),定数!$A$6:$A$13,定数!$B$6:$B$13))</f>
        <v>-6490.16081694655</v>
      </c>
      <c r="S59" s="52"/>
      <c r="T59" s="53">
        <f>IF(P59="","",IF(G59="買",(P59-H59),(H59-P59))*IF(RIGHT($D$2,3)="JPY",100,10000))</f>
        <v>-14.0000000000001</v>
      </c>
      <c r="U59" s="53"/>
    </row>
    <row r="60" s="81" customFormat="1" spans="2:21">
      <c r="B60" s="23">
        <v>52</v>
      </c>
      <c r="C60" s="24">
        <f>IF(R59="","",C59+R59)</f>
        <v>596167.629328088</v>
      </c>
      <c r="D60" s="24"/>
      <c r="E60" s="23"/>
      <c r="F60" s="25">
        <v>43777</v>
      </c>
      <c r="G60" s="23" t="s">
        <v>44</v>
      </c>
      <c r="H60" s="23">
        <v>113.65</v>
      </c>
      <c r="I60" s="23"/>
      <c r="J60" s="23">
        <v>7</v>
      </c>
      <c r="K60" s="24">
        <f t="shared" si="6"/>
        <v>5961.67629328088</v>
      </c>
      <c r="L60" s="24"/>
      <c r="M60" s="48">
        <f>IF(J60="","",(K60/J60)/LOOKUP(RIGHT($D$2,3),定数!$A$6:$A$13,定数!$B$6:$B$13))</f>
        <v>8.51668041897268</v>
      </c>
      <c r="N60" s="23"/>
      <c r="O60" s="25">
        <v>43777</v>
      </c>
      <c r="P60" s="23">
        <v>113.74</v>
      </c>
      <c r="Q60" s="23"/>
      <c r="R60" s="52">
        <f>IF(P60="","",T60*M60*LOOKUP(RIGHT($D$2,3),定数!$A$6:$A$13,定数!$B$6:$B$13))</f>
        <v>7665.0123770745</v>
      </c>
      <c r="S60" s="52"/>
      <c r="T60" s="53">
        <f>IF(P60="","",IF(G60="買",(P60-H60),(H60-P60))*IF(RIGHT($D$2,3)="JPY",100,10000))</f>
        <v>8.99999999999892</v>
      </c>
      <c r="U60" s="53"/>
    </row>
    <row r="61" s="81" customFormat="1" spans="2:21">
      <c r="B61" s="23">
        <v>53</v>
      </c>
      <c r="C61" s="24">
        <f>IF(R60="","",C60+R60)</f>
        <v>603832.641705162</v>
      </c>
      <c r="D61" s="24"/>
      <c r="E61" s="23"/>
      <c r="F61" s="25">
        <v>43778</v>
      </c>
      <c r="G61" s="23" t="s">
        <v>46</v>
      </c>
      <c r="H61" s="23">
        <v>113.77</v>
      </c>
      <c r="I61" s="23"/>
      <c r="J61" s="23">
        <v>10</v>
      </c>
      <c r="K61" s="24">
        <f t="shared" si="6"/>
        <v>6038.32641705162</v>
      </c>
      <c r="L61" s="24"/>
      <c r="M61" s="48">
        <f>IF(J61="","",(K61/J61)/LOOKUP(RIGHT($D$2,3),定数!$A$6:$A$13,定数!$B$6:$B$13))</f>
        <v>6.03832641705162</v>
      </c>
      <c r="N61" s="23"/>
      <c r="O61" s="25">
        <v>43778</v>
      </c>
      <c r="P61" s="23">
        <v>113.87</v>
      </c>
      <c r="Q61" s="23"/>
      <c r="R61" s="52">
        <f>IF(P61="","",T61*M61*LOOKUP(RIGHT($D$2,3),定数!$A$6:$A$13,定数!$B$6:$B$13))</f>
        <v>-6038.32641705214</v>
      </c>
      <c r="S61" s="52"/>
      <c r="T61" s="53">
        <f>IF(P61="","",IF(G61="買",(P61-H61),(H61-P61))*IF(RIGHT($D$2,3)="JPY",100,10000))</f>
        <v>-10.0000000000009</v>
      </c>
      <c r="U61" s="53"/>
    </row>
    <row r="62" s="81" customFormat="1" spans="2:21">
      <c r="B62" s="23">
        <v>54</v>
      </c>
      <c r="C62" s="24">
        <f>IF(R61="","",C61+R61)</f>
        <v>597794.31528811</v>
      </c>
      <c r="D62" s="24"/>
      <c r="E62" s="23"/>
      <c r="F62" s="25">
        <v>43783</v>
      </c>
      <c r="G62" s="23" t="s">
        <v>46</v>
      </c>
      <c r="H62" s="23">
        <v>113.53</v>
      </c>
      <c r="I62" s="23"/>
      <c r="J62" s="23">
        <v>12</v>
      </c>
      <c r="K62" s="24">
        <f t="shared" si="6"/>
        <v>5977.9431528811</v>
      </c>
      <c r="L62" s="24"/>
      <c r="M62" s="48">
        <f>IF(J62="","",(K62/J62)/LOOKUP(RIGHT($D$2,3),定数!$A$6:$A$13,定数!$B$6:$B$13))</f>
        <v>4.98161929406758</v>
      </c>
      <c r="N62" s="23"/>
      <c r="O62" s="25">
        <v>43783</v>
      </c>
      <c r="P62" s="23">
        <v>113.38</v>
      </c>
      <c r="Q62" s="23"/>
      <c r="R62" s="52">
        <f>IF(P62="","",T62*M62*LOOKUP(RIGHT($D$2,3),定数!$A$6:$A$13,定数!$B$6:$B$13))</f>
        <v>7472.42894110166</v>
      </c>
      <c r="S62" s="52"/>
      <c r="T62" s="53">
        <f>IF(P62="","",IF(G62="買",(P62-H62),(H62-P62))*IF(RIGHT($D$2,3)="JPY",100,10000))</f>
        <v>15.0000000000006</v>
      </c>
      <c r="U62" s="53"/>
    </row>
    <row r="63" s="81" customFormat="1" spans="2:21">
      <c r="B63" s="23">
        <v>55</v>
      </c>
      <c r="C63" s="24">
        <f>IF(R62="","",C62+R62)</f>
        <v>605266.744229212</v>
      </c>
      <c r="D63" s="24"/>
      <c r="E63" s="23"/>
      <c r="F63" s="25">
        <v>43784</v>
      </c>
      <c r="G63" s="23" t="s">
        <v>44</v>
      </c>
      <c r="H63" s="23">
        <v>113.59</v>
      </c>
      <c r="I63" s="23"/>
      <c r="J63" s="23">
        <v>14</v>
      </c>
      <c r="K63" s="24">
        <f t="shared" si="6"/>
        <v>6052.66744229212</v>
      </c>
      <c r="L63" s="24"/>
      <c r="M63" s="48">
        <f>IF(J63="","",(K63/J63)/LOOKUP(RIGHT($D$2,3),定数!$A$6:$A$13,定数!$B$6:$B$13))</f>
        <v>4.32333388735151</v>
      </c>
      <c r="N63" s="23"/>
      <c r="O63" s="25">
        <v>43784</v>
      </c>
      <c r="P63" s="23">
        <v>113.44</v>
      </c>
      <c r="Q63" s="23"/>
      <c r="R63" s="52">
        <f>IF(P63="","",T63*M63*LOOKUP(RIGHT($D$2,3),定数!$A$6:$A$13,定数!$B$6:$B$13))</f>
        <v>-6485.00083102752</v>
      </c>
      <c r="S63" s="52"/>
      <c r="T63" s="53">
        <f>IF(P63="","",IF(G63="買",(P63-H63),(H63-P63))*IF(RIGHT($D$2,3)="JPY",100,10000))</f>
        <v>-15.0000000000006</v>
      </c>
      <c r="U63" s="53"/>
    </row>
    <row r="64" spans="2:22">
      <c r="B64" s="23">
        <v>56</v>
      </c>
      <c r="C64" s="24">
        <f>IF(R63="","",C63+R63)</f>
        <v>598781.743398184</v>
      </c>
      <c r="D64" s="24"/>
      <c r="E64" s="23"/>
      <c r="F64" s="25">
        <v>43784</v>
      </c>
      <c r="G64" s="23" t="s">
        <v>46</v>
      </c>
      <c r="H64" s="23">
        <v>113.36</v>
      </c>
      <c r="I64" s="23"/>
      <c r="J64" s="23">
        <v>8</v>
      </c>
      <c r="K64" s="24">
        <f t="shared" si="6"/>
        <v>5987.81743398184</v>
      </c>
      <c r="L64" s="24"/>
      <c r="M64" s="48">
        <f>IF(J64="","",(K64/J64)/LOOKUP(RIGHT($D$2,3),定数!$A$6:$A$13,定数!$B$6:$B$13))</f>
        <v>7.4847717924773</v>
      </c>
      <c r="N64" s="23"/>
      <c r="O64" s="25">
        <v>43784</v>
      </c>
      <c r="P64" s="23">
        <v>113.28</v>
      </c>
      <c r="Q64" s="23"/>
      <c r="R64" s="52">
        <f>IF(P64="","",T64*M64*LOOKUP(RIGHT($D$2,3),定数!$A$6:$A$13,定数!$B$6:$B$13))</f>
        <v>5987.81743398172</v>
      </c>
      <c r="S64" s="52"/>
      <c r="T64" s="53">
        <f>IF(P64="","",IF(G64="買",(P64-H64),(H64-P64))*IF(RIGHT($D$2,3)="JPY",100,10000))</f>
        <v>7.99999999999983</v>
      </c>
      <c r="U64" s="53"/>
      <c r="V64"/>
    </row>
    <row r="65" spans="2:22">
      <c r="B65" s="23">
        <v>57</v>
      </c>
      <c r="C65" s="24">
        <f t="shared" ref="C65:C71" si="7">IF(R64="","",C64+R64)</f>
        <v>604769.560832166</v>
      </c>
      <c r="D65" s="24"/>
      <c r="E65" s="23"/>
      <c r="F65" s="25">
        <v>43785</v>
      </c>
      <c r="G65" s="23" t="s">
        <v>46</v>
      </c>
      <c r="H65" s="23">
        <v>112.77</v>
      </c>
      <c r="I65" s="23"/>
      <c r="J65" s="23">
        <v>10</v>
      </c>
      <c r="K65" s="24">
        <f t="shared" si="6"/>
        <v>6047.69560832166</v>
      </c>
      <c r="L65" s="24"/>
      <c r="M65" s="48">
        <f>IF(J65="","",(K65/J65)/LOOKUP(RIGHT($D$2,3),定数!$A$6:$A$13,定数!$B$6:$B$13))</f>
        <v>6.04769560832166</v>
      </c>
      <c r="N65" s="23"/>
      <c r="O65" s="25">
        <v>43785</v>
      </c>
      <c r="P65" s="23">
        <v>112.64</v>
      </c>
      <c r="Q65" s="23"/>
      <c r="R65" s="52">
        <f>IF(P65="","",T65*M65*LOOKUP(RIGHT($D$2,3),定数!$A$6:$A$13,定数!$B$6:$B$13))</f>
        <v>7862.00429081788</v>
      </c>
      <c r="S65" s="52"/>
      <c r="T65" s="53">
        <f>IF(P65="","",IF(G65="買",(P65-H65),(H65-P65))*IF(RIGHT($D$2,3)="JPY",100,10000))</f>
        <v>12.9999999999995</v>
      </c>
      <c r="U65" s="53"/>
      <c r="V65"/>
    </row>
    <row r="66" spans="2:22">
      <c r="B66" s="23">
        <v>58</v>
      </c>
      <c r="C66" s="24">
        <f t="shared" si="7"/>
        <v>612631.565122984</v>
      </c>
      <c r="D66" s="24"/>
      <c r="E66" s="23"/>
      <c r="F66" s="25">
        <v>43789</v>
      </c>
      <c r="G66" s="23" t="s">
        <v>46</v>
      </c>
      <c r="H66" s="23">
        <v>112.45</v>
      </c>
      <c r="I66" s="23"/>
      <c r="J66" s="23">
        <v>8</v>
      </c>
      <c r="K66" s="24">
        <f t="shared" si="6"/>
        <v>6126.31565122984</v>
      </c>
      <c r="L66" s="24"/>
      <c r="M66" s="48">
        <f>IF(J66="","",(K66/J66)/LOOKUP(RIGHT($D$2,3),定数!$A$6:$A$13,定数!$B$6:$B$13))</f>
        <v>7.6578945640373</v>
      </c>
      <c r="N66" s="23"/>
      <c r="O66" s="25">
        <v>43789</v>
      </c>
      <c r="P66" s="23">
        <v>112.34</v>
      </c>
      <c r="Q66" s="23"/>
      <c r="R66" s="52">
        <f>IF(P66="","",T66*M66*LOOKUP(RIGHT($D$2,3),定数!$A$6:$A$13,定数!$B$6:$B$13))</f>
        <v>8423.68402044099</v>
      </c>
      <c r="S66" s="52"/>
      <c r="T66" s="53">
        <f>IF(P66="","",IF(G66="買",(P66-H66),(H66-P66))*IF(RIGHT($D$2,3)="JPY",100,10000))</f>
        <v>10.9999999999999</v>
      </c>
      <c r="U66" s="53"/>
      <c r="V66"/>
    </row>
    <row r="67" spans="2:22">
      <c r="B67" s="23">
        <v>59</v>
      </c>
      <c r="C67" s="24">
        <f t="shared" si="7"/>
        <v>621055.249143425</v>
      </c>
      <c r="D67" s="24"/>
      <c r="E67" s="23"/>
      <c r="F67" s="25">
        <v>43789</v>
      </c>
      <c r="G67" s="23" t="s">
        <v>44</v>
      </c>
      <c r="H67" s="23">
        <v>112.73</v>
      </c>
      <c r="I67" s="23"/>
      <c r="J67" s="23">
        <v>9</v>
      </c>
      <c r="K67" s="24">
        <f t="shared" si="6"/>
        <v>6210.55249143425</v>
      </c>
      <c r="L67" s="24"/>
      <c r="M67" s="48">
        <f>IF(J67="","",(K67/J67)/LOOKUP(RIGHT($D$2,3),定数!$A$6:$A$13,定数!$B$6:$B$13))</f>
        <v>6.90061387937139</v>
      </c>
      <c r="N67" s="23"/>
      <c r="O67" s="25">
        <v>43789</v>
      </c>
      <c r="P67" s="23">
        <v>112.84</v>
      </c>
      <c r="Q67" s="23"/>
      <c r="R67" s="52">
        <f>IF(P67="","",T67*M67*LOOKUP(RIGHT($D$2,3),定数!$A$6:$A$13,定数!$B$6:$B$13))</f>
        <v>7590.67526730849</v>
      </c>
      <c r="S67" s="52"/>
      <c r="T67" s="53">
        <f>IF(P67="","",IF(G67="買",(P67-H67),(H67-P67))*IF(RIGHT($D$2,3)="JPY",100,10000))</f>
        <v>10.9999999999999</v>
      </c>
      <c r="U67" s="53"/>
      <c r="V67"/>
    </row>
    <row r="68" spans="2:22">
      <c r="B68" s="23">
        <v>60</v>
      </c>
      <c r="C68" s="24">
        <f t="shared" si="7"/>
        <v>628645.924410733</v>
      </c>
      <c r="D68" s="24"/>
      <c r="E68" s="23"/>
      <c r="F68" s="25">
        <v>43789</v>
      </c>
      <c r="G68" s="23" t="s">
        <v>44</v>
      </c>
      <c r="H68" s="23">
        <v>112.88</v>
      </c>
      <c r="I68" s="23"/>
      <c r="J68" s="23">
        <v>9</v>
      </c>
      <c r="K68" s="24">
        <f t="shared" si="6"/>
        <v>6286.45924410733</v>
      </c>
      <c r="L68" s="24"/>
      <c r="M68" s="48">
        <f>IF(J68="","",(K68/J68)/LOOKUP(RIGHT($D$2,3),定数!$A$6:$A$13,定数!$B$6:$B$13))</f>
        <v>6.98495471567482</v>
      </c>
      <c r="N68" s="23"/>
      <c r="O68" s="25">
        <v>43790</v>
      </c>
      <c r="P68" s="23">
        <v>112.96</v>
      </c>
      <c r="Q68" s="23"/>
      <c r="R68" s="52">
        <f>IF(P68="","",T68*M68*LOOKUP(RIGHT($D$2,3),定数!$A$6:$A$13,定数!$B$6:$B$13))</f>
        <v>5587.96377253973</v>
      </c>
      <c r="S68" s="52"/>
      <c r="T68" s="53">
        <f>IF(P68="","",IF(G68="買",(P68-H68),(H68-P68))*IF(RIGHT($D$2,3)="JPY",100,10000))</f>
        <v>7.99999999999983</v>
      </c>
      <c r="U68" s="53"/>
      <c r="V68"/>
    </row>
    <row r="69" spans="2:22">
      <c r="B69" s="23">
        <v>61</v>
      </c>
      <c r="C69" s="24">
        <f t="shared" si="7"/>
        <v>634233.888183273</v>
      </c>
      <c r="D69" s="24"/>
      <c r="E69" s="23"/>
      <c r="F69" s="25">
        <v>43791</v>
      </c>
      <c r="G69" s="23" t="s">
        <v>44</v>
      </c>
      <c r="H69" s="23">
        <v>113</v>
      </c>
      <c r="I69" s="23"/>
      <c r="J69" s="23">
        <v>4</v>
      </c>
      <c r="K69" s="24">
        <f t="shared" si="6"/>
        <v>6342.33888183273</v>
      </c>
      <c r="L69" s="24"/>
      <c r="M69" s="48">
        <f>IF(J69="","",(K69/J69)/LOOKUP(RIGHT($D$2,3),定数!$A$6:$A$13,定数!$B$6:$B$13))</f>
        <v>15.8558472045818</v>
      </c>
      <c r="N69" s="23"/>
      <c r="O69" s="25">
        <v>43791</v>
      </c>
      <c r="P69" s="23">
        <v>112.95</v>
      </c>
      <c r="Q69" s="23"/>
      <c r="R69" s="52">
        <f>IF(P69="","",T69*M69*LOOKUP(RIGHT($D$2,3),定数!$A$6:$A$13,定数!$B$6:$B$13))</f>
        <v>-7927.92360229046</v>
      </c>
      <c r="S69" s="52"/>
      <c r="T69" s="53">
        <f>IF(P69="","",IF(G69="買",(P69-H69),(H69-P69))*IF(RIGHT($D$2,3)="JPY",100,10000))</f>
        <v>-4.99999999999972</v>
      </c>
      <c r="U69" s="53"/>
      <c r="V69"/>
    </row>
    <row r="70" spans="2:22">
      <c r="B70" s="23">
        <v>62</v>
      </c>
      <c r="C70" s="24">
        <f t="shared" si="7"/>
        <v>626305.964580983</v>
      </c>
      <c r="D70" s="24"/>
      <c r="E70" s="23"/>
      <c r="F70" s="25">
        <v>43792</v>
      </c>
      <c r="G70" s="23" t="s">
        <v>46</v>
      </c>
      <c r="H70" s="23">
        <v>112.81</v>
      </c>
      <c r="I70" s="23"/>
      <c r="J70" s="23">
        <v>8</v>
      </c>
      <c r="K70" s="24">
        <f t="shared" si="6"/>
        <v>6263.05964580983</v>
      </c>
      <c r="L70" s="24"/>
      <c r="M70" s="48">
        <f>IF(J70="","",(K70/J70)/LOOKUP(RIGHT($D$2,3),定数!$A$6:$A$13,定数!$B$6:$B$13))</f>
        <v>7.82882455726228</v>
      </c>
      <c r="N70" s="23"/>
      <c r="O70" s="25">
        <v>43792</v>
      </c>
      <c r="P70" s="23">
        <v>112.72</v>
      </c>
      <c r="Q70" s="23"/>
      <c r="R70" s="52">
        <f>IF(P70="","",T70*M70*LOOKUP(RIGHT($D$2,3),定数!$A$6:$A$13,定数!$B$6:$B$13))</f>
        <v>7045.94210153632</v>
      </c>
      <c r="S70" s="52"/>
      <c r="T70" s="53">
        <f>IF(P70="","",IF(G70="買",(P70-H70),(H70-P70))*IF(RIGHT($D$2,3)="JPY",100,10000))</f>
        <v>9.00000000000034</v>
      </c>
      <c r="U70" s="53"/>
      <c r="V70"/>
    </row>
    <row r="71" spans="2:22">
      <c r="B71" s="23">
        <v>63</v>
      </c>
      <c r="C71" s="24">
        <f t="shared" si="7"/>
        <v>633351.906682519</v>
      </c>
      <c r="D71" s="24"/>
      <c r="E71" s="23"/>
      <c r="F71" s="25">
        <v>43792</v>
      </c>
      <c r="G71" s="23" t="s">
        <v>44</v>
      </c>
      <c r="H71" s="23">
        <v>112.81</v>
      </c>
      <c r="I71" s="23"/>
      <c r="J71" s="23">
        <v>7</v>
      </c>
      <c r="K71" s="24">
        <f t="shared" si="6"/>
        <v>6333.51906682519</v>
      </c>
      <c r="L71" s="24"/>
      <c r="M71" s="48">
        <f>IF(J71="","",(K71/J71)/LOOKUP(RIGHT($D$2,3),定数!$A$6:$A$13,定数!$B$6:$B$13))</f>
        <v>9.04788438117884</v>
      </c>
      <c r="N71" s="23"/>
      <c r="O71" s="25">
        <v>43794</v>
      </c>
      <c r="P71" s="23">
        <v>112.98</v>
      </c>
      <c r="Q71" s="23"/>
      <c r="R71" s="52">
        <f>IF(P71="","",T71*M71*LOOKUP(RIGHT($D$2,3),定数!$A$6:$A$13,定数!$B$6:$B$13))</f>
        <v>15381.4034480042</v>
      </c>
      <c r="S71" s="52"/>
      <c r="T71" s="53">
        <f>IF(P71="","",IF(G71="買",(P71-H71),(H71-P71))*IF(RIGHT($D$2,3)="JPY",100,10000))</f>
        <v>17.0000000000002</v>
      </c>
      <c r="U71" s="53"/>
      <c r="V71"/>
    </row>
    <row r="72" spans="2:22">
      <c r="B72" s="23">
        <v>64</v>
      </c>
      <c r="C72" s="24">
        <f t="shared" ref="C72:C90" si="8">IF(R71="","",C71+R71)</f>
        <v>648733.310130523</v>
      </c>
      <c r="D72" s="24"/>
      <c r="E72" s="23"/>
      <c r="F72" s="25">
        <v>43796</v>
      </c>
      <c r="G72" s="23" t="s">
        <v>44</v>
      </c>
      <c r="H72" s="23">
        <v>113.77</v>
      </c>
      <c r="I72" s="23"/>
      <c r="J72" s="23">
        <v>8</v>
      </c>
      <c r="K72" s="24">
        <f t="shared" si="6"/>
        <v>6487.33310130523</v>
      </c>
      <c r="L72" s="24"/>
      <c r="M72" s="48">
        <f>IF(J72="","",(K72/J72)/LOOKUP(RIGHT($D$2,3),定数!$A$6:$A$13,定数!$B$6:$B$13))</f>
        <v>8.10916637663154</v>
      </c>
      <c r="N72" s="23"/>
      <c r="O72" s="25">
        <v>43796</v>
      </c>
      <c r="P72" s="23">
        <v>113.89</v>
      </c>
      <c r="Q72" s="23"/>
      <c r="R72" s="52">
        <f>IF(P72="","",T72*M72*LOOKUP(RIGHT($D$2,3),定数!$A$6:$A$13,定数!$B$6:$B$13))</f>
        <v>9730.99965195822</v>
      </c>
      <c r="S72" s="52"/>
      <c r="T72" s="53">
        <f>IF(P72="","",IF(G72="買",(P72-H72),(H72-P72))*IF(RIGHT($D$2,3)="JPY",100,10000))</f>
        <v>12.0000000000005</v>
      </c>
      <c r="U72" s="53"/>
      <c r="V72"/>
    </row>
    <row r="73" spans="2:22">
      <c r="B73" s="23">
        <v>65</v>
      </c>
      <c r="C73" s="24">
        <f t="shared" si="8"/>
        <v>658464.309782481</v>
      </c>
      <c r="D73" s="24"/>
      <c r="E73" s="23"/>
      <c r="F73" s="25">
        <v>43797</v>
      </c>
      <c r="G73" s="23" t="s">
        <v>44</v>
      </c>
      <c r="H73" s="23">
        <v>113.87</v>
      </c>
      <c r="I73" s="23"/>
      <c r="J73" s="23">
        <v>7</v>
      </c>
      <c r="K73" s="24">
        <f t="shared" si="6"/>
        <v>6584.64309782481</v>
      </c>
      <c r="L73" s="24"/>
      <c r="M73" s="48">
        <f>IF(J73="","",(K73/J73)/LOOKUP(RIGHT($D$2,3),定数!$A$6:$A$13,定数!$B$6:$B$13))</f>
        <v>9.40663299689259</v>
      </c>
      <c r="N73" s="23"/>
      <c r="O73" s="25">
        <v>43797</v>
      </c>
      <c r="P73" s="23">
        <v>113.95</v>
      </c>
      <c r="Q73" s="23"/>
      <c r="R73" s="52">
        <f>IF(P73="","",T73*M73*LOOKUP(RIGHT($D$2,3),定数!$A$6:$A$13,定数!$B$6:$B$13))</f>
        <v>7525.30639751391</v>
      </c>
      <c r="S73" s="52"/>
      <c r="T73" s="53">
        <f>IF(P73="","",IF(G73="買",(P73-H73),(H73-P73))*IF(RIGHT($D$2,3)="JPY",100,10000))</f>
        <v>7.99999999999983</v>
      </c>
      <c r="U73" s="53"/>
      <c r="V73"/>
    </row>
    <row r="74" spans="2:22">
      <c r="B74" s="23">
        <v>66</v>
      </c>
      <c r="C74" s="24">
        <f t="shared" si="8"/>
        <v>665989.616179995</v>
      </c>
      <c r="D74" s="24"/>
      <c r="E74" s="23"/>
      <c r="F74" s="25">
        <v>43799</v>
      </c>
      <c r="G74" s="23" t="s">
        <v>44</v>
      </c>
      <c r="H74" s="23">
        <v>113.6</v>
      </c>
      <c r="I74" s="23"/>
      <c r="J74" s="23">
        <v>15</v>
      </c>
      <c r="K74" s="24">
        <f t="shared" si="6"/>
        <v>6659.89616179995</v>
      </c>
      <c r="L74" s="24"/>
      <c r="M74" s="48">
        <f>IF(J74="","",(K74/J74)/LOOKUP(RIGHT($D$2,3),定数!$A$6:$A$13,定数!$B$6:$B$13))</f>
        <v>4.4399307745333</v>
      </c>
      <c r="N74" s="23"/>
      <c r="O74" s="25">
        <v>43799</v>
      </c>
      <c r="P74" s="23">
        <v>113.43</v>
      </c>
      <c r="Q74" s="23"/>
      <c r="R74" s="52">
        <f>IF(P74="","",T74*M74*LOOKUP(RIGHT($D$2,3),定数!$A$6:$A$13,定数!$B$6:$B$13))</f>
        <v>-7547.88231670606</v>
      </c>
      <c r="S74" s="52"/>
      <c r="T74" s="53">
        <f>IF(P74="","",IF(G74="買",(P74-H74),(H74-P74))*IF(RIGHT($D$2,3)="JPY",100,10000))</f>
        <v>-16.9999999999987</v>
      </c>
      <c r="U74" s="53"/>
      <c r="V74"/>
    </row>
    <row r="75" spans="2:22">
      <c r="B75" s="23">
        <v>67</v>
      </c>
      <c r="C75" s="24">
        <f t="shared" si="8"/>
        <v>658441.733863289</v>
      </c>
      <c r="D75" s="24"/>
      <c r="E75" s="23"/>
      <c r="F75" s="25">
        <v>43803</v>
      </c>
      <c r="G75" s="23" t="s">
        <v>46</v>
      </c>
      <c r="H75" s="23">
        <v>112.72</v>
      </c>
      <c r="I75" s="23"/>
      <c r="J75" s="23">
        <v>10</v>
      </c>
      <c r="K75" s="24">
        <f t="shared" si="6"/>
        <v>6584.41733863289</v>
      </c>
      <c r="L75" s="24"/>
      <c r="M75" s="48">
        <f>IF(J75="","",(K75/J75)/LOOKUP(RIGHT($D$2,3),定数!$A$6:$A$13,定数!$B$6:$B$13))</f>
        <v>6.58441733863289</v>
      </c>
      <c r="N75" s="23"/>
      <c r="O75" s="25">
        <v>43803</v>
      </c>
      <c r="P75" s="23">
        <v>112.83</v>
      </c>
      <c r="Q75" s="23"/>
      <c r="R75" s="52">
        <f>IF(P75="","",T75*M75*LOOKUP(RIGHT($D$2,3),定数!$A$6:$A$13,定数!$B$6:$B$13))</f>
        <v>-7242.85907249615</v>
      </c>
      <c r="S75" s="52"/>
      <c r="T75" s="53">
        <f>IF(P75="","",IF(G75="買",(P75-H75),(H75-P75))*IF(RIGHT($D$2,3)="JPY",100,10000))</f>
        <v>-10.9999999999999</v>
      </c>
      <c r="U75" s="53"/>
      <c r="V75"/>
    </row>
    <row r="76" spans="2:22">
      <c r="B76" s="23">
        <v>68</v>
      </c>
      <c r="C76" s="24">
        <f t="shared" si="8"/>
        <v>651198.874790793</v>
      </c>
      <c r="D76" s="24"/>
      <c r="E76" s="23"/>
      <c r="F76" s="25">
        <v>43805</v>
      </c>
      <c r="G76" s="23" t="s">
        <v>44</v>
      </c>
      <c r="H76" s="23">
        <v>112.65</v>
      </c>
      <c r="I76" s="23"/>
      <c r="J76" s="23">
        <v>19</v>
      </c>
      <c r="K76" s="24">
        <f t="shared" si="6"/>
        <v>6511.98874790793</v>
      </c>
      <c r="L76" s="24"/>
      <c r="M76" s="48">
        <f>IF(J76="","",(K76/J76)/LOOKUP(RIGHT($D$2,3),定数!$A$6:$A$13,定数!$B$6:$B$13))</f>
        <v>3.42736249889891</v>
      </c>
      <c r="N76" s="23"/>
      <c r="O76" s="25">
        <v>43806</v>
      </c>
      <c r="P76" s="23">
        <v>112.87</v>
      </c>
      <c r="Q76" s="23"/>
      <c r="R76" s="52">
        <f>IF(P76="","",T76*M76*LOOKUP(RIGHT($D$2,3),定数!$A$6:$A$13,定数!$B$6:$B$13))</f>
        <v>7540.19749757757</v>
      </c>
      <c r="S76" s="52"/>
      <c r="T76" s="53">
        <f>IF(P76="","",IF(G76="買",(P76-H76),(H76-P76))*IF(RIGHT($D$2,3)="JPY",100,10000))</f>
        <v>21.9999999999999</v>
      </c>
      <c r="U76" s="53"/>
      <c r="V76"/>
    </row>
    <row r="77" spans="2:22">
      <c r="B77" s="23">
        <v>69</v>
      </c>
      <c r="C77" s="24">
        <f t="shared" si="8"/>
        <v>658739.072288371</v>
      </c>
      <c r="D77" s="24"/>
      <c r="E77" s="23"/>
      <c r="F77" s="25">
        <v>43806</v>
      </c>
      <c r="G77" s="23" t="s">
        <v>46</v>
      </c>
      <c r="H77" s="23">
        <v>112.57</v>
      </c>
      <c r="I77" s="23"/>
      <c r="J77" s="23">
        <v>13</v>
      </c>
      <c r="K77" s="24">
        <f t="shared" si="6"/>
        <v>6587.39072288371</v>
      </c>
      <c r="L77" s="24"/>
      <c r="M77" s="48">
        <f>IF(J77="","",(K77/J77)/LOOKUP(RIGHT($D$2,3),定数!$A$6:$A$13,定数!$B$6:$B$13))</f>
        <v>5.06722363298747</v>
      </c>
      <c r="N77" s="23"/>
      <c r="O77" s="25">
        <v>43806</v>
      </c>
      <c r="P77" s="23">
        <v>112.39</v>
      </c>
      <c r="Q77" s="23"/>
      <c r="R77" s="52">
        <f>IF(P77="","",T77*M77*LOOKUP(RIGHT($D$2,3),定数!$A$6:$A$13,定数!$B$6:$B$13))</f>
        <v>9121.00253937707</v>
      </c>
      <c r="S77" s="52"/>
      <c r="T77" s="53">
        <f>IF(P77="","",IF(G77="買",(P77-H77),(H77-P77))*IF(RIGHT($D$2,3)="JPY",100,10000))</f>
        <v>17.9999999999993</v>
      </c>
      <c r="U77" s="53"/>
      <c r="V77"/>
    </row>
    <row r="78" spans="2:22">
      <c r="B78" s="23">
        <v>70</v>
      </c>
      <c r="C78" s="24">
        <f t="shared" si="8"/>
        <v>667860.074827748</v>
      </c>
      <c r="D78" s="24"/>
      <c r="E78" s="23"/>
      <c r="F78" s="25">
        <v>43809</v>
      </c>
      <c r="G78" s="23" t="s">
        <v>44</v>
      </c>
      <c r="H78" s="23">
        <v>112.51</v>
      </c>
      <c r="I78" s="23"/>
      <c r="J78" s="23">
        <v>11</v>
      </c>
      <c r="K78" s="24">
        <f t="shared" si="6"/>
        <v>6678.60074827748</v>
      </c>
      <c r="L78" s="24"/>
      <c r="M78" s="48">
        <f>IF(J78="","",(K78/J78)/LOOKUP(RIGHT($D$2,3),定数!$A$6:$A$13,定数!$B$6:$B$13))</f>
        <v>6.0714552257068</v>
      </c>
      <c r="N78" s="23"/>
      <c r="O78" s="25">
        <v>43809</v>
      </c>
      <c r="P78" s="23">
        <v>112.65</v>
      </c>
      <c r="Q78" s="23"/>
      <c r="R78" s="52">
        <f>IF(P78="","",T78*M78*LOOKUP(RIGHT($D$2,3),定数!$A$6:$A$13,定数!$B$6:$B$13))</f>
        <v>8500.03731598955</v>
      </c>
      <c r="S78" s="52"/>
      <c r="T78" s="53">
        <f>IF(P78="","",IF(G78="買",(P78-H78),(H78-P78))*IF(RIGHT($D$2,3)="JPY",100,10000))</f>
        <v>14.0000000000001</v>
      </c>
      <c r="U78" s="53"/>
      <c r="V78"/>
    </row>
    <row r="79" spans="2:22">
      <c r="B79" s="23">
        <v>71</v>
      </c>
      <c r="C79" s="24">
        <f t="shared" si="8"/>
        <v>676360.112143737</v>
      </c>
      <c r="D79" s="24"/>
      <c r="E79" s="23"/>
      <c r="F79" s="25">
        <v>43810</v>
      </c>
      <c r="G79" s="23" t="s">
        <v>44</v>
      </c>
      <c r="H79" s="23">
        <v>113.16</v>
      </c>
      <c r="I79" s="23"/>
      <c r="J79" s="23">
        <v>9</v>
      </c>
      <c r="K79" s="24">
        <f t="shared" si="6"/>
        <v>6763.60112143737</v>
      </c>
      <c r="L79" s="24"/>
      <c r="M79" s="48">
        <f>IF(J79="","",(K79/J79)/LOOKUP(RIGHT($D$2,3),定数!$A$6:$A$13,定数!$B$6:$B$13))</f>
        <v>7.51511235715264</v>
      </c>
      <c r="N79" s="23"/>
      <c r="O79" s="25">
        <v>43810</v>
      </c>
      <c r="P79" s="23">
        <v>113.26</v>
      </c>
      <c r="Q79" s="23"/>
      <c r="R79" s="52">
        <f>IF(P79="","",T79*M79*LOOKUP(RIGHT($D$2,3),定数!$A$6:$A$13,定数!$B$6:$B$13))</f>
        <v>7515.11235715328</v>
      </c>
      <c r="S79" s="52"/>
      <c r="T79" s="53">
        <f>IF(P79="","",IF(G79="買",(P79-H79),(H79-P79))*IF(RIGHT($D$2,3)="JPY",100,10000))</f>
        <v>10.0000000000009</v>
      </c>
      <c r="U79" s="53"/>
      <c r="V79"/>
    </row>
    <row r="80" spans="2:22">
      <c r="B80" s="23">
        <v>72</v>
      </c>
      <c r="C80" s="24">
        <f t="shared" si="8"/>
        <v>683875.224500891</v>
      </c>
      <c r="D80" s="24"/>
      <c r="E80" s="23"/>
      <c r="F80" s="25">
        <v>43811</v>
      </c>
      <c r="G80" s="23" t="s">
        <v>46</v>
      </c>
      <c r="H80" s="23">
        <v>113.31</v>
      </c>
      <c r="I80" s="23"/>
      <c r="J80" s="23">
        <v>11</v>
      </c>
      <c r="K80" s="24">
        <f t="shared" si="6"/>
        <v>6838.75224500891</v>
      </c>
      <c r="L80" s="24"/>
      <c r="M80" s="48">
        <f>IF(J80="","",(K80/J80)/LOOKUP(RIGHT($D$2,3),定数!$A$6:$A$13,定数!$B$6:$B$13))</f>
        <v>6.21704749546264</v>
      </c>
      <c r="N80" s="23"/>
      <c r="O80" s="25">
        <v>43811</v>
      </c>
      <c r="P80" s="23">
        <v>113.16</v>
      </c>
      <c r="Q80" s="23"/>
      <c r="R80" s="52">
        <f>IF(P80="","",T80*M80*LOOKUP(RIGHT($D$2,3),定数!$A$6:$A$13,定数!$B$6:$B$13))</f>
        <v>9325.57124319432</v>
      </c>
      <c r="S80" s="52"/>
      <c r="T80" s="53">
        <f>IF(P80="","",IF(G80="買",(P80-H80),(H80-P80))*IF(RIGHT($D$2,3)="JPY",100,10000))</f>
        <v>15.0000000000006</v>
      </c>
      <c r="U80" s="53"/>
      <c r="V80"/>
    </row>
    <row r="81" spans="2:22">
      <c r="B81" s="23">
        <v>73</v>
      </c>
      <c r="C81" s="24">
        <f t="shared" si="8"/>
        <v>693200.795744085</v>
      </c>
      <c r="D81" s="24"/>
      <c r="E81" s="23"/>
      <c r="F81" s="25">
        <v>43811</v>
      </c>
      <c r="G81" s="23" t="s">
        <v>44</v>
      </c>
      <c r="H81" s="23">
        <v>113.29</v>
      </c>
      <c r="I81" s="23"/>
      <c r="J81" s="23">
        <v>11</v>
      </c>
      <c r="K81" s="24">
        <f t="shared" si="6"/>
        <v>6932.00795744085</v>
      </c>
      <c r="L81" s="24"/>
      <c r="M81" s="48">
        <f>IF(J81="","",(K81/J81)/LOOKUP(RIGHT($D$2,3),定数!$A$6:$A$13,定数!$B$6:$B$13))</f>
        <v>6.30182541585532</v>
      </c>
      <c r="N81" s="23"/>
      <c r="O81" s="25">
        <v>43811</v>
      </c>
      <c r="P81" s="23">
        <v>113.41</v>
      </c>
      <c r="Q81" s="23"/>
      <c r="R81" s="52">
        <f>IF(P81="","",T81*M81*LOOKUP(RIGHT($D$2,3),定数!$A$6:$A$13,定数!$B$6:$B$13))</f>
        <v>7562.19049902577</v>
      </c>
      <c r="S81" s="52"/>
      <c r="T81" s="53">
        <f>IF(P81="","",IF(G81="買",(P81-H81),(H81-P81))*IF(RIGHT($D$2,3)="JPY",100,10000))</f>
        <v>11.999999999999</v>
      </c>
      <c r="U81" s="53"/>
      <c r="V81"/>
    </row>
    <row r="82" spans="2:22">
      <c r="B82" s="23">
        <v>74</v>
      </c>
      <c r="C82" s="24">
        <f t="shared" si="8"/>
        <v>700762.986243111</v>
      </c>
      <c r="D82" s="24"/>
      <c r="E82" s="23"/>
      <c r="F82" s="25">
        <v>43816</v>
      </c>
      <c r="G82" s="23" t="s">
        <v>46</v>
      </c>
      <c r="H82" s="23">
        <v>113.35</v>
      </c>
      <c r="I82" s="23"/>
      <c r="J82" s="23">
        <v>6</v>
      </c>
      <c r="K82" s="24">
        <f t="shared" si="6"/>
        <v>7007.62986243111</v>
      </c>
      <c r="L82" s="24"/>
      <c r="M82" s="48">
        <f>IF(J82="","",(K82/J82)/LOOKUP(RIGHT($D$2,3),定数!$A$6:$A$13,定数!$B$6:$B$13))</f>
        <v>11.6793831040518</v>
      </c>
      <c r="N82" s="23"/>
      <c r="O82" s="25">
        <v>43816</v>
      </c>
      <c r="P82" s="23">
        <v>113.29</v>
      </c>
      <c r="Q82" s="23"/>
      <c r="R82" s="52">
        <f>IF(P82="","",T82*M82*LOOKUP(RIGHT($D$2,3),定数!$A$6:$A$13,定数!$B$6:$B$13))</f>
        <v>7007.62986242971</v>
      </c>
      <c r="S82" s="52"/>
      <c r="T82" s="53">
        <f>IF(P82="","",IF(G82="買",(P82-H82),(H82-P82))*IF(RIGHT($D$2,3)="JPY",100,10000))</f>
        <v>5.99999999999881</v>
      </c>
      <c r="U82" s="53"/>
      <c r="V82"/>
    </row>
    <row r="83" spans="2:22">
      <c r="B83" s="23">
        <v>75</v>
      </c>
      <c r="C83" s="24">
        <f t="shared" si="8"/>
        <v>707770.61610554</v>
      </c>
      <c r="D83" s="24"/>
      <c r="E83" s="23"/>
      <c r="F83" s="25">
        <v>43816</v>
      </c>
      <c r="G83" s="23" t="s">
        <v>46</v>
      </c>
      <c r="H83" s="23">
        <v>112.75</v>
      </c>
      <c r="I83" s="23"/>
      <c r="J83" s="23">
        <v>7</v>
      </c>
      <c r="K83" s="24">
        <f t="shared" si="6"/>
        <v>7077.7061610554</v>
      </c>
      <c r="L83" s="24"/>
      <c r="M83" s="48">
        <f>IF(J83="","",(K83/J83)/LOOKUP(RIGHT($D$2,3),定数!$A$6:$A$13,定数!$B$6:$B$13))</f>
        <v>10.1110088015077</v>
      </c>
      <c r="N83" s="23"/>
      <c r="O83" s="25">
        <v>43816</v>
      </c>
      <c r="P83" s="23">
        <v>112.67</v>
      </c>
      <c r="Q83" s="23"/>
      <c r="R83" s="52">
        <f>IF(P83="","",T83*M83*LOOKUP(RIGHT($D$2,3),定数!$A$6:$A$13,定数!$B$6:$B$13))</f>
        <v>8088.807041206</v>
      </c>
      <c r="S83" s="52"/>
      <c r="T83" s="53">
        <f>IF(P83="","",IF(G83="買",(P83-H83),(H83-P83))*IF(RIGHT($D$2,3)="JPY",100,10000))</f>
        <v>7.99999999999983</v>
      </c>
      <c r="U83" s="53"/>
      <c r="V83"/>
    </row>
    <row r="84" spans="2:22">
      <c r="B84" s="23">
        <v>76</v>
      </c>
      <c r="C84" s="24">
        <f t="shared" si="8"/>
        <v>715859.423146746</v>
      </c>
      <c r="D84" s="24"/>
      <c r="E84" s="23"/>
      <c r="F84" s="25">
        <v>43817</v>
      </c>
      <c r="G84" s="23" t="s">
        <v>46</v>
      </c>
      <c r="H84" s="23">
        <v>112.36</v>
      </c>
      <c r="I84" s="23"/>
      <c r="J84" s="23">
        <v>23</v>
      </c>
      <c r="K84" s="24">
        <f t="shared" si="6"/>
        <v>7158.59423146746</v>
      </c>
      <c r="L84" s="24"/>
      <c r="M84" s="48">
        <f>IF(J84="","",(K84/J84)/LOOKUP(RIGHT($D$2,3),定数!$A$6:$A$13,定数!$B$6:$B$13))</f>
        <v>3.11243227455107</v>
      </c>
      <c r="N84" s="23"/>
      <c r="O84" s="25">
        <v>43817</v>
      </c>
      <c r="P84" s="23">
        <v>112.06</v>
      </c>
      <c r="Q84" s="23"/>
      <c r="R84" s="52">
        <f>IF(P84="","",T84*M84*LOOKUP(RIGHT($D$2,3),定数!$A$6:$A$13,定数!$B$6:$B$13))</f>
        <v>9337.29682365312</v>
      </c>
      <c r="S84" s="52"/>
      <c r="T84" s="53">
        <f>IF(P84="","",IF(G84="買",(P84-H84),(H84-P84))*IF(RIGHT($D$2,3)="JPY",100,10000))</f>
        <v>29.9999999999997</v>
      </c>
      <c r="U84" s="53"/>
      <c r="V84"/>
    </row>
    <row r="85" spans="2:22">
      <c r="B85" s="23">
        <v>77</v>
      </c>
      <c r="C85" s="24">
        <f t="shared" si="8"/>
        <v>725196.7199704</v>
      </c>
      <c r="D85" s="24"/>
      <c r="E85" s="23"/>
      <c r="F85" s="25">
        <v>43822</v>
      </c>
      <c r="G85" s="23" t="s">
        <v>46</v>
      </c>
      <c r="H85" s="23">
        <v>111.02</v>
      </c>
      <c r="I85" s="23"/>
      <c r="J85" s="23">
        <v>15</v>
      </c>
      <c r="K85" s="24">
        <f t="shared" si="6"/>
        <v>7251.96719970399</v>
      </c>
      <c r="L85" s="24"/>
      <c r="M85" s="48">
        <f>IF(J85="","",(K85/J85)/LOOKUP(RIGHT($D$2,3),定数!$A$6:$A$13,定数!$B$6:$B$13))</f>
        <v>4.83464479980266</v>
      </c>
      <c r="N85" s="23"/>
      <c r="O85" s="25">
        <v>43822</v>
      </c>
      <c r="P85" s="23">
        <v>110.86</v>
      </c>
      <c r="Q85" s="23"/>
      <c r="R85" s="52">
        <f>IF(P85="","",T85*M85*LOOKUP(RIGHT($D$2,3),定数!$A$6:$A$13,定数!$B$6:$B$13))</f>
        <v>7735.4316796841</v>
      </c>
      <c r="S85" s="52"/>
      <c r="T85" s="53">
        <f>IF(P85="","",IF(G85="買",(P85-H85),(H85-P85))*IF(RIGHT($D$2,3)="JPY",100,10000))</f>
        <v>15.9999999999997</v>
      </c>
      <c r="U85" s="53"/>
      <c r="V85"/>
    </row>
    <row r="86" spans="2:22">
      <c r="B86" s="23">
        <v>78</v>
      </c>
      <c r="C86" s="24">
        <f t="shared" si="8"/>
        <v>732932.151650084</v>
      </c>
      <c r="D86" s="24"/>
      <c r="E86" s="23"/>
      <c r="F86" s="25">
        <v>43826</v>
      </c>
      <c r="G86" s="23" t="s">
        <v>46</v>
      </c>
      <c r="H86" s="23">
        <v>110.63</v>
      </c>
      <c r="I86" s="23"/>
      <c r="J86" s="23">
        <v>25</v>
      </c>
      <c r="K86" s="24">
        <f t="shared" si="6"/>
        <v>7329.32151650084</v>
      </c>
      <c r="L86" s="24"/>
      <c r="M86" s="48">
        <f>IF(J86="","",(K86/J86)/LOOKUP(RIGHT($D$2,3),定数!$A$6:$A$13,定数!$B$6:$B$13))</f>
        <v>2.93172860660033</v>
      </c>
      <c r="N86" s="23"/>
      <c r="O86" s="25">
        <v>43826</v>
      </c>
      <c r="P86" s="23">
        <v>110.88</v>
      </c>
      <c r="Q86" s="23"/>
      <c r="R86" s="52">
        <f>IF(P86="","",T86*M86*LOOKUP(RIGHT($D$2,3),定数!$A$6:$A$13,定数!$B$6:$B$13))</f>
        <v>-7329.32151650084</v>
      </c>
      <c r="S86" s="52"/>
      <c r="T86" s="53">
        <f>IF(P86="","",IF(G86="買",(P86-H86),(H86-P86))*IF(RIGHT($D$2,3)="JPY",100,10000))</f>
        <v>-25</v>
      </c>
      <c r="U86" s="53"/>
      <c r="V86"/>
    </row>
    <row r="87" spans="2:22">
      <c r="B87" s="23">
        <v>79</v>
      </c>
      <c r="C87" s="24">
        <f t="shared" si="8"/>
        <v>725602.830133583</v>
      </c>
      <c r="D87" s="24"/>
      <c r="E87" s="23"/>
      <c r="F87" s="25">
        <v>43826</v>
      </c>
      <c r="G87" s="23" t="s">
        <v>46</v>
      </c>
      <c r="H87" s="23">
        <v>110.52</v>
      </c>
      <c r="I87" s="23"/>
      <c r="J87" s="23">
        <v>29</v>
      </c>
      <c r="K87" s="24">
        <f t="shared" si="6"/>
        <v>7256.02830133583</v>
      </c>
      <c r="L87" s="24"/>
      <c r="M87" s="48">
        <f>IF(J87="","",(K87/J87)/LOOKUP(RIGHT($D$2,3),定数!$A$6:$A$13,定数!$B$6:$B$13))</f>
        <v>2.50207872459856</v>
      </c>
      <c r="N87" s="23"/>
      <c r="O87" s="25">
        <v>43827</v>
      </c>
      <c r="P87" s="23">
        <v>110.19</v>
      </c>
      <c r="Q87" s="23"/>
      <c r="R87" s="52">
        <f>IF(P87="","",T87*M87*LOOKUP(RIGHT($D$2,3),定数!$A$6:$A$13,定数!$B$6:$B$13))</f>
        <v>8256.85979117521</v>
      </c>
      <c r="S87" s="52"/>
      <c r="T87" s="53">
        <f>IF(P87="","",IF(G87="買",(P87-H87),(H87-P87))*IF(RIGHT($D$2,3)="JPY",100,10000))</f>
        <v>32.9999999999998</v>
      </c>
      <c r="U87" s="53"/>
      <c r="V87"/>
    </row>
    <row r="88" spans="2:22">
      <c r="B88" s="23">
        <v>80</v>
      </c>
      <c r="C88" s="24">
        <f t="shared" si="8"/>
        <v>733859.689924758</v>
      </c>
      <c r="D88" s="24"/>
      <c r="E88" s="23">
        <v>2019</v>
      </c>
      <c r="F88" s="25">
        <v>43466</v>
      </c>
      <c r="G88" s="23" t="s">
        <v>46</v>
      </c>
      <c r="H88" s="23">
        <v>109.62</v>
      </c>
      <c r="I88" s="23"/>
      <c r="J88" s="23">
        <v>8</v>
      </c>
      <c r="K88" s="24">
        <f t="shared" si="6"/>
        <v>7338.59689924758</v>
      </c>
      <c r="L88" s="24"/>
      <c r="M88" s="48">
        <f>IF(J88="","",(K88/J88)/LOOKUP(RIGHT($D$2,3),定数!$A$6:$A$13,定数!$B$6:$B$13))</f>
        <v>9.17324612405948</v>
      </c>
      <c r="N88" s="23">
        <v>2019</v>
      </c>
      <c r="O88" s="25">
        <v>43466</v>
      </c>
      <c r="P88" s="23">
        <v>109.53</v>
      </c>
      <c r="Q88" s="23"/>
      <c r="R88" s="52">
        <f>IF(P88="","",T88*M88*LOOKUP(RIGHT($D$2,3),定数!$A$6:$A$13,定数!$B$6:$B$13))</f>
        <v>8255.92151165384</v>
      </c>
      <c r="S88" s="52"/>
      <c r="T88" s="53">
        <f>IF(P88="","",IF(G88="買",(P88-H88),(H88-P88))*IF(RIGHT($D$2,3)="JPY",100,10000))</f>
        <v>9.00000000000034</v>
      </c>
      <c r="U88" s="53"/>
      <c r="V88"/>
    </row>
    <row r="89" spans="2:22">
      <c r="B89" s="23">
        <v>81</v>
      </c>
      <c r="C89" s="24">
        <f t="shared" si="8"/>
        <v>742115.611436412</v>
      </c>
      <c r="D89" s="24"/>
      <c r="E89" s="23"/>
      <c r="F89" s="25">
        <v>43467</v>
      </c>
      <c r="G89" s="23" t="s">
        <v>46</v>
      </c>
      <c r="H89" s="23">
        <v>109.08</v>
      </c>
      <c r="I89" s="23"/>
      <c r="J89" s="23">
        <v>18</v>
      </c>
      <c r="K89" s="24">
        <f t="shared" si="6"/>
        <v>7421.15611436412</v>
      </c>
      <c r="L89" s="24"/>
      <c r="M89" s="48">
        <f>IF(J89="","",(K89/J89)/LOOKUP(RIGHT($D$2,3),定数!$A$6:$A$13,定数!$B$6:$B$13))</f>
        <v>4.12286450798007</v>
      </c>
      <c r="N89" s="23" t="s">
        <v>45</v>
      </c>
      <c r="O89" s="25">
        <v>43467</v>
      </c>
      <c r="P89" s="23">
        <v>108.87</v>
      </c>
      <c r="Q89" s="23"/>
      <c r="R89" s="52">
        <f>IF(P89="","",T89*M89*LOOKUP(RIGHT($D$2,3),定数!$A$6:$A$13,定数!$B$6:$B$13))</f>
        <v>8658.01546675788</v>
      </c>
      <c r="S89" s="52"/>
      <c r="T89" s="53">
        <f>IF(P89="","",IF(G89="買",(P89-H89),(H89-P89))*IF(RIGHT($D$2,3)="JPY",100,10000))</f>
        <v>20.9999999999994</v>
      </c>
      <c r="U89" s="53"/>
      <c r="V89"/>
    </row>
    <row r="90" spans="2:22">
      <c r="B90" s="23">
        <v>82</v>
      </c>
      <c r="C90" s="24">
        <f t="shared" si="8"/>
        <v>750773.62690317</v>
      </c>
      <c r="D90" s="24"/>
      <c r="E90" s="23"/>
      <c r="F90" s="25"/>
      <c r="G90" s="23"/>
      <c r="H90" s="23"/>
      <c r="I90" s="23"/>
      <c r="J90" s="23"/>
      <c r="K90" s="24"/>
      <c r="L90" s="24"/>
      <c r="M90" s="48"/>
      <c r="N90" s="23"/>
      <c r="O90" s="25"/>
      <c r="P90" s="23"/>
      <c r="Q90" s="23"/>
      <c r="R90" s="52"/>
      <c r="S90" s="52"/>
      <c r="T90" s="53"/>
      <c r="U90" s="53"/>
      <c r="V90"/>
    </row>
    <row r="91" spans="2:22">
      <c r="B91" s="23">
        <v>83</v>
      </c>
      <c r="C91" s="24"/>
      <c r="D91" s="24"/>
      <c r="E91" s="23"/>
      <c r="F91" s="25"/>
      <c r="G91" s="23"/>
      <c r="H91" s="23"/>
      <c r="I91" s="23"/>
      <c r="J91" s="23"/>
      <c r="K91" s="24"/>
      <c r="L91" s="24"/>
      <c r="M91" s="48"/>
      <c r="N91" s="23"/>
      <c r="O91" s="25"/>
      <c r="P91" s="23"/>
      <c r="Q91" s="23"/>
      <c r="R91" s="52"/>
      <c r="S91" s="52"/>
      <c r="T91" s="53"/>
      <c r="U91" s="53"/>
      <c r="V91"/>
    </row>
    <row r="92" spans="2:22">
      <c r="B92" s="23">
        <v>84</v>
      </c>
      <c r="C92" s="24"/>
      <c r="D92" s="24"/>
      <c r="E92" s="23"/>
      <c r="F92" s="25"/>
      <c r="G92" s="23"/>
      <c r="H92" s="23"/>
      <c r="I92" s="23"/>
      <c r="J92" s="23"/>
      <c r="K92" s="24"/>
      <c r="L92" s="24"/>
      <c r="M92" s="48"/>
      <c r="N92" s="23"/>
      <c r="O92" s="25"/>
      <c r="P92" s="23"/>
      <c r="Q92" s="23"/>
      <c r="R92" s="52"/>
      <c r="S92" s="52"/>
      <c r="T92" s="53"/>
      <c r="U92" s="53"/>
      <c r="V92"/>
    </row>
    <row r="93" spans="2:22">
      <c r="B93" s="23">
        <v>85</v>
      </c>
      <c r="C93" s="24"/>
      <c r="D93" s="24"/>
      <c r="E93" s="23"/>
      <c r="F93" s="25"/>
      <c r="G93" s="23"/>
      <c r="H93" s="23"/>
      <c r="I93" s="23"/>
      <c r="J93" s="23"/>
      <c r="K93" s="24"/>
      <c r="L93" s="24"/>
      <c r="M93" s="48"/>
      <c r="N93" s="23"/>
      <c r="O93" s="25"/>
      <c r="P93" s="23"/>
      <c r="Q93" s="23"/>
      <c r="R93" s="52"/>
      <c r="S93" s="52"/>
      <c r="T93" s="53"/>
      <c r="U93" s="53"/>
      <c r="V93"/>
    </row>
    <row r="94" spans="2:22">
      <c r="B94" s="23">
        <v>86</v>
      </c>
      <c r="C94" s="24"/>
      <c r="D94" s="24"/>
      <c r="E94" s="23"/>
      <c r="F94" s="25"/>
      <c r="G94" s="23"/>
      <c r="H94" s="23"/>
      <c r="I94" s="23"/>
      <c r="J94" s="23"/>
      <c r="K94" s="24"/>
      <c r="L94" s="24"/>
      <c r="M94" s="48"/>
      <c r="N94" s="23"/>
      <c r="O94" s="25"/>
      <c r="P94" s="23"/>
      <c r="Q94" s="23"/>
      <c r="R94" s="52"/>
      <c r="S94" s="52"/>
      <c r="T94" s="53"/>
      <c r="U94" s="53"/>
      <c r="V94"/>
    </row>
    <row r="95" spans="2:22">
      <c r="B95" s="23">
        <v>87</v>
      </c>
      <c r="C95" s="24"/>
      <c r="D95" s="24"/>
      <c r="E95" s="23"/>
      <c r="F95" s="25"/>
      <c r="G95" s="23"/>
      <c r="H95" s="23"/>
      <c r="I95" s="23"/>
      <c r="J95" s="23"/>
      <c r="K95" s="24"/>
      <c r="L95" s="24"/>
      <c r="M95" s="48"/>
      <c r="N95" s="23"/>
      <c r="O95" s="25"/>
      <c r="P95" s="23"/>
      <c r="Q95" s="23"/>
      <c r="R95" s="52"/>
      <c r="S95" s="52"/>
      <c r="T95" s="53"/>
      <c r="U95" s="53"/>
      <c r="V95"/>
    </row>
    <row r="96" spans="2:22">
      <c r="B96" s="23">
        <v>88</v>
      </c>
      <c r="C96" s="24"/>
      <c r="D96" s="24"/>
      <c r="E96" s="23"/>
      <c r="F96" s="25"/>
      <c r="G96" s="23"/>
      <c r="H96" s="23"/>
      <c r="I96" s="23"/>
      <c r="J96" s="23"/>
      <c r="K96" s="24"/>
      <c r="L96" s="24"/>
      <c r="M96" s="48"/>
      <c r="N96" s="23"/>
      <c r="O96" s="25"/>
      <c r="P96" s="23"/>
      <c r="Q96" s="23"/>
      <c r="R96" s="52"/>
      <c r="S96" s="52"/>
      <c r="T96" s="53"/>
      <c r="U96" s="53"/>
      <c r="V96"/>
    </row>
    <row r="97" spans="2:22">
      <c r="B97" s="23">
        <v>89</v>
      </c>
      <c r="C97" s="24"/>
      <c r="D97" s="24"/>
      <c r="E97" s="23"/>
      <c r="F97" s="25"/>
      <c r="G97" s="23"/>
      <c r="H97" s="23"/>
      <c r="I97" s="23"/>
      <c r="J97" s="23"/>
      <c r="K97" s="24"/>
      <c r="L97" s="24"/>
      <c r="M97" s="48"/>
      <c r="N97" s="23"/>
      <c r="O97" s="25"/>
      <c r="P97" s="23"/>
      <c r="Q97" s="23"/>
      <c r="R97" s="52"/>
      <c r="S97" s="52"/>
      <c r="T97" s="53"/>
      <c r="U97" s="53"/>
      <c r="V97"/>
    </row>
    <row r="98" spans="2:22">
      <c r="B98" s="23">
        <v>90</v>
      </c>
      <c r="C98" s="24"/>
      <c r="D98" s="24"/>
      <c r="E98" s="23"/>
      <c r="F98" s="25"/>
      <c r="G98" s="23"/>
      <c r="H98" s="23"/>
      <c r="I98" s="23"/>
      <c r="J98" s="23"/>
      <c r="K98" s="24"/>
      <c r="L98" s="24"/>
      <c r="M98" s="48"/>
      <c r="N98" s="23"/>
      <c r="O98" s="25"/>
      <c r="P98" s="23"/>
      <c r="Q98" s="23"/>
      <c r="R98" s="52"/>
      <c r="S98" s="52"/>
      <c r="T98" s="53"/>
      <c r="U98" s="53"/>
      <c r="V98"/>
    </row>
    <row r="99" spans="2:22">
      <c r="B99" s="23">
        <v>91</v>
      </c>
      <c r="C99" s="24"/>
      <c r="D99" s="24"/>
      <c r="E99" s="23"/>
      <c r="F99" s="25"/>
      <c r="G99" s="23"/>
      <c r="H99" s="23"/>
      <c r="I99" s="23"/>
      <c r="J99" s="23"/>
      <c r="K99" s="24"/>
      <c r="L99" s="24"/>
      <c r="M99" s="48"/>
      <c r="N99" s="23"/>
      <c r="O99" s="25"/>
      <c r="P99" s="23"/>
      <c r="Q99" s="23"/>
      <c r="R99" s="52"/>
      <c r="S99" s="52"/>
      <c r="T99" s="53"/>
      <c r="U99" s="53"/>
      <c r="V99"/>
    </row>
    <row r="100" spans="2:22">
      <c r="B100" s="23">
        <v>92</v>
      </c>
      <c r="C100" s="24"/>
      <c r="D100" s="24"/>
      <c r="E100" s="23"/>
      <c r="F100" s="25"/>
      <c r="G100" s="23"/>
      <c r="H100" s="23"/>
      <c r="I100" s="23"/>
      <c r="J100" s="23"/>
      <c r="K100" s="24"/>
      <c r="L100" s="24"/>
      <c r="M100" s="48"/>
      <c r="N100" s="23"/>
      <c r="O100" s="25"/>
      <c r="P100" s="23"/>
      <c r="Q100" s="23"/>
      <c r="R100" s="52"/>
      <c r="S100" s="52"/>
      <c r="T100" s="53"/>
      <c r="U100" s="53"/>
      <c r="V100"/>
    </row>
    <row r="101" spans="2:22">
      <c r="B101" s="23">
        <v>93</v>
      </c>
      <c r="C101" s="24"/>
      <c r="D101" s="24"/>
      <c r="E101" s="23"/>
      <c r="F101" s="25"/>
      <c r="G101" s="23"/>
      <c r="H101" s="23"/>
      <c r="I101" s="23"/>
      <c r="J101" s="23"/>
      <c r="K101" s="24"/>
      <c r="L101" s="24"/>
      <c r="M101" s="48"/>
      <c r="N101" s="23"/>
      <c r="O101" s="25"/>
      <c r="P101" s="23"/>
      <c r="Q101" s="23"/>
      <c r="R101" s="52"/>
      <c r="S101" s="52"/>
      <c r="T101" s="53"/>
      <c r="U101" s="53"/>
      <c r="V101"/>
    </row>
    <row r="102" spans="2:22">
      <c r="B102" s="23">
        <v>94</v>
      </c>
      <c r="C102" s="24"/>
      <c r="D102" s="24"/>
      <c r="E102" s="23"/>
      <c r="F102" s="25"/>
      <c r="G102" s="23"/>
      <c r="H102" s="23"/>
      <c r="I102" s="23"/>
      <c r="J102" s="23"/>
      <c r="K102" s="24"/>
      <c r="L102" s="24"/>
      <c r="M102" s="48"/>
      <c r="N102" s="23"/>
      <c r="O102" s="25"/>
      <c r="P102" s="23"/>
      <c r="Q102" s="23"/>
      <c r="R102" s="52"/>
      <c r="S102" s="52"/>
      <c r="T102" s="53"/>
      <c r="U102" s="53"/>
      <c r="V102"/>
    </row>
    <row r="103" spans="2:22">
      <c r="B103" s="23">
        <v>95</v>
      </c>
      <c r="C103" s="24"/>
      <c r="D103" s="24"/>
      <c r="E103" s="23"/>
      <c r="F103" s="25"/>
      <c r="G103" s="23"/>
      <c r="H103" s="23"/>
      <c r="I103" s="23"/>
      <c r="J103" s="23"/>
      <c r="K103" s="24"/>
      <c r="L103" s="24"/>
      <c r="M103" s="48"/>
      <c r="N103" s="23"/>
      <c r="O103" s="25"/>
      <c r="P103" s="23"/>
      <c r="Q103" s="23"/>
      <c r="R103" s="52"/>
      <c r="S103" s="52"/>
      <c r="T103" s="53"/>
      <c r="U103" s="53"/>
      <c r="V103"/>
    </row>
    <row r="104" spans="2:22">
      <c r="B104" s="23">
        <v>96</v>
      </c>
      <c r="C104" s="24"/>
      <c r="D104" s="24"/>
      <c r="E104" s="23"/>
      <c r="F104" s="25"/>
      <c r="G104" s="23"/>
      <c r="H104" s="23"/>
      <c r="I104" s="23"/>
      <c r="J104" s="23"/>
      <c r="K104" s="24"/>
      <c r="L104" s="24"/>
      <c r="M104" s="48"/>
      <c r="N104" s="23"/>
      <c r="O104" s="25"/>
      <c r="P104" s="23"/>
      <c r="Q104" s="23"/>
      <c r="R104" s="52"/>
      <c r="S104" s="52"/>
      <c r="T104" s="53"/>
      <c r="U104" s="53"/>
      <c r="V104"/>
    </row>
    <row r="105" spans="2:22">
      <c r="B105" s="23">
        <v>97</v>
      </c>
      <c r="C105" s="24"/>
      <c r="D105" s="24"/>
      <c r="E105" s="23"/>
      <c r="F105" s="25"/>
      <c r="G105" s="23"/>
      <c r="H105" s="23"/>
      <c r="I105" s="23"/>
      <c r="J105" s="23"/>
      <c r="K105" s="24"/>
      <c r="L105" s="24"/>
      <c r="M105" s="48"/>
      <c r="N105" s="23"/>
      <c r="O105" s="25"/>
      <c r="P105" s="23"/>
      <c r="Q105" s="23"/>
      <c r="R105" s="52"/>
      <c r="S105" s="52"/>
      <c r="T105" s="53"/>
      <c r="U105" s="53"/>
      <c r="V105"/>
    </row>
    <row r="106" spans="2:22">
      <c r="B106" s="23">
        <v>98</v>
      </c>
      <c r="C106" s="24"/>
      <c r="D106" s="24"/>
      <c r="E106" s="23"/>
      <c r="F106" s="25"/>
      <c r="G106" s="23"/>
      <c r="H106" s="23"/>
      <c r="I106" s="23"/>
      <c r="J106" s="23"/>
      <c r="K106" s="24"/>
      <c r="L106" s="24"/>
      <c r="M106" s="48"/>
      <c r="N106" s="23"/>
      <c r="O106" s="25"/>
      <c r="P106" s="23"/>
      <c r="Q106" s="23"/>
      <c r="R106" s="52"/>
      <c r="S106" s="52"/>
      <c r="T106" s="53"/>
      <c r="U106" s="53"/>
      <c r="V106"/>
    </row>
    <row r="107" spans="2:22">
      <c r="B107" s="23">
        <v>99</v>
      </c>
      <c r="C107" s="24"/>
      <c r="D107" s="24"/>
      <c r="E107" s="23"/>
      <c r="F107" s="25"/>
      <c r="G107" s="23"/>
      <c r="H107" s="23"/>
      <c r="I107" s="23"/>
      <c r="J107" s="23"/>
      <c r="K107" s="24"/>
      <c r="L107" s="24"/>
      <c r="M107" s="48"/>
      <c r="N107" s="23"/>
      <c r="O107" s="25"/>
      <c r="P107" s="23"/>
      <c r="Q107" s="23"/>
      <c r="R107" s="52"/>
      <c r="S107" s="52"/>
      <c r="T107" s="53"/>
      <c r="U107" s="53"/>
      <c r="V107"/>
    </row>
    <row r="108" spans="2:22">
      <c r="B108" s="23">
        <v>100</v>
      </c>
      <c r="C108" s="24"/>
      <c r="D108" s="24"/>
      <c r="E108" s="23"/>
      <c r="F108" s="25"/>
      <c r="G108" s="23"/>
      <c r="H108" s="23"/>
      <c r="I108" s="23"/>
      <c r="J108" s="23"/>
      <c r="K108" s="24"/>
      <c r="L108" s="24"/>
      <c r="M108" s="48"/>
      <c r="N108" s="23"/>
      <c r="O108" s="25"/>
      <c r="P108" s="23"/>
      <c r="Q108" s="23"/>
      <c r="R108" s="52"/>
      <c r="S108" s="52"/>
      <c r="T108" s="53"/>
      <c r="U108" s="53"/>
      <c r="V108"/>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8">
    <cfRule type="cellIs" dxfId="1" priority="161" stopIfTrue="1" operator="equal">
      <formula>"買"</formula>
    </cfRule>
    <cfRule type="cellIs" dxfId="0" priority="162" stopIfTrue="1" operator="equal">
      <formula>"売"</formula>
    </cfRule>
  </conditionalFormatting>
  <conditionalFormatting sqref="G20">
    <cfRule type="cellIs" dxfId="1" priority="159" stopIfTrue="1" operator="equal">
      <formula>"買"</formula>
    </cfRule>
    <cfRule type="cellIs" dxfId="0" priority="160" stopIfTrue="1" operator="equal">
      <formula>"売"</formula>
    </cfRule>
  </conditionalFormatting>
  <conditionalFormatting sqref="G21">
    <cfRule type="cellIs" dxfId="1" priority="157" stopIfTrue="1" operator="equal">
      <formula>"買"</formula>
    </cfRule>
    <cfRule type="cellIs" dxfId="0" priority="158" stopIfTrue="1" operator="equal">
      <formula>"売"</formula>
    </cfRule>
  </conditionalFormatting>
  <conditionalFormatting sqref="G23">
    <cfRule type="cellIs" dxfId="0" priority="128" stopIfTrue="1" operator="equal">
      <formula>"売"</formula>
    </cfRule>
    <cfRule type="cellIs" dxfId="1" priority="127" stopIfTrue="1" operator="equal">
      <formula>"買"</formula>
    </cfRule>
  </conditionalFormatting>
  <conditionalFormatting sqref="G24">
    <cfRule type="cellIs" dxfId="1" priority="153" stopIfTrue="1" operator="equal">
      <formula>"買"</formula>
    </cfRule>
    <cfRule type="cellIs" dxfId="0" priority="154" stopIfTrue="1" operator="equal">
      <formula>"売"</formula>
    </cfRule>
  </conditionalFormatting>
  <conditionalFormatting sqref="G25">
    <cfRule type="cellIs" dxfId="0" priority="124" stopIfTrue="1" operator="equal">
      <formula>"売"</formula>
    </cfRule>
    <cfRule type="cellIs" dxfId="1" priority="123" stopIfTrue="1" operator="equal">
      <formula>"買"</formula>
    </cfRule>
  </conditionalFormatting>
  <conditionalFormatting sqref="G27">
    <cfRule type="cellIs" dxfId="0" priority="122" stopIfTrue="1" operator="equal">
      <formula>"売"</formula>
    </cfRule>
    <cfRule type="cellIs" dxfId="1" priority="121" stopIfTrue="1" operator="equal">
      <formula>"買"</formula>
    </cfRule>
  </conditionalFormatting>
  <conditionalFormatting sqref="G28">
    <cfRule type="cellIs" dxfId="0" priority="120" stopIfTrue="1" operator="equal">
      <formula>"売"</formula>
    </cfRule>
    <cfRule type="cellIs" dxfId="1" priority="119" stopIfTrue="1" operator="equal">
      <formula>"買"</formula>
    </cfRule>
  </conditionalFormatting>
  <conditionalFormatting sqref="G29">
    <cfRule type="cellIs" dxfId="0" priority="118" stopIfTrue="1" operator="equal">
      <formula>"売"</formula>
    </cfRule>
    <cfRule type="cellIs" dxfId="1" priority="117" stopIfTrue="1" operator="equal">
      <formula>"買"</formula>
    </cfRule>
  </conditionalFormatting>
  <conditionalFormatting sqref="G30">
    <cfRule type="cellIs" dxfId="0" priority="116" stopIfTrue="1" operator="equal">
      <formula>"売"</formula>
    </cfRule>
    <cfRule type="cellIs" dxfId="1" priority="115" stopIfTrue="1" operator="equal">
      <formula>"買"</formula>
    </cfRule>
  </conditionalFormatting>
  <conditionalFormatting sqref="G31">
    <cfRule type="cellIs" dxfId="0" priority="114" stopIfTrue="1" operator="equal">
      <formula>"売"</formula>
    </cfRule>
    <cfRule type="cellIs" dxfId="1" priority="113" stopIfTrue="1" operator="equal">
      <formula>"買"</formula>
    </cfRule>
  </conditionalFormatting>
  <conditionalFormatting sqref="G32">
    <cfRule type="cellIs" dxfId="0" priority="112" stopIfTrue="1" operator="equal">
      <formula>"売"</formula>
    </cfRule>
    <cfRule type="cellIs" dxfId="1" priority="111" stopIfTrue="1" operator="equal">
      <formula>"買"</formula>
    </cfRule>
  </conditionalFormatting>
  <conditionalFormatting sqref="G33">
    <cfRule type="cellIs" dxfId="0" priority="110" stopIfTrue="1" operator="equal">
      <formula>"売"</formula>
    </cfRule>
    <cfRule type="cellIs" dxfId="1" priority="109" stopIfTrue="1" operator="equal">
      <formula>"買"</formula>
    </cfRule>
  </conditionalFormatting>
  <conditionalFormatting sqref="G34">
    <cfRule type="cellIs" dxfId="0" priority="108" stopIfTrue="1" operator="equal">
      <formula>"売"</formula>
    </cfRule>
    <cfRule type="cellIs" dxfId="1" priority="107" stopIfTrue="1" operator="equal">
      <formula>"買"</formula>
    </cfRule>
  </conditionalFormatting>
  <conditionalFormatting sqref="G35">
    <cfRule type="cellIs" dxfId="0" priority="106" stopIfTrue="1" operator="equal">
      <formula>"売"</formula>
    </cfRule>
    <cfRule type="cellIs" dxfId="1" priority="105" stopIfTrue="1" operator="equal">
      <formula>"買"</formula>
    </cfRule>
  </conditionalFormatting>
  <conditionalFormatting sqref="G36">
    <cfRule type="cellIs" dxfId="0" priority="104" stopIfTrue="1" operator="equal">
      <formula>"売"</formula>
    </cfRule>
    <cfRule type="cellIs" dxfId="1" priority="103" stopIfTrue="1" operator="equal">
      <formula>"買"</formula>
    </cfRule>
  </conditionalFormatting>
  <conditionalFormatting sqref="G37">
    <cfRule type="cellIs" dxfId="0" priority="102" stopIfTrue="1" operator="equal">
      <formula>"売"</formula>
    </cfRule>
    <cfRule type="cellIs" dxfId="1" priority="101" stopIfTrue="1" operator="equal">
      <formula>"買"</formula>
    </cfRule>
  </conditionalFormatting>
  <conditionalFormatting sqref="G38">
    <cfRule type="cellIs" dxfId="0" priority="100" stopIfTrue="1" operator="equal">
      <formula>"売"</formula>
    </cfRule>
    <cfRule type="cellIs" dxfId="1" priority="99" stopIfTrue="1" operator="equal">
      <formula>"買"</formula>
    </cfRule>
  </conditionalFormatting>
  <conditionalFormatting sqref="G39">
    <cfRule type="cellIs" dxfId="0" priority="98" stopIfTrue="1" operator="equal">
      <formula>"売"</formula>
    </cfRule>
    <cfRule type="cellIs" dxfId="1" priority="97" stopIfTrue="1" operator="equal">
      <formula>"買"</formula>
    </cfRule>
  </conditionalFormatting>
  <conditionalFormatting sqref="G40">
    <cfRule type="cellIs" dxfId="0" priority="96" stopIfTrue="1" operator="equal">
      <formula>"売"</formula>
    </cfRule>
    <cfRule type="cellIs" dxfId="1" priority="95" stopIfTrue="1" operator="equal">
      <formula>"買"</formula>
    </cfRule>
  </conditionalFormatting>
  <conditionalFormatting sqref="G41">
    <cfRule type="cellIs" dxfId="0" priority="94" stopIfTrue="1" operator="equal">
      <formula>"売"</formula>
    </cfRule>
    <cfRule type="cellIs" dxfId="1" priority="93" stopIfTrue="1" operator="equal">
      <formula>"買"</formula>
    </cfRule>
  </conditionalFormatting>
  <conditionalFormatting sqref="G42">
    <cfRule type="cellIs" dxfId="0" priority="92" stopIfTrue="1" operator="equal">
      <formula>"売"</formula>
    </cfRule>
    <cfRule type="cellIs" dxfId="1" priority="91" stopIfTrue="1" operator="equal">
      <formula>"買"</formula>
    </cfRule>
  </conditionalFormatting>
  <conditionalFormatting sqref="G43">
    <cfRule type="cellIs" dxfId="0" priority="90" stopIfTrue="1" operator="equal">
      <formula>"売"</formula>
    </cfRule>
    <cfRule type="cellIs" dxfId="1" priority="89" stopIfTrue="1" operator="equal">
      <formula>"買"</formula>
    </cfRule>
  </conditionalFormatting>
  <conditionalFormatting sqref="G44">
    <cfRule type="cellIs" dxfId="0" priority="88" stopIfTrue="1" operator="equal">
      <formula>"売"</formula>
    </cfRule>
    <cfRule type="cellIs" dxfId="1" priority="87" stopIfTrue="1" operator="equal">
      <formula>"買"</formula>
    </cfRule>
  </conditionalFormatting>
  <conditionalFormatting sqref="G45">
    <cfRule type="cellIs" dxfId="0" priority="86" stopIfTrue="1" operator="equal">
      <formula>"売"</formula>
    </cfRule>
    <cfRule type="cellIs" dxfId="1" priority="85" stopIfTrue="1" operator="equal">
      <formula>"買"</formula>
    </cfRule>
  </conditionalFormatting>
  <conditionalFormatting sqref="G46">
    <cfRule type="cellIs" dxfId="0" priority="84" stopIfTrue="1" operator="equal">
      <formula>"売"</formula>
    </cfRule>
    <cfRule type="cellIs" dxfId="1" priority="83" stopIfTrue="1" operator="equal">
      <formula>"買"</formula>
    </cfRule>
  </conditionalFormatting>
  <conditionalFormatting sqref="G47">
    <cfRule type="cellIs" dxfId="0" priority="82" stopIfTrue="1" operator="equal">
      <formula>"売"</formula>
    </cfRule>
    <cfRule type="cellIs" dxfId="1" priority="81" stopIfTrue="1" operator="equal">
      <formula>"買"</formula>
    </cfRule>
  </conditionalFormatting>
  <conditionalFormatting sqref="G48">
    <cfRule type="cellIs" dxfId="0" priority="80" stopIfTrue="1" operator="equal">
      <formula>"売"</formula>
    </cfRule>
    <cfRule type="cellIs" dxfId="1" priority="79" stopIfTrue="1" operator="equal">
      <formula>"買"</formula>
    </cfRule>
  </conditionalFormatting>
  <conditionalFormatting sqref="G49">
    <cfRule type="cellIs" dxfId="0" priority="78" stopIfTrue="1" operator="equal">
      <formula>"売"</formula>
    </cfRule>
    <cfRule type="cellIs" dxfId="1" priority="77" stopIfTrue="1" operator="equal">
      <formula>"買"</formula>
    </cfRule>
  </conditionalFormatting>
  <conditionalFormatting sqref="G50">
    <cfRule type="cellIs" dxfId="0" priority="76" stopIfTrue="1" operator="equal">
      <formula>"売"</formula>
    </cfRule>
    <cfRule type="cellIs" dxfId="1" priority="75" stopIfTrue="1" operator="equal">
      <formula>"買"</formula>
    </cfRule>
  </conditionalFormatting>
  <conditionalFormatting sqref="G51">
    <cfRule type="cellIs" dxfId="0" priority="74" stopIfTrue="1" operator="equal">
      <formula>"売"</formula>
    </cfRule>
    <cfRule type="cellIs" dxfId="1" priority="73" stopIfTrue="1" operator="equal">
      <formula>"買"</formula>
    </cfRule>
  </conditionalFormatting>
  <conditionalFormatting sqref="G52">
    <cfRule type="cellIs" dxfId="0" priority="72" stopIfTrue="1" operator="equal">
      <formula>"売"</formula>
    </cfRule>
    <cfRule type="cellIs" dxfId="1" priority="71" stopIfTrue="1" operator="equal">
      <formula>"買"</formula>
    </cfRule>
  </conditionalFormatting>
  <conditionalFormatting sqref="G53">
    <cfRule type="cellIs" dxfId="1" priority="137" stopIfTrue="1" operator="equal">
      <formula>"買"</formula>
    </cfRule>
    <cfRule type="cellIs" dxfId="0" priority="138" stopIfTrue="1" operator="equal">
      <formula>"売"</formula>
    </cfRule>
  </conditionalFormatting>
  <conditionalFormatting sqref="G54">
    <cfRule type="cellIs" dxfId="0" priority="70" stopIfTrue="1" operator="equal">
      <formula>"売"</formula>
    </cfRule>
    <cfRule type="cellIs" dxfId="1" priority="69" stopIfTrue="1" operator="equal">
      <formula>"買"</formula>
    </cfRule>
  </conditionalFormatting>
  <conditionalFormatting sqref="G55">
    <cfRule type="cellIs" dxfId="0" priority="68" stopIfTrue="1" operator="equal">
      <formula>"売"</formula>
    </cfRule>
    <cfRule type="cellIs" dxfId="1" priority="67" stopIfTrue="1" operator="equal">
      <formula>"買"</formula>
    </cfRule>
  </conditionalFormatting>
  <conditionalFormatting sqref="G56">
    <cfRule type="cellIs" dxfId="0" priority="66" stopIfTrue="1" operator="equal">
      <formula>"売"</formula>
    </cfRule>
    <cfRule type="cellIs" dxfId="1" priority="65" stopIfTrue="1" operator="equal">
      <formula>"買"</formula>
    </cfRule>
  </conditionalFormatting>
  <conditionalFormatting sqref="G57">
    <cfRule type="cellIs" dxfId="0" priority="64" stopIfTrue="1" operator="equal">
      <formula>"売"</formula>
    </cfRule>
    <cfRule type="cellIs" dxfId="1" priority="63" stopIfTrue="1" operator="equal">
      <formula>"買"</formula>
    </cfRule>
  </conditionalFormatting>
  <conditionalFormatting sqref="G58">
    <cfRule type="cellIs" dxfId="0" priority="62" stopIfTrue="1" operator="equal">
      <formula>"売"</formula>
    </cfRule>
    <cfRule type="cellIs" dxfId="1" priority="61" stopIfTrue="1" operator="equal">
      <formula>"買"</formula>
    </cfRule>
  </conditionalFormatting>
  <conditionalFormatting sqref="G60">
    <cfRule type="cellIs" dxfId="0" priority="60" stopIfTrue="1" operator="equal">
      <formula>"売"</formula>
    </cfRule>
    <cfRule type="cellIs" dxfId="1" priority="59" stopIfTrue="1" operator="equal">
      <formula>"買"</formula>
    </cfRule>
  </conditionalFormatting>
  <conditionalFormatting sqref="G61">
    <cfRule type="cellIs" dxfId="0" priority="58" stopIfTrue="1" operator="equal">
      <formula>"売"</formula>
    </cfRule>
    <cfRule type="cellIs" dxfId="1" priority="57" stopIfTrue="1" operator="equal">
      <formula>"買"</formula>
    </cfRule>
  </conditionalFormatting>
  <conditionalFormatting sqref="G62">
    <cfRule type="cellIs" dxfId="0" priority="56" stopIfTrue="1" operator="equal">
      <formula>"売"</formula>
    </cfRule>
    <cfRule type="cellIs" dxfId="1" priority="55" stopIfTrue="1" operator="equal">
      <formula>"買"</formula>
    </cfRule>
  </conditionalFormatting>
  <conditionalFormatting sqref="G63">
    <cfRule type="cellIs" dxfId="0" priority="54" stopIfTrue="1" operator="equal">
      <formula>"売"</formula>
    </cfRule>
    <cfRule type="cellIs" dxfId="1" priority="53" stopIfTrue="1" operator="equal">
      <formula>"買"</formula>
    </cfRule>
  </conditionalFormatting>
  <conditionalFormatting sqref="G64">
    <cfRule type="cellIs" dxfId="0" priority="52" stopIfTrue="1" operator="equal">
      <formula>"売"</formula>
    </cfRule>
    <cfRule type="cellIs" dxfId="1" priority="51" stopIfTrue="1" operator="equal">
      <formula>"買"</formula>
    </cfRule>
  </conditionalFormatting>
  <conditionalFormatting sqref="G65">
    <cfRule type="cellIs" dxfId="0" priority="50" stopIfTrue="1" operator="equal">
      <formula>"売"</formula>
    </cfRule>
    <cfRule type="cellIs" dxfId="1" priority="49" stopIfTrue="1" operator="equal">
      <formula>"買"</formula>
    </cfRule>
  </conditionalFormatting>
  <conditionalFormatting sqref="G66">
    <cfRule type="cellIs" dxfId="0" priority="48" stopIfTrue="1" operator="equal">
      <formula>"売"</formula>
    </cfRule>
    <cfRule type="cellIs" dxfId="1" priority="47" stopIfTrue="1" operator="equal">
      <formula>"買"</formula>
    </cfRule>
  </conditionalFormatting>
  <conditionalFormatting sqref="G67">
    <cfRule type="cellIs" dxfId="0" priority="46" stopIfTrue="1" operator="equal">
      <formula>"売"</formula>
    </cfRule>
    <cfRule type="cellIs" dxfId="1" priority="45" stopIfTrue="1" operator="equal">
      <formula>"買"</formula>
    </cfRule>
  </conditionalFormatting>
  <conditionalFormatting sqref="G68">
    <cfRule type="cellIs" dxfId="0" priority="44" stopIfTrue="1" operator="equal">
      <formula>"売"</formula>
    </cfRule>
    <cfRule type="cellIs" dxfId="1" priority="43" stopIfTrue="1" operator="equal">
      <formula>"買"</formula>
    </cfRule>
  </conditionalFormatting>
  <conditionalFormatting sqref="G69">
    <cfRule type="cellIs" dxfId="0" priority="42" stopIfTrue="1" operator="equal">
      <formula>"売"</formula>
    </cfRule>
    <cfRule type="cellIs" dxfId="1" priority="41" stopIfTrue="1" operator="equal">
      <formula>"買"</formula>
    </cfRule>
  </conditionalFormatting>
  <conditionalFormatting sqref="G70">
    <cfRule type="cellIs" dxfId="0" priority="40" stopIfTrue="1" operator="equal">
      <formula>"売"</formula>
    </cfRule>
    <cfRule type="cellIs" dxfId="1" priority="39" stopIfTrue="1" operator="equal">
      <formula>"買"</formula>
    </cfRule>
  </conditionalFormatting>
  <conditionalFormatting sqref="G71">
    <cfRule type="cellIs" dxfId="0" priority="38" stopIfTrue="1" operator="equal">
      <formula>"売"</formula>
    </cfRule>
    <cfRule type="cellIs" dxfId="1" priority="37" stopIfTrue="1" operator="equal">
      <formula>"買"</formula>
    </cfRule>
  </conditionalFormatting>
  <conditionalFormatting sqref="G72">
    <cfRule type="cellIs" dxfId="0" priority="36" stopIfTrue="1" operator="equal">
      <formula>"売"</formula>
    </cfRule>
    <cfRule type="cellIs" dxfId="1" priority="35" stopIfTrue="1" operator="equal">
      <formula>"買"</formula>
    </cfRule>
  </conditionalFormatting>
  <conditionalFormatting sqref="G73">
    <cfRule type="cellIs" dxfId="0" priority="34" stopIfTrue="1" operator="equal">
      <formula>"売"</formula>
    </cfRule>
    <cfRule type="cellIs" dxfId="1" priority="33" stopIfTrue="1" operator="equal">
      <formula>"買"</formula>
    </cfRule>
  </conditionalFormatting>
  <conditionalFormatting sqref="G74">
    <cfRule type="cellIs" dxfId="0" priority="32" stopIfTrue="1" operator="equal">
      <formula>"売"</formula>
    </cfRule>
    <cfRule type="cellIs" dxfId="1" priority="31" stopIfTrue="1" operator="equal">
      <formula>"買"</formula>
    </cfRule>
  </conditionalFormatting>
  <conditionalFormatting sqref="G75">
    <cfRule type="cellIs" dxfId="0" priority="30" stopIfTrue="1" operator="equal">
      <formula>"売"</formula>
    </cfRule>
    <cfRule type="cellIs" dxfId="1" priority="29" stopIfTrue="1" operator="equal">
      <formula>"買"</formula>
    </cfRule>
  </conditionalFormatting>
  <conditionalFormatting sqref="G76">
    <cfRule type="cellIs" dxfId="0" priority="28" stopIfTrue="1" operator="equal">
      <formula>"売"</formula>
    </cfRule>
    <cfRule type="cellIs" dxfId="1" priority="27" stopIfTrue="1" operator="equal">
      <formula>"買"</formula>
    </cfRule>
  </conditionalFormatting>
  <conditionalFormatting sqref="G77">
    <cfRule type="cellIs" dxfId="0" priority="26" stopIfTrue="1" operator="equal">
      <formula>"売"</formula>
    </cfRule>
    <cfRule type="cellIs" dxfId="1" priority="25" stopIfTrue="1" operator="equal">
      <formula>"買"</formula>
    </cfRule>
  </conditionalFormatting>
  <conditionalFormatting sqref="G78">
    <cfRule type="cellIs" dxfId="0" priority="24" stopIfTrue="1" operator="equal">
      <formula>"売"</formula>
    </cfRule>
    <cfRule type="cellIs" dxfId="1" priority="23" stopIfTrue="1" operator="equal">
      <formula>"買"</formula>
    </cfRule>
  </conditionalFormatting>
  <conditionalFormatting sqref="G79">
    <cfRule type="cellIs" dxfId="0" priority="22" stopIfTrue="1" operator="equal">
      <formula>"売"</formula>
    </cfRule>
    <cfRule type="cellIs" dxfId="1" priority="21" stopIfTrue="1" operator="equal">
      <formula>"買"</formula>
    </cfRule>
  </conditionalFormatting>
  <conditionalFormatting sqref="G80">
    <cfRule type="cellIs" dxfId="0" priority="20" stopIfTrue="1" operator="equal">
      <formula>"売"</formula>
    </cfRule>
    <cfRule type="cellIs" dxfId="1" priority="19" stopIfTrue="1" operator="equal">
      <formula>"買"</formula>
    </cfRule>
  </conditionalFormatting>
  <conditionalFormatting sqref="G81">
    <cfRule type="cellIs" dxfId="0" priority="18" stopIfTrue="1" operator="equal">
      <formula>"売"</formula>
    </cfRule>
    <cfRule type="cellIs" dxfId="1" priority="17" stopIfTrue="1" operator="equal">
      <formula>"買"</formula>
    </cfRule>
  </conditionalFormatting>
  <conditionalFormatting sqref="G82">
    <cfRule type="cellIs" dxfId="0" priority="16" stopIfTrue="1" operator="equal">
      <formula>"売"</formula>
    </cfRule>
    <cfRule type="cellIs" dxfId="1" priority="15" stopIfTrue="1" operator="equal">
      <formula>"買"</formula>
    </cfRule>
  </conditionalFormatting>
  <conditionalFormatting sqref="G83">
    <cfRule type="cellIs" dxfId="0" priority="14" stopIfTrue="1" operator="equal">
      <formula>"売"</formula>
    </cfRule>
    <cfRule type="cellIs" dxfId="1" priority="13" stopIfTrue="1" operator="equal">
      <formula>"買"</formula>
    </cfRule>
  </conditionalFormatting>
  <conditionalFormatting sqref="G84">
    <cfRule type="cellIs" dxfId="0" priority="12" stopIfTrue="1" operator="equal">
      <formula>"売"</formula>
    </cfRule>
    <cfRule type="cellIs" dxfId="1" priority="11" stopIfTrue="1" operator="equal">
      <formula>"買"</formula>
    </cfRule>
  </conditionalFormatting>
  <conditionalFormatting sqref="G85">
    <cfRule type="cellIs" dxfId="0" priority="10" stopIfTrue="1" operator="equal">
      <formula>"売"</formula>
    </cfRule>
    <cfRule type="cellIs" dxfId="1" priority="9" stopIfTrue="1" operator="equal">
      <formula>"買"</formula>
    </cfRule>
  </conditionalFormatting>
  <conditionalFormatting sqref="G86">
    <cfRule type="cellIs" dxfId="0" priority="8" stopIfTrue="1" operator="equal">
      <formula>"売"</formula>
    </cfRule>
    <cfRule type="cellIs" dxfId="1" priority="7" stopIfTrue="1" operator="equal">
      <formula>"買"</formula>
    </cfRule>
  </conditionalFormatting>
  <conditionalFormatting sqref="G87">
    <cfRule type="cellIs" dxfId="0" priority="6" stopIfTrue="1" operator="equal">
      <formula>"売"</formula>
    </cfRule>
    <cfRule type="cellIs" dxfId="1" priority="5" stopIfTrue="1" operator="equal">
      <formula>"買"</formula>
    </cfRule>
  </conditionalFormatting>
  <conditionalFormatting sqref="G88">
    <cfRule type="cellIs" dxfId="0" priority="4" stopIfTrue="1" operator="equal">
      <formula>"売"</formula>
    </cfRule>
    <cfRule type="cellIs" dxfId="1" priority="3" stopIfTrue="1" operator="equal">
      <formula>"買"</formula>
    </cfRule>
  </conditionalFormatting>
  <conditionalFormatting sqref="G89">
    <cfRule type="cellIs" dxfId="0" priority="2" stopIfTrue="1" operator="equal">
      <formula>"売"</formula>
    </cfRule>
    <cfRule type="cellIs" dxfId="1" priority="1" stopIfTrue="1" operator="equal">
      <formula>"買"</formula>
    </cfRule>
  </conditionalFormatting>
  <conditionalFormatting sqref="G9:G17 G19 G22 G26 G59 G90:G108">
    <cfRule type="cellIs" dxfId="1" priority="173" stopIfTrue="1" operator="equal">
      <formula>"買"</formula>
    </cfRule>
    <cfRule type="cellIs" dxfId="0" priority="174" stopIfTrue="1" operator="equal">
      <formula>"売"</formula>
    </cfRule>
  </conditionalFormatting>
  <dataValidations count="1">
    <dataValidation type="list" allowBlank="1" showInputMessage="1" showErrorMessage="1" sqref="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G17 G90:G108">
      <formula1>"買,売"</formula1>
    </dataValidation>
  </dataValidations>
  <pageMargins left="0.7" right="0.7" top="0.75" bottom="0.75" header="0.3" footer="0.3"/>
  <pageSetup paperSize="9" orientation="portrait" horizontalDpi="600" vertic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C353"/>
  <sheetViews>
    <sheetView zoomScale="25" zoomScaleNormal="25" topLeftCell="A209" workbookViewId="0">
      <selection activeCell="M312" sqref="M312"/>
    </sheetView>
  </sheetViews>
  <sheetFormatPr defaultColWidth="8.88888888888889" defaultRowHeight="14.4" outlineLevelCol="2"/>
  <cols>
    <col min="1" max="1" width="7.5" style="77" customWidth="1"/>
    <col min="2" max="2" width="8.12962962962963" customWidth="1"/>
  </cols>
  <sheetData>
    <row r="3" ht="25.8" spans="2:2">
      <c r="B3" s="78">
        <v>1</v>
      </c>
    </row>
    <row r="35" ht="25.8" spans="2:2">
      <c r="B35" s="78">
        <v>3</v>
      </c>
    </row>
    <row r="70" ht="25.8" spans="2:3">
      <c r="B70" s="78">
        <v>4</v>
      </c>
      <c r="C70" s="79" t="s">
        <v>47</v>
      </c>
    </row>
    <row r="111" ht="25.8" spans="2:3">
      <c r="B111" s="78">
        <v>5</v>
      </c>
      <c r="C111" t="s">
        <v>48</v>
      </c>
    </row>
    <row r="149" ht="25.8" spans="2:2">
      <c r="B149" s="78">
        <v>6</v>
      </c>
    </row>
    <row r="188" ht="25.8" spans="2:2">
      <c r="B188" s="78">
        <v>7</v>
      </c>
    </row>
    <row r="228" ht="25.8" spans="2:2">
      <c r="B228" s="78">
        <v>8</v>
      </c>
    </row>
    <row r="270" ht="25.8" spans="2:2">
      <c r="B270" s="78">
        <v>9</v>
      </c>
    </row>
    <row r="312" ht="25.8" spans="2:3">
      <c r="B312" s="78">
        <v>10</v>
      </c>
      <c r="C312" s="80" t="s">
        <v>51</v>
      </c>
    </row>
    <row r="353" ht="25.8" spans="2:2">
      <c r="B353" s="78">
        <v>43</v>
      </c>
    </row>
  </sheetData>
  <pageMargins left="0.7" right="0.7" top="0.75" bottom="0.75" header="0.3" footer="0.3"/>
  <pageSetup paperSize="9" orientation="portrait" horizontalDpi="600" vertic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tabSelected="1" zoomScale="145" zoomScaleNormal="145" topLeftCell="A7" workbookViewId="0">
      <selection activeCell="A22" sqref="A22:J29"/>
    </sheetView>
  </sheetViews>
  <sheetFormatPr defaultColWidth="9" defaultRowHeight="13.2"/>
  <sheetData>
    <row r="1" spans="1:1">
      <c r="A1" t="s">
        <v>57</v>
      </c>
    </row>
    <row r="2" spans="1:10">
      <c r="A2" s="72" t="s">
        <v>58</v>
      </c>
      <c r="B2" s="73"/>
      <c r="C2" s="73"/>
      <c r="D2" s="73"/>
      <c r="E2" s="73"/>
      <c r="F2" s="73"/>
      <c r="G2" s="73"/>
      <c r="H2" s="73"/>
      <c r="I2" s="73"/>
      <c r="J2" s="73"/>
    </row>
    <row r="3" spans="1:10">
      <c r="A3" s="73"/>
      <c r="B3" s="73"/>
      <c r="C3" s="73"/>
      <c r="D3" s="73"/>
      <c r="E3" s="73"/>
      <c r="F3" s="73"/>
      <c r="G3" s="73"/>
      <c r="H3" s="73"/>
      <c r="I3" s="73"/>
      <c r="J3" s="73"/>
    </row>
    <row r="4" spans="1:10">
      <c r="A4" s="73"/>
      <c r="B4" s="73"/>
      <c r="C4" s="73"/>
      <c r="D4" s="73"/>
      <c r="E4" s="73"/>
      <c r="F4" s="73"/>
      <c r="G4" s="73"/>
      <c r="H4" s="73"/>
      <c r="I4" s="73"/>
      <c r="J4" s="73"/>
    </row>
    <row r="5" spans="1:10">
      <c r="A5" s="73"/>
      <c r="B5" s="73"/>
      <c r="C5" s="73"/>
      <c r="D5" s="73"/>
      <c r="E5" s="73"/>
      <c r="F5" s="73"/>
      <c r="G5" s="73"/>
      <c r="H5" s="73"/>
      <c r="I5" s="73"/>
      <c r="J5" s="73"/>
    </row>
    <row r="6" spans="1:10">
      <c r="A6" s="73"/>
      <c r="B6" s="73"/>
      <c r="C6" s="73"/>
      <c r="D6" s="73"/>
      <c r="E6" s="73"/>
      <c r="F6" s="73"/>
      <c r="G6" s="73"/>
      <c r="H6" s="73"/>
      <c r="I6" s="73"/>
      <c r="J6" s="73"/>
    </row>
    <row r="7" spans="1:10">
      <c r="A7" s="73"/>
      <c r="B7" s="73"/>
      <c r="C7" s="73"/>
      <c r="D7" s="73"/>
      <c r="E7" s="73"/>
      <c r="F7" s="73"/>
      <c r="G7" s="73"/>
      <c r="H7" s="73"/>
      <c r="I7" s="73"/>
      <c r="J7" s="73"/>
    </row>
    <row r="8" spans="1:10">
      <c r="A8" s="73"/>
      <c r="B8" s="73"/>
      <c r="C8" s="73"/>
      <c r="D8" s="73"/>
      <c r="E8" s="73"/>
      <c r="F8" s="73"/>
      <c r="G8" s="73"/>
      <c r="H8" s="73"/>
      <c r="I8" s="73"/>
      <c r="J8" s="73"/>
    </row>
    <row r="9" spans="1:10">
      <c r="A9" s="73"/>
      <c r="B9" s="73"/>
      <c r="C9" s="73"/>
      <c r="D9" s="73"/>
      <c r="E9" s="73"/>
      <c r="F9" s="73"/>
      <c r="G9" s="73"/>
      <c r="H9" s="73"/>
      <c r="I9" s="73"/>
      <c r="J9" s="73"/>
    </row>
    <row r="11" spans="1:1">
      <c r="A11" t="s">
        <v>59</v>
      </c>
    </row>
    <row r="12" spans="1:10">
      <c r="A12" s="74" t="s">
        <v>60</v>
      </c>
      <c r="B12" s="75"/>
      <c r="C12" s="75"/>
      <c r="D12" s="75"/>
      <c r="E12" s="75"/>
      <c r="F12" s="75"/>
      <c r="G12" s="75"/>
      <c r="H12" s="75"/>
      <c r="I12" s="75"/>
      <c r="J12" s="75"/>
    </row>
    <row r="13" spans="1:10">
      <c r="A13" s="75"/>
      <c r="B13" s="75"/>
      <c r="C13" s="75"/>
      <c r="D13" s="75"/>
      <c r="E13" s="75"/>
      <c r="F13" s="75"/>
      <c r="G13" s="75"/>
      <c r="H13" s="75"/>
      <c r="I13" s="75"/>
      <c r="J13" s="75"/>
    </row>
    <row r="14" spans="1:10">
      <c r="A14" s="75"/>
      <c r="B14" s="75"/>
      <c r="C14" s="75"/>
      <c r="D14" s="75"/>
      <c r="E14" s="75"/>
      <c r="F14" s="75"/>
      <c r="G14" s="75"/>
      <c r="H14" s="75"/>
      <c r="I14" s="75"/>
      <c r="J14" s="75"/>
    </row>
    <row r="15" spans="1:10">
      <c r="A15" s="75"/>
      <c r="B15" s="75"/>
      <c r="C15" s="75"/>
      <c r="D15" s="75"/>
      <c r="E15" s="75"/>
      <c r="F15" s="75"/>
      <c r="G15" s="75"/>
      <c r="H15" s="75"/>
      <c r="I15" s="75"/>
      <c r="J15" s="75"/>
    </row>
    <row r="16" spans="1:10">
      <c r="A16" s="75"/>
      <c r="B16" s="75"/>
      <c r="C16" s="75"/>
      <c r="D16" s="75"/>
      <c r="E16" s="75"/>
      <c r="F16" s="75"/>
      <c r="G16" s="75"/>
      <c r="H16" s="75"/>
      <c r="I16" s="75"/>
      <c r="J16" s="75"/>
    </row>
    <row r="17" spans="1:10">
      <c r="A17" s="75"/>
      <c r="B17" s="75"/>
      <c r="C17" s="75"/>
      <c r="D17" s="75"/>
      <c r="E17" s="75"/>
      <c r="F17" s="75"/>
      <c r="G17" s="75"/>
      <c r="H17" s="75"/>
      <c r="I17" s="75"/>
      <c r="J17" s="75"/>
    </row>
    <row r="18" spans="1:10">
      <c r="A18" s="75"/>
      <c r="B18" s="75"/>
      <c r="C18" s="75"/>
      <c r="D18" s="75"/>
      <c r="E18" s="75"/>
      <c r="F18" s="75"/>
      <c r="G18" s="75"/>
      <c r="H18" s="75"/>
      <c r="I18" s="75"/>
      <c r="J18" s="75"/>
    </row>
    <row r="19" spans="1:10">
      <c r="A19" s="75"/>
      <c r="B19" s="75"/>
      <c r="C19" s="75"/>
      <c r="D19" s="75"/>
      <c r="E19" s="75"/>
      <c r="F19" s="75"/>
      <c r="G19" s="75"/>
      <c r="H19" s="75"/>
      <c r="I19" s="75"/>
      <c r="J19" s="75"/>
    </row>
    <row r="21" spans="1:1">
      <c r="A21" t="s">
        <v>61</v>
      </c>
    </row>
    <row r="22" spans="1:10">
      <c r="A22" s="76" t="s">
        <v>62</v>
      </c>
      <c r="B22" s="76"/>
      <c r="C22" s="76"/>
      <c r="D22" s="76"/>
      <c r="E22" s="76"/>
      <c r="F22" s="76"/>
      <c r="G22" s="76"/>
      <c r="H22" s="76"/>
      <c r="I22" s="76"/>
      <c r="J22" s="76"/>
    </row>
    <row r="23" spans="1:10">
      <c r="A23" s="76"/>
      <c r="B23" s="76"/>
      <c r="C23" s="76"/>
      <c r="D23" s="76"/>
      <c r="E23" s="76"/>
      <c r="F23" s="76"/>
      <c r="G23" s="76"/>
      <c r="H23" s="76"/>
      <c r="I23" s="76"/>
      <c r="J23" s="76"/>
    </row>
    <row r="24" spans="1:10">
      <c r="A24" s="76"/>
      <c r="B24" s="76"/>
      <c r="C24" s="76"/>
      <c r="D24" s="76"/>
      <c r="E24" s="76"/>
      <c r="F24" s="76"/>
      <c r="G24" s="76"/>
      <c r="H24" s="76"/>
      <c r="I24" s="76"/>
      <c r="J24" s="76"/>
    </row>
    <row r="25" spans="1:10">
      <c r="A25" s="76"/>
      <c r="B25" s="76"/>
      <c r="C25" s="76"/>
      <c r="D25" s="76"/>
      <c r="E25" s="76"/>
      <c r="F25" s="76"/>
      <c r="G25" s="76"/>
      <c r="H25" s="76"/>
      <c r="I25" s="76"/>
      <c r="J25" s="76"/>
    </row>
    <row r="26" spans="1:10">
      <c r="A26" s="76"/>
      <c r="B26" s="76"/>
      <c r="C26" s="76"/>
      <c r="D26" s="76"/>
      <c r="E26" s="76"/>
      <c r="F26" s="76"/>
      <c r="G26" s="76"/>
      <c r="H26" s="76"/>
      <c r="I26" s="76"/>
      <c r="J26" s="76"/>
    </row>
    <row r="27" spans="1:10">
      <c r="A27" s="76"/>
      <c r="B27" s="76"/>
      <c r="C27" s="76"/>
      <c r="D27" s="76"/>
      <c r="E27" s="76"/>
      <c r="F27" s="76"/>
      <c r="G27" s="76"/>
      <c r="H27" s="76"/>
      <c r="I27" s="76"/>
      <c r="J27" s="76"/>
    </row>
    <row r="28" spans="1:10">
      <c r="A28" s="76"/>
      <c r="B28" s="76"/>
      <c r="C28" s="76"/>
      <c r="D28" s="76"/>
      <c r="E28" s="76"/>
      <c r="F28" s="76"/>
      <c r="G28" s="76"/>
      <c r="H28" s="76"/>
      <c r="I28" s="76"/>
      <c r="J28" s="76"/>
    </row>
    <row r="29" spans="1:10">
      <c r="A29" s="76"/>
      <c r="B29" s="76"/>
      <c r="C29" s="76"/>
      <c r="D29" s="76"/>
      <c r="E29" s="76"/>
      <c r="F29" s="76"/>
      <c r="G29" s="76"/>
      <c r="H29" s="76"/>
      <c r="I29" s="76"/>
      <c r="J29" s="76"/>
    </row>
  </sheetData>
  <mergeCells count="3">
    <mergeCell ref="A2:J9"/>
    <mergeCell ref="A12:J19"/>
    <mergeCell ref="A22:J29"/>
  </mergeCells>
  <pageMargins left="0.75" right="0.75" top="1" bottom="1" header="0.511111111111111" footer="0.511111111111111"/>
  <pageSetup paperSize="9" orientation="portrait"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12"/>
  <sheetViews>
    <sheetView topLeftCell="C1" workbookViewId="0">
      <selection activeCell="E6" sqref="E6"/>
    </sheetView>
  </sheetViews>
  <sheetFormatPr defaultColWidth="8.87962962962963" defaultRowHeight="16.2"/>
  <cols>
    <col min="1" max="1" width="3.12962962962963" style="58" customWidth="1"/>
    <col min="2" max="2" width="13.25" style="59" customWidth="1"/>
    <col min="3" max="3" width="15.75" style="60" customWidth="1"/>
    <col min="4" max="4" width="13" style="60" customWidth="1"/>
    <col min="5" max="5" width="15.8796296296296" style="61" customWidth="1"/>
    <col min="6" max="6" width="15.8796296296296" style="60" customWidth="1"/>
    <col min="7" max="7" width="15.8796296296296" style="61" customWidth="1"/>
    <col min="8" max="8" width="15.8796296296296" style="60" customWidth="1"/>
    <col min="9" max="9" width="15.8796296296296" style="61" customWidth="1"/>
    <col min="10" max="16384" width="8.87962962962963" style="58"/>
  </cols>
  <sheetData>
    <row r="2" spans="2:3">
      <c r="B2" s="62" t="s">
        <v>63</v>
      </c>
      <c r="C2" s="58"/>
    </row>
    <row r="4" spans="2:9">
      <c r="B4" s="63" t="s">
        <v>64</v>
      </c>
      <c r="C4" s="63" t="s">
        <v>10</v>
      </c>
      <c r="D4" s="63" t="s">
        <v>65</v>
      </c>
      <c r="E4" s="64" t="s">
        <v>66</v>
      </c>
      <c r="F4" s="63" t="s">
        <v>64</v>
      </c>
      <c r="G4" s="65" t="s">
        <v>10</v>
      </c>
      <c r="H4" s="63" t="s">
        <v>65</v>
      </c>
      <c r="I4" s="64" t="s">
        <v>66</v>
      </c>
    </row>
    <row r="5" spans="2:9">
      <c r="B5" s="66" t="s">
        <v>67</v>
      </c>
      <c r="C5" s="67" t="s">
        <v>11</v>
      </c>
      <c r="D5" s="67" t="s">
        <v>68</v>
      </c>
      <c r="E5" s="68">
        <v>43479</v>
      </c>
      <c r="F5" s="66" t="s">
        <v>69</v>
      </c>
      <c r="G5" s="69" t="s">
        <v>70</v>
      </c>
      <c r="H5" s="67"/>
      <c r="I5" s="68"/>
    </row>
    <row r="6" spans="2:9">
      <c r="B6" s="66" t="s">
        <v>67</v>
      </c>
      <c r="C6" s="67" t="s">
        <v>71</v>
      </c>
      <c r="D6" s="67"/>
      <c r="E6" s="68"/>
      <c r="F6" s="66" t="s">
        <v>69</v>
      </c>
      <c r="G6" s="70" t="s">
        <v>72</v>
      </c>
      <c r="H6" s="67"/>
      <c r="I6" s="71"/>
    </row>
    <row r="7" spans="2:9">
      <c r="B7" s="66" t="s">
        <v>67</v>
      </c>
      <c r="C7" s="67" t="s">
        <v>73</v>
      </c>
      <c r="D7" s="67"/>
      <c r="E7" s="68"/>
      <c r="F7" s="66" t="s">
        <v>69</v>
      </c>
      <c r="G7" s="70" t="s">
        <v>74</v>
      </c>
      <c r="H7" s="67"/>
      <c r="I7" s="71"/>
    </row>
    <row r="8" spans="2:9">
      <c r="B8" s="66" t="s">
        <v>67</v>
      </c>
      <c r="C8" s="67" t="s">
        <v>75</v>
      </c>
      <c r="D8" s="67"/>
      <c r="E8" s="68"/>
      <c r="F8" s="66" t="s">
        <v>69</v>
      </c>
      <c r="G8" s="70" t="s">
        <v>76</v>
      </c>
      <c r="H8" s="67"/>
      <c r="I8" s="71"/>
    </row>
    <row r="9" spans="2:9">
      <c r="B9" s="66" t="s">
        <v>67</v>
      </c>
      <c r="C9" s="67" t="s">
        <v>77</v>
      </c>
      <c r="D9" s="67"/>
      <c r="E9" s="68"/>
      <c r="F9" s="66" t="s">
        <v>69</v>
      </c>
      <c r="G9" s="70" t="s">
        <v>78</v>
      </c>
      <c r="H9" s="67"/>
      <c r="I9" s="71"/>
    </row>
    <row r="10" spans="2:9">
      <c r="B10" s="66" t="s">
        <v>67</v>
      </c>
      <c r="C10" s="67" t="s">
        <v>79</v>
      </c>
      <c r="D10" s="67"/>
      <c r="E10" s="68"/>
      <c r="F10" s="66" t="s">
        <v>69</v>
      </c>
      <c r="G10" s="71"/>
      <c r="H10" s="67"/>
      <c r="I10" s="71"/>
    </row>
    <row r="11" spans="2:9">
      <c r="B11" s="66" t="s">
        <v>67</v>
      </c>
      <c r="C11" s="67" t="s">
        <v>80</v>
      </c>
      <c r="D11" s="67"/>
      <c r="E11" s="68"/>
      <c r="F11" s="66" t="s">
        <v>69</v>
      </c>
      <c r="G11" s="71"/>
      <c r="H11" s="67"/>
      <c r="I11" s="71"/>
    </row>
    <row r="12" spans="2:9">
      <c r="B12" s="66" t="s">
        <v>67</v>
      </c>
      <c r="C12" s="67" t="s">
        <v>81</v>
      </c>
      <c r="D12" s="67"/>
      <c r="E12" s="68"/>
      <c r="F12" s="66" t="s">
        <v>69</v>
      </c>
      <c r="G12" s="71"/>
      <c r="H12" s="67"/>
      <c r="I12" s="71"/>
    </row>
  </sheetData>
  <pageMargins left="0.75" right="0.75" top="1" bottom="1" header="0.511111111111111" footer="0.511111111111111"/>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W109"/>
  <sheetViews>
    <sheetView zoomScale="115" zoomScaleNormal="115" workbookViewId="0">
      <pane ySplit="8" topLeftCell="A12" activePane="bottomLeft" state="frozen"/>
      <selection/>
      <selection pane="bottomLeft" activeCell="AC4" sqref="AC4"/>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82</v>
      </c>
      <c r="I2" s="3"/>
      <c r="J2" s="2" t="s">
        <v>14</v>
      </c>
      <c r="K2" s="2"/>
      <c r="L2" s="55">
        <v>2000000</v>
      </c>
      <c r="M2" s="54"/>
      <c r="N2" s="2" t="s">
        <v>15</v>
      </c>
      <c r="O2" s="2"/>
      <c r="P2" s="26">
        <f>SUM(L2,D4)</f>
        <v>2231768.4</v>
      </c>
      <c r="Q2" s="3"/>
      <c r="R2" s="49"/>
      <c r="S2" s="49"/>
      <c r="T2" s="49"/>
    </row>
    <row r="3" ht="57" customHeight="1" spans="2:19">
      <c r="B3" s="2" t="s">
        <v>16</v>
      </c>
      <c r="C3" s="2"/>
      <c r="D3" s="4" t="s">
        <v>83</v>
      </c>
      <c r="E3" s="4"/>
      <c r="F3" s="4"/>
      <c r="G3" s="4"/>
      <c r="H3" s="4"/>
      <c r="I3" s="4"/>
      <c r="J3" s="2" t="s">
        <v>18</v>
      </c>
      <c r="K3" s="2"/>
      <c r="L3" s="4" t="s">
        <v>84</v>
      </c>
      <c r="M3" s="27"/>
      <c r="N3" s="27"/>
      <c r="O3" s="27"/>
      <c r="P3" s="27"/>
      <c r="Q3" s="27"/>
      <c r="R3" s="49"/>
      <c r="S3" s="49"/>
    </row>
    <row r="4" spans="2:20">
      <c r="B4" s="2" t="s">
        <v>20</v>
      </c>
      <c r="C4" s="2"/>
      <c r="D4" s="5">
        <f>SUM($R$9:$S$993)</f>
        <v>231768.4</v>
      </c>
      <c r="E4" s="5"/>
      <c r="F4" s="2" t="s">
        <v>21</v>
      </c>
      <c r="G4" s="2"/>
      <c r="H4" s="6">
        <f>SUM($T$9:$U$108)</f>
        <v>152.4</v>
      </c>
      <c r="I4" s="3"/>
      <c r="J4" s="28" t="s">
        <v>22</v>
      </c>
      <c r="K4" s="28"/>
      <c r="L4" s="26">
        <f>MAX($C$9:$D$990)-C9</f>
        <v>184153.846153846</v>
      </c>
      <c r="M4" s="26"/>
      <c r="N4" s="28" t="s">
        <v>23</v>
      </c>
      <c r="O4" s="28"/>
      <c r="P4" s="5">
        <f>SUMIF(R9:S990,"&lt;0",R9:S990)</f>
        <v>0</v>
      </c>
      <c r="Q4" s="5"/>
      <c r="R4" s="49"/>
      <c r="S4" s="49"/>
      <c r="T4" s="49"/>
    </row>
    <row r="5" spans="2:20">
      <c r="B5" s="7" t="s">
        <v>24</v>
      </c>
      <c r="C5" s="3">
        <f>COUNTIF($R$9:$R$990,"&gt;0")</f>
        <v>2</v>
      </c>
      <c r="D5" s="2" t="s">
        <v>25</v>
      </c>
      <c r="E5" s="8">
        <f>COUNTIF($R$9:$R$990,"&lt;0")</f>
        <v>0</v>
      </c>
      <c r="F5" s="2" t="s">
        <v>26</v>
      </c>
      <c r="G5" s="3">
        <f>COUNTIF($R$9:$R$990,"=0")</f>
        <v>0</v>
      </c>
      <c r="H5" s="2" t="s">
        <v>27</v>
      </c>
      <c r="I5" s="29">
        <f>C5/SUM(C5,E5,G5)</f>
        <v>1</v>
      </c>
      <c r="J5" s="7" t="s">
        <v>28</v>
      </c>
      <c r="K5" s="2"/>
      <c r="L5" s="30">
        <f>MAX(V9:V993)</f>
        <v>2</v>
      </c>
      <c r="M5" s="31"/>
      <c r="N5" s="32" t="s">
        <v>29</v>
      </c>
      <c r="O5" s="33"/>
      <c r="P5" s="30">
        <f>MAX(W9=W993)</f>
        <v>1</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85</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2000000</v>
      </c>
      <c r="D9" s="24"/>
      <c r="E9" s="23">
        <v>2018</v>
      </c>
      <c r="F9" s="25">
        <v>43402</v>
      </c>
      <c r="G9" s="23" t="s">
        <v>44</v>
      </c>
      <c r="H9" s="23">
        <v>111.97</v>
      </c>
      <c r="I9" s="23"/>
      <c r="J9" s="23">
        <v>26</v>
      </c>
      <c r="K9" s="24">
        <f>IF(J9="","",C9*0.02)</f>
        <v>40000</v>
      </c>
      <c r="L9" s="24"/>
      <c r="M9" s="48">
        <f>IF(J9="","",(K9/J9)/LOOKUP(RIGHT($D$2,3),定数!$A$6:$A$13,定数!$B$6:$B$13))</f>
        <v>15.3846153846154</v>
      </c>
      <c r="N9" s="23">
        <v>2018</v>
      </c>
      <c r="O9" s="25">
        <v>43403</v>
      </c>
      <c r="P9" s="23">
        <v>113.167</v>
      </c>
      <c r="Q9" s="23"/>
      <c r="R9" s="52">
        <f>IF(P9="","",T9*M9*LOOKUP(RIGHT($D$2,3),定数!$A$6:$A$13,定数!$B$6:$B$13))</f>
        <v>184153.846153847</v>
      </c>
      <c r="S9" s="52"/>
      <c r="T9" s="53">
        <f>IF(P9="","",IF(G9="買",(P9-H9),(H9-P9))*IF(RIGHT($D$2,3)="JPY",100,10000))</f>
        <v>119.7</v>
      </c>
      <c r="U9" s="53"/>
      <c r="V9" s="56">
        <f>IF(T9&lt;&gt;"",IF(T9&gt;0,1+V8,0),"")</f>
        <v>1</v>
      </c>
      <c r="W9">
        <f>IF(T9&lt;&gt;"",IF(T9&lt;0,1+W8,0),"")</f>
        <v>0</v>
      </c>
    </row>
    <row r="10" spans="2:23">
      <c r="B10" s="23">
        <v>2</v>
      </c>
      <c r="C10" s="24">
        <f>IF(R9="","",C9+R9)</f>
        <v>2184153.84615385</v>
      </c>
      <c r="D10" s="24"/>
      <c r="E10" s="23">
        <v>2018</v>
      </c>
      <c r="F10" s="25">
        <v>43403</v>
      </c>
      <c r="G10" s="23" t="s">
        <v>44</v>
      </c>
      <c r="H10" s="23">
        <v>112.84</v>
      </c>
      <c r="I10" s="23"/>
      <c r="J10" s="23">
        <v>30</v>
      </c>
      <c r="K10" s="24">
        <f>IF(J10="","",C10*0.02)</f>
        <v>43683.0769230769</v>
      </c>
      <c r="L10" s="24"/>
      <c r="M10" s="48">
        <f>IF(J10="","",(K10/J10)/LOOKUP(RIGHT($D$2,3),定数!$A$6:$A$13,定数!$B$6:$B$13))</f>
        <v>14.5610256410256</v>
      </c>
      <c r="N10" s="23">
        <v>2018</v>
      </c>
      <c r="O10" s="25">
        <v>43403</v>
      </c>
      <c r="P10" s="23">
        <v>113.167</v>
      </c>
      <c r="Q10" s="23"/>
      <c r="R10" s="52">
        <f>IF(P10="","",T10*M10*LOOKUP(RIGHT($D$2,3),定数!$A$6:$A$13,定数!$B$6:$B$13))</f>
        <v>47614.5538461536</v>
      </c>
      <c r="S10" s="52"/>
      <c r="T10" s="53">
        <f>IF(P10="","",IF(G10="買",(P10-H10),(H10-P10))*IF(RIGHT($D$2,3)="JPY",100,10000))</f>
        <v>32.6999999999998</v>
      </c>
      <c r="U10" s="53"/>
      <c r="V10" s="1">
        <f>IF(T10&lt;&gt;"",IF(T10&gt;0,1+V9,0),"")</f>
        <v>2</v>
      </c>
      <c r="W10">
        <f t="shared" ref="W10:W73" si="0">IF(T10&lt;&gt;"",IF(T10&lt;0,1+W9,0),"")</f>
        <v>0</v>
      </c>
    </row>
    <row r="11" spans="2:23">
      <c r="B11" s="23"/>
      <c r="C11" s="24"/>
      <c r="D11" s="24"/>
      <c r="E11" s="23"/>
      <c r="F11" s="25"/>
      <c r="G11" s="23"/>
      <c r="H11" s="23"/>
      <c r="I11" s="23"/>
      <c r="J11" s="23"/>
      <c r="K11" s="24"/>
      <c r="L11" s="24"/>
      <c r="M11" s="48"/>
      <c r="N11" s="23"/>
      <c r="O11" s="25"/>
      <c r="P11" s="23"/>
      <c r="Q11" s="23"/>
      <c r="R11" s="52"/>
      <c r="S11" s="52"/>
      <c r="T11" s="53"/>
      <c r="U11" s="53"/>
      <c r="V11" s="1" t="str">
        <f>IF(T11&lt;&gt;"",IF(T11&gt;0,1+V10,0),"")</f>
        <v/>
      </c>
      <c r="W11" t="str">
        <f t="shared" si="0"/>
        <v/>
      </c>
    </row>
    <row r="12" spans="2:23">
      <c r="B12" s="23"/>
      <c r="C12" s="24"/>
      <c r="D12" s="24"/>
      <c r="E12" s="23"/>
      <c r="F12" s="25"/>
      <c r="G12" s="23"/>
      <c r="H12" s="23"/>
      <c r="I12" s="23"/>
      <c r="J12" s="23"/>
      <c r="K12" s="24"/>
      <c r="L12" s="24"/>
      <c r="M12" s="48"/>
      <c r="N12" s="23"/>
      <c r="O12" s="25"/>
      <c r="P12" s="23"/>
      <c r="Q12" s="23"/>
      <c r="R12" s="52"/>
      <c r="S12" s="52"/>
      <c r="T12" s="53"/>
      <c r="U12" s="53"/>
      <c r="V12" s="1" t="str">
        <f>IF(T12&lt;&gt;"",IF(T12&gt;0,1+V11,0),"")</f>
        <v/>
      </c>
      <c r="W12" t="str">
        <f t="shared" si="0"/>
        <v/>
      </c>
    </row>
    <row r="13" spans="2:23">
      <c r="B13" s="23"/>
      <c r="C13" s="24"/>
      <c r="D13" s="24"/>
      <c r="E13" s="23"/>
      <c r="F13" s="25"/>
      <c r="G13" s="23"/>
      <c r="H13" s="23"/>
      <c r="I13" s="23"/>
      <c r="J13" s="23"/>
      <c r="K13" s="24"/>
      <c r="L13" s="24"/>
      <c r="M13" s="48"/>
      <c r="N13" s="23"/>
      <c r="O13" s="25"/>
      <c r="P13" s="23"/>
      <c r="Q13" s="23"/>
      <c r="R13" s="52"/>
      <c r="S13" s="52"/>
      <c r="T13" s="53"/>
      <c r="U13" s="53"/>
      <c r="V13" s="1" t="str">
        <f t="shared" ref="V13:V22" si="1">IF(T13&lt;&gt;"",IF(T13&gt;0,1+V12,0),"")</f>
        <v/>
      </c>
      <c r="W13" t="str">
        <f t="shared" si="0"/>
        <v/>
      </c>
    </row>
    <row r="14" spans="2:23">
      <c r="B14" s="23"/>
      <c r="C14" s="24"/>
      <c r="D14" s="24"/>
      <c r="E14" s="23"/>
      <c r="F14" s="25"/>
      <c r="G14" s="23"/>
      <c r="H14" s="23"/>
      <c r="I14" s="23"/>
      <c r="J14" s="23"/>
      <c r="K14" s="24"/>
      <c r="L14" s="24"/>
      <c r="M14" s="48"/>
      <c r="N14" s="23"/>
      <c r="O14" s="25"/>
      <c r="P14" s="23"/>
      <c r="Q14" s="23"/>
      <c r="R14" s="52"/>
      <c r="S14" s="52"/>
      <c r="T14" s="53"/>
      <c r="U14" s="53"/>
      <c r="V14" s="1" t="str">
        <f t="shared" si="1"/>
        <v/>
      </c>
      <c r="W14" t="str">
        <f t="shared" si="0"/>
        <v/>
      </c>
    </row>
    <row r="15" spans="2:23">
      <c r="B15" s="23"/>
      <c r="C15" s="24"/>
      <c r="D15" s="24"/>
      <c r="E15" s="23"/>
      <c r="F15" s="25"/>
      <c r="G15" s="23"/>
      <c r="H15" s="23"/>
      <c r="I15" s="23"/>
      <c r="J15" s="23"/>
      <c r="K15" s="24"/>
      <c r="L15" s="24"/>
      <c r="M15" s="48"/>
      <c r="N15" s="23"/>
      <c r="O15" s="25"/>
      <c r="P15" s="23"/>
      <c r="Q15" s="23"/>
      <c r="R15" s="52"/>
      <c r="S15" s="52"/>
      <c r="T15" s="53"/>
      <c r="U15" s="53"/>
      <c r="V15" s="1" t="str">
        <f t="shared" si="1"/>
        <v/>
      </c>
      <c r="W15" t="str">
        <f t="shared" si="0"/>
        <v/>
      </c>
    </row>
    <row r="16" spans="2:23">
      <c r="B16" s="23"/>
      <c r="C16" s="24"/>
      <c r="D16" s="24"/>
      <c r="E16" s="23"/>
      <c r="F16" s="25"/>
      <c r="G16" s="23"/>
      <c r="H16" s="23"/>
      <c r="I16" s="23"/>
      <c r="J16" s="23"/>
      <c r="K16" s="24"/>
      <c r="L16" s="24"/>
      <c r="M16" s="48"/>
      <c r="N16" s="23"/>
      <c r="O16" s="25"/>
      <c r="P16" s="23"/>
      <c r="Q16" s="23"/>
      <c r="R16" s="52"/>
      <c r="S16" s="52"/>
      <c r="T16" s="53"/>
      <c r="U16" s="53"/>
      <c r="V16" s="1" t="str">
        <f t="shared" si="1"/>
        <v/>
      </c>
      <c r="W16" t="str">
        <f t="shared" si="0"/>
        <v/>
      </c>
    </row>
    <row r="17" spans="2:23">
      <c r="B17" s="23"/>
      <c r="C17" s="24"/>
      <c r="D17" s="24"/>
      <c r="E17" s="23"/>
      <c r="F17" s="25"/>
      <c r="G17" s="23"/>
      <c r="H17" s="23"/>
      <c r="I17" s="23"/>
      <c r="J17" s="23"/>
      <c r="K17" s="24"/>
      <c r="L17" s="24"/>
      <c r="M17" s="48"/>
      <c r="N17" s="23"/>
      <c r="O17" s="25"/>
      <c r="P17" s="23"/>
      <c r="Q17" s="23"/>
      <c r="R17" s="52"/>
      <c r="S17" s="52"/>
      <c r="T17" s="53"/>
      <c r="U17" s="53"/>
      <c r="V17" s="1" t="str">
        <f t="shared" si="1"/>
        <v/>
      </c>
      <c r="W17" t="str">
        <f t="shared" si="0"/>
        <v/>
      </c>
    </row>
    <row r="18" spans="2:23">
      <c r="B18" s="23"/>
      <c r="C18" s="24"/>
      <c r="D18" s="24"/>
      <c r="E18" s="23"/>
      <c r="F18" s="25"/>
      <c r="G18" s="23"/>
      <c r="H18" s="23"/>
      <c r="I18" s="23"/>
      <c r="J18" s="23"/>
      <c r="K18" s="24"/>
      <c r="L18" s="24"/>
      <c r="M18" s="48"/>
      <c r="N18" s="23"/>
      <c r="O18" s="25"/>
      <c r="P18" s="23"/>
      <c r="Q18" s="23"/>
      <c r="R18" s="52"/>
      <c r="S18" s="52"/>
      <c r="T18" s="53"/>
      <c r="U18" s="53"/>
      <c r="V18" s="1" t="str">
        <f t="shared" si="1"/>
        <v/>
      </c>
      <c r="W18" t="str">
        <f t="shared" si="0"/>
        <v/>
      </c>
    </row>
    <row r="19" spans="2:23">
      <c r="B19" s="23"/>
      <c r="C19" s="24"/>
      <c r="D19" s="24"/>
      <c r="E19" s="23"/>
      <c r="F19" s="25"/>
      <c r="G19" s="23"/>
      <c r="H19" s="23"/>
      <c r="I19" s="23"/>
      <c r="J19" s="23"/>
      <c r="K19" s="24"/>
      <c r="L19" s="24"/>
      <c r="M19" s="48"/>
      <c r="N19" s="23"/>
      <c r="O19" s="25"/>
      <c r="P19" s="23"/>
      <c r="Q19" s="23"/>
      <c r="R19" s="52"/>
      <c r="S19" s="52"/>
      <c r="T19" s="53"/>
      <c r="U19" s="53"/>
      <c r="V19" s="1" t="str">
        <f t="shared" si="1"/>
        <v/>
      </c>
      <c r="W19" t="str">
        <f t="shared" si="0"/>
        <v/>
      </c>
    </row>
    <row r="20" spans="2:23">
      <c r="B20" s="23"/>
      <c r="C20" s="24"/>
      <c r="D20" s="24"/>
      <c r="E20" s="23"/>
      <c r="F20" s="25"/>
      <c r="G20" s="23"/>
      <c r="H20" s="23"/>
      <c r="I20" s="23"/>
      <c r="J20" s="23"/>
      <c r="K20" s="24"/>
      <c r="L20" s="24"/>
      <c r="M20" s="48"/>
      <c r="N20" s="23"/>
      <c r="O20" s="25"/>
      <c r="P20" s="23"/>
      <c r="Q20" s="23"/>
      <c r="R20" s="52"/>
      <c r="S20" s="52"/>
      <c r="T20" s="53"/>
      <c r="U20" s="53"/>
      <c r="V20" s="1" t="str">
        <f t="shared" si="1"/>
        <v/>
      </c>
      <c r="W20" t="str">
        <f t="shared" si="0"/>
        <v/>
      </c>
    </row>
    <row r="21" spans="2:23">
      <c r="B21" s="23"/>
      <c r="C21" s="24"/>
      <c r="D21" s="24"/>
      <c r="E21" s="23"/>
      <c r="F21" s="25"/>
      <c r="G21" s="23"/>
      <c r="H21" s="23"/>
      <c r="I21" s="23"/>
      <c r="J21" s="23"/>
      <c r="K21" s="24"/>
      <c r="L21" s="24"/>
      <c r="M21" s="48"/>
      <c r="N21" s="23"/>
      <c r="O21" s="25"/>
      <c r="P21" s="23"/>
      <c r="Q21" s="23"/>
      <c r="R21" s="52"/>
      <c r="S21" s="52"/>
      <c r="T21" s="53"/>
      <c r="U21" s="53"/>
      <c r="V21" s="1" t="str">
        <f t="shared" si="1"/>
        <v/>
      </c>
      <c r="W21" t="str">
        <f t="shared" si="0"/>
        <v/>
      </c>
    </row>
    <row r="22" spans="2:23">
      <c r="B22" s="23"/>
      <c r="C22" s="24"/>
      <c r="D22" s="24"/>
      <c r="E22" s="23"/>
      <c r="F22" s="25"/>
      <c r="G22" s="23"/>
      <c r="H22" s="23"/>
      <c r="I22" s="23"/>
      <c r="J22" s="23"/>
      <c r="K22" s="24"/>
      <c r="L22" s="24"/>
      <c r="M22" s="48"/>
      <c r="N22" s="23"/>
      <c r="O22" s="25"/>
      <c r="P22" s="23"/>
      <c r="Q22" s="23"/>
      <c r="R22" s="52"/>
      <c r="S22" s="52"/>
      <c r="T22" s="53"/>
      <c r="U22" s="53"/>
      <c r="V22" s="1" t="str">
        <f t="shared" si="1"/>
        <v/>
      </c>
      <c r="W22" t="str">
        <f t="shared" si="0"/>
        <v/>
      </c>
    </row>
    <row r="23" spans="2:23">
      <c r="B23" s="23"/>
      <c r="C23" s="24"/>
      <c r="D23" s="24"/>
      <c r="E23" s="23"/>
      <c r="F23" s="25"/>
      <c r="G23" s="23"/>
      <c r="H23" s="23"/>
      <c r="I23" s="23"/>
      <c r="J23" s="23"/>
      <c r="K23" s="24"/>
      <c r="L23" s="24"/>
      <c r="M23" s="48"/>
      <c r="N23" s="23"/>
      <c r="O23" s="25"/>
      <c r="P23" s="23"/>
      <c r="Q23" s="23"/>
      <c r="R23" s="52"/>
      <c r="S23" s="52"/>
      <c r="T23" s="53"/>
      <c r="U23" s="53"/>
      <c r="V23" t="str">
        <f t="shared" ref="V23:W74" si="2">IF(S23&lt;&gt;"",IF(S23&lt;0,1+V22,0),"")</f>
        <v/>
      </c>
      <c r="W23" t="str">
        <f t="shared" si="0"/>
        <v/>
      </c>
    </row>
    <row r="24" spans="2:23">
      <c r="B24" s="23"/>
      <c r="C24" s="24"/>
      <c r="D24" s="24"/>
      <c r="E24" s="23"/>
      <c r="F24" s="25"/>
      <c r="G24" s="23"/>
      <c r="H24" s="23"/>
      <c r="I24" s="23"/>
      <c r="J24" s="23"/>
      <c r="K24" s="24"/>
      <c r="L24" s="24"/>
      <c r="M24" s="48"/>
      <c r="N24" s="23"/>
      <c r="O24" s="25"/>
      <c r="P24" s="23"/>
      <c r="Q24" s="23"/>
      <c r="R24" s="52"/>
      <c r="S24" s="52"/>
      <c r="T24" s="53"/>
      <c r="U24" s="53"/>
      <c r="V24" t="str">
        <f t="shared" si="2"/>
        <v/>
      </c>
      <c r="W24" t="str">
        <f t="shared" si="0"/>
        <v/>
      </c>
    </row>
    <row r="25" spans="2:23">
      <c r="B25" s="23"/>
      <c r="C25" s="24"/>
      <c r="D25" s="24"/>
      <c r="E25" s="23"/>
      <c r="F25" s="25"/>
      <c r="G25" s="23"/>
      <c r="H25" s="23"/>
      <c r="I25" s="23"/>
      <c r="J25" s="23"/>
      <c r="K25" s="24"/>
      <c r="L25" s="24"/>
      <c r="M25" s="48"/>
      <c r="N25" s="23"/>
      <c r="O25" s="25"/>
      <c r="P25" s="23"/>
      <c r="Q25" s="23"/>
      <c r="R25" s="52"/>
      <c r="S25" s="52"/>
      <c r="T25" s="53"/>
      <c r="U25" s="53"/>
      <c r="V25" t="str">
        <f t="shared" si="2"/>
        <v/>
      </c>
      <c r="W25" t="str">
        <f t="shared" si="0"/>
        <v/>
      </c>
    </row>
    <row r="26" spans="2:23">
      <c r="B26" s="23"/>
      <c r="C26" s="24"/>
      <c r="D26" s="24"/>
      <c r="E26" s="23"/>
      <c r="F26" s="25"/>
      <c r="G26" s="23"/>
      <c r="H26" s="23"/>
      <c r="I26" s="23"/>
      <c r="J26" s="23"/>
      <c r="K26" s="24"/>
      <c r="L26" s="24"/>
      <c r="M26" s="48"/>
      <c r="N26" s="23"/>
      <c r="O26" s="25"/>
      <c r="P26" s="23"/>
      <c r="Q26" s="23"/>
      <c r="R26" s="52"/>
      <c r="S26" s="52"/>
      <c r="T26" s="53"/>
      <c r="U26" s="53"/>
      <c r="V26" t="str">
        <f t="shared" si="2"/>
        <v/>
      </c>
      <c r="W26" t="str">
        <f t="shared" si="0"/>
        <v/>
      </c>
    </row>
    <row r="27" spans="2:23">
      <c r="B27" s="23"/>
      <c r="C27" s="24"/>
      <c r="D27" s="24"/>
      <c r="E27" s="23"/>
      <c r="F27" s="25"/>
      <c r="G27" s="23"/>
      <c r="H27" s="23"/>
      <c r="I27" s="23"/>
      <c r="J27" s="23"/>
      <c r="K27" s="24"/>
      <c r="L27" s="24"/>
      <c r="M27" s="48"/>
      <c r="N27" s="23"/>
      <c r="O27" s="25"/>
      <c r="P27" s="23"/>
      <c r="Q27" s="23"/>
      <c r="R27" s="52"/>
      <c r="S27" s="52"/>
      <c r="T27" s="53"/>
      <c r="U27" s="53"/>
      <c r="V27" t="str">
        <f t="shared" si="2"/>
        <v/>
      </c>
      <c r="W27" t="str">
        <f t="shared" si="0"/>
        <v/>
      </c>
    </row>
    <row r="28" spans="2:23">
      <c r="B28" s="23"/>
      <c r="C28" s="24"/>
      <c r="D28" s="24"/>
      <c r="E28" s="23"/>
      <c r="F28" s="25"/>
      <c r="G28" s="23"/>
      <c r="H28" s="23"/>
      <c r="I28" s="23"/>
      <c r="J28" s="23"/>
      <c r="K28" s="24"/>
      <c r="L28" s="24"/>
      <c r="M28" s="48"/>
      <c r="N28" s="23"/>
      <c r="O28" s="25"/>
      <c r="P28" s="23"/>
      <c r="Q28" s="23"/>
      <c r="R28" s="52"/>
      <c r="S28" s="52"/>
      <c r="T28" s="53"/>
      <c r="U28" s="53"/>
      <c r="V28" t="str">
        <f t="shared" si="2"/>
        <v/>
      </c>
      <c r="W28" t="str">
        <f t="shared" si="0"/>
        <v/>
      </c>
    </row>
    <row r="29" spans="2:23">
      <c r="B29" s="23"/>
      <c r="C29" s="24"/>
      <c r="D29" s="24"/>
      <c r="E29" s="23"/>
      <c r="F29" s="25"/>
      <c r="G29" s="23"/>
      <c r="H29" s="23"/>
      <c r="I29" s="23"/>
      <c r="J29" s="23"/>
      <c r="K29" s="24"/>
      <c r="L29" s="24"/>
      <c r="M29" s="48"/>
      <c r="N29" s="23"/>
      <c r="O29" s="25"/>
      <c r="P29" s="23"/>
      <c r="Q29" s="23"/>
      <c r="R29" s="52"/>
      <c r="S29" s="52"/>
      <c r="T29" s="53"/>
      <c r="U29" s="53"/>
      <c r="V29" t="str">
        <f t="shared" si="2"/>
        <v/>
      </c>
      <c r="W29" t="str">
        <f t="shared" si="0"/>
        <v/>
      </c>
    </row>
    <row r="30" spans="2:23">
      <c r="B30" s="23"/>
      <c r="C30" s="24"/>
      <c r="D30" s="24"/>
      <c r="E30" s="23"/>
      <c r="F30" s="25"/>
      <c r="G30" s="23"/>
      <c r="H30" s="23"/>
      <c r="I30" s="23"/>
      <c r="J30" s="23"/>
      <c r="K30" s="24"/>
      <c r="L30" s="24"/>
      <c r="M30" s="48"/>
      <c r="N30" s="23"/>
      <c r="O30" s="25"/>
      <c r="P30" s="23"/>
      <c r="Q30" s="23"/>
      <c r="R30" s="52"/>
      <c r="S30" s="52"/>
      <c r="T30" s="53"/>
      <c r="U30" s="53"/>
      <c r="V30" t="str">
        <f t="shared" si="2"/>
        <v/>
      </c>
      <c r="W30" t="str">
        <f t="shared" si="0"/>
        <v/>
      </c>
    </row>
    <row r="31" spans="2:23">
      <c r="B31" s="23"/>
      <c r="C31" s="24"/>
      <c r="D31" s="24"/>
      <c r="E31" s="23"/>
      <c r="F31" s="25"/>
      <c r="G31" s="23"/>
      <c r="H31" s="23"/>
      <c r="I31" s="23"/>
      <c r="J31" s="23"/>
      <c r="K31" s="24"/>
      <c r="L31" s="24"/>
      <c r="M31" s="48"/>
      <c r="N31" s="23"/>
      <c r="O31" s="25"/>
      <c r="P31" s="23"/>
      <c r="Q31" s="23"/>
      <c r="R31" s="52"/>
      <c r="S31" s="52"/>
      <c r="T31" s="53"/>
      <c r="U31" s="53"/>
      <c r="V31" t="str">
        <f t="shared" si="2"/>
        <v/>
      </c>
      <c r="W31" t="str">
        <f t="shared" si="0"/>
        <v/>
      </c>
    </row>
    <row r="32" spans="2:23">
      <c r="B32" s="23"/>
      <c r="C32" s="24"/>
      <c r="D32" s="24"/>
      <c r="E32" s="23"/>
      <c r="F32" s="25"/>
      <c r="G32" s="23"/>
      <c r="H32" s="23"/>
      <c r="I32" s="23"/>
      <c r="J32" s="23"/>
      <c r="K32" s="24"/>
      <c r="L32" s="24"/>
      <c r="M32" s="48"/>
      <c r="N32" s="23"/>
      <c r="O32" s="25"/>
      <c r="P32" s="23"/>
      <c r="Q32" s="23"/>
      <c r="R32" s="52"/>
      <c r="S32" s="52"/>
      <c r="T32" s="53"/>
      <c r="U32" s="53"/>
      <c r="V32" t="str">
        <f t="shared" si="2"/>
        <v/>
      </c>
      <c r="W32" t="str">
        <f t="shared" si="0"/>
        <v/>
      </c>
    </row>
    <row r="33" spans="2:23">
      <c r="B33" s="23"/>
      <c r="C33" s="24"/>
      <c r="D33" s="24"/>
      <c r="E33" s="23"/>
      <c r="F33" s="25"/>
      <c r="G33" s="23"/>
      <c r="H33" s="23"/>
      <c r="I33" s="23"/>
      <c r="J33" s="23"/>
      <c r="K33" s="24"/>
      <c r="L33" s="24"/>
      <c r="M33" s="48"/>
      <c r="N33" s="23"/>
      <c r="O33" s="25"/>
      <c r="P33" s="23"/>
      <c r="Q33" s="23"/>
      <c r="R33" s="52"/>
      <c r="S33" s="52"/>
      <c r="T33" s="53"/>
      <c r="U33" s="53"/>
      <c r="V33" t="str">
        <f t="shared" si="2"/>
        <v/>
      </c>
      <c r="W33" t="str">
        <f t="shared" si="0"/>
        <v/>
      </c>
    </row>
    <row r="34" spans="2:23">
      <c r="B34" s="23"/>
      <c r="C34" s="24"/>
      <c r="D34" s="24"/>
      <c r="E34" s="23"/>
      <c r="F34" s="25"/>
      <c r="G34" s="23"/>
      <c r="H34" s="23"/>
      <c r="I34" s="23"/>
      <c r="J34" s="23"/>
      <c r="K34" s="24"/>
      <c r="L34" s="24"/>
      <c r="M34" s="48"/>
      <c r="N34" s="23"/>
      <c r="O34" s="25"/>
      <c r="P34" s="23"/>
      <c r="Q34" s="23"/>
      <c r="R34" s="52"/>
      <c r="S34" s="52"/>
      <c r="T34" s="53"/>
      <c r="U34" s="53"/>
      <c r="V34" t="str">
        <f t="shared" si="2"/>
        <v/>
      </c>
      <c r="W34" t="str">
        <f t="shared" si="0"/>
        <v/>
      </c>
    </row>
    <row r="35" spans="2:23">
      <c r="B35" s="23"/>
      <c r="C35" s="24"/>
      <c r="D35" s="24"/>
      <c r="E35" s="23"/>
      <c r="F35" s="25"/>
      <c r="G35" s="23"/>
      <c r="H35" s="23"/>
      <c r="I35" s="23"/>
      <c r="J35" s="23"/>
      <c r="K35" s="24"/>
      <c r="L35" s="24"/>
      <c r="M35" s="48"/>
      <c r="N35" s="23"/>
      <c r="O35" s="25"/>
      <c r="P35" s="23"/>
      <c r="Q35" s="23"/>
      <c r="R35" s="52"/>
      <c r="S35" s="52"/>
      <c r="T35" s="53"/>
      <c r="U35" s="53"/>
      <c r="V35" t="str">
        <f t="shared" si="2"/>
        <v/>
      </c>
      <c r="W35" t="str">
        <f t="shared" si="0"/>
        <v/>
      </c>
    </row>
    <row r="36" spans="2:23">
      <c r="B36" s="23"/>
      <c r="C36" s="24"/>
      <c r="D36" s="24"/>
      <c r="E36" s="23"/>
      <c r="F36" s="25"/>
      <c r="G36" s="23"/>
      <c r="H36" s="23"/>
      <c r="I36" s="23"/>
      <c r="J36" s="23"/>
      <c r="K36" s="24"/>
      <c r="L36" s="24"/>
      <c r="M36" s="48"/>
      <c r="N36" s="23"/>
      <c r="O36" s="25"/>
      <c r="P36" s="23"/>
      <c r="Q36" s="23"/>
      <c r="R36" s="52"/>
      <c r="S36" s="52"/>
      <c r="T36" s="53"/>
      <c r="U36" s="53"/>
      <c r="V36" t="str">
        <f t="shared" si="2"/>
        <v/>
      </c>
      <c r="W36" t="str">
        <f t="shared" si="0"/>
        <v/>
      </c>
    </row>
    <row r="37" spans="2:23">
      <c r="B37" s="23"/>
      <c r="C37" s="24"/>
      <c r="D37" s="24"/>
      <c r="E37" s="23"/>
      <c r="F37" s="25"/>
      <c r="G37" s="23"/>
      <c r="H37" s="23"/>
      <c r="I37" s="23"/>
      <c r="J37" s="23"/>
      <c r="K37" s="24"/>
      <c r="L37" s="24"/>
      <c r="M37" s="48"/>
      <c r="N37" s="23"/>
      <c r="O37" s="25"/>
      <c r="P37" s="23"/>
      <c r="Q37" s="23"/>
      <c r="R37" s="52"/>
      <c r="S37" s="52"/>
      <c r="T37" s="53"/>
      <c r="U37" s="53"/>
      <c r="V37" t="str">
        <f t="shared" si="2"/>
        <v/>
      </c>
      <c r="W37" t="str">
        <f t="shared" si="0"/>
        <v/>
      </c>
    </row>
    <row r="38" spans="2:23">
      <c r="B38" s="23"/>
      <c r="C38" s="24"/>
      <c r="D38" s="24"/>
      <c r="E38" s="23"/>
      <c r="F38" s="25"/>
      <c r="G38" s="23"/>
      <c r="H38" s="23"/>
      <c r="I38" s="23"/>
      <c r="J38" s="23"/>
      <c r="K38" s="24"/>
      <c r="L38" s="24"/>
      <c r="M38" s="48"/>
      <c r="N38" s="23"/>
      <c r="O38" s="25"/>
      <c r="P38" s="23"/>
      <c r="Q38" s="23"/>
      <c r="R38" s="52"/>
      <c r="S38" s="52"/>
      <c r="T38" s="53"/>
      <c r="U38" s="53"/>
      <c r="V38" t="str">
        <f t="shared" si="2"/>
        <v/>
      </c>
      <c r="W38" t="str">
        <f t="shared" si="0"/>
        <v/>
      </c>
    </row>
    <row r="39" spans="2:23">
      <c r="B39" s="23"/>
      <c r="C39" s="24"/>
      <c r="D39" s="24"/>
      <c r="E39" s="23"/>
      <c r="F39" s="25"/>
      <c r="G39" s="23"/>
      <c r="H39" s="23"/>
      <c r="I39" s="23"/>
      <c r="J39" s="23"/>
      <c r="K39" s="24"/>
      <c r="L39" s="24"/>
      <c r="M39" s="48"/>
      <c r="N39" s="23"/>
      <c r="O39" s="25"/>
      <c r="P39" s="23"/>
      <c r="Q39" s="23"/>
      <c r="R39" s="52"/>
      <c r="S39" s="52"/>
      <c r="T39" s="53"/>
      <c r="U39" s="53"/>
      <c r="V39" t="str">
        <f t="shared" si="2"/>
        <v/>
      </c>
      <c r="W39" t="str">
        <f t="shared" si="0"/>
        <v/>
      </c>
    </row>
    <row r="40" spans="2:23">
      <c r="B40" s="23"/>
      <c r="C40" s="24"/>
      <c r="D40" s="24"/>
      <c r="E40" s="23"/>
      <c r="F40" s="25"/>
      <c r="G40" s="23"/>
      <c r="H40" s="23"/>
      <c r="I40" s="23"/>
      <c r="J40" s="23"/>
      <c r="K40" s="24"/>
      <c r="L40" s="24"/>
      <c r="M40" s="48"/>
      <c r="N40" s="23"/>
      <c r="O40" s="25"/>
      <c r="P40" s="23"/>
      <c r="Q40" s="23"/>
      <c r="R40" s="52"/>
      <c r="S40" s="52"/>
      <c r="T40" s="53"/>
      <c r="U40" s="53"/>
      <c r="V40" t="str">
        <f t="shared" si="2"/>
        <v/>
      </c>
      <c r="W40" t="str">
        <f t="shared" si="0"/>
        <v/>
      </c>
    </row>
    <row r="41" spans="2:23">
      <c r="B41" s="23"/>
      <c r="C41" s="24"/>
      <c r="D41" s="24"/>
      <c r="E41" s="23"/>
      <c r="F41" s="25"/>
      <c r="G41" s="23"/>
      <c r="H41" s="23"/>
      <c r="I41" s="23"/>
      <c r="J41" s="23"/>
      <c r="K41" s="24"/>
      <c r="L41" s="24"/>
      <c r="M41" s="48"/>
      <c r="N41" s="23"/>
      <c r="O41" s="25"/>
      <c r="P41" s="23"/>
      <c r="Q41" s="23"/>
      <c r="R41" s="52"/>
      <c r="S41" s="52"/>
      <c r="T41" s="53"/>
      <c r="U41" s="53"/>
      <c r="V41" t="str">
        <f t="shared" si="2"/>
        <v/>
      </c>
      <c r="W41" t="str">
        <f t="shared" si="0"/>
        <v/>
      </c>
    </row>
    <row r="42" spans="2:23">
      <c r="B42" s="23"/>
      <c r="C42" s="24"/>
      <c r="D42" s="24"/>
      <c r="E42" s="23"/>
      <c r="F42" s="25"/>
      <c r="G42" s="23"/>
      <c r="H42" s="23"/>
      <c r="I42" s="23"/>
      <c r="J42" s="23"/>
      <c r="K42" s="24"/>
      <c r="L42" s="24"/>
      <c r="M42" s="48"/>
      <c r="N42" s="23"/>
      <c r="O42" s="25"/>
      <c r="P42" s="23"/>
      <c r="Q42" s="23"/>
      <c r="R42" s="52"/>
      <c r="S42" s="52"/>
      <c r="T42" s="53"/>
      <c r="U42" s="53"/>
      <c r="V42" t="str">
        <f t="shared" si="2"/>
        <v/>
      </c>
      <c r="W42" t="str">
        <f t="shared" si="0"/>
        <v/>
      </c>
    </row>
    <row r="43" spans="2:23">
      <c r="B43" s="23"/>
      <c r="C43" s="24"/>
      <c r="D43" s="24"/>
      <c r="E43" s="23"/>
      <c r="F43" s="25"/>
      <c r="G43" s="23"/>
      <c r="H43" s="23"/>
      <c r="I43" s="23"/>
      <c r="J43" s="23"/>
      <c r="K43" s="24"/>
      <c r="L43" s="24"/>
      <c r="M43" s="48"/>
      <c r="N43" s="23"/>
      <c r="O43" s="25"/>
      <c r="P43" s="23"/>
      <c r="Q43" s="23"/>
      <c r="R43" s="52"/>
      <c r="S43" s="52"/>
      <c r="T43" s="53"/>
      <c r="U43" s="53"/>
      <c r="V43" t="str">
        <f t="shared" si="2"/>
        <v/>
      </c>
      <c r="W43" t="str">
        <f t="shared" si="0"/>
        <v/>
      </c>
    </row>
    <row r="44" spans="2:23">
      <c r="B44" s="23"/>
      <c r="C44" s="24"/>
      <c r="D44" s="24"/>
      <c r="E44" s="23"/>
      <c r="F44" s="25"/>
      <c r="G44" s="23"/>
      <c r="H44" s="23"/>
      <c r="I44" s="23"/>
      <c r="J44" s="23"/>
      <c r="K44" s="24"/>
      <c r="L44" s="24"/>
      <c r="M44" s="48"/>
      <c r="N44" s="23"/>
      <c r="O44" s="25"/>
      <c r="P44" s="23"/>
      <c r="Q44" s="23"/>
      <c r="R44" s="52"/>
      <c r="S44" s="52"/>
      <c r="T44" s="53"/>
      <c r="U44" s="53"/>
      <c r="V44" t="str">
        <f t="shared" si="2"/>
        <v/>
      </c>
      <c r="W44" t="str">
        <f t="shared" si="0"/>
        <v/>
      </c>
    </row>
    <row r="45" spans="2:23">
      <c r="B45" s="23"/>
      <c r="C45" s="24"/>
      <c r="D45" s="24"/>
      <c r="E45" s="23"/>
      <c r="F45" s="25"/>
      <c r="G45" s="23"/>
      <c r="H45" s="23"/>
      <c r="I45" s="23"/>
      <c r="J45" s="23"/>
      <c r="K45" s="24"/>
      <c r="L45" s="24"/>
      <c r="M45" s="48"/>
      <c r="N45" s="23"/>
      <c r="O45" s="25"/>
      <c r="P45" s="23"/>
      <c r="Q45" s="23"/>
      <c r="R45" s="52"/>
      <c r="S45" s="52"/>
      <c r="T45" s="53"/>
      <c r="U45" s="53"/>
      <c r="V45" t="str">
        <f t="shared" si="2"/>
        <v/>
      </c>
      <c r="W45" t="str">
        <f t="shared" si="0"/>
        <v/>
      </c>
    </row>
    <row r="46" spans="2:23">
      <c r="B46" s="23"/>
      <c r="C46" s="24"/>
      <c r="D46" s="24"/>
      <c r="E46" s="23"/>
      <c r="F46" s="25"/>
      <c r="G46" s="23"/>
      <c r="H46" s="23"/>
      <c r="I46" s="23"/>
      <c r="J46" s="23"/>
      <c r="K46" s="24"/>
      <c r="L46" s="24"/>
      <c r="M46" s="48"/>
      <c r="N46" s="23"/>
      <c r="O46" s="25"/>
      <c r="P46" s="23"/>
      <c r="Q46" s="23"/>
      <c r="R46" s="52"/>
      <c r="S46" s="52"/>
      <c r="T46" s="53"/>
      <c r="U46" s="53"/>
      <c r="V46" t="str">
        <f t="shared" si="2"/>
        <v/>
      </c>
      <c r="W46" t="str">
        <f t="shared" si="0"/>
        <v/>
      </c>
    </row>
    <row r="47" spans="2:23">
      <c r="B47" s="23"/>
      <c r="C47" s="24"/>
      <c r="D47" s="24"/>
      <c r="E47" s="23"/>
      <c r="F47" s="25"/>
      <c r="G47" s="23"/>
      <c r="H47" s="23"/>
      <c r="I47" s="23"/>
      <c r="J47" s="23"/>
      <c r="K47" s="24"/>
      <c r="L47" s="24"/>
      <c r="M47" s="48"/>
      <c r="N47" s="23"/>
      <c r="O47" s="25"/>
      <c r="P47" s="23"/>
      <c r="Q47" s="23"/>
      <c r="R47" s="52"/>
      <c r="S47" s="52"/>
      <c r="T47" s="53"/>
      <c r="U47" s="53"/>
      <c r="V47" t="str">
        <f t="shared" si="2"/>
        <v/>
      </c>
      <c r="W47" t="str">
        <f t="shared" si="0"/>
        <v/>
      </c>
    </row>
    <row r="48" spans="2:23">
      <c r="B48" s="23"/>
      <c r="C48" s="24"/>
      <c r="D48" s="24"/>
      <c r="E48" s="23"/>
      <c r="F48" s="25"/>
      <c r="G48" s="23"/>
      <c r="H48" s="23"/>
      <c r="I48" s="23"/>
      <c r="J48" s="23"/>
      <c r="K48" s="24"/>
      <c r="L48" s="24"/>
      <c r="M48" s="48"/>
      <c r="N48" s="23"/>
      <c r="O48" s="25"/>
      <c r="P48" s="23"/>
      <c r="Q48" s="23"/>
      <c r="R48" s="52"/>
      <c r="S48" s="52"/>
      <c r="T48" s="53"/>
      <c r="U48" s="53"/>
      <c r="V48" t="str">
        <f t="shared" si="2"/>
        <v/>
      </c>
      <c r="W48" t="str">
        <f t="shared" si="0"/>
        <v/>
      </c>
    </row>
    <row r="49" spans="2:23">
      <c r="B49" s="23"/>
      <c r="C49" s="24"/>
      <c r="D49" s="24"/>
      <c r="E49" s="23"/>
      <c r="F49" s="25"/>
      <c r="G49" s="23"/>
      <c r="H49" s="23"/>
      <c r="I49" s="23"/>
      <c r="J49" s="23"/>
      <c r="K49" s="24"/>
      <c r="L49" s="24"/>
      <c r="M49" s="48"/>
      <c r="N49" s="23"/>
      <c r="O49" s="25"/>
      <c r="P49" s="23"/>
      <c r="Q49" s="23"/>
      <c r="R49" s="52"/>
      <c r="S49" s="52"/>
      <c r="T49" s="53"/>
      <c r="U49" s="53"/>
      <c r="V49" t="str">
        <f t="shared" si="2"/>
        <v/>
      </c>
      <c r="W49" t="str">
        <f t="shared" si="0"/>
        <v/>
      </c>
    </row>
    <row r="50" spans="2:23">
      <c r="B50" s="23"/>
      <c r="C50" s="24"/>
      <c r="D50" s="24"/>
      <c r="E50" s="23"/>
      <c r="F50" s="25"/>
      <c r="G50" s="23"/>
      <c r="H50" s="23"/>
      <c r="I50" s="23"/>
      <c r="J50" s="23"/>
      <c r="K50" s="24"/>
      <c r="L50" s="24"/>
      <c r="M50" s="48"/>
      <c r="N50" s="23"/>
      <c r="O50" s="25"/>
      <c r="P50" s="23"/>
      <c r="Q50" s="23"/>
      <c r="R50" s="52"/>
      <c r="S50" s="52"/>
      <c r="T50" s="53"/>
      <c r="U50" s="53"/>
      <c r="V50" t="str">
        <f t="shared" si="2"/>
        <v/>
      </c>
      <c r="W50" t="str">
        <f t="shared" si="0"/>
        <v/>
      </c>
    </row>
    <row r="51" spans="2:23">
      <c r="B51" s="23"/>
      <c r="C51" s="24"/>
      <c r="D51" s="24"/>
      <c r="E51" s="23"/>
      <c r="F51" s="25"/>
      <c r="G51" s="23"/>
      <c r="H51" s="23"/>
      <c r="I51" s="23"/>
      <c r="J51" s="23"/>
      <c r="K51" s="24"/>
      <c r="L51" s="24"/>
      <c r="M51" s="48"/>
      <c r="N51" s="23"/>
      <c r="O51" s="25"/>
      <c r="P51" s="23"/>
      <c r="Q51" s="23"/>
      <c r="R51" s="52"/>
      <c r="S51" s="52"/>
      <c r="T51" s="53"/>
      <c r="U51" s="53"/>
      <c r="V51" t="str">
        <f t="shared" si="2"/>
        <v/>
      </c>
      <c r="W51" t="str">
        <f t="shared" si="0"/>
        <v/>
      </c>
    </row>
    <row r="52" spans="2:23">
      <c r="B52" s="23"/>
      <c r="C52" s="24"/>
      <c r="D52" s="24"/>
      <c r="E52" s="23"/>
      <c r="F52" s="25"/>
      <c r="G52" s="23"/>
      <c r="H52" s="23"/>
      <c r="I52" s="23"/>
      <c r="J52" s="23"/>
      <c r="K52" s="24"/>
      <c r="L52" s="24"/>
      <c r="M52" s="48"/>
      <c r="N52" s="23"/>
      <c r="O52" s="25"/>
      <c r="P52" s="23"/>
      <c r="Q52" s="23"/>
      <c r="R52" s="52"/>
      <c r="S52" s="52"/>
      <c r="T52" s="53"/>
      <c r="U52" s="53"/>
      <c r="V52" t="str">
        <f t="shared" si="2"/>
        <v/>
      </c>
      <c r="W52" t="str">
        <f t="shared" si="0"/>
        <v/>
      </c>
    </row>
    <row r="53" spans="2:23">
      <c r="B53" s="23"/>
      <c r="C53" s="24"/>
      <c r="D53" s="24"/>
      <c r="E53" s="23"/>
      <c r="F53" s="25"/>
      <c r="G53" s="23"/>
      <c r="H53" s="23"/>
      <c r="I53" s="23"/>
      <c r="J53" s="23"/>
      <c r="K53" s="24"/>
      <c r="L53" s="24"/>
      <c r="M53" s="48"/>
      <c r="N53" s="23"/>
      <c r="O53" s="25"/>
      <c r="P53" s="23"/>
      <c r="Q53" s="23"/>
      <c r="R53" s="52"/>
      <c r="S53" s="52"/>
      <c r="T53" s="53"/>
      <c r="U53" s="53"/>
      <c r="V53" t="str">
        <f t="shared" si="2"/>
        <v/>
      </c>
      <c r="W53" t="str">
        <f t="shared" si="0"/>
        <v/>
      </c>
    </row>
    <row r="54" spans="2:23">
      <c r="B54" s="23"/>
      <c r="C54" s="24"/>
      <c r="D54" s="24"/>
      <c r="E54" s="23"/>
      <c r="F54" s="25"/>
      <c r="G54" s="23"/>
      <c r="H54" s="23"/>
      <c r="I54" s="23"/>
      <c r="J54" s="23"/>
      <c r="K54" s="24"/>
      <c r="L54" s="24"/>
      <c r="M54" s="48"/>
      <c r="N54" s="23"/>
      <c r="O54" s="25"/>
      <c r="P54" s="23"/>
      <c r="Q54" s="23"/>
      <c r="R54" s="52"/>
      <c r="S54" s="52"/>
      <c r="T54" s="53"/>
      <c r="U54" s="53"/>
      <c r="V54" t="str">
        <f t="shared" si="2"/>
        <v/>
      </c>
      <c r="W54" t="str">
        <f t="shared" si="0"/>
        <v/>
      </c>
    </row>
    <row r="55" spans="2:23">
      <c r="B55" s="23"/>
      <c r="C55" s="24"/>
      <c r="D55" s="24"/>
      <c r="E55" s="23"/>
      <c r="F55" s="25"/>
      <c r="G55" s="23"/>
      <c r="H55" s="23"/>
      <c r="I55" s="23"/>
      <c r="J55" s="23"/>
      <c r="K55" s="24"/>
      <c r="L55" s="24"/>
      <c r="M55" s="48"/>
      <c r="N55" s="23"/>
      <c r="O55" s="25"/>
      <c r="P55" s="23"/>
      <c r="Q55" s="23"/>
      <c r="R55" s="52"/>
      <c r="S55" s="52"/>
      <c r="T55" s="53"/>
      <c r="U55" s="53"/>
      <c r="V55" t="str">
        <f t="shared" si="2"/>
        <v/>
      </c>
      <c r="W55" t="str">
        <f t="shared" si="0"/>
        <v/>
      </c>
    </row>
    <row r="56" spans="2:23">
      <c r="B56" s="23"/>
      <c r="C56" s="24"/>
      <c r="D56" s="24"/>
      <c r="E56" s="23"/>
      <c r="F56" s="25"/>
      <c r="G56" s="23"/>
      <c r="H56" s="23"/>
      <c r="I56" s="23"/>
      <c r="J56" s="23"/>
      <c r="K56" s="24"/>
      <c r="L56" s="24"/>
      <c r="M56" s="48"/>
      <c r="N56" s="23"/>
      <c r="O56" s="25"/>
      <c r="P56" s="23"/>
      <c r="Q56" s="23"/>
      <c r="R56" s="52"/>
      <c r="S56" s="52"/>
      <c r="T56" s="53"/>
      <c r="U56" s="53"/>
      <c r="V56" t="str">
        <f t="shared" si="2"/>
        <v/>
      </c>
      <c r="W56" t="str">
        <f t="shared" si="0"/>
        <v/>
      </c>
    </row>
    <row r="57" spans="2:23">
      <c r="B57" s="23"/>
      <c r="C57" s="24"/>
      <c r="D57" s="24"/>
      <c r="E57" s="23"/>
      <c r="F57" s="25"/>
      <c r="G57" s="23"/>
      <c r="H57" s="23"/>
      <c r="I57" s="23"/>
      <c r="J57" s="23"/>
      <c r="K57" s="24"/>
      <c r="L57" s="24"/>
      <c r="M57" s="48"/>
      <c r="N57" s="23"/>
      <c r="O57" s="25"/>
      <c r="P57" s="23"/>
      <c r="Q57" s="23"/>
      <c r="R57" s="52"/>
      <c r="S57" s="52"/>
      <c r="T57" s="53"/>
      <c r="U57" s="53"/>
      <c r="V57" t="str">
        <f t="shared" si="2"/>
        <v/>
      </c>
      <c r="W57" t="str">
        <f t="shared" si="0"/>
        <v/>
      </c>
    </row>
    <row r="58" spans="2:23">
      <c r="B58" s="23"/>
      <c r="C58" s="24"/>
      <c r="D58" s="24"/>
      <c r="E58" s="23"/>
      <c r="F58" s="25"/>
      <c r="G58" s="23"/>
      <c r="H58" s="23"/>
      <c r="I58" s="23"/>
      <c r="J58" s="23"/>
      <c r="K58" s="24"/>
      <c r="L58" s="24"/>
      <c r="M58" s="48"/>
      <c r="N58" s="23"/>
      <c r="O58" s="25"/>
      <c r="P58" s="23"/>
      <c r="Q58" s="23"/>
      <c r="R58" s="52"/>
      <c r="S58" s="52"/>
      <c r="T58" s="53"/>
      <c r="U58" s="53"/>
      <c r="V58" t="str">
        <f t="shared" si="2"/>
        <v/>
      </c>
      <c r="W58" t="str">
        <f t="shared" si="0"/>
        <v/>
      </c>
    </row>
    <row r="59" spans="2:23">
      <c r="B59" s="23"/>
      <c r="C59" s="24"/>
      <c r="D59" s="24"/>
      <c r="E59" s="23"/>
      <c r="F59" s="25"/>
      <c r="G59" s="23"/>
      <c r="H59" s="23"/>
      <c r="I59" s="23"/>
      <c r="J59" s="23"/>
      <c r="K59" s="24"/>
      <c r="L59" s="24"/>
      <c r="M59" s="48"/>
      <c r="N59" s="23"/>
      <c r="O59" s="25"/>
      <c r="P59" s="23"/>
      <c r="Q59" s="23"/>
      <c r="R59" s="52"/>
      <c r="S59" s="52"/>
      <c r="T59" s="53"/>
      <c r="U59" s="53"/>
      <c r="V59" t="str">
        <f t="shared" si="2"/>
        <v/>
      </c>
      <c r="W59" t="str">
        <f t="shared" si="0"/>
        <v/>
      </c>
    </row>
    <row r="60" spans="2:23">
      <c r="B60" s="23"/>
      <c r="C60" s="24"/>
      <c r="D60" s="24"/>
      <c r="E60" s="23"/>
      <c r="F60" s="25"/>
      <c r="G60" s="23"/>
      <c r="H60" s="23"/>
      <c r="I60" s="23"/>
      <c r="J60" s="23"/>
      <c r="K60" s="24"/>
      <c r="L60" s="24"/>
      <c r="M60" s="48"/>
      <c r="N60" s="23"/>
      <c r="O60" s="25"/>
      <c r="P60" s="23"/>
      <c r="Q60" s="23"/>
      <c r="R60" s="52"/>
      <c r="S60" s="52"/>
      <c r="T60" s="53"/>
      <c r="U60" s="53"/>
      <c r="V60" t="str">
        <f t="shared" si="2"/>
        <v/>
      </c>
      <c r="W60" t="str">
        <f t="shared" si="0"/>
        <v/>
      </c>
    </row>
    <row r="61" spans="2:23">
      <c r="B61" s="23"/>
      <c r="C61" s="24"/>
      <c r="D61" s="24"/>
      <c r="E61" s="23"/>
      <c r="F61" s="25"/>
      <c r="G61" s="23"/>
      <c r="H61" s="23"/>
      <c r="I61" s="23"/>
      <c r="J61" s="23"/>
      <c r="K61" s="24"/>
      <c r="L61" s="24"/>
      <c r="M61" s="48"/>
      <c r="N61" s="23"/>
      <c r="O61" s="25"/>
      <c r="P61" s="23"/>
      <c r="Q61" s="23"/>
      <c r="R61" s="52"/>
      <c r="S61" s="52"/>
      <c r="T61" s="53"/>
      <c r="U61" s="53"/>
      <c r="V61" t="str">
        <f t="shared" si="2"/>
        <v/>
      </c>
      <c r="W61" t="str">
        <f t="shared" si="0"/>
        <v/>
      </c>
    </row>
    <row r="62" spans="2:23">
      <c r="B62" s="23"/>
      <c r="C62" s="24"/>
      <c r="D62" s="24"/>
      <c r="E62" s="23"/>
      <c r="F62" s="25"/>
      <c r="G62" s="23"/>
      <c r="H62" s="23"/>
      <c r="I62" s="23"/>
      <c r="J62" s="23"/>
      <c r="K62" s="24"/>
      <c r="L62" s="24"/>
      <c r="M62" s="48"/>
      <c r="N62" s="23"/>
      <c r="O62" s="25"/>
      <c r="P62" s="23"/>
      <c r="Q62" s="23"/>
      <c r="R62" s="52"/>
      <c r="S62" s="52"/>
      <c r="T62" s="53"/>
      <c r="U62" s="53"/>
      <c r="V62" t="str">
        <f t="shared" si="2"/>
        <v/>
      </c>
      <c r="W62" t="str">
        <f t="shared" si="0"/>
        <v/>
      </c>
    </row>
    <row r="63" spans="2:23">
      <c r="B63" s="23"/>
      <c r="C63" s="24"/>
      <c r="D63" s="24"/>
      <c r="E63" s="23"/>
      <c r="F63" s="25"/>
      <c r="G63" s="23"/>
      <c r="H63" s="23"/>
      <c r="I63" s="23"/>
      <c r="J63" s="23"/>
      <c r="K63" s="24"/>
      <c r="L63" s="24"/>
      <c r="M63" s="48"/>
      <c r="N63" s="23"/>
      <c r="O63" s="25"/>
      <c r="P63" s="23"/>
      <c r="Q63" s="23"/>
      <c r="R63" s="52"/>
      <c r="S63" s="52"/>
      <c r="T63" s="53"/>
      <c r="U63" s="53"/>
      <c r="V63" t="str">
        <f t="shared" si="2"/>
        <v/>
      </c>
      <c r="W63" t="str">
        <f t="shared" si="0"/>
        <v/>
      </c>
    </row>
    <row r="64" spans="2:23">
      <c r="B64" s="23"/>
      <c r="C64" s="24"/>
      <c r="D64" s="24"/>
      <c r="E64" s="23"/>
      <c r="F64" s="25"/>
      <c r="G64" s="23"/>
      <c r="H64" s="23"/>
      <c r="I64" s="23"/>
      <c r="J64" s="23"/>
      <c r="K64" s="24"/>
      <c r="L64" s="24"/>
      <c r="M64" s="48"/>
      <c r="N64" s="23"/>
      <c r="O64" s="25"/>
      <c r="P64" s="23"/>
      <c r="Q64" s="23"/>
      <c r="R64" s="52"/>
      <c r="S64" s="52"/>
      <c r="T64" s="53"/>
      <c r="U64" s="53"/>
      <c r="V64" t="str">
        <f t="shared" si="2"/>
        <v/>
      </c>
      <c r="W64" t="str">
        <f t="shared" si="0"/>
        <v/>
      </c>
    </row>
    <row r="65" spans="2:23">
      <c r="B65" s="23"/>
      <c r="C65" s="24"/>
      <c r="D65" s="24"/>
      <c r="E65" s="23"/>
      <c r="F65" s="25"/>
      <c r="G65" s="23"/>
      <c r="H65" s="23"/>
      <c r="I65" s="23"/>
      <c r="J65" s="23"/>
      <c r="K65" s="24"/>
      <c r="L65" s="24"/>
      <c r="M65" s="48"/>
      <c r="N65" s="23"/>
      <c r="O65" s="25"/>
      <c r="P65" s="23"/>
      <c r="Q65" s="23"/>
      <c r="R65" s="52"/>
      <c r="S65" s="52"/>
      <c r="T65" s="53"/>
      <c r="U65" s="53"/>
      <c r="V65" t="str">
        <f t="shared" si="2"/>
        <v/>
      </c>
      <c r="W65" t="str">
        <f t="shared" si="0"/>
        <v/>
      </c>
    </row>
    <row r="66" spans="2:23">
      <c r="B66" s="23"/>
      <c r="C66" s="24"/>
      <c r="D66" s="24"/>
      <c r="E66" s="23"/>
      <c r="F66" s="25"/>
      <c r="G66" s="23"/>
      <c r="H66" s="23"/>
      <c r="I66" s="23"/>
      <c r="J66" s="23"/>
      <c r="K66" s="24"/>
      <c r="L66" s="24"/>
      <c r="M66" s="48"/>
      <c r="N66" s="23"/>
      <c r="O66" s="25"/>
      <c r="P66" s="23"/>
      <c r="Q66" s="23"/>
      <c r="R66" s="52"/>
      <c r="S66" s="52"/>
      <c r="T66" s="53"/>
      <c r="U66" s="53"/>
      <c r="V66" t="str">
        <f t="shared" si="2"/>
        <v/>
      </c>
      <c r="W66" t="str">
        <f t="shared" si="0"/>
        <v/>
      </c>
    </row>
    <row r="67" spans="2:23">
      <c r="B67" s="23"/>
      <c r="C67" s="24"/>
      <c r="D67" s="24"/>
      <c r="E67" s="23"/>
      <c r="F67" s="25"/>
      <c r="G67" s="23"/>
      <c r="H67" s="23"/>
      <c r="I67" s="23"/>
      <c r="J67" s="23"/>
      <c r="K67" s="24"/>
      <c r="L67" s="24"/>
      <c r="M67" s="48"/>
      <c r="N67" s="23"/>
      <c r="O67" s="25"/>
      <c r="P67" s="23"/>
      <c r="Q67" s="23"/>
      <c r="R67" s="52"/>
      <c r="S67" s="52"/>
      <c r="T67" s="53"/>
      <c r="U67" s="53"/>
      <c r="V67" t="str">
        <f t="shared" si="2"/>
        <v/>
      </c>
      <c r="W67" t="str">
        <f t="shared" si="0"/>
        <v/>
      </c>
    </row>
    <row r="68" spans="2:23">
      <c r="B68" s="23"/>
      <c r="C68" s="24"/>
      <c r="D68" s="24"/>
      <c r="E68" s="23"/>
      <c r="F68" s="25"/>
      <c r="G68" s="23"/>
      <c r="H68" s="23"/>
      <c r="I68" s="23"/>
      <c r="J68" s="23"/>
      <c r="K68" s="24"/>
      <c r="L68" s="24"/>
      <c r="M68" s="48"/>
      <c r="N68" s="23"/>
      <c r="O68" s="25"/>
      <c r="P68" s="23"/>
      <c r="Q68" s="23"/>
      <c r="R68" s="52"/>
      <c r="S68" s="52"/>
      <c r="T68" s="53"/>
      <c r="U68" s="53"/>
      <c r="V68" t="str">
        <f t="shared" si="2"/>
        <v/>
      </c>
      <c r="W68" t="str">
        <f t="shared" si="0"/>
        <v/>
      </c>
    </row>
    <row r="69" spans="2:23">
      <c r="B69" s="23"/>
      <c r="C69" s="24"/>
      <c r="D69" s="24"/>
      <c r="E69" s="23"/>
      <c r="F69" s="25"/>
      <c r="G69" s="23"/>
      <c r="H69" s="23"/>
      <c r="I69" s="23"/>
      <c r="J69" s="23"/>
      <c r="K69" s="24"/>
      <c r="L69" s="24"/>
      <c r="M69" s="48"/>
      <c r="N69" s="23"/>
      <c r="O69" s="25"/>
      <c r="P69" s="23"/>
      <c r="Q69" s="23"/>
      <c r="R69" s="52"/>
      <c r="S69" s="52"/>
      <c r="T69" s="53"/>
      <c r="U69" s="53"/>
      <c r="V69" t="str">
        <f t="shared" si="2"/>
        <v/>
      </c>
      <c r="W69" t="str">
        <f t="shared" si="0"/>
        <v/>
      </c>
    </row>
    <row r="70" spans="2:23">
      <c r="B70" s="23"/>
      <c r="C70" s="24"/>
      <c r="D70" s="24"/>
      <c r="E70" s="23"/>
      <c r="F70" s="25"/>
      <c r="G70" s="23"/>
      <c r="H70" s="23"/>
      <c r="I70" s="23"/>
      <c r="J70" s="23"/>
      <c r="K70" s="24"/>
      <c r="L70" s="24"/>
      <c r="M70" s="48"/>
      <c r="N70" s="23"/>
      <c r="O70" s="25"/>
      <c r="P70" s="23"/>
      <c r="Q70" s="23"/>
      <c r="R70" s="52"/>
      <c r="S70" s="52"/>
      <c r="T70" s="53"/>
      <c r="U70" s="53"/>
      <c r="V70" t="str">
        <f t="shared" si="2"/>
        <v/>
      </c>
      <c r="W70" t="str">
        <f t="shared" si="0"/>
        <v/>
      </c>
    </row>
    <row r="71" spans="2:23">
      <c r="B71" s="23"/>
      <c r="C71" s="24"/>
      <c r="D71" s="24"/>
      <c r="E71" s="23"/>
      <c r="F71" s="25"/>
      <c r="G71" s="23"/>
      <c r="H71" s="23"/>
      <c r="I71" s="23"/>
      <c r="J71" s="23"/>
      <c r="K71" s="24"/>
      <c r="L71" s="24"/>
      <c r="M71" s="48"/>
      <c r="N71" s="23"/>
      <c r="O71" s="25"/>
      <c r="P71" s="23"/>
      <c r="Q71" s="23"/>
      <c r="R71" s="52"/>
      <c r="S71" s="52"/>
      <c r="T71" s="53"/>
      <c r="U71" s="53"/>
      <c r="V71" t="str">
        <f t="shared" si="2"/>
        <v/>
      </c>
      <c r="W71" t="str">
        <f t="shared" si="0"/>
        <v/>
      </c>
    </row>
    <row r="72" spans="2:23">
      <c r="B72" s="23"/>
      <c r="C72" s="24"/>
      <c r="D72" s="24"/>
      <c r="E72" s="23"/>
      <c r="F72" s="25"/>
      <c r="G72" s="23"/>
      <c r="H72" s="23"/>
      <c r="I72" s="23"/>
      <c r="J72" s="23"/>
      <c r="K72" s="24"/>
      <c r="L72" s="24"/>
      <c r="M72" s="48"/>
      <c r="N72" s="23"/>
      <c r="O72" s="25"/>
      <c r="P72" s="23"/>
      <c r="Q72" s="23"/>
      <c r="R72" s="52"/>
      <c r="S72" s="52"/>
      <c r="T72" s="53"/>
      <c r="U72" s="53"/>
      <c r="V72" t="str">
        <f t="shared" si="2"/>
        <v/>
      </c>
      <c r="W72" t="str">
        <f t="shared" si="0"/>
        <v/>
      </c>
    </row>
    <row r="73" spans="2:23">
      <c r="B73" s="23"/>
      <c r="C73" s="24"/>
      <c r="D73" s="24"/>
      <c r="E73" s="23"/>
      <c r="F73" s="25"/>
      <c r="G73" s="23"/>
      <c r="H73" s="23"/>
      <c r="I73" s="23"/>
      <c r="J73" s="23"/>
      <c r="K73" s="24"/>
      <c r="L73" s="24"/>
      <c r="M73" s="48"/>
      <c r="N73" s="23"/>
      <c r="O73" s="25"/>
      <c r="P73" s="23"/>
      <c r="Q73" s="23"/>
      <c r="R73" s="52"/>
      <c r="S73" s="52"/>
      <c r="T73" s="53"/>
      <c r="U73" s="53"/>
      <c r="V73" t="str">
        <f t="shared" si="2"/>
        <v/>
      </c>
      <c r="W73" t="str">
        <f t="shared" si="0"/>
        <v/>
      </c>
    </row>
    <row r="74" spans="2:23">
      <c r="B74" s="23"/>
      <c r="C74" s="24"/>
      <c r="D74" s="24"/>
      <c r="E74" s="23"/>
      <c r="F74" s="25"/>
      <c r="G74" s="23"/>
      <c r="H74" s="23"/>
      <c r="I74" s="23"/>
      <c r="J74" s="23"/>
      <c r="K74" s="24"/>
      <c r="L74" s="24"/>
      <c r="M74" s="48"/>
      <c r="N74" s="23"/>
      <c r="O74" s="25"/>
      <c r="P74" s="23"/>
      <c r="Q74" s="23"/>
      <c r="R74" s="52"/>
      <c r="S74" s="52"/>
      <c r="T74" s="53"/>
      <c r="U74" s="53"/>
      <c r="V74" t="str">
        <f t="shared" si="2"/>
        <v/>
      </c>
      <c r="W74" t="str">
        <f t="shared" si="2"/>
        <v/>
      </c>
    </row>
    <row r="75" spans="2:23">
      <c r="B75" s="23"/>
      <c r="C75" s="24"/>
      <c r="D75" s="24"/>
      <c r="E75" s="23"/>
      <c r="F75" s="25"/>
      <c r="G75" s="23"/>
      <c r="H75" s="23"/>
      <c r="I75" s="23"/>
      <c r="J75" s="23"/>
      <c r="K75" s="24"/>
      <c r="L75" s="24"/>
      <c r="M75" s="48"/>
      <c r="N75" s="23"/>
      <c r="O75" s="25"/>
      <c r="P75" s="57"/>
      <c r="Q75" s="23"/>
      <c r="R75" s="52"/>
      <c r="S75" s="52"/>
      <c r="T75" s="53"/>
      <c r="U75" s="53"/>
      <c r="V75" t="str">
        <f t="shared" ref="V75:W90" si="3">IF(S75&lt;&gt;"",IF(S75&lt;0,1+V74,0),"")</f>
        <v/>
      </c>
      <c r="W75" t="str">
        <f t="shared" si="3"/>
        <v/>
      </c>
    </row>
    <row r="76" spans="2:23">
      <c r="B76" s="23"/>
      <c r="C76" s="24"/>
      <c r="D76" s="24"/>
      <c r="E76" s="23"/>
      <c r="F76" s="25"/>
      <c r="G76" s="23"/>
      <c r="H76" s="23"/>
      <c r="I76" s="23"/>
      <c r="J76" s="23"/>
      <c r="K76" s="24"/>
      <c r="L76" s="24"/>
      <c r="M76" s="48"/>
      <c r="N76" s="23"/>
      <c r="O76" s="25"/>
      <c r="P76" s="23"/>
      <c r="Q76" s="23"/>
      <c r="R76" s="52"/>
      <c r="S76" s="52"/>
      <c r="T76" s="53"/>
      <c r="U76" s="53"/>
      <c r="V76" t="str">
        <f t="shared" si="3"/>
        <v/>
      </c>
      <c r="W76" t="str">
        <f t="shared" si="3"/>
        <v/>
      </c>
    </row>
    <row r="77" spans="2:23">
      <c r="B77" s="23"/>
      <c r="C77" s="24"/>
      <c r="D77" s="24"/>
      <c r="E77" s="23"/>
      <c r="F77" s="25"/>
      <c r="G77" s="23"/>
      <c r="H77" s="23"/>
      <c r="I77" s="23"/>
      <c r="J77" s="23"/>
      <c r="K77" s="24"/>
      <c r="L77" s="24"/>
      <c r="M77" s="48"/>
      <c r="N77" s="23"/>
      <c r="O77" s="25"/>
      <c r="P77" s="23"/>
      <c r="Q77" s="23"/>
      <c r="R77" s="52"/>
      <c r="S77" s="52"/>
      <c r="T77" s="53"/>
      <c r="U77" s="53"/>
      <c r="V77" t="str">
        <f t="shared" si="3"/>
        <v/>
      </c>
      <c r="W77" t="str">
        <f t="shared" si="3"/>
        <v/>
      </c>
    </row>
    <row r="78" spans="2:23">
      <c r="B78" s="23"/>
      <c r="C78" s="24"/>
      <c r="D78" s="24"/>
      <c r="E78" s="23"/>
      <c r="F78" s="25"/>
      <c r="G78" s="23"/>
      <c r="H78" s="23"/>
      <c r="I78" s="23"/>
      <c r="J78" s="23"/>
      <c r="K78" s="24"/>
      <c r="L78" s="24"/>
      <c r="M78" s="48"/>
      <c r="N78" s="23"/>
      <c r="O78" s="25"/>
      <c r="P78" s="23"/>
      <c r="Q78" s="23"/>
      <c r="R78" s="52"/>
      <c r="S78" s="52"/>
      <c r="T78" s="53"/>
      <c r="U78" s="53"/>
      <c r="V78" t="str">
        <f t="shared" si="3"/>
        <v/>
      </c>
      <c r="W78" t="str">
        <f t="shared" si="3"/>
        <v/>
      </c>
    </row>
    <row r="79" spans="2:23">
      <c r="B79" s="23"/>
      <c r="C79" s="24"/>
      <c r="D79" s="24"/>
      <c r="E79" s="23"/>
      <c r="F79" s="25"/>
      <c r="G79" s="23"/>
      <c r="H79" s="23"/>
      <c r="I79" s="23"/>
      <c r="J79" s="23"/>
      <c r="K79" s="24"/>
      <c r="L79" s="24"/>
      <c r="M79" s="48"/>
      <c r="N79" s="23"/>
      <c r="O79" s="25"/>
      <c r="P79" s="23"/>
      <c r="Q79" s="23"/>
      <c r="R79" s="52"/>
      <c r="S79" s="52"/>
      <c r="T79" s="53"/>
      <c r="U79" s="53"/>
      <c r="V79" t="str">
        <f t="shared" si="3"/>
        <v/>
      </c>
      <c r="W79" t="str">
        <f t="shared" si="3"/>
        <v/>
      </c>
    </row>
    <row r="80" spans="2:23">
      <c r="B80" s="23"/>
      <c r="C80" s="24"/>
      <c r="D80" s="24"/>
      <c r="E80" s="23"/>
      <c r="F80" s="25"/>
      <c r="G80" s="23"/>
      <c r="H80" s="23"/>
      <c r="I80" s="23"/>
      <c r="J80" s="23"/>
      <c r="K80" s="24"/>
      <c r="L80" s="24"/>
      <c r="M80" s="48"/>
      <c r="N80" s="23"/>
      <c r="O80" s="25"/>
      <c r="P80" s="23"/>
      <c r="Q80" s="23"/>
      <c r="R80" s="52"/>
      <c r="S80" s="52"/>
      <c r="T80" s="53"/>
      <c r="U80" s="53"/>
      <c r="V80" t="str">
        <f t="shared" si="3"/>
        <v/>
      </c>
      <c r="W80" t="str">
        <f t="shared" si="3"/>
        <v/>
      </c>
    </row>
    <row r="81" spans="2:23">
      <c r="B81" s="23"/>
      <c r="C81" s="24"/>
      <c r="D81" s="24"/>
      <c r="E81" s="23"/>
      <c r="F81" s="25"/>
      <c r="G81" s="23"/>
      <c r="H81" s="23"/>
      <c r="I81" s="23"/>
      <c r="J81" s="23"/>
      <c r="K81" s="24"/>
      <c r="L81" s="24"/>
      <c r="M81" s="48"/>
      <c r="N81" s="23"/>
      <c r="O81" s="25"/>
      <c r="P81" s="23"/>
      <c r="Q81" s="23"/>
      <c r="R81" s="52"/>
      <c r="S81" s="52"/>
      <c r="T81" s="53"/>
      <c r="U81" s="53"/>
      <c r="V81" t="str">
        <f t="shared" si="3"/>
        <v/>
      </c>
      <c r="W81" t="str">
        <f t="shared" si="3"/>
        <v/>
      </c>
    </row>
    <row r="82" spans="2:23">
      <c r="B82" s="23"/>
      <c r="C82" s="24"/>
      <c r="D82" s="24"/>
      <c r="E82" s="23"/>
      <c r="F82" s="25"/>
      <c r="G82" s="23"/>
      <c r="H82" s="23"/>
      <c r="I82" s="23"/>
      <c r="J82" s="23"/>
      <c r="K82" s="24"/>
      <c r="L82" s="24"/>
      <c r="M82" s="48"/>
      <c r="N82" s="23"/>
      <c r="O82" s="25"/>
      <c r="P82" s="23"/>
      <c r="Q82" s="23"/>
      <c r="R82" s="52"/>
      <c r="S82" s="52"/>
      <c r="T82" s="53"/>
      <c r="U82" s="53"/>
      <c r="V82" t="str">
        <f t="shared" si="3"/>
        <v/>
      </c>
      <c r="W82" t="str">
        <f t="shared" si="3"/>
        <v/>
      </c>
    </row>
    <row r="83" spans="2:23">
      <c r="B83" s="23"/>
      <c r="C83" s="24"/>
      <c r="D83" s="24"/>
      <c r="E83" s="23"/>
      <c r="F83" s="25"/>
      <c r="G83" s="23"/>
      <c r="H83" s="23"/>
      <c r="I83" s="23"/>
      <c r="J83" s="23"/>
      <c r="K83" s="24"/>
      <c r="L83" s="24"/>
      <c r="M83" s="48"/>
      <c r="N83" s="23"/>
      <c r="O83" s="25"/>
      <c r="P83" s="23"/>
      <c r="Q83" s="23"/>
      <c r="R83" s="52"/>
      <c r="S83" s="52"/>
      <c r="T83" s="53"/>
      <c r="U83" s="53"/>
      <c r="V83" t="str">
        <f t="shared" si="3"/>
        <v/>
      </c>
      <c r="W83" t="str">
        <f t="shared" si="3"/>
        <v/>
      </c>
    </row>
    <row r="84" spans="2:23">
      <c r="B84" s="23"/>
      <c r="C84" s="24"/>
      <c r="D84" s="24"/>
      <c r="E84" s="23"/>
      <c r="F84" s="25"/>
      <c r="G84" s="23"/>
      <c r="H84" s="23"/>
      <c r="I84" s="23"/>
      <c r="J84" s="23"/>
      <c r="K84" s="24"/>
      <c r="L84" s="24"/>
      <c r="M84" s="48"/>
      <c r="N84" s="23"/>
      <c r="O84" s="25"/>
      <c r="P84" s="23"/>
      <c r="Q84" s="23"/>
      <c r="R84" s="52"/>
      <c r="S84" s="52"/>
      <c r="T84" s="53"/>
      <c r="U84" s="53"/>
      <c r="V84" t="str">
        <f t="shared" si="3"/>
        <v/>
      </c>
      <c r="W84" t="str">
        <f t="shared" si="3"/>
        <v/>
      </c>
    </row>
    <row r="85" spans="2:23">
      <c r="B85" s="23"/>
      <c r="C85" s="24"/>
      <c r="D85" s="24"/>
      <c r="E85" s="23"/>
      <c r="F85" s="25"/>
      <c r="G85" s="23"/>
      <c r="H85" s="23"/>
      <c r="I85" s="23"/>
      <c r="J85" s="23"/>
      <c r="K85" s="24"/>
      <c r="L85" s="24"/>
      <c r="M85" s="48"/>
      <c r="N85" s="23"/>
      <c r="O85" s="25"/>
      <c r="P85" s="23"/>
      <c r="Q85" s="23"/>
      <c r="R85" s="52"/>
      <c r="S85" s="52"/>
      <c r="T85" s="53"/>
      <c r="U85" s="53"/>
      <c r="V85" t="str">
        <f t="shared" si="3"/>
        <v/>
      </c>
      <c r="W85" t="str">
        <f t="shared" si="3"/>
        <v/>
      </c>
    </row>
    <row r="86" spans="2:23">
      <c r="B86" s="23"/>
      <c r="C86" s="24"/>
      <c r="D86" s="24"/>
      <c r="E86" s="23"/>
      <c r="F86" s="25"/>
      <c r="G86" s="23"/>
      <c r="H86" s="23"/>
      <c r="I86" s="23"/>
      <c r="J86" s="23"/>
      <c r="K86" s="24"/>
      <c r="L86" s="24"/>
      <c r="M86" s="48"/>
      <c r="N86" s="23"/>
      <c r="O86" s="25"/>
      <c r="P86" s="23"/>
      <c r="Q86" s="23"/>
      <c r="R86" s="52"/>
      <c r="S86" s="52"/>
      <c r="T86" s="53"/>
      <c r="U86" s="53"/>
      <c r="V86" t="str">
        <f t="shared" si="3"/>
        <v/>
      </c>
      <c r="W86" t="str">
        <f t="shared" si="3"/>
        <v/>
      </c>
    </row>
    <row r="87" spans="2:23">
      <c r="B87" s="23"/>
      <c r="C87" s="24"/>
      <c r="D87" s="24"/>
      <c r="E87" s="23"/>
      <c r="F87" s="25"/>
      <c r="G87" s="23"/>
      <c r="H87" s="23"/>
      <c r="I87" s="23"/>
      <c r="J87" s="23"/>
      <c r="K87" s="24"/>
      <c r="L87" s="24"/>
      <c r="M87" s="48"/>
      <c r="N87" s="23"/>
      <c r="O87" s="25"/>
      <c r="P87" s="23"/>
      <c r="Q87" s="23"/>
      <c r="R87" s="52"/>
      <c r="S87" s="52"/>
      <c r="T87" s="53"/>
      <c r="U87" s="53"/>
      <c r="V87" t="str">
        <f t="shared" si="3"/>
        <v/>
      </c>
      <c r="W87" t="str">
        <f t="shared" si="3"/>
        <v/>
      </c>
    </row>
    <row r="88" spans="2:23">
      <c r="B88" s="23"/>
      <c r="C88" s="24"/>
      <c r="D88" s="24"/>
      <c r="E88" s="23"/>
      <c r="F88" s="25"/>
      <c r="G88" s="23"/>
      <c r="H88" s="23"/>
      <c r="I88" s="23"/>
      <c r="J88" s="23"/>
      <c r="K88" s="24"/>
      <c r="L88" s="24"/>
      <c r="M88" s="48"/>
      <c r="N88" s="23"/>
      <c r="O88" s="25"/>
      <c r="P88" s="23"/>
      <c r="Q88" s="23"/>
      <c r="R88" s="52"/>
      <c r="S88" s="52"/>
      <c r="T88" s="53"/>
      <c r="U88" s="53"/>
      <c r="V88" t="str">
        <f t="shared" si="3"/>
        <v/>
      </c>
      <c r="W88" t="str">
        <f t="shared" si="3"/>
        <v/>
      </c>
    </row>
    <row r="89" spans="2:23">
      <c r="B89" s="23"/>
      <c r="C89" s="24"/>
      <c r="D89" s="24"/>
      <c r="E89" s="23"/>
      <c r="F89" s="25"/>
      <c r="G89" s="23"/>
      <c r="H89" s="23"/>
      <c r="I89" s="23"/>
      <c r="J89" s="23"/>
      <c r="K89" s="24"/>
      <c r="L89" s="24"/>
      <c r="M89" s="48"/>
      <c r="N89" s="23"/>
      <c r="O89" s="25"/>
      <c r="P89" s="23"/>
      <c r="Q89" s="23"/>
      <c r="R89" s="52"/>
      <c r="S89" s="52"/>
      <c r="T89" s="53"/>
      <c r="U89" s="53"/>
      <c r="V89" t="str">
        <f t="shared" si="3"/>
        <v/>
      </c>
      <c r="W89" t="str">
        <f t="shared" si="3"/>
        <v/>
      </c>
    </row>
    <row r="90" spans="2:23">
      <c r="B90" s="23"/>
      <c r="C90" s="24"/>
      <c r="D90" s="24"/>
      <c r="E90" s="23"/>
      <c r="F90" s="25"/>
      <c r="G90" s="23"/>
      <c r="H90" s="23"/>
      <c r="I90" s="23"/>
      <c r="J90" s="23"/>
      <c r="K90" s="24"/>
      <c r="L90" s="24"/>
      <c r="M90" s="48"/>
      <c r="N90" s="23"/>
      <c r="O90" s="25"/>
      <c r="P90" s="23"/>
      <c r="Q90" s="23"/>
      <c r="R90" s="52"/>
      <c r="S90" s="52"/>
      <c r="T90" s="53"/>
      <c r="U90" s="53"/>
      <c r="V90" t="str">
        <f t="shared" si="3"/>
        <v/>
      </c>
      <c r="W90" t="str">
        <f t="shared" si="3"/>
        <v/>
      </c>
    </row>
    <row r="91" spans="2:23">
      <c r="B91" s="23"/>
      <c r="C91" s="24"/>
      <c r="D91" s="24"/>
      <c r="E91" s="23"/>
      <c r="F91" s="25"/>
      <c r="G91" s="23"/>
      <c r="H91" s="23"/>
      <c r="I91" s="23"/>
      <c r="J91" s="23"/>
      <c r="K91" s="24"/>
      <c r="L91" s="24"/>
      <c r="M91" s="48"/>
      <c r="N91" s="23"/>
      <c r="O91" s="25"/>
      <c r="P91" s="23"/>
      <c r="Q91" s="23"/>
      <c r="R91" s="52"/>
      <c r="S91" s="52"/>
      <c r="T91" s="53"/>
      <c r="U91" s="53"/>
      <c r="V91" t="str">
        <f t="shared" ref="V91:W106" si="4">IF(S91&lt;&gt;"",IF(S91&lt;0,1+V90,0),"")</f>
        <v/>
      </c>
      <c r="W91" t="str">
        <f t="shared" si="4"/>
        <v/>
      </c>
    </row>
    <row r="92" spans="2:23">
      <c r="B92" s="23"/>
      <c r="C92" s="24"/>
      <c r="D92" s="24"/>
      <c r="E92" s="23"/>
      <c r="F92" s="25"/>
      <c r="G92" s="23"/>
      <c r="H92" s="23"/>
      <c r="I92" s="23"/>
      <c r="J92" s="23"/>
      <c r="K92" s="24"/>
      <c r="L92" s="24"/>
      <c r="M92" s="48"/>
      <c r="N92" s="23"/>
      <c r="O92" s="25"/>
      <c r="P92" s="23"/>
      <c r="Q92" s="23"/>
      <c r="R92" s="52"/>
      <c r="S92" s="52"/>
      <c r="T92" s="53"/>
      <c r="U92" s="53"/>
      <c r="V92" t="str">
        <f t="shared" si="4"/>
        <v/>
      </c>
      <c r="W92" t="str">
        <f t="shared" si="4"/>
        <v/>
      </c>
    </row>
    <row r="93" spans="2:23">
      <c r="B93" s="23"/>
      <c r="C93" s="24"/>
      <c r="D93" s="24"/>
      <c r="E93" s="23"/>
      <c r="F93" s="25"/>
      <c r="G93" s="23"/>
      <c r="H93" s="23"/>
      <c r="I93" s="23"/>
      <c r="J93" s="23"/>
      <c r="K93" s="24"/>
      <c r="L93" s="24"/>
      <c r="M93" s="48"/>
      <c r="N93" s="23"/>
      <c r="O93" s="25"/>
      <c r="P93" s="23"/>
      <c r="Q93" s="23"/>
      <c r="R93" s="52"/>
      <c r="S93" s="52"/>
      <c r="T93" s="53"/>
      <c r="U93" s="53"/>
      <c r="V93" t="str">
        <f t="shared" si="4"/>
        <v/>
      </c>
      <c r="W93" t="str">
        <f t="shared" si="4"/>
        <v/>
      </c>
    </row>
    <row r="94" spans="2:23">
      <c r="B94" s="23"/>
      <c r="C94" s="24"/>
      <c r="D94" s="24"/>
      <c r="E94" s="23"/>
      <c r="F94" s="25"/>
      <c r="G94" s="23"/>
      <c r="H94" s="23"/>
      <c r="I94" s="23"/>
      <c r="J94" s="23"/>
      <c r="K94" s="24"/>
      <c r="L94" s="24"/>
      <c r="M94" s="48"/>
      <c r="N94" s="23"/>
      <c r="O94" s="25"/>
      <c r="P94" s="23"/>
      <c r="Q94" s="23"/>
      <c r="R94" s="52"/>
      <c r="S94" s="52"/>
      <c r="T94" s="53"/>
      <c r="U94" s="53"/>
      <c r="V94" t="str">
        <f t="shared" si="4"/>
        <v/>
      </c>
      <c r="W94" t="str">
        <f t="shared" si="4"/>
        <v/>
      </c>
    </row>
    <row r="95" spans="2:23">
      <c r="B95" s="23"/>
      <c r="C95" s="24"/>
      <c r="D95" s="24"/>
      <c r="E95" s="23"/>
      <c r="F95" s="25"/>
      <c r="G95" s="23"/>
      <c r="H95" s="23"/>
      <c r="I95" s="23"/>
      <c r="J95" s="23"/>
      <c r="K95" s="24"/>
      <c r="L95" s="24"/>
      <c r="M95" s="48"/>
      <c r="N95" s="23"/>
      <c r="O95" s="25"/>
      <c r="P95" s="23"/>
      <c r="Q95" s="23"/>
      <c r="R95" s="52"/>
      <c r="S95" s="52"/>
      <c r="T95" s="53"/>
      <c r="U95" s="53"/>
      <c r="V95" t="str">
        <f t="shared" si="4"/>
        <v/>
      </c>
      <c r="W95" t="str">
        <f t="shared" si="4"/>
        <v/>
      </c>
    </row>
    <row r="96" spans="2:23">
      <c r="B96" s="23"/>
      <c r="C96" s="24"/>
      <c r="D96" s="24"/>
      <c r="E96" s="23"/>
      <c r="F96" s="25"/>
      <c r="G96" s="23"/>
      <c r="H96" s="23"/>
      <c r="I96" s="23"/>
      <c r="J96" s="23"/>
      <c r="K96" s="24"/>
      <c r="L96" s="24"/>
      <c r="M96" s="48"/>
      <c r="N96" s="23"/>
      <c r="O96" s="25"/>
      <c r="P96" s="23"/>
      <c r="Q96" s="23"/>
      <c r="R96" s="52"/>
      <c r="S96" s="52"/>
      <c r="T96" s="53"/>
      <c r="U96" s="53"/>
      <c r="V96" t="str">
        <f t="shared" si="4"/>
        <v/>
      </c>
      <c r="W96" t="str">
        <f t="shared" si="4"/>
        <v/>
      </c>
    </row>
    <row r="97" spans="2:23">
      <c r="B97" s="23"/>
      <c r="C97" s="24"/>
      <c r="D97" s="24"/>
      <c r="E97" s="23"/>
      <c r="F97" s="25"/>
      <c r="G97" s="23"/>
      <c r="H97" s="23"/>
      <c r="I97" s="23"/>
      <c r="J97" s="23"/>
      <c r="K97" s="24"/>
      <c r="L97" s="24"/>
      <c r="M97" s="48"/>
      <c r="N97" s="23"/>
      <c r="O97" s="25"/>
      <c r="P97" s="23"/>
      <c r="Q97" s="23"/>
      <c r="R97" s="52"/>
      <c r="S97" s="52"/>
      <c r="T97" s="53"/>
      <c r="U97" s="53"/>
      <c r="V97" t="str">
        <f t="shared" si="4"/>
        <v/>
      </c>
      <c r="W97" t="str">
        <f t="shared" si="4"/>
        <v/>
      </c>
    </row>
    <row r="98" spans="2:23">
      <c r="B98" s="23"/>
      <c r="C98" s="24"/>
      <c r="D98" s="24"/>
      <c r="E98" s="23"/>
      <c r="F98" s="25"/>
      <c r="G98" s="23"/>
      <c r="H98" s="23"/>
      <c r="I98" s="23"/>
      <c r="J98" s="23"/>
      <c r="K98" s="24"/>
      <c r="L98" s="24"/>
      <c r="M98" s="48"/>
      <c r="N98" s="23"/>
      <c r="O98" s="25"/>
      <c r="P98" s="23"/>
      <c r="Q98" s="23"/>
      <c r="R98" s="52"/>
      <c r="S98" s="52"/>
      <c r="T98" s="53"/>
      <c r="U98" s="53"/>
      <c r="V98" t="str">
        <f t="shared" si="4"/>
        <v/>
      </c>
      <c r="W98" t="str">
        <f t="shared" si="4"/>
        <v/>
      </c>
    </row>
    <row r="99" spans="2:23">
      <c r="B99" s="23"/>
      <c r="C99" s="24"/>
      <c r="D99" s="24"/>
      <c r="E99" s="23"/>
      <c r="F99" s="25"/>
      <c r="G99" s="23"/>
      <c r="H99" s="23"/>
      <c r="I99" s="23"/>
      <c r="J99" s="23"/>
      <c r="K99" s="24"/>
      <c r="L99" s="24"/>
      <c r="M99" s="48"/>
      <c r="N99" s="23"/>
      <c r="O99" s="25"/>
      <c r="P99" s="23"/>
      <c r="Q99" s="23"/>
      <c r="R99" s="52"/>
      <c r="S99" s="52"/>
      <c r="T99" s="53"/>
      <c r="U99" s="53"/>
      <c r="V99" t="str">
        <f t="shared" si="4"/>
        <v/>
      </c>
      <c r="W99" t="str">
        <f t="shared" si="4"/>
        <v/>
      </c>
    </row>
    <row r="100" spans="2:23">
      <c r="B100" s="23"/>
      <c r="C100" s="24"/>
      <c r="D100" s="24"/>
      <c r="E100" s="23"/>
      <c r="F100" s="25"/>
      <c r="G100" s="23"/>
      <c r="H100" s="23"/>
      <c r="I100" s="23"/>
      <c r="J100" s="23"/>
      <c r="K100" s="24"/>
      <c r="L100" s="24"/>
      <c r="M100" s="48"/>
      <c r="N100" s="23"/>
      <c r="O100" s="25"/>
      <c r="P100" s="23"/>
      <c r="Q100" s="23"/>
      <c r="R100" s="52"/>
      <c r="S100" s="52"/>
      <c r="T100" s="53"/>
      <c r="U100" s="53"/>
      <c r="V100" t="str">
        <f t="shared" si="4"/>
        <v/>
      </c>
      <c r="W100" t="str">
        <f t="shared" si="4"/>
        <v/>
      </c>
    </row>
    <row r="101" spans="2:23">
      <c r="B101" s="23"/>
      <c r="C101" s="24"/>
      <c r="D101" s="24"/>
      <c r="E101" s="23"/>
      <c r="F101" s="25"/>
      <c r="G101" s="23"/>
      <c r="H101" s="23"/>
      <c r="I101" s="23"/>
      <c r="J101" s="23"/>
      <c r="K101" s="24"/>
      <c r="L101" s="24"/>
      <c r="M101" s="48"/>
      <c r="N101" s="23"/>
      <c r="O101" s="25"/>
      <c r="P101" s="23"/>
      <c r="Q101" s="23"/>
      <c r="R101" s="52"/>
      <c r="S101" s="52"/>
      <c r="T101" s="53"/>
      <c r="U101" s="53"/>
      <c r="V101" t="str">
        <f t="shared" si="4"/>
        <v/>
      </c>
      <c r="W101" t="str">
        <f t="shared" si="4"/>
        <v/>
      </c>
    </row>
    <row r="102" spans="2:23">
      <c r="B102" s="23"/>
      <c r="C102" s="24"/>
      <c r="D102" s="24"/>
      <c r="E102" s="23"/>
      <c r="F102" s="25"/>
      <c r="G102" s="23"/>
      <c r="H102" s="23"/>
      <c r="I102" s="23"/>
      <c r="J102" s="23"/>
      <c r="K102" s="24"/>
      <c r="L102" s="24"/>
      <c r="M102" s="48"/>
      <c r="N102" s="23"/>
      <c r="O102" s="25"/>
      <c r="P102" s="23"/>
      <c r="Q102" s="23"/>
      <c r="R102" s="52"/>
      <c r="S102" s="52"/>
      <c r="T102" s="53"/>
      <c r="U102" s="53"/>
      <c r="V102" t="str">
        <f t="shared" si="4"/>
        <v/>
      </c>
      <c r="W102" t="str">
        <f t="shared" si="4"/>
        <v/>
      </c>
    </row>
    <row r="103" spans="2:23">
      <c r="B103" s="23"/>
      <c r="C103" s="24"/>
      <c r="D103" s="24"/>
      <c r="E103" s="23"/>
      <c r="F103" s="25"/>
      <c r="G103" s="23"/>
      <c r="H103" s="23"/>
      <c r="I103" s="23"/>
      <c r="J103" s="23"/>
      <c r="K103" s="24"/>
      <c r="L103" s="24"/>
      <c r="M103" s="48"/>
      <c r="N103" s="23"/>
      <c r="O103" s="25"/>
      <c r="P103" s="23"/>
      <c r="Q103" s="23"/>
      <c r="R103" s="52"/>
      <c r="S103" s="52"/>
      <c r="T103" s="53"/>
      <c r="U103" s="53"/>
      <c r="V103" t="str">
        <f t="shared" si="4"/>
        <v/>
      </c>
      <c r="W103" t="str">
        <f t="shared" si="4"/>
        <v/>
      </c>
    </row>
    <row r="104" spans="2:23">
      <c r="B104" s="23"/>
      <c r="C104" s="24"/>
      <c r="D104" s="24"/>
      <c r="E104" s="23"/>
      <c r="F104" s="25"/>
      <c r="G104" s="23"/>
      <c r="H104" s="23"/>
      <c r="I104" s="23"/>
      <c r="J104" s="23"/>
      <c r="K104" s="24"/>
      <c r="L104" s="24"/>
      <c r="M104" s="48"/>
      <c r="N104" s="23"/>
      <c r="O104" s="25"/>
      <c r="P104" s="23"/>
      <c r="Q104" s="23"/>
      <c r="R104" s="52"/>
      <c r="S104" s="52"/>
      <c r="T104" s="53"/>
      <c r="U104" s="53"/>
      <c r="V104" t="str">
        <f t="shared" si="4"/>
        <v/>
      </c>
      <c r="W104" t="str">
        <f t="shared" si="4"/>
        <v/>
      </c>
    </row>
    <row r="105" spans="2:23">
      <c r="B105" s="23"/>
      <c r="C105" s="24"/>
      <c r="D105" s="24"/>
      <c r="E105" s="23"/>
      <c r="F105" s="25"/>
      <c r="G105" s="23"/>
      <c r="H105" s="23"/>
      <c r="I105" s="23"/>
      <c r="J105" s="23"/>
      <c r="K105" s="24"/>
      <c r="L105" s="24"/>
      <c r="M105" s="48"/>
      <c r="N105" s="23"/>
      <c r="O105" s="25"/>
      <c r="P105" s="23"/>
      <c r="Q105" s="23"/>
      <c r="R105" s="52"/>
      <c r="S105" s="52"/>
      <c r="T105" s="53"/>
      <c r="U105" s="53"/>
      <c r="V105" t="str">
        <f t="shared" si="4"/>
        <v/>
      </c>
      <c r="W105" t="str">
        <f t="shared" si="4"/>
        <v/>
      </c>
    </row>
    <row r="106" spans="2:23">
      <c r="B106" s="23"/>
      <c r="C106" s="24"/>
      <c r="D106" s="24"/>
      <c r="E106" s="23"/>
      <c r="F106" s="25"/>
      <c r="G106" s="23"/>
      <c r="H106" s="23"/>
      <c r="I106" s="23"/>
      <c r="J106" s="23"/>
      <c r="K106" s="24"/>
      <c r="L106" s="24"/>
      <c r="M106" s="48"/>
      <c r="N106" s="23"/>
      <c r="O106" s="25"/>
      <c r="P106" s="23"/>
      <c r="Q106" s="23"/>
      <c r="R106" s="52"/>
      <c r="S106" s="52"/>
      <c r="T106" s="53"/>
      <c r="U106" s="53"/>
      <c r="V106" t="str">
        <f t="shared" si="4"/>
        <v/>
      </c>
      <c r="W106" t="str">
        <f t="shared" si="4"/>
        <v/>
      </c>
    </row>
    <row r="107" spans="2:23">
      <c r="B107" s="23"/>
      <c r="C107" s="24"/>
      <c r="D107" s="24"/>
      <c r="E107" s="23"/>
      <c r="F107" s="25"/>
      <c r="G107" s="23"/>
      <c r="H107" s="23"/>
      <c r="I107" s="23"/>
      <c r="J107" s="23"/>
      <c r="K107" s="24"/>
      <c r="L107" s="24"/>
      <c r="M107" s="48"/>
      <c r="N107" s="23"/>
      <c r="O107" s="25"/>
      <c r="P107" s="23"/>
      <c r="Q107" s="23"/>
      <c r="R107" s="52"/>
      <c r="S107" s="52"/>
      <c r="T107" s="53"/>
      <c r="U107" s="53"/>
      <c r="V107" t="str">
        <f>IF(S107&lt;&gt;"",IF(S107&lt;0,1+V106,0),"")</f>
        <v/>
      </c>
      <c r="W107" t="str">
        <f>IF(T107&lt;&gt;"",IF(T107&lt;0,1+W106,0),"")</f>
        <v/>
      </c>
    </row>
    <row r="108" spans="2:23">
      <c r="B108" s="23"/>
      <c r="C108" s="24"/>
      <c r="D108" s="24"/>
      <c r="E108" s="23"/>
      <c r="F108" s="25"/>
      <c r="G108" s="23"/>
      <c r="H108" s="23"/>
      <c r="I108" s="23"/>
      <c r="J108" s="23"/>
      <c r="K108" s="24"/>
      <c r="L108" s="24"/>
      <c r="M108" s="48"/>
      <c r="N108" s="23"/>
      <c r="O108" s="25"/>
      <c r="P108" s="23"/>
      <c r="Q108" s="23"/>
      <c r="R108" s="52"/>
      <c r="S108" s="52"/>
      <c r="T108" s="53"/>
      <c r="U108" s="53"/>
      <c r="V108" t="str">
        <f>IF(S108&lt;&gt;"",IF(S108&lt;0,1+V107,0),"")</f>
        <v/>
      </c>
      <c r="W108" t="str">
        <f>IF(T108&lt;&gt;"",IF(T108&lt;0,1+W107,0),"")</f>
        <v/>
      </c>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1" priority="7" stopIfTrue="1" operator="equal">
      <formula>"買"</formula>
    </cfRule>
    <cfRule type="cellIs" dxfId="0" priority="8" stopIfTrue="1" operator="equal">
      <formula>"売"</formula>
    </cfRule>
  </conditionalFormatting>
  <conditionalFormatting sqref="G13">
    <cfRule type="cellIs" dxfId="1" priority="5" stopIfTrue="1" operator="equal">
      <formula>"買"</formula>
    </cfRule>
    <cfRule type="cellIs" dxfId="0" priority="6" stopIfTrue="1" operator="equal">
      <formula>"売"</formula>
    </cfRule>
  </conditionalFormatting>
  <conditionalFormatting sqref="G46">
    <cfRule type="cellIs" dxfId="1" priority="9" stopIfTrue="1" operator="equal">
      <formula>"買"</formula>
    </cfRule>
    <cfRule type="cellIs" dxfId="0" priority="10" stopIfTrue="1" operator="equal">
      <formula>"売"</formula>
    </cfRule>
  </conditionalFormatting>
  <conditionalFormatting sqref="G9:G10">
    <cfRule type="cellIs" dxfId="1" priority="1" stopIfTrue="1" operator="equal">
      <formula>"買"</formula>
    </cfRule>
    <cfRule type="cellIs" dxfId="0" priority="2" stopIfTrue="1" operator="equal">
      <formula>"売"</formula>
    </cfRule>
  </conditionalFormatting>
  <conditionalFormatting sqref="G11 G14:G45 G47:G108">
    <cfRule type="cellIs" dxfId="1" priority="11" stopIfTrue="1" operator="equal">
      <formula>"買"</formula>
    </cfRule>
    <cfRule type="cellIs" dxfId="0" priority="1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600" vertic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109"/>
  <sheetViews>
    <sheetView zoomScale="115" zoomScaleNormal="115" workbookViewId="0">
      <pane ySplit="8" topLeftCell="A9" activePane="bottomLeft" state="frozen"/>
      <selection/>
      <selection pane="bottomLeft" activeCell="C7" sqref="C7:D8"/>
    </sheetView>
  </sheetViews>
  <sheetFormatPr defaultColWidth="8.88888888888889" defaultRowHeight="13.2"/>
  <cols>
    <col min="1" max="1" width="2.87962962962963" customWidth="1"/>
    <col min="2" max="18" width="6.62962962962963" customWidth="1"/>
    <col min="22" max="22" width="10.8796296296296" style="1"/>
  </cols>
  <sheetData>
    <row r="2" spans="2:20">
      <c r="B2" s="2" t="s">
        <v>10</v>
      </c>
      <c r="C2" s="2"/>
      <c r="D2" s="3"/>
      <c r="E2" s="3"/>
      <c r="F2" s="2" t="s">
        <v>12</v>
      </c>
      <c r="G2" s="2"/>
      <c r="H2" s="3" t="s">
        <v>65</v>
      </c>
      <c r="I2" s="3"/>
      <c r="J2" s="2" t="s">
        <v>14</v>
      </c>
      <c r="K2" s="2"/>
      <c r="L2" s="26">
        <f>C9</f>
        <v>1000000</v>
      </c>
      <c r="M2" s="3"/>
      <c r="N2" s="2" t="s">
        <v>15</v>
      </c>
      <c r="O2" s="2"/>
      <c r="P2" s="26" t="e">
        <f>C108+R108</f>
        <v>#VALUE!</v>
      </c>
      <c r="Q2" s="3"/>
      <c r="R2" s="49"/>
      <c r="S2" s="49"/>
      <c r="T2" s="49"/>
    </row>
    <row r="3" ht="57" customHeight="1" spans="2:19">
      <c r="B3" s="2" t="s">
        <v>16</v>
      </c>
      <c r="C3" s="2"/>
      <c r="D3" s="4" t="s">
        <v>83</v>
      </c>
      <c r="E3" s="4"/>
      <c r="F3" s="4"/>
      <c r="G3" s="4"/>
      <c r="H3" s="4"/>
      <c r="I3" s="4"/>
      <c r="J3" s="2" t="s">
        <v>18</v>
      </c>
      <c r="K3" s="2"/>
      <c r="L3" s="4" t="s">
        <v>86</v>
      </c>
      <c r="M3" s="27"/>
      <c r="N3" s="27"/>
      <c r="O3" s="27"/>
      <c r="P3" s="27"/>
      <c r="Q3" s="27"/>
      <c r="R3" s="49"/>
      <c r="S3" s="49"/>
    </row>
    <row r="4" spans="2:20">
      <c r="B4" s="2" t="s">
        <v>20</v>
      </c>
      <c r="C4" s="2"/>
      <c r="D4" s="5">
        <f>SUM($R$9:$S$993)</f>
        <v>153684.210526316</v>
      </c>
      <c r="E4" s="5"/>
      <c r="F4" s="2" t="s">
        <v>21</v>
      </c>
      <c r="G4" s="2"/>
      <c r="H4" s="6">
        <f>SUM($T$9:$U$108)</f>
        <v>292</v>
      </c>
      <c r="I4" s="3"/>
      <c r="J4" s="28" t="s">
        <v>22</v>
      </c>
      <c r="K4" s="28"/>
      <c r="L4" s="26">
        <f>MAX($C$9:$D$990)-C9</f>
        <v>153684.210526316</v>
      </c>
      <c r="M4" s="26"/>
      <c r="N4" s="28" t="s">
        <v>23</v>
      </c>
      <c r="O4" s="28"/>
      <c r="P4" s="5">
        <f>MIN($C$9:$D$990)-C9</f>
        <v>0</v>
      </c>
      <c r="Q4" s="5"/>
      <c r="R4" s="49"/>
      <c r="S4" s="49"/>
      <c r="T4" s="49"/>
    </row>
    <row r="5" spans="2:20">
      <c r="B5" s="7" t="s">
        <v>24</v>
      </c>
      <c r="C5" s="3">
        <f>COUNTIF($R$9:$R$990,"&gt;0")</f>
        <v>1</v>
      </c>
      <c r="D5" s="2" t="s">
        <v>25</v>
      </c>
      <c r="E5" s="8">
        <f>COUNTIF($R$9:$R$990,"&lt;0")</f>
        <v>0</v>
      </c>
      <c r="F5" s="2" t="s">
        <v>26</v>
      </c>
      <c r="G5" s="3">
        <f>COUNTIF($R$9:$R$990,"=0")</f>
        <v>0</v>
      </c>
      <c r="H5" s="2" t="s">
        <v>27</v>
      </c>
      <c r="I5" s="29">
        <f>C5/SUM(C5,E5,G5)</f>
        <v>1</v>
      </c>
      <c r="J5" s="7" t="s">
        <v>28</v>
      </c>
      <c r="K5" s="2"/>
      <c r="L5" s="30"/>
      <c r="M5" s="31"/>
      <c r="N5" s="32" t="s">
        <v>29</v>
      </c>
      <c r="O5" s="33"/>
      <c r="P5" s="30"/>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87</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1">
      <c r="B9" s="23">
        <v>1</v>
      </c>
      <c r="C9" s="24">
        <v>1000000</v>
      </c>
      <c r="D9" s="24"/>
      <c r="E9" s="23">
        <v>2001</v>
      </c>
      <c r="F9" s="25">
        <v>42111</v>
      </c>
      <c r="G9" s="23" t="s">
        <v>44</v>
      </c>
      <c r="H9" s="23">
        <v>105.33</v>
      </c>
      <c r="I9" s="23"/>
      <c r="J9" s="23">
        <v>57</v>
      </c>
      <c r="K9" s="24">
        <f t="shared" ref="K9:K72" si="0">IF(F9="","",C9*0.03)</f>
        <v>30000</v>
      </c>
      <c r="L9" s="24"/>
      <c r="M9" s="48">
        <f>IF(J9="","",(K9/J9)/1000)</f>
        <v>0.526315789473684</v>
      </c>
      <c r="N9" s="23">
        <v>2001</v>
      </c>
      <c r="O9" s="25">
        <v>42111</v>
      </c>
      <c r="P9" s="23">
        <v>108.25</v>
      </c>
      <c r="Q9" s="23"/>
      <c r="R9" s="52">
        <f>IF(O9="","",(IF(G9="売",H9-P9,P9-H9))*M9*100000)</f>
        <v>153684.210526316</v>
      </c>
      <c r="S9" s="52"/>
      <c r="T9" s="53">
        <f>IF(O9="","",IF(R9&lt;0,J9*(-1),IF(G9="買",(P9-H9)*100,(H9-P9)*100)))</f>
        <v>292</v>
      </c>
      <c r="U9" s="53"/>
    </row>
    <row r="10" spans="2:21">
      <c r="B10" s="23">
        <v>2</v>
      </c>
      <c r="C10" s="24">
        <f t="shared" ref="C10:C73" si="1">IF(R9="","",C9+R9)</f>
        <v>1153684.21052632</v>
      </c>
      <c r="D10" s="24"/>
      <c r="E10" s="23"/>
      <c r="F10" s="25"/>
      <c r="G10" s="23" t="s">
        <v>44</v>
      </c>
      <c r="H10" s="23"/>
      <c r="I10" s="23"/>
      <c r="J10" s="23"/>
      <c r="K10" s="24" t="str">
        <f t="shared" si="0"/>
        <v/>
      </c>
      <c r="L10" s="24"/>
      <c r="M10" s="48" t="str">
        <f t="shared" ref="M10:M73" si="2">IF(J10="","",(K10/J10)/1000)</f>
        <v/>
      </c>
      <c r="N10" s="23"/>
      <c r="O10" s="25"/>
      <c r="P10" s="23"/>
      <c r="Q10" s="23"/>
      <c r="R10" s="52" t="str">
        <f t="shared" ref="R10:R73" si="3">IF(O10="","",(IF(G10="売",H10-P10,P10-H10))*M10*100000)</f>
        <v/>
      </c>
      <c r="S10" s="52"/>
      <c r="T10" s="53" t="str">
        <f t="shared" ref="T10:T73" si="4">IF(O10="","",IF(R10&lt;0,J10*(-1),IF(G10="買",(P10-H10)*100,(H10-P10)*100)))</f>
        <v/>
      </c>
      <c r="U10" s="53"/>
    </row>
    <row r="11" spans="2:21">
      <c r="B11" s="23">
        <v>3</v>
      </c>
      <c r="C11" s="24" t="str">
        <f t="shared" si="1"/>
        <v/>
      </c>
      <c r="D11" s="24"/>
      <c r="E11" s="23"/>
      <c r="F11" s="25"/>
      <c r="G11" s="23" t="s">
        <v>44</v>
      </c>
      <c r="H11" s="23"/>
      <c r="I11" s="23"/>
      <c r="J11" s="23"/>
      <c r="K11" s="24" t="str">
        <f t="shared" si="0"/>
        <v/>
      </c>
      <c r="L11" s="24"/>
      <c r="M11" s="48" t="str">
        <f t="shared" si="2"/>
        <v/>
      </c>
      <c r="N11" s="23"/>
      <c r="O11" s="25"/>
      <c r="P11" s="23"/>
      <c r="Q11" s="23"/>
      <c r="R11" s="52" t="str">
        <f t="shared" si="3"/>
        <v/>
      </c>
      <c r="S11" s="52"/>
      <c r="T11" s="53" t="str">
        <f t="shared" si="4"/>
        <v/>
      </c>
      <c r="U11" s="53"/>
    </row>
    <row r="12" spans="2:21">
      <c r="B12" s="23">
        <v>4</v>
      </c>
      <c r="C12" s="24" t="str">
        <f t="shared" si="1"/>
        <v/>
      </c>
      <c r="D12" s="24"/>
      <c r="E12" s="23"/>
      <c r="F12" s="25"/>
      <c r="G12" s="23" t="s">
        <v>46</v>
      </c>
      <c r="H12" s="23"/>
      <c r="I12" s="23"/>
      <c r="J12" s="23"/>
      <c r="K12" s="24" t="str">
        <f t="shared" si="0"/>
        <v/>
      </c>
      <c r="L12" s="24"/>
      <c r="M12" s="48" t="str">
        <f t="shared" si="2"/>
        <v/>
      </c>
      <c r="N12" s="23"/>
      <c r="O12" s="25"/>
      <c r="P12" s="23"/>
      <c r="Q12" s="23"/>
      <c r="R12" s="52" t="str">
        <f t="shared" si="3"/>
        <v/>
      </c>
      <c r="S12" s="52"/>
      <c r="T12" s="53" t="str">
        <f t="shared" si="4"/>
        <v/>
      </c>
      <c r="U12" s="53"/>
    </row>
    <row r="13" spans="2:21">
      <c r="B13" s="23">
        <v>5</v>
      </c>
      <c r="C13" s="24" t="str">
        <f t="shared" si="1"/>
        <v/>
      </c>
      <c r="D13" s="24"/>
      <c r="E13" s="23"/>
      <c r="F13" s="25"/>
      <c r="G13" s="23" t="s">
        <v>46</v>
      </c>
      <c r="H13" s="23"/>
      <c r="I13" s="23"/>
      <c r="J13" s="23"/>
      <c r="K13" s="24" t="str">
        <f t="shared" si="0"/>
        <v/>
      </c>
      <c r="L13" s="24"/>
      <c r="M13" s="48" t="str">
        <f t="shared" si="2"/>
        <v/>
      </c>
      <c r="N13" s="23"/>
      <c r="O13" s="25"/>
      <c r="P13" s="23"/>
      <c r="Q13" s="23"/>
      <c r="R13" s="52" t="str">
        <f t="shared" si="3"/>
        <v/>
      </c>
      <c r="S13" s="52"/>
      <c r="T13" s="53" t="str">
        <f t="shared" si="4"/>
        <v/>
      </c>
      <c r="U13" s="53"/>
    </row>
    <row r="14" spans="2:21">
      <c r="B14" s="23">
        <v>6</v>
      </c>
      <c r="C14" s="24" t="str">
        <f t="shared" si="1"/>
        <v/>
      </c>
      <c r="D14" s="24"/>
      <c r="E14" s="23"/>
      <c r="F14" s="25"/>
      <c r="G14" s="23" t="s">
        <v>44</v>
      </c>
      <c r="H14" s="23"/>
      <c r="I14" s="23"/>
      <c r="J14" s="23"/>
      <c r="K14" s="24" t="str">
        <f t="shared" si="0"/>
        <v/>
      </c>
      <c r="L14" s="24"/>
      <c r="M14" s="48" t="str">
        <f t="shared" si="2"/>
        <v/>
      </c>
      <c r="N14" s="23"/>
      <c r="O14" s="25"/>
      <c r="P14" s="23"/>
      <c r="Q14" s="23"/>
      <c r="R14" s="52" t="str">
        <f t="shared" si="3"/>
        <v/>
      </c>
      <c r="S14" s="52"/>
      <c r="T14" s="53" t="str">
        <f t="shared" si="4"/>
        <v/>
      </c>
      <c r="U14" s="53"/>
    </row>
    <row r="15" spans="2:21">
      <c r="B15" s="23">
        <v>7</v>
      </c>
      <c r="C15" s="24" t="str">
        <f t="shared" si="1"/>
        <v/>
      </c>
      <c r="D15" s="24"/>
      <c r="E15" s="23"/>
      <c r="F15" s="25"/>
      <c r="G15" s="23" t="s">
        <v>44</v>
      </c>
      <c r="H15" s="23"/>
      <c r="I15" s="23"/>
      <c r="J15" s="23"/>
      <c r="K15" s="24" t="str">
        <f t="shared" si="0"/>
        <v/>
      </c>
      <c r="L15" s="24"/>
      <c r="M15" s="48" t="str">
        <f t="shared" si="2"/>
        <v/>
      </c>
      <c r="N15" s="23"/>
      <c r="O15" s="25"/>
      <c r="P15" s="23"/>
      <c r="Q15" s="23"/>
      <c r="R15" s="52" t="str">
        <f t="shared" si="3"/>
        <v/>
      </c>
      <c r="S15" s="52"/>
      <c r="T15" s="53" t="str">
        <f t="shared" si="4"/>
        <v/>
      </c>
      <c r="U15" s="53"/>
    </row>
    <row r="16" spans="2:21">
      <c r="B16" s="23">
        <v>8</v>
      </c>
      <c r="C16" s="24" t="str">
        <f t="shared" si="1"/>
        <v/>
      </c>
      <c r="D16" s="24"/>
      <c r="E16" s="23"/>
      <c r="F16" s="25"/>
      <c r="G16" s="23" t="s">
        <v>44</v>
      </c>
      <c r="H16" s="23"/>
      <c r="I16" s="23"/>
      <c r="J16" s="23"/>
      <c r="K16" s="24" t="str">
        <f t="shared" si="0"/>
        <v/>
      </c>
      <c r="L16" s="24"/>
      <c r="M16" s="48" t="str">
        <f t="shared" si="2"/>
        <v/>
      </c>
      <c r="N16" s="23"/>
      <c r="O16" s="25"/>
      <c r="P16" s="23"/>
      <c r="Q16" s="23"/>
      <c r="R16" s="52" t="str">
        <f t="shared" si="3"/>
        <v/>
      </c>
      <c r="S16" s="52"/>
      <c r="T16" s="53" t="str">
        <f t="shared" si="4"/>
        <v/>
      </c>
      <c r="U16" s="53"/>
    </row>
    <row r="17" spans="2:21">
      <c r="B17" s="23">
        <v>9</v>
      </c>
      <c r="C17" s="24" t="str">
        <f t="shared" si="1"/>
        <v/>
      </c>
      <c r="D17" s="24"/>
      <c r="E17" s="23"/>
      <c r="F17" s="25"/>
      <c r="G17" s="23" t="s">
        <v>44</v>
      </c>
      <c r="H17" s="23"/>
      <c r="I17" s="23"/>
      <c r="J17" s="23"/>
      <c r="K17" s="24" t="str">
        <f t="shared" si="0"/>
        <v/>
      </c>
      <c r="L17" s="24"/>
      <c r="M17" s="48" t="str">
        <f t="shared" si="2"/>
        <v/>
      </c>
      <c r="N17" s="23"/>
      <c r="O17" s="25"/>
      <c r="P17" s="23"/>
      <c r="Q17" s="23"/>
      <c r="R17" s="52" t="str">
        <f t="shared" si="3"/>
        <v/>
      </c>
      <c r="S17" s="52"/>
      <c r="T17" s="53" t="str">
        <f t="shared" si="4"/>
        <v/>
      </c>
      <c r="U17" s="53"/>
    </row>
    <row r="18" spans="2:21">
      <c r="B18" s="23">
        <v>10</v>
      </c>
      <c r="C18" s="24" t="str">
        <f t="shared" si="1"/>
        <v/>
      </c>
      <c r="D18" s="24"/>
      <c r="E18" s="23"/>
      <c r="F18" s="25"/>
      <c r="G18" s="23" t="s">
        <v>44</v>
      </c>
      <c r="H18" s="23"/>
      <c r="I18" s="23"/>
      <c r="J18" s="23"/>
      <c r="K18" s="24" t="str">
        <f t="shared" si="0"/>
        <v/>
      </c>
      <c r="L18" s="24"/>
      <c r="M18" s="48" t="str">
        <f t="shared" si="2"/>
        <v/>
      </c>
      <c r="N18" s="23"/>
      <c r="O18" s="25"/>
      <c r="P18" s="23"/>
      <c r="Q18" s="23"/>
      <c r="R18" s="52" t="str">
        <f t="shared" si="3"/>
        <v/>
      </c>
      <c r="S18" s="52"/>
      <c r="T18" s="53" t="str">
        <f t="shared" si="4"/>
        <v/>
      </c>
      <c r="U18" s="53"/>
    </row>
    <row r="19" spans="2:21">
      <c r="B19" s="23">
        <v>11</v>
      </c>
      <c r="C19" s="24" t="str">
        <f t="shared" si="1"/>
        <v/>
      </c>
      <c r="D19" s="24"/>
      <c r="E19" s="23"/>
      <c r="F19" s="25"/>
      <c r="G19" s="23" t="s">
        <v>44</v>
      </c>
      <c r="H19" s="23"/>
      <c r="I19" s="23"/>
      <c r="J19" s="23"/>
      <c r="K19" s="24" t="str">
        <f t="shared" si="0"/>
        <v/>
      </c>
      <c r="L19" s="24"/>
      <c r="M19" s="48" t="str">
        <f t="shared" si="2"/>
        <v/>
      </c>
      <c r="N19" s="23"/>
      <c r="O19" s="25"/>
      <c r="P19" s="23"/>
      <c r="Q19" s="23"/>
      <c r="R19" s="52" t="str">
        <f t="shared" si="3"/>
        <v/>
      </c>
      <c r="S19" s="52"/>
      <c r="T19" s="53" t="str">
        <f t="shared" si="4"/>
        <v/>
      </c>
      <c r="U19" s="53"/>
    </row>
    <row r="20" spans="2:21">
      <c r="B20" s="23">
        <v>12</v>
      </c>
      <c r="C20" s="24" t="str">
        <f t="shared" si="1"/>
        <v/>
      </c>
      <c r="D20" s="24"/>
      <c r="E20" s="23"/>
      <c r="F20" s="25"/>
      <c r="G20" s="23" t="s">
        <v>44</v>
      </c>
      <c r="H20" s="23"/>
      <c r="I20" s="23"/>
      <c r="J20" s="23"/>
      <c r="K20" s="24" t="str">
        <f t="shared" si="0"/>
        <v/>
      </c>
      <c r="L20" s="24"/>
      <c r="M20" s="48" t="str">
        <f t="shared" si="2"/>
        <v/>
      </c>
      <c r="N20" s="23"/>
      <c r="O20" s="25"/>
      <c r="P20" s="23"/>
      <c r="Q20" s="23"/>
      <c r="R20" s="52" t="str">
        <f t="shared" si="3"/>
        <v/>
      </c>
      <c r="S20" s="52"/>
      <c r="T20" s="53" t="str">
        <f t="shared" si="4"/>
        <v/>
      </c>
      <c r="U20" s="53"/>
    </row>
    <row r="21" spans="2:21">
      <c r="B21" s="23">
        <v>13</v>
      </c>
      <c r="C21" s="24" t="str">
        <f t="shared" si="1"/>
        <v/>
      </c>
      <c r="D21" s="24"/>
      <c r="E21" s="23"/>
      <c r="F21" s="25"/>
      <c r="G21" s="23" t="s">
        <v>44</v>
      </c>
      <c r="H21" s="23"/>
      <c r="I21" s="23"/>
      <c r="J21" s="23"/>
      <c r="K21" s="24" t="str">
        <f t="shared" si="0"/>
        <v/>
      </c>
      <c r="L21" s="24"/>
      <c r="M21" s="48" t="str">
        <f t="shared" si="2"/>
        <v/>
      </c>
      <c r="N21" s="23"/>
      <c r="O21" s="25"/>
      <c r="P21" s="23"/>
      <c r="Q21" s="23"/>
      <c r="R21" s="52" t="str">
        <f t="shared" si="3"/>
        <v/>
      </c>
      <c r="S21" s="52"/>
      <c r="T21" s="53" t="str">
        <f t="shared" si="4"/>
        <v/>
      </c>
      <c r="U21" s="53"/>
    </row>
    <row r="22" spans="2:21">
      <c r="B22" s="23">
        <v>14</v>
      </c>
      <c r="C22" s="24" t="str">
        <f t="shared" si="1"/>
        <v/>
      </c>
      <c r="D22" s="24"/>
      <c r="E22" s="23"/>
      <c r="F22" s="25"/>
      <c r="G22" s="23" t="s">
        <v>46</v>
      </c>
      <c r="H22" s="23"/>
      <c r="I22" s="23"/>
      <c r="J22" s="23"/>
      <c r="K22" s="24" t="str">
        <f t="shared" si="0"/>
        <v/>
      </c>
      <c r="L22" s="24"/>
      <c r="M22" s="48" t="str">
        <f t="shared" si="2"/>
        <v/>
      </c>
      <c r="N22" s="23"/>
      <c r="O22" s="25"/>
      <c r="P22" s="23"/>
      <c r="Q22" s="23"/>
      <c r="R22" s="52" t="str">
        <f t="shared" si="3"/>
        <v/>
      </c>
      <c r="S22" s="52"/>
      <c r="T22" s="53" t="str">
        <f t="shared" si="4"/>
        <v/>
      </c>
      <c r="U22" s="53"/>
    </row>
    <row r="23" spans="2:21">
      <c r="B23" s="23">
        <v>15</v>
      </c>
      <c r="C23" s="24" t="str">
        <f t="shared" si="1"/>
        <v/>
      </c>
      <c r="D23" s="24"/>
      <c r="E23" s="23"/>
      <c r="F23" s="25"/>
      <c r="G23" s="23" t="s">
        <v>44</v>
      </c>
      <c r="H23" s="23"/>
      <c r="I23" s="23"/>
      <c r="J23" s="23"/>
      <c r="K23" s="24" t="str">
        <f t="shared" si="0"/>
        <v/>
      </c>
      <c r="L23" s="24"/>
      <c r="M23" s="48" t="str">
        <f t="shared" si="2"/>
        <v/>
      </c>
      <c r="N23" s="23"/>
      <c r="O23" s="25"/>
      <c r="P23" s="23"/>
      <c r="Q23" s="23"/>
      <c r="R23" s="52" t="str">
        <f t="shared" si="3"/>
        <v/>
      </c>
      <c r="S23" s="52"/>
      <c r="T23" s="53" t="str">
        <f t="shared" si="4"/>
        <v/>
      </c>
      <c r="U23" s="53"/>
    </row>
    <row r="24" spans="2:21">
      <c r="B24" s="23">
        <v>16</v>
      </c>
      <c r="C24" s="24" t="str">
        <f t="shared" si="1"/>
        <v/>
      </c>
      <c r="D24" s="24"/>
      <c r="E24" s="23"/>
      <c r="F24" s="25"/>
      <c r="G24" s="23" t="s">
        <v>44</v>
      </c>
      <c r="H24" s="23"/>
      <c r="I24" s="23"/>
      <c r="J24" s="23"/>
      <c r="K24" s="24" t="str">
        <f t="shared" si="0"/>
        <v/>
      </c>
      <c r="L24" s="24"/>
      <c r="M24" s="48" t="str">
        <f t="shared" si="2"/>
        <v/>
      </c>
      <c r="N24" s="23"/>
      <c r="O24" s="25"/>
      <c r="P24" s="23"/>
      <c r="Q24" s="23"/>
      <c r="R24" s="52" t="str">
        <f t="shared" si="3"/>
        <v/>
      </c>
      <c r="S24" s="52"/>
      <c r="T24" s="53" t="str">
        <f t="shared" si="4"/>
        <v/>
      </c>
      <c r="U24" s="53"/>
    </row>
    <row r="25" spans="2:21">
      <c r="B25" s="23">
        <v>17</v>
      </c>
      <c r="C25" s="24" t="str">
        <f t="shared" si="1"/>
        <v/>
      </c>
      <c r="D25" s="24"/>
      <c r="E25" s="23"/>
      <c r="F25" s="25"/>
      <c r="G25" s="23" t="s">
        <v>44</v>
      </c>
      <c r="H25" s="23"/>
      <c r="I25" s="23"/>
      <c r="J25" s="23"/>
      <c r="K25" s="24" t="str">
        <f t="shared" si="0"/>
        <v/>
      </c>
      <c r="L25" s="24"/>
      <c r="M25" s="48" t="str">
        <f t="shared" si="2"/>
        <v/>
      </c>
      <c r="N25" s="23"/>
      <c r="O25" s="25"/>
      <c r="P25" s="23"/>
      <c r="Q25" s="23"/>
      <c r="R25" s="52" t="str">
        <f t="shared" si="3"/>
        <v/>
      </c>
      <c r="S25" s="52"/>
      <c r="T25" s="53" t="str">
        <f t="shared" si="4"/>
        <v/>
      </c>
      <c r="U25" s="53"/>
    </row>
    <row r="26" spans="2:21">
      <c r="B26" s="23">
        <v>18</v>
      </c>
      <c r="C26" s="24" t="str">
        <f t="shared" si="1"/>
        <v/>
      </c>
      <c r="D26" s="24"/>
      <c r="E26" s="23"/>
      <c r="F26" s="25"/>
      <c r="G26" s="23" t="s">
        <v>44</v>
      </c>
      <c r="H26" s="23"/>
      <c r="I26" s="23"/>
      <c r="J26" s="23"/>
      <c r="K26" s="24" t="str">
        <f t="shared" si="0"/>
        <v/>
      </c>
      <c r="L26" s="24"/>
      <c r="M26" s="48" t="str">
        <f t="shared" si="2"/>
        <v/>
      </c>
      <c r="N26" s="23"/>
      <c r="O26" s="25"/>
      <c r="P26" s="23"/>
      <c r="Q26" s="23"/>
      <c r="R26" s="52" t="str">
        <f t="shared" si="3"/>
        <v/>
      </c>
      <c r="S26" s="52"/>
      <c r="T26" s="53" t="str">
        <f t="shared" si="4"/>
        <v/>
      </c>
      <c r="U26" s="53"/>
    </row>
    <row r="27" spans="2:21">
      <c r="B27" s="23">
        <v>19</v>
      </c>
      <c r="C27" s="24" t="str">
        <f t="shared" si="1"/>
        <v/>
      </c>
      <c r="D27" s="24"/>
      <c r="E27" s="23"/>
      <c r="F27" s="25"/>
      <c r="G27" s="23" t="s">
        <v>46</v>
      </c>
      <c r="H27" s="23"/>
      <c r="I27" s="23"/>
      <c r="J27" s="23"/>
      <c r="K27" s="24" t="str">
        <f t="shared" si="0"/>
        <v/>
      </c>
      <c r="L27" s="24"/>
      <c r="M27" s="48" t="str">
        <f t="shared" si="2"/>
        <v/>
      </c>
      <c r="N27" s="23"/>
      <c r="O27" s="25"/>
      <c r="P27" s="23"/>
      <c r="Q27" s="23"/>
      <c r="R27" s="52" t="str">
        <f t="shared" si="3"/>
        <v/>
      </c>
      <c r="S27" s="52"/>
      <c r="T27" s="53" t="str">
        <f t="shared" si="4"/>
        <v/>
      </c>
      <c r="U27" s="53"/>
    </row>
    <row r="28" spans="2:21">
      <c r="B28" s="23">
        <v>20</v>
      </c>
      <c r="C28" s="24" t="str">
        <f t="shared" si="1"/>
        <v/>
      </c>
      <c r="D28" s="24"/>
      <c r="E28" s="23"/>
      <c r="F28" s="25"/>
      <c r="G28" s="23" t="s">
        <v>44</v>
      </c>
      <c r="H28" s="23"/>
      <c r="I28" s="23"/>
      <c r="J28" s="23"/>
      <c r="K28" s="24" t="str">
        <f t="shared" si="0"/>
        <v/>
      </c>
      <c r="L28" s="24"/>
      <c r="M28" s="48" t="str">
        <f t="shared" si="2"/>
        <v/>
      </c>
      <c r="N28" s="23"/>
      <c r="O28" s="25"/>
      <c r="P28" s="23"/>
      <c r="Q28" s="23"/>
      <c r="R28" s="52" t="str">
        <f t="shared" si="3"/>
        <v/>
      </c>
      <c r="S28" s="52"/>
      <c r="T28" s="53" t="str">
        <f t="shared" si="4"/>
        <v/>
      </c>
      <c r="U28" s="53"/>
    </row>
    <row r="29" spans="2:21">
      <c r="B29" s="23">
        <v>21</v>
      </c>
      <c r="C29" s="24" t="str">
        <f t="shared" si="1"/>
        <v/>
      </c>
      <c r="D29" s="24"/>
      <c r="E29" s="23"/>
      <c r="F29" s="25"/>
      <c r="G29" s="23" t="s">
        <v>46</v>
      </c>
      <c r="H29" s="23"/>
      <c r="I29" s="23"/>
      <c r="J29" s="23"/>
      <c r="K29" s="24" t="str">
        <f t="shared" si="0"/>
        <v/>
      </c>
      <c r="L29" s="24"/>
      <c r="M29" s="48" t="str">
        <f t="shared" si="2"/>
        <v/>
      </c>
      <c r="N29" s="23"/>
      <c r="O29" s="25"/>
      <c r="P29" s="23"/>
      <c r="Q29" s="23"/>
      <c r="R29" s="52" t="str">
        <f t="shared" si="3"/>
        <v/>
      </c>
      <c r="S29" s="52"/>
      <c r="T29" s="53" t="str">
        <f t="shared" si="4"/>
        <v/>
      </c>
      <c r="U29" s="53"/>
    </row>
    <row r="30" spans="2:21">
      <c r="B30" s="23">
        <v>22</v>
      </c>
      <c r="C30" s="24" t="str">
        <f t="shared" si="1"/>
        <v/>
      </c>
      <c r="D30" s="24"/>
      <c r="E30" s="23"/>
      <c r="F30" s="25"/>
      <c r="G30" s="23" t="s">
        <v>46</v>
      </c>
      <c r="H30" s="23"/>
      <c r="I30" s="23"/>
      <c r="J30" s="23"/>
      <c r="K30" s="24" t="str">
        <f t="shared" si="0"/>
        <v/>
      </c>
      <c r="L30" s="24"/>
      <c r="M30" s="48" t="str">
        <f t="shared" si="2"/>
        <v/>
      </c>
      <c r="N30" s="23"/>
      <c r="O30" s="25"/>
      <c r="P30" s="23"/>
      <c r="Q30" s="23"/>
      <c r="R30" s="52" t="str">
        <f t="shared" si="3"/>
        <v/>
      </c>
      <c r="S30" s="52"/>
      <c r="T30" s="53" t="str">
        <f t="shared" si="4"/>
        <v/>
      </c>
      <c r="U30" s="53"/>
    </row>
    <row r="31" spans="2:21">
      <c r="B31" s="23">
        <v>23</v>
      </c>
      <c r="C31" s="24" t="str">
        <f t="shared" si="1"/>
        <v/>
      </c>
      <c r="D31" s="24"/>
      <c r="E31" s="23"/>
      <c r="F31" s="25"/>
      <c r="G31" s="23" t="s">
        <v>46</v>
      </c>
      <c r="H31" s="23"/>
      <c r="I31" s="23"/>
      <c r="J31" s="23"/>
      <c r="K31" s="24" t="str">
        <f t="shared" si="0"/>
        <v/>
      </c>
      <c r="L31" s="24"/>
      <c r="M31" s="48" t="str">
        <f t="shared" si="2"/>
        <v/>
      </c>
      <c r="N31" s="23"/>
      <c r="O31" s="25"/>
      <c r="P31" s="23"/>
      <c r="Q31" s="23"/>
      <c r="R31" s="52" t="str">
        <f t="shared" si="3"/>
        <v/>
      </c>
      <c r="S31" s="52"/>
      <c r="T31" s="53" t="str">
        <f t="shared" si="4"/>
        <v/>
      </c>
      <c r="U31" s="53"/>
    </row>
    <row r="32" spans="2:21">
      <c r="B32" s="23">
        <v>24</v>
      </c>
      <c r="C32" s="24" t="str">
        <f t="shared" si="1"/>
        <v/>
      </c>
      <c r="D32" s="24"/>
      <c r="E32" s="23"/>
      <c r="F32" s="25"/>
      <c r="G32" s="23" t="s">
        <v>46</v>
      </c>
      <c r="H32" s="23"/>
      <c r="I32" s="23"/>
      <c r="J32" s="23"/>
      <c r="K32" s="24" t="str">
        <f t="shared" si="0"/>
        <v/>
      </c>
      <c r="L32" s="24"/>
      <c r="M32" s="48" t="str">
        <f t="shared" si="2"/>
        <v/>
      </c>
      <c r="N32" s="23"/>
      <c r="O32" s="25"/>
      <c r="P32" s="23"/>
      <c r="Q32" s="23"/>
      <c r="R32" s="52" t="str">
        <f t="shared" si="3"/>
        <v/>
      </c>
      <c r="S32" s="52"/>
      <c r="T32" s="53" t="str">
        <f t="shared" si="4"/>
        <v/>
      </c>
      <c r="U32" s="53"/>
    </row>
    <row r="33" spans="2:21">
      <c r="B33" s="23">
        <v>25</v>
      </c>
      <c r="C33" s="24" t="str">
        <f t="shared" si="1"/>
        <v/>
      </c>
      <c r="D33" s="24"/>
      <c r="E33" s="23"/>
      <c r="F33" s="25"/>
      <c r="G33" s="23" t="s">
        <v>44</v>
      </c>
      <c r="H33" s="23"/>
      <c r="I33" s="23"/>
      <c r="J33" s="23"/>
      <c r="K33" s="24" t="str">
        <f t="shared" si="0"/>
        <v/>
      </c>
      <c r="L33" s="24"/>
      <c r="M33" s="48" t="str">
        <f t="shared" si="2"/>
        <v/>
      </c>
      <c r="N33" s="23"/>
      <c r="O33" s="25"/>
      <c r="P33" s="23"/>
      <c r="Q33" s="23"/>
      <c r="R33" s="52" t="str">
        <f t="shared" si="3"/>
        <v/>
      </c>
      <c r="S33" s="52"/>
      <c r="T33" s="53" t="str">
        <f t="shared" si="4"/>
        <v/>
      </c>
      <c r="U33" s="53"/>
    </row>
    <row r="34" spans="2:21">
      <c r="B34" s="23">
        <v>26</v>
      </c>
      <c r="C34" s="24" t="str">
        <f t="shared" si="1"/>
        <v/>
      </c>
      <c r="D34" s="24"/>
      <c r="E34" s="23"/>
      <c r="F34" s="25"/>
      <c r="G34" s="23" t="s">
        <v>46</v>
      </c>
      <c r="H34" s="23"/>
      <c r="I34" s="23"/>
      <c r="J34" s="23"/>
      <c r="K34" s="24" t="str">
        <f t="shared" si="0"/>
        <v/>
      </c>
      <c r="L34" s="24"/>
      <c r="M34" s="48" t="str">
        <f t="shared" si="2"/>
        <v/>
      </c>
      <c r="N34" s="23"/>
      <c r="O34" s="25"/>
      <c r="P34" s="23"/>
      <c r="Q34" s="23"/>
      <c r="R34" s="52" t="str">
        <f t="shared" si="3"/>
        <v/>
      </c>
      <c r="S34" s="52"/>
      <c r="T34" s="53" t="str">
        <f t="shared" si="4"/>
        <v/>
      </c>
      <c r="U34" s="53"/>
    </row>
    <row r="35" spans="2:21">
      <c r="B35" s="23">
        <v>27</v>
      </c>
      <c r="C35" s="24" t="str">
        <f t="shared" si="1"/>
        <v/>
      </c>
      <c r="D35" s="24"/>
      <c r="E35" s="23"/>
      <c r="F35" s="25"/>
      <c r="G35" s="23" t="s">
        <v>46</v>
      </c>
      <c r="H35" s="23"/>
      <c r="I35" s="23"/>
      <c r="J35" s="23"/>
      <c r="K35" s="24" t="str">
        <f t="shared" si="0"/>
        <v/>
      </c>
      <c r="L35" s="24"/>
      <c r="M35" s="48" t="str">
        <f t="shared" si="2"/>
        <v/>
      </c>
      <c r="N35" s="23"/>
      <c r="O35" s="25"/>
      <c r="P35" s="23"/>
      <c r="Q35" s="23"/>
      <c r="R35" s="52" t="str">
        <f t="shared" si="3"/>
        <v/>
      </c>
      <c r="S35" s="52"/>
      <c r="T35" s="53" t="str">
        <f t="shared" si="4"/>
        <v/>
      </c>
      <c r="U35" s="53"/>
    </row>
    <row r="36" spans="2:21">
      <c r="B36" s="23">
        <v>28</v>
      </c>
      <c r="C36" s="24" t="str">
        <f t="shared" si="1"/>
        <v/>
      </c>
      <c r="D36" s="24"/>
      <c r="E36" s="23"/>
      <c r="F36" s="25"/>
      <c r="G36" s="23" t="s">
        <v>46</v>
      </c>
      <c r="H36" s="23"/>
      <c r="I36" s="23"/>
      <c r="J36" s="23"/>
      <c r="K36" s="24" t="str">
        <f t="shared" si="0"/>
        <v/>
      </c>
      <c r="L36" s="24"/>
      <c r="M36" s="48" t="str">
        <f t="shared" si="2"/>
        <v/>
      </c>
      <c r="N36" s="23"/>
      <c r="O36" s="25"/>
      <c r="P36" s="23"/>
      <c r="Q36" s="23"/>
      <c r="R36" s="52" t="str">
        <f t="shared" si="3"/>
        <v/>
      </c>
      <c r="S36" s="52"/>
      <c r="T36" s="53" t="str">
        <f t="shared" si="4"/>
        <v/>
      </c>
      <c r="U36" s="53"/>
    </row>
    <row r="37" spans="2:21">
      <c r="B37" s="23">
        <v>29</v>
      </c>
      <c r="C37" s="24" t="str">
        <f t="shared" si="1"/>
        <v/>
      </c>
      <c r="D37" s="24"/>
      <c r="E37" s="23"/>
      <c r="F37" s="25"/>
      <c r="G37" s="23" t="s">
        <v>46</v>
      </c>
      <c r="H37" s="23"/>
      <c r="I37" s="23"/>
      <c r="J37" s="23"/>
      <c r="K37" s="24" t="str">
        <f t="shared" si="0"/>
        <v/>
      </c>
      <c r="L37" s="24"/>
      <c r="M37" s="48" t="str">
        <f t="shared" si="2"/>
        <v/>
      </c>
      <c r="N37" s="23"/>
      <c r="O37" s="25"/>
      <c r="P37" s="23"/>
      <c r="Q37" s="23"/>
      <c r="R37" s="52" t="str">
        <f t="shared" si="3"/>
        <v/>
      </c>
      <c r="S37" s="52"/>
      <c r="T37" s="53" t="str">
        <f t="shared" si="4"/>
        <v/>
      </c>
      <c r="U37" s="53"/>
    </row>
    <row r="38" spans="2:21">
      <c r="B38" s="23">
        <v>30</v>
      </c>
      <c r="C38" s="24" t="str">
        <f t="shared" si="1"/>
        <v/>
      </c>
      <c r="D38" s="24"/>
      <c r="E38" s="23"/>
      <c r="F38" s="25"/>
      <c r="G38" s="23" t="s">
        <v>44</v>
      </c>
      <c r="H38" s="23"/>
      <c r="I38" s="23"/>
      <c r="J38" s="23"/>
      <c r="K38" s="24" t="str">
        <f t="shared" si="0"/>
        <v/>
      </c>
      <c r="L38" s="24"/>
      <c r="M38" s="48" t="str">
        <f t="shared" si="2"/>
        <v/>
      </c>
      <c r="N38" s="23"/>
      <c r="O38" s="25"/>
      <c r="P38" s="23"/>
      <c r="Q38" s="23"/>
      <c r="R38" s="52" t="str">
        <f t="shared" si="3"/>
        <v/>
      </c>
      <c r="S38" s="52"/>
      <c r="T38" s="53" t="str">
        <f t="shared" si="4"/>
        <v/>
      </c>
      <c r="U38" s="53"/>
    </row>
    <row r="39" spans="2:21">
      <c r="B39" s="23">
        <v>31</v>
      </c>
      <c r="C39" s="24" t="str">
        <f t="shared" si="1"/>
        <v/>
      </c>
      <c r="D39" s="24"/>
      <c r="E39" s="23"/>
      <c r="F39" s="25"/>
      <c r="G39" s="23" t="s">
        <v>44</v>
      </c>
      <c r="H39" s="23"/>
      <c r="I39" s="23"/>
      <c r="J39" s="23"/>
      <c r="K39" s="24" t="str">
        <f t="shared" si="0"/>
        <v/>
      </c>
      <c r="L39" s="24"/>
      <c r="M39" s="48" t="str">
        <f t="shared" si="2"/>
        <v/>
      </c>
      <c r="N39" s="23"/>
      <c r="O39" s="25"/>
      <c r="P39" s="23"/>
      <c r="Q39" s="23"/>
      <c r="R39" s="52" t="str">
        <f t="shared" si="3"/>
        <v/>
      </c>
      <c r="S39" s="52"/>
      <c r="T39" s="53" t="str">
        <f t="shared" si="4"/>
        <v/>
      </c>
      <c r="U39" s="53"/>
    </row>
    <row r="40" spans="2:21">
      <c r="B40" s="23">
        <v>32</v>
      </c>
      <c r="C40" s="24" t="str">
        <f t="shared" si="1"/>
        <v/>
      </c>
      <c r="D40" s="24"/>
      <c r="E40" s="23"/>
      <c r="F40" s="25"/>
      <c r="G40" s="23" t="s">
        <v>44</v>
      </c>
      <c r="H40" s="23"/>
      <c r="I40" s="23"/>
      <c r="J40" s="23"/>
      <c r="K40" s="24" t="str">
        <f t="shared" si="0"/>
        <v/>
      </c>
      <c r="L40" s="24"/>
      <c r="M40" s="48" t="str">
        <f t="shared" si="2"/>
        <v/>
      </c>
      <c r="N40" s="23"/>
      <c r="O40" s="25"/>
      <c r="P40" s="23"/>
      <c r="Q40" s="23"/>
      <c r="R40" s="52" t="str">
        <f t="shared" si="3"/>
        <v/>
      </c>
      <c r="S40" s="52"/>
      <c r="T40" s="53" t="str">
        <f t="shared" si="4"/>
        <v/>
      </c>
      <c r="U40" s="53"/>
    </row>
    <row r="41" spans="2:21">
      <c r="B41" s="23">
        <v>33</v>
      </c>
      <c r="C41" s="24" t="str">
        <f t="shared" si="1"/>
        <v/>
      </c>
      <c r="D41" s="24"/>
      <c r="E41" s="23"/>
      <c r="F41" s="25"/>
      <c r="G41" s="23" t="s">
        <v>46</v>
      </c>
      <c r="H41" s="23"/>
      <c r="I41" s="23"/>
      <c r="J41" s="23"/>
      <c r="K41" s="24" t="str">
        <f t="shared" si="0"/>
        <v/>
      </c>
      <c r="L41" s="24"/>
      <c r="M41" s="48" t="str">
        <f t="shared" si="2"/>
        <v/>
      </c>
      <c r="N41" s="23"/>
      <c r="O41" s="25"/>
      <c r="P41" s="23"/>
      <c r="Q41" s="23"/>
      <c r="R41" s="52" t="str">
        <f t="shared" si="3"/>
        <v/>
      </c>
      <c r="S41" s="52"/>
      <c r="T41" s="53" t="str">
        <f t="shared" si="4"/>
        <v/>
      </c>
      <c r="U41" s="53"/>
    </row>
    <row r="42" spans="2:21">
      <c r="B42" s="23">
        <v>34</v>
      </c>
      <c r="C42" s="24" t="str">
        <f t="shared" si="1"/>
        <v/>
      </c>
      <c r="D42" s="24"/>
      <c r="E42" s="23"/>
      <c r="F42" s="25"/>
      <c r="G42" s="23" t="s">
        <v>44</v>
      </c>
      <c r="H42" s="23"/>
      <c r="I42" s="23"/>
      <c r="J42" s="23"/>
      <c r="K42" s="24" t="str">
        <f t="shared" si="0"/>
        <v/>
      </c>
      <c r="L42" s="24"/>
      <c r="M42" s="48" t="str">
        <f t="shared" si="2"/>
        <v/>
      </c>
      <c r="N42" s="23"/>
      <c r="O42" s="25"/>
      <c r="P42" s="23"/>
      <c r="Q42" s="23"/>
      <c r="R42" s="52" t="str">
        <f t="shared" si="3"/>
        <v/>
      </c>
      <c r="S42" s="52"/>
      <c r="T42" s="53" t="str">
        <f t="shared" si="4"/>
        <v/>
      </c>
      <c r="U42" s="53"/>
    </row>
    <row r="43" spans="2:21">
      <c r="B43" s="23">
        <v>35</v>
      </c>
      <c r="C43" s="24" t="str">
        <f t="shared" si="1"/>
        <v/>
      </c>
      <c r="D43" s="24"/>
      <c r="E43" s="23"/>
      <c r="F43" s="25"/>
      <c r="G43" s="23" t="s">
        <v>46</v>
      </c>
      <c r="H43" s="23"/>
      <c r="I43" s="23"/>
      <c r="J43" s="23"/>
      <c r="K43" s="24" t="str">
        <f t="shared" si="0"/>
        <v/>
      </c>
      <c r="L43" s="24"/>
      <c r="M43" s="48" t="str">
        <f t="shared" si="2"/>
        <v/>
      </c>
      <c r="N43" s="23"/>
      <c r="O43" s="25"/>
      <c r="P43" s="23"/>
      <c r="Q43" s="23"/>
      <c r="R43" s="52" t="str">
        <f t="shared" si="3"/>
        <v/>
      </c>
      <c r="S43" s="52"/>
      <c r="T43" s="53" t="str">
        <f t="shared" si="4"/>
        <v/>
      </c>
      <c r="U43" s="53"/>
    </row>
    <row r="44" spans="2:21">
      <c r="B44" s="23">
        <v>36</v>
      </c>
      <c r="C44" s="24" t="str">
        <f t="shared" si="1"/>
        <v/>
      </c>
      <c r="D44" s="24"/>
      <c r="E44" s="23"/>
      <c r="F44" s="25"/>
      <c r="G44" s="23" t="s">
        <v>44</v>
      </c>
      <c r="H44" s="23"/>
      <c r="I44" s="23"/>
      <c r="J44" s="23"/>
      <c r="K44" s="24" t="str">
        <f t="shared" si="0"/>
        <v/>
      </c>
      <c r="L44" s="24"/>
      <c r="M44" s="48" t="str">
        <f t="shared" si="2"/>
        <v/>
      </c>
      <c r="N44" s="23"/>
      <c r="O44" s="25"/>
      <c r="P44" s="23"/>
      <c r="Q44" s="23"/>
      <c r="R44" s="52" t="str">
        <f t="shared" si="3"/>
        <v/>
      </c>
      <c r="S44" s="52"/>
      <c r="T44" s="53" t="str">
        <f t="shared" si="4"/>
        <v/>
      </c>
      <c r="U44" s="53"/>
    </row>
    <row r="45" spans="2:21">
      <c r="B45" s="23">
        <v>37</v>
      </c>
      <c r="C45" s="24" t="str">
        <f t="shared" si="1"/>
        <v/>
      </c>
      <c r="D45" s="24"/>
      <c r="E45" s="23"/>
      <c r="F45" s="25"/>
      <c r="G45" s="23" t="s">
        <v>46</v>
      </c>
      <c r="H45" s="23"/>
      <c r="I45" s="23"/>
      <c r="J45" s="23"/>
      <c r="K45" s="24" t="str">
        <f t="shared" si="0"/>
        <v/>
      </c>
      <c r="L45" s="24"/>
      <c r="M45" s="48" t="str">
        <f t="shared" si="2"/>
        <v/>
      </c>
      <c r="N45" s="23"/>
      <c r="O45" s="25"/>
      <c r="P45" s="23"/>
      <c r="Q45" s="23"/>
      <c r="R45" s="52" t="str">
        <f t="shared" si="3"/>
        <v/>
      </c>
      <c r="S45" s="52"/>
      <c r="T45" s="53" t="str">
        <f t="shared" si="4"/>
        <v/>
      </c>
      <c r="U45" s="53"/>
    </row>
    <row r="46" spans="2:21">
      <c r="B46" s="23">
        <v>38</v>
      </c>
      <c r="C46" s="24" t="str">
        <f t="shared" si="1"/>
        <v/>
      </c>
      <c r="D46" s="24"/>
      <c r="E46" s="23"/>
      <c r="F46" s="25"/>
      <c r="G46" s="23" t="s">
        <v>44</v>
      </c>
      <c r="H46" s="23"/>
      <c r="I46" s="23"/>
      <c r="J46" s="23"/>
      <c r="K46" s="24" t="str">
        <f t="shared" si="0"/>
        <v/>
      </c>
      <c r="L46" s="24"/>
      <c r="M46" s="48" t="str">
        <f t="shared" si="2"/>
        <v/>
      </c>
      <c r="N46" s="23"/>
      <c r="O46" s="25"/>
      <c r="P46" s="23"/>
      <c r="Q46" s="23"/>
      <c r="R46" s="52" t="str">
        <f t="shared" si="3"/>
        <v/>
      </c>
      <c r="S46" s="52"/>
      <c r="T46" s="53" t="str">
        <f t="shared" si="4"/>
        <v/>
      </c>
      <c r="U46" s="53"/>
    </row>
    <row r="47" spans="2:21">
      <c r="B47" s="23">
        <v>39</v>
      </c>
      <c r="C47" s="24" t="str">
        <f t="shared" si="1"/>
        <v/>
      </c>
      <c r="D47" s="24"/>
      <c r="E47" s="23"/>
      <c r="F47" s="25"/>
      <c r="G47" s="23" t="s">
        <v>44</v>
      </c>
      <c r="H47" s="23"/>
      <c r="I47" s="23"/>
      <c r="J47" s="23"/>
      <c r="K47" s="24" t="str">
        <f t="shared" si="0"/>
        <v/>
      </c>
      <c r="L47" s="24"/>
      <c r="M47" s="48" t="str">
        <f t="shared" si="2"/>
        <v/>
      </c>
      <c r="N47" s="23"/>
      <c r="O47" s="25"/>
      <c r="P47" s="23"/>
      <c r="Q47" s="23"/>
      <c r="R47" s="52" t="str">
        <f t="shared" si="3"/>
        <v/>
      </c>
      <c r="S47" s="52"/>
      <c r="T47" s="53" t="str">
        <f t="shared" si="4"/>
        <v/>
      </c>
      <c r="U47" s="53"/>
    </row>
    <row r="48" spans="2:21">
      <c r="B48" s="23">
        <v>40</v>
      </c>
      <c r="C48" s="24" t="str">
        <f t="shared" si="1"/>
        <v/>
      </c>
      <c r="D48" s="24"/>
      <c r="E48" s="23"/>
      <c r="F48" s="25"/>
      <c r="G48" s="23" t="s">
        <v>46</v>
      </c>
      <c r="H48" s="23"/>
      <c r="I48" s="23"/>
      <c r="J48" s="23"/>
      <c r="K48" s="24" t="str">
        <f t="shared" si="0"/>
        <v/>
      </c>
      <c r="L48" s="24"/>
      <c r="M48" s="48" t="str">
        <f t="shared" si="2"/>
        <v/>
      </c>
      <c r="N48" s="23"/>
      <c r="O48" s="25"/>
      <c r="P48" s="23"/>
      <c r="Q48" s="23"/>
      <c r="R48" s="52" t="str">
        <f t="shared" si="3"/>
        <v/>
      </c>
      <c r="S48" s="52"/>
      <c r="T48" s="53" t="str">
        <f t="shared" si="4"/>
        <v/>
      </c>
      <c r="U48" s="53"/>
    </row>
    <row r="49" spans="2:21">
      <c r="B49" s="23">
        <v>41</v>
      </c>
      <c r="C49" s="24" t="str">
        <f t="shared" si="1"/>
        <v/>
      </c>
      <c r="D49" s="24"/>
      <c r="E49" s="23"/>
      <c r="F49" s="25"/>
      <c r="G49" s="23" t="s">
        <v>44</v>
      </c>
      <c r="H49" s="23"/>
      <c r="I49" s="23"/>
      <c r="J49" s="23"/>
      <c r="K49" s="24" t="str">
        <f t="shared" si="0"/>
        <v/>
      </c>
      <c r="L49" s="24"/>
      <c r="M49" s="48" t="str">
        <f t="shared" si="2"/>
        <v/>
      </c>
      <c r="N49" s="23"/>
      <c r="O49" s="25"/>
      <c r="P49" s="23"/>
      <c r="Q49" s="23"/>
      <c r="R49" s="52" t="str">
        <f t="shared" si="3"/>
        <v/>
      </c>
      <c r="S49" s="52"/>
      <c r="T49" s="53" t="str">
        <f t="shared" si="4"/>
        <v/>
      </c>
      <c r="U49" s="53"/>
    </row>
    <row r="50" spans="2:21">
      <c r="B50" s="23">
        <v>42</v>
      </c>
      <c r="C50" s="24" t="str">
        <f t="shared" si="1"/>
        <v/>
      </c>
      <c r="D50" s="24"/>
      <c r="E50" s="23"/>
      <c r="F50" s="25"/>
      <c r="G50" s="23" t="s">
        <v>44</v>
      </c>
      <c r="H50" s="23"/>
      <c r="I50" s="23"/>
      <c r="J50" s="23"/>
      <c r="K50" s="24" t="str">
        <f t="shared" si="0"/>
        <v/>
      </c>
      <c r="L50" s="24"/>
      <c r="M50" s="48" t="str">
        <f t="shared" si="2"/>
        <v/>
      </c>
      <c r="N50" s="23"/>
      <c r="O50" s="25"/>
      <c r="P50" s="23"/>
      <c r="Q50" s="23"/>
      <c r="R50" s="52" t="str">
        <f t="shared" si="3"/>
        <v/>
      </c>
      <c r="S50" s="52"/>
      <c r="T50" s="53" t="str">
        <f t="shared" si="4"/>
        <v/>
      </c>
      <c r="U50" s="53"/>
    </row>
    <row r="51" spans="2:21">
      <c r="B51" s="23">
        <v>43</v>
      </c>
      <c r="C51" s="24" t="str">
        <f t="shared" si="1"/>
        <v/>
      </c>
      <c r="D51" s="24"/>
      <c r="E51" s="23"/>
      <c r="F51" s="25"/>
      <c r="G51" s="23" t="s">
        <v>46</v>
      </c>
      <c r="H51" s="23"/>
      <c r="I51" s="23"/>
      <c r="J51" s="23"/>
      <c r="K51" s="24" t="str">
        <f t="shared" si="0"/>
        <v/>
      </c>
      <c r="L51" s="24"/>
      <c r="M51" s="48" t="str">
        <f t="shared" si="2"/>
        <v/>
      </c>
      <c r="N51" s="23"/>
      <c r="O51" s="25"/>
      <c r="P51" s="23"/>
      <c r="Q51" s="23"/>
      <c r="R51" s="52" t="str">
        <f t="shared" si="3"/>
        <v/>
      </c>
      <c r="S51" s="52"/>
      <c r="T51" s="53" t="str">
        <f t="shared" si="4"/>
        <v/>
      </c>
      <c r="U51" s="53"/>
    </row>
    <row r="52" spans="2:21">
      <c r="B52" s="23">
        <v>44</v>
      </c>
      <c r="C52" s="24" t="str">
        <f t="shared" si="1"/>
        <v/>
      </c>
      <c r="D52" s="24"/>
      <c r="E52" s="23"/>
      <c r="F52" s="25"/>
      <c r="G52" s="23" t="s">
        <v>46</v>
      </c>
      <c r="H52" s="23"/>
      <c r="I52" s="23"/>
      <c r="J52" s="23"/>
      <c r="K52" s="24" t="str">
        <f t="shared" si="0"/>
        <v/>
      </c>
      <c r="L52" s="24"/>
      <c r="M52" s="48" t="str">
        <f t="shared" si="2"/>
        <v/>
      </c>
      <c r="N52" s="23"/>
      <c r="O52" s="25"/>
      <c r="P52" s="23"/>
      <c r="Q52" s="23"/>
      <c r="R52" s="52" t="str">
        <f t="shared" si="3"/>
        <v/>
      </c>
      <c r="S52" s="52"/>
      <c r="T52" s="53" t="str">
        <f t="shared" si="4"/>
        <v/>
      </c>
      <c r="U52" s="53"/>
    </row>
    <row r="53" spans="2:21">
      <c r="B53" s="23">
        <v>45</v>
      </c>
      <c r="C53" s="24" t="str">
        <f t="shared" si="1"/>
        <v/>
      </c>
      <c r="D53" s="24"/>
      <c r="E53" s="23"/>
      <c r="F53" s="25"/>
      <c r="G53" s="23" t="s">
        <v>44</v>
      </c>
      <c r="H53" s="23"/>
      <c r="I53" s="23"/>
      <c r="J53" s="23"/>
      <c r="K53" s="24" t="str">
        <f t="shared" si="0"/>
        <v/>
      </c>
      <c r="L53" s="24"/>
      <c r="M53" s="48" t="str">
        <f t="shared" si="2"/>
        <v/>
      </c>
      <c r="N53" s="23"/>
      <c r="O53" s="25"/>
      <c r="P53" s="23"/>
      <c r="Q53" s="23"/>
      <c r="R53" s="52" t="str">
        <f t="shared" si="3"/>
        <v/>
      </c>
      <c r="S53" s="52"/>
      <c r="T53" s="53" t="str">
        <f t="shared" si="4"/>
        <v/>
      </c>
      <c r="U53" s="53"/>
    </row>
    <row r="54" spans="2:21">
      <c r="B54" s="23">
        <v>46</v>
      </c>
      <c r="C54" s="24" t="str">
        <f t="shared" si="1"/>
        <v/>
      </c>
      <c r="D54" s="24"/>
      <c r="E54" s="23"/>
      <c r="F54" s="25"/>
      <c r="G54" s="23" t="s">
        <v>44</v>
      </c>
      <c r="H54" s="23"/>
      <c r="I54" s="23"/>
      <c r="J54" s="23"/>
      <c r="K54" s="24" t="str">
        <f t="shared" si="0"/>
        <v/>
      </c>
      <c r="L54" s="24"/>
      <c r="M54" s="48" t="str">
        <f t="shared" si="2"/>
        <v/>
      </c>
      <c r="N54" s="23"/>
      <c r="O54" s="25"/>
      <c r="P54" s="23"/>
      <c r="Q54" s="23"/>
      <c r="R54" s="52" t="str">
        <f t="shared" si="3"/>
        <v/>
      </c>
      <c r="S54" s="52"/>
      <c r="T54" s="53" t="str">
        <f t="shared" si="4"/>
        <v/>
      </c>
      <c r="U54" s="53"/>
    </row>
    <row r="55" spans="2:21">
      <c r="B55" s="23">
        <v>47</v>
      </c>
      <c r="C55" s="24" t="str">
        <f t="shared" si="1"/>
        <v/>
      </c>
      <c r="D55" s="24"/>
      <c r="E55" s="23"/>
      <c r="F55" s="25"/>
      <c r="G55" s="23" t="s">
        <v>46</v>
      </c>
      <c r="H55" s="23"/>
      <c r="I55" s="23"/>
      <c r="J55" s="23"/>
      <c r="K55" s="24" t="str">
        <f t="shared" si="0"/>
        <v/>
      </c>
      <c r="L55" s="24"/>
      <c r="M55" s="48" t="str">
        <f t="shared" si="2"/>
        <v/>
      </c>
      <c r="N55" s="23"/>
      <c r="O55" s="25"/>
      <c r="P55" s="23"/>
      <c r="Q55" s="23"/>
      <c r="R55" s="52" t="str">
        <f t="shared" si="3"/>
        <v/>
      </c>
      <c r="S55" s="52"/>
      <c r="T55" s="53" t="str">
        <f t="shared" si="4"/>
        <v/>
      </c>
      <c r="U55" s="53"/>
    </row>
    <row r="56" spans="2:21">
      <c r="B56" s="23">
        <v>48</v>
      </c>
      <c r="C56" s="24" t="str">
        <f t="shared" si="1"/>
        <v/>
      </c>
      <c r="D56" s="24"/>
      <c r="E56" s="23"/>
      <c r="F56" s="25"/>
      <c r="G56" s="23" t="s">
        <v>46</v>
      </c>
      <c r="H56" s="23"/>
      <c r="I56" s="23"/>
      <c r="J56" s="23"/>
      <c r="K56" s="24" t="str">
        <f t="shared" si="0"/>
        <v/>
      </c>
      <c r="L56" s="24"/>
      <c r="M56" s="48" t="str">
        <f t="shared" si="2"/>
        <v/>
      </c>
      <c r="N56" s="23"/>
      <c r="O56" s="25"/>
      <c r="P56" s="23"/>
      <c r="Q56" s="23"/>
      <c r="R56" s="52" t="str">
        <f t="shared" si="3"/>
        <v/>
      </c>
      <c r="S56" s="52"/>
      <c r="T56" s="53" t="str">
        <f t="shared" si="4"/>
        <v/>
      </c>
      <c r="U56" s="53"/>
    </row>
    <row r="57" spans="2:21">
      <c r="B57" s="23">
        <v>49</v>
      </c>
      <c r="C57" s="24" t="str">
        <f t="shared" si="1"/>
        <v/>
      </c>
      <c r="D57" s="24"/>
      <c r="E57" s="23"/>
      <c r="F57" s="25"/>
      <c r="G57" s="23" t="s">
        <v>46</v>
      </c>
      <c r="H57" s="23"/>
      <c r="I57" s="23"/>
      <c r="J57" s="23"/>
      <c r="K57" s="24" t="str">
        <f t="shared" si="0"/>
        <v/>
      </c>
      <c r="L57" s="24"/>
      <c r="M57" s="48" t="str">
        <f t="shared" si="2"/>
        <v/>
      </c>
      <c r="N57" s="23"/>
      <c r="O57" s="25"/>
      <c r="P57" s="23"/>
      <c r="Q57" s="23"/>
      <c r="R57" s="52" t="str">
        <f t="shared" si="3"/>
        <v/>
      </c>
      <c r="S57" s="52"/>
      <c r="T57" s="53" t="str">
        <f t="shared" si="4"/>
        <v/>
      </c>
      <c r="U57" s="53"/>
    </row>
    <row r="58" spans="2:21">
      <c r="B58" s="23">
        <v>50</v>
      </c>
      <c r="C58" s="24" t="str">
        <f t="shared" si="1"/>
        <v/>
      </c>
      <c r="D58" s="24"/>
      <c r="E58" s="23"/>
      <c r="F58" s="25"/>
      <c r="G58" s="23" t="s">
        <v>46</v>
      </c>
      <c r="H58" s="23"/>
      <c r="I58" s="23"/>
      <c r="J58" s="23"/>
      <c r="K58" s="24" t="str">
        <f t="shared" si="0"/>
        <v/>
      </c>
      <c r="L58" s="24"/>
      <c r="M58" s="48" t="str">
        <f t="shared" si="2"/>
        <v/>
      </c>
      <c r="N58" s="23"/>
      <c r="O58" s="25"/>
      <c r="P58" s="23"/>
      <c r="Q58" s="23"/>
      <c r="R58" s="52" t="str">
        <f t="shared" si="3"/>
        <v/>
      </c>
      <c r="S58" s="52"/>
      <c r="T58" s="53" t="str">
        <f t="shared" si="4"/>
        <v/>
      </c>
      <c r="U58" s="53"/>
    </row>
    <row r="59" spans="2:21">
      <c r="B59" s="23">
        <v>51</v>
      </c>
      <c r="C59" s="24" t="str">
        <f t="shared" si="1"/>
        <v/>
      </c>
      <c r="D59" s="24"/>
      <c r="E59" s="23"/>
      <c r="F59" s="25"/>
      <c r="G59" s="23" t="s">
        <v>46</v>
      </c>
      <c r="H59" s="23"/>
      <c r="I59" s="23"/>
      <c r="J59" s="23"/>
      <c r="K59" s="24" t="str">
        <f t="shared" si="0"/>
        <v/>
      </c>
      <c r="L59" s="24"/>
      <c r="M59" s="48" t="str">
        <f t="shared" si="2"/>
        <v/>
      </c>
      <c r="N59" s="23"/>
      <c r="O59" s="25"/>
      <c r="P59" s="23"/>
      <c r="Q59" s="23"/>
      <c r="R59" s="52" t="str">
        <f t="shared" si="3"/>
        <v/>
      </c>
      <c r="S59" s="52"/>
      <c r="T59" s="53" t="str">
        <f t="shared" si="4"/>
        <v/>
      </c>
      <c r="U59" s="53"/>
    </row>
    <row r="60" spans="2:21">
      <c r="B60" s="23">
        <v>52</v>
      </c>
      <c r="C60" s="24" t="str">
        <f t="shared" si="1"/>
        <v/>
      </c>
      <c r="D60" s="24"/>
      <c r="E60" s="23"/>
      <c r="F60" s="25"/>
      <c r="G60" s="23" t="s">
        <v>46</v>
      </c>
      <c r="H60" s="23"/>
      <c r="I60" s="23"/>
      <c r="J60" s="23"/>
      <c r="K60" s="24" t="str">
        <f t="shared" si="0"/>
        <v/>
      </c>
      <c r="L60" s="24"/>
      <c r="M60" s="48" t="str">
        <f t="shared" si="2"/>
        <v/>
      </c>
      <c r="N60" s="23"/>
      <c r="O60" s="25"/>
      <c r="P60" s="23"/>
      <c r="Q60" s="23"/>
      <c r="R60" s="52" t="str">
        <f t="shared" si="3"/>
        <v/>
      </c>
      <c r="S60" s="52"/>
      <c r="T60" s="53" t="str">
        <f t="shared" si="4"/>
        <v/>
      </c>
      <c r="U60" s="53"/>
    </row>
    <row r="61" spans="2:21">
      <c r="B61" s="23">
        <v>53</v>
      </c>
      <c r="C61" s="24" t="str">
        <f t="shared" si="1"/>
        <v/>
      </c>
      <c r="D61" s="24"/>
      <c r="E61" s="23"/>
      <c r="F61" s="25"/>
      <c r="G61" s="23" t="s">
        <v>46</v>
      </c>
      <c r="H61" s="23"/>
      <c r="I61" s="23"/>
      <c r="J61" s="23"/>
      <c r="K61" s="24" t="str">
        <f t="shared" si="0"/>
        <v/>
      </c>
      <c r="L61" s="24"/>
      <c r="M61" s="48" t="str">
        <f t="shared" si="2"/>
        <v/>
      </c>
      <c r="N61" s="23"/>
      <c r="O61" s="25"/>
      <c r="P61" s="23"/>
      <c r="Q61" s="23"/>
      <c r="R61" s="52" t="str">
        <f t="shared" si="3"/>
        <v/>
      </c>
      <c r="S61" s="52"/>
      <c r="T61" s="53" t="str">
        <f t="shared" si="4"/>
        <v/>
      </c>
      <c r="U61" s="53"/>
    </row>
    <row r="62" spans="2:21">
      <c r="B62" s="23">
        <v>54</v>
      </c>
      <c r="C62" s="24" t="str">
        <f t="shared" si="1"/>
        <v/>
      </c>
      <c r="D62" s="24"/>
      <c r="E62" s="23"/>
      <c r="F62" s="25"/>
      <c r="G62" s="23" t="s">
        <v>46</v>
      </c>
      <c r="H62" s="23"/>
      <c r="I62" s="23"/>
      <c r="J62" s="23"/>
      <c r="K62" s="24" t="str">
        <f t="shared" si="0"/>
        <v/>
      </c>
      <c r="L62" s="24"/>
      <c r="M62" s="48" t="str">
        <f t="shared" si="2"/>
        <v/>
      </c>
      <c r="N62" s="23"/>
      <c r="O62" s="25"/>
      <c r="P62" s="23"/>
      <c r="Q62" s="23"/>
      <c r="R62" s="52" t="str">
        <f t="shared" si="3"/>
        <v/>
      </c>
      <c r="S62" s="52"/>
      <c r="T62" s="53" t="str">
        <f t="shared" si="4"/>
        <v/>
      </c>
      <c r="U62" s="53"/>
    </row>
    <row r="63" spans="2:21">
      <c r="B63" s="23">
        <v>55</v>
      </c>
      <c r="C63" s="24" t="str">
        <f t="shared" si="1"/>
        <v/>
      </c>
      <c r="D63" s="24"/>
      <c r="E63" s="23"/>
      <c r="F63" s="25"/>
      <c r="G63" s="23" t="s">
        <v>44</v>
      </c>
      <c r="H63" s="23"/>
      <c r="I63" s="23"/>
      <c r="J63" s="23"/>
      <c r="K63" s="24" t="str">
        <f t="shared" si="0"/>
        <v/>
      </c>
      <c r="L63" s="24"/>
      <c r="M63" s="48" t="str">
        <f t="shared" si="2"/>
        <v/>
      </c>
      <c r="N63" s="23"/>
      <c r="O63" s="25"/>
      <c r="P63" s="23"/>
      <c r="Q63" s="23"/>
      <c r="R63" s="52" t="str">
        <f t="shared" si="3"/>
        <v/>
      </c>
      <c r="S63" s="52"/>
      <c r="T63" s="53" t="str">
        <f t="shared" si="4"/>
        <v/>
      </c>
      <c r="U63" s="53"/>
    </row>
    <row r="64" spans="2:21">
      <c r="B64" s="23">
        <v>56</v>
      </c>
      <c r="C64" s="24" t="str">
        <f t="shared" si="1"/>
        <v/>
      </c>
      <c r="D64" s="24"/>
      <c r="E64" s="23"/>
      <c r="F64" s="25"/>
      <c r="G64" s="23" t="s">
        <v>46</v>
      </c>
      <c r="H64" s="23"/>
      <c r="I64" s="23"/>
      <c r="J64" s="23"/>
      <c r="K64" s="24" t="str">
        <f t="shared" si="0"/>
        <v/>
      </c>
      <c r="L64" s="24"/>
      <c r="M64" s="48" t="str">
        <f t="shared" si="2"/>
        <v/>
      </c>
      <c r="N64" s="23"/>
      <c r="O64" s="25"/>
      <c r="P64" s="23"/>
      <c r="Q64" s="23"/>
      <c r="R64" s="52" t="str">
        <f t="shared" si="3"/>
        <v/>
      </c>
      <c r="S64" s="52"/>
      <c r="T64" s="53" t="str">
        <f t="shared" si="4"/>
        <v/>
      </c>
      <c r="U64" s="53"/>
    </row>
    <row r="65" spans="2:21">
      <c r="B65" s="23">
        <v>57</v>
      </c>
      <c r="C65" s="24" t="str">
        <f t="shared" si="1"/>
        <v/>
      </c>
      <c r="D65" s="24"/>
      <c r="E65" s="23"/>
      <c r="F65" s="25"/>
      <c r="G65" s="23" t="s">
        <v>46</v>
      </c>
      <c r="H65" s="23"/>
      <c r="I65" s="23"/>
      <c r="J65" s="23"/>
      <c r="K65" s="24" t="str">
        <f t="shared" si="0"/>
        <v/>
      </c>
      <c r="L65" s="24"/>
      <c r="M65" s="48" t="str">
        <f t="shared" si="2"/>
        <v/>
      </c>
      <c r="N65" s="23"/>
      <c r="O65" s="25"/>
      <c r="P65" s="23"/>
      <c r="Q65" s="23"/>
      <c r="R65" s="52" t="str">
        <f t="shared" si="3"/>
        <v/>
      </c>
      <c r="S65" s="52"/>
      <c r="T65" s="53" t="str">
        <f t="shared" si="4"/>
        <v/>
      </c>
      <c r="U65" s="53"/>
    </row>
    <row r="66" spans="2:21">
      <c r="B66" s="23">
        <v>58</v>
      </c>
      <c r="C66" s="24" t="str">
        <f t="shared" si="1"/>
        <v/>
      </c>
      <c r="D66" s="24"/>
      <c r="E66" s="23"/>
      <c r="F66" s="25"/>
      <c r="G66" s="23" t="s">
        <v>46</v>
      </c>
      <c r="H66" s="23"/>
      <c r="I66" s="23"/>
      <c r="J66" s="23"/>
      <c r="K66" s="24" t="str">
        <f t="shared" si="0"/>
        <v/>
      </c>
      <c r="L66" s="24"/>
      <c r="M66" s="48" t="str">
        <f t="shared" si="2"/>
        <v/>
      </c>
      <c r="N66" s="23"/>
      <c r="O66" s="25"/>
      <c r="P66" s="23"/>
      <c r="Q66" s="23"/>
      <c r="R66" s="52" t="str">
        <f t="shared" si="3"/>
        <v/>
      </c>
      <c r="S66" s="52"/>
      <c r="T66" s="53" t="str">
        <f t="shared" si="4"/>
        <v/>
      </c>
      <c r="U66" s="53"/>
    </row>
    <row r="67" spans="2:21">
      <c r="B67" s="23">
        <v>59</v>
      </c>
      <c r="C67" s="24" t="str">
        <f t="shared" si="1"/>
        <v/>
      </c>
      <c r="D67" s="24"/>
      <c r="E67" s="23"/>
      <c r="F67" s="25"/>
      <c r="G67" s="23" t="s">
        <v>46</v>
      </c>
      <c r="H67" s="23"/>
      <c r="I67" s="23"/>
      <c r="J67" s="23"/>
      <c r="K67" s="24" t="str">
        <f t="shared" si="0"/>
        <v/>
      </c>
      <c r="L67" s="24"/>
      <c r="M67" s="48" t="str">
        <f t="shared" si="2"/>
        <v/>
      </c>
      <c r="N67" s="23"/>
      <c r="O67" s="25"/>
      <c r="P67" s="23"/>
      <c r="Q67" s="23"/>
      <c r="R67" s="52" t="str">
        <f t="shared" si="3"/>
        <v/>
      </c>
      <c r="S67" s="52"/>
      <c r="T67" s="53" t="str">
        <f t="shared" si="4"/>
        <v/>
      </c>
      <c r="U67" s="53"/>
    </row>
    <row r="68" spans="2:21">
      <c r="B68" s="23">
        <v>60</v>
      </c>
      <c r="C68" s="24" t="str">
        <f t="shared" si="1"/>
        <v/>
      </c>
      <c r="D68" s="24"/>
      <c r="E68" s="23"/>
      <c r="F68" s="25"/>
      <c r="G68" s="23" t="s">
        <v>44</v>
      </c>
      <c r="H68" s="23"/>
      <c r="I68" s="23"/>
      <c r="J68" s="23"/>
      <c r="K68" s="24" t="str">
        <f t="shared" si="0"/>
        <v/>
      </c>
      <c r="L68" s="24"/>
      <c r="M68" s="48" t="str">
        <f t="shared" si="2"/>
        <v/>
      </c>
      <c r="N68" s="23"/>
      <c r="O68" s="25"/>
      <c r="P68" s="23"/>
      <c r="Q68" s="23"/>
      <c r="R68" s="52" t="str">
        <f t="shared" si="3"/>
        <v/>
      </c>
      <c r="S68" s="52"/>
      <c r="T68" s="53" t="str">
        <f t="shared" si="4"/>
        <v/>
      </c>
      <c r="U68" s="53"/>
    </row>
    <row r="69" spans="2:21">
      <c r="B69" s="23">
        <v>61</v>
      </c>
      <c r="C69" s="24" t="str">
        <f t="shared" si="1"/>
        <v/>
      </c>
      <c r="D69" s="24"/>
      <c r="E69" s="23"/>
      <c r="F69" s="25"/>
      <c r="G69" s="23" t="s">
        <v>44</v>
      </c>
      <c r="H69" s="23"/>
      <c r="I69" s="23"/>
      <c r="J69" s="23"/>
      <c r="K69" s="24" t="str">
        <f t="shared" si="0"/>
        <v/>
      </c>
      <c r="L69" s="24"/>
      <c r="M69" s="48" t="str">
        <f t="shared" si="2"/>
        <v/>
      </c>
      <c r="N69" s="23"/>
      <c r="O69" s="25"/>
      <c r="P69" s="23"/>
      <c r="Q69" s="23"/>
      <c r="R69" s="52" t="str">
        <f t="shared" si="3"/>
        <v/>
      </c>
      <c r="S69" s="52"/>
      <c r="T69" s="53" t="str">
        <f t="shared" si="4"/>
        <v/>
      </c>
      <c r="U69" s="53"/>
    </row>
    <row r="70" spans="2:21">
      <c r="B70" s="23">
        <v>62</v>
      </c>
      <c r="C70" s="24" t="str">
        <f t="shared" si="1"/>
        <v/>
      </c>
      <c r="D70" s="24"/>
      <c r="E70" s="23"/>
      <c r="F70" s="25"/>
      <c r="G70" s="23" t="s">
        <v>46</v>
      </c>
      <c r="H70" s="23"/>
      <c r="I70" s="23"/>
      <c r="J70" s="23"/>
      <c r="K70" s="24" t="str">
        <f t="shared" si="0"/>
        <v/>
      </c>
      <c r="L70" s="24"/>
      <c r="M70" s="48" t="str">
        <f t="shared" si="2"/>
        <v/>
      </c>
      <c r="N70" s="23"/>
      <c r="O70" s="25"/>
      <c r="P70" s="23"/>
      <c r="Q70" s="23"/>
      <c r="R70" s="52" t="str">
        <f t="shared" si="3"/>
        <v/>
      </c>
      <c r="S70" s="52"/>
      <c r="T70" s="53" t="str">
        <f t="shared" si="4"/>
        <v/>
      </c>
      <c r="U70" s="53"/>
    </row>
    <row r="71" spans="2:21">
      <c r="B71" s="23">
        <v>63</v>
      </c>
      <c r="C71" s="24" t="str">
        <f t="shared" si="1"/>
        <v/>
      </c>
      <c r="D71" s="24"/>
      <c r="E71" s="23"/>
      <c r="F71" s="25"/>
      <c r="G71" s="23" t="s">
        <v>44</v>
      </c>
      <c r="H71" s="23"/>
      <c r="I71" s="23"/>
      <c r="J71" s="23"/>
      <c r="K71" s="24" t="str">
        <f t="shared" si="0"/>
        <v/>
      </c>
      <c r="L71" s="24"/>
      <c r="M71" s="48" t="str">
        <f t="shared" si="2"/>
        <v/>
      </c>
      <c r="N71" s="23"/>
      <c r="O71" s="25"/>
      <c r="P71" s="23"/>
      <c r="Q71" s="23"/>
      <c r="R71" s="52" t="str">
        <f t="shared" si="3"/>
        <v/>
      </c>
      <c r="S71" s="52"/>
      <c r="T71" s="53" t="str">
        <f t="shared" si="4"/>
        <v/>
      </c>
      <c r="U71" s="53"/>
    </row>
    <row r="72" spans="2:21">
      <c r="B72" s="23">
        <v>64</v>
      </c>
      <c r="C72" s="24" t="str">
        <f t="shared" si="1"/>
        <v/>
      </c>
      <c r="D72" s="24"/>
      <c r="E72" s="23"/>
      <c r="F72" s="25"/>
      <c r="G72" s="23" t="s">
        <v>46</v>
      </c>
      <c r="H72" s="23"/>
      <c r="I72" s="23"/>
      <c r="J72" s="23"/>
      <c r="K72" s="24" t="str">
        <f t="shared" si="0"/>
        <v/>
      </c>
      <c r="L72" s="24"/>
      <c r="M72" s="48" t="str">
        <f t="shared" si="2"/>
        <v/>
      </c>
      <c r="N72" s="23"/>
      <c r="O72" s="25"/>
      <c r="P72" s="23"/>
      <c r="Q72" s="23"/>
      <c r="R72" s="52" t="str">
        <f t="shared" si="3"/>
        <v/>
      </c>
      <c r="S72" s="52"/>
      <c r="T72" s="53" t="str">
        <f t="shared" si="4"/>
        <v/>
      </c>
      <c r="U72" s="53"/>
    </row>
    <row r="73" spans="2:21">
      <c r="B73" s="23">
        <v>65</v>
      </c>
      <c r="C73" s="24" t="str">
        <f t="shared" si="1"/>
        <v/>
      </c>
      <c r="D73" s="24"/>
      <c r="E73" s="23"/>
      <c r="F73" s="25"/>
      <c r="G73" s="23" t="s">
        <v>44</v>
      </c>
      <c r="H73" s="23"/>
      <c r="I73" s="23"/>
      <c r="J73" s="23"/>
      <c r="K73" s="24" t="str">
        <f t="shared" ref="K73:K108" si="5">IF(F73="","",C73*0.03)</f>
        <v/>
      </c>
      <c r="L73" s="24"/>
      <c r="M73" s="48" t="str">
        <f t="shared" si="2"/>
        <v/>
      </c>
      <c r="N73" s="23"/>
      <c r="O73" s="25"/>
      <c r="P73" s="23"/>
      <c r="Q73" s="23"/>
      <c r="R73" s="52" t="str">
        <f t="shared" si="3"/>
        <v/>
      </c>
      <c r="S73" s="52"/>
      <c r="T73" s="53" t="str">
        <f t="shared" si="4"/>
        <v/>
      </c>
      <c r="U73" s="53"/>
    </row>
    <row r="74" spans="2:21">
      <c r="B74" s="23">
        <v>66</v>
      </c>
      <c r="C74" s="24" t="str">
        <f t="shared" ref="C74:C108" si="6">IF(R73="","",C73+R73)</f>
        <v/>
      </c>
      <c r="D74" s="24"/>
      <c r="E74" s="23"/>
      <c r="F74" s="25"/>
      <c r="G74" s="23" t="s">
        <v>44</v>
      </c>
      <c r="H74" s="23"/>
      <c r="I74" s="23"/>
      <c r="J74" s="23"/>
      <c r="K74" s="24" t="str">
        <f t="shared" si="5"/>
        <v/>
      </c>
      <c r="L74" s="24"/>
      <c r="M74" s="48" t="str">
        <f t="shared" ref="M74:M108" si="7">IF(J74="","",(K74/J74)/1000)</f>
        <v/>
      </c>
      <c r="N74" s="23"/>
      <c r="O74" s="25"/>
      <c r="P74" s="23"/>
      <c r="Q74" s="23"/>
      <c r="R74" s="52" t="str">
        <f t="shared" ref="R74:R108" si="8">IF(O74="","",(IF(G74="売",H74-P74,P74-H74))*M74*100000)</f>
        <v/>
      </c>
      <c r="S74" s="52"/>
      <c r="T74" s="53" t="str">
        <f t="shared" ref="T74:T108" si="9">IF(O74="","",IF(R74&lt;0,J74*(-1),IF(G74="買",(P74-H74)*100,(H74-P74)*100)))</f>
        <v/>
      </c>
      <c r="U74" s="53"/>
    </row>
    <row r="75" spans="2:21">
      <c r="B75" s="23">
        <v>67</v>
      </c>
      <c r="C75" s="24" t="str">
        <f t="shared" si="6"/>
        <v/>
      </c>
      <c r="D75" s="24"/>
      <c r="E75" s="23"/>
      <c r="F75" s="25"/>
      <c r="G75" s="23" t="s">
        <v>46</v>
      </c>
      <c r="H75" s="23"/>
      <c r="I75" s="23"/>
      <c r="J75" s="23"/>
      <c r="K75" s="24" t="str">
        <f t="shared" si="5"/>
        <v/>
      </c>
      <c r="L75" s="24"/>
      <c r="M75" s="48" t="str">
        <f t="shared" si="7"/>
        <v/>
      </c>
      <c r="N75" s="23"/>
      <c r="O75" s="25"/>
      <c r="P75" s="23"/>
      <c r="Q75" s="23"/>
      <c r="R75" s="52" t="str">
        <f t="shared" si="8"/>
        <v/>
      </c>
      <c r="S75" s="52"/>
      <c r="T75" s="53" t="str">
        <f t="shared" si="9"/>
        <v/>
      </c>
      <c r="U75" s="53"/>
    </row>
    <row r="76" spans="2:21">
      <c r="B76" s="23">
        <v>68</v>
      </c>
      <c r="C76" s="24" t="str">
        <f t="shared" si="6"/>
        <v/>
      </c>
      <c r="D76" s="24"/>
      <c r="E76" s="23"/>
      <c r="F76" s="25"/>
      <c r="G76" s="23" t="s">
        <v>46</v>
      </c>
      <c r="H76" s="23"/>
      <c r="I76" s="23"/>
      <c r="J76" s="23"/>
      <c r="K76" s="24" t="str">
        <f t="shared" si="5"/>
        <v/>
      </c>
      <c r="L76" s="24"/>
      <c r="M76" s="48" t="str">
        <f t="shared" si="7"/>
        <v/>
      </c>
      <c r="N76" s="23"/>
      <c r="O76" s="25"/>
      <c r="P76" s="23"/>
      <c r="Q76" s="23"/>
      <c r="R76" s="52" t="str">
        <f t="shared" si="8"/>
        <v/>
      </c>
      <c r="S76" s="52"/>
      <c r="T76" s="53" t="str">
        <f t="shared" si="9"/>
        <v/>
      </c>
      <c r="U76" s="53"/>
    </row>
    <row r="77" spans="2:21">
      <c r="B77" s="23">
        <v>69</v>
      </c>
      <c r="C77" s="24" t="str">
        <f t="shared" si="6"/>
        <v/>
      </c>
      <c r="D77" s="24"/>
      <c r="E77" s="23"/>
      <c r="F77" s="25"/>
      <c r="G77" s="23" t="s">
        <v>46</v>
      </c>
      <c r="H77" s="23"/>
      <c r="I77" s="23"/>
      <c r="J77" s="23"/>
      <c r="K77" s="24" t="str">
        <f t="shared" si="5"/>
        <v/>
      </c>
      <c r="L77" s="24"/>
      <c r="M77" s="48" t="str">
        <f t="shared" si="7"/>
        <v/>
      </c>
      <c r="N77" s="23"/>
      <c r="O77" s="25"/>
      <c r="P77" s="23"/>
      <c r="Q77" s="23"/>
      <c r="R77" s="52" t="str">
        <f t="shared" si="8"/>
        <v/>
      </c>
      <c r="S77" s="52"/>
      <c r="T77" s="53" t="str">
        <f t="shared" si="9"/>
        <v/>
      </c>
      <c r="U77" s="53"/>
    </row>
    <row r="78" spans="2:21">
      <c r="B78" s="23">
        <v>70</v>
      </c>
      <c r="C78" s="24" t="str">
        <f t="shared" si="6"/>
        <v/>
      </c>
      <c r="D78" s="24"/>
      <c r="E78" s="23"/>
      <c r="F78" s="25"/>
      <c r="G78" s="23" t="s">
        <v>44</v>
      </c>
      <c r="H78" s="23"/>
      <c r="I78" s="23"/>
      <c r="J78" s="23"/>
      <c r="K78" s="24" t="str">
        <f t="shared" si="5"/>
        <v/>
      </c>
      <c r="L78" s="24"/>
      <c r="M78" s="48" t="str">
        <f t="shared" si="7"/>
        <v/>
      </c>
      <c r="N78" s="23"/>
      <c r="O78" s="25"/>
      <c r="P78" s="23"/>
      <c r="Q78" s="23"/>
      <c r="R78" s="52" t="str">
        <f t="shared" si="8"/>
        <v/>
      </c>
      <c r="S78" s="52"/>
      <c r="T78" s="53" t="str">
        <f t="shared" si="9"/>
        <v/>
      </c>
      <c r="U78" s="53"/>
    </row>
    <row r="79" spans="2:21">
      <c r="B79" s="23">
        <v>71</v>
      </c>
      <c r="C79" s="24" t="str">
        <f t="shared" si="6"/>
        <v/>
      </c>
      <c r="D79" s="24"/>
      <c r="E79" s="23"/>
      <c r="F79" s="25"/>
      <c r="G79" s="23" t="s">
        <v>46</v>
      </c>
      <c r="H79" s="23"/>
      <c r="I79" s="23"/>
      <c r="J79" s="23"/>
      <c r="K79" s="24" t="str">
        <f t="shared" si="5"/>
        <v/>
      </c>
      <c r="L79" s="24"/>
      <c r="M79" s="48" t="str">
        <f t="shared" si="7"/>
        <v/>
      </c>
      <c r="N79" s="23"/>
      <c r="O79" s="25"/>
      <c r="P79" s="23"/>
      <c r="Q79" s="23"/>
      <c r="R79" s="52" t="str">
        <f t="shared" si="8"/>
        <v/>
      </c>
      <c r="S79" s="52"/>
      <c r="T79" s="53" t="str">
        <f t="shared" si="9"/>
        <v/>
      </c>
      <c r="U79" s="53"/>
    </row>
    <row r="80" spans="2:21">
      <c r="B80" s="23">
        <v>72</v>
      </c>
      <c r="C80" s="24" t="str">
        <f t="shared" si="6"/>
        <v/>
      </c>
      <c r="D80" s="24"/>
      <c r="E80" s="23"/>
      <c r="F80" s="25"/>
      <c r="G80" s="23" t="s">
        <v>44</v>
      </c>
      <c r="H80" s="23"/>
      <c r="I80" s="23"/>
      <c r="J80" s="23"/>
      <c r="K80" s="24" t="str">
        <f t="shared" si="5"/>
        <v/>
      </c>
      <c r="L80" s="24"/>
      <c r="M80" s="48" t="str">
        <f t="shared" si="7"/>
        <v/>
      </c>
      <c r="N80" s="23"/>
      <c r="O80" s="25"/>
      <c r="P80" s="23"/>
      <c r="Q80" s="23"/>
      <c r="R80" s="52" t="str">
        <f t="shared" si="8"/>
        <v/>
      </c>
      <c r="S80" s="52"/>
      <c r="T80" s="53" t="str">
        <f t="shared" si="9"/>
        <v/>
      </c>
      <c r="U80" s="53"/>
    </row>
    <row r="81" spans="2:21">
      <c r="B81" s="23">
        <v>73</v>
      </c>
      <c r="C81" s="24" t="str">
        <f t="shared" si="6"/>
        <v/>
      </c>
      <c r="D81" s="24"/>
      <c r="E81" s="23"/>
      <c r="F81" s="25"/>
      <c r="G81" s="23" t="s">
        <v>46</v>
      </c>
      <c r="H81" s="23"/>
      <c r="I81" s="23"/>
      <c r="J81" s="23"/>
      <c r="K81" s="24" t="str">
        <f t="shared" si="5"/>
        <v/>
      </c>
      <c r="L81" s="24"/>
      <c r="M81" s="48" t="str">
        <f t="shared" si="7"/>
        <v/>
      </c>
      <c r="N81" s="23"/>
      <c r="O81" s="25"/>
      <c r="P81" s="23"/>
      <c r="Q81" s="23"/>
      <c r="R81" s="52" t="str">
        <f t="shared" si="8"/>
        <v/>
      </c>
      <c r="S81" s="52"/>
      <c r="T81" s="53" t="str">
        <f t="shared" si="9"/>
        <v/>
      </c>
      <c r="U81" s="53"/>
    </row>
    <row r="82" spans="2:21">
      <c r="B82" s="23">
        <v>74</v>
      </c>
      <c r="C82" s="24" t="str">
        <f t="shared" si="6"/>
        <v/>
      </c>
      <c r="D82" s="24"/>
      <c r="E82" s="23"/>
      <c r="F82" s="25"/>
      <c r="G82" s="23" t="s">
        <v>46</v>
      </c>
      <c r="H82" s="23"/>
      <c r="I82" s="23"/>
      <c r="J82" s="23"/>
      <c r="K82" s="24" t="str">
        <f t="shared" si="5"/>
        <v/>
      </c>
      <c r="L82" s="24"/>
      <c r="M82" s="48" t="str">
        <f t="shared" si="7"/>
        <v/>
      </c>
      <c r="N82" s="23"/>
      <c r="O82" s="25"/>
      <c r="P82" s="23"/>
      <c r="Q82" s="23"/>
      <c r="R82" s="52" t="str">
        <f t="shared" si="8"/>
        <v/>
      </c>
      <c r="S82" s="52"/>
      <c r="T82" s="53" t="str">
        <f t="shared" si="9"/>
        <v/>
      </c>
      <c r="U82" s="53"/>
    </row>
    <row r="83" spans="2:21">
      <c r="B83" s="23">
        <v>75</v>
      </c>
      <c r="C83" s="24" t="str">
        <f t="shared" si="6"/>
        <v/>
      </c>
      <c r="D83" s="24"/>
      <c r="E83" s="23"/>
      <c r="F83" s="25"/>
      <c r="G83" s="23" t="s">
        <v>46</v>
      </c>
      <c r="H83" s="23"/>
      <c r="I83" s="23"/>
      <c r="J83" s="23"/>
      <c r="K83" s="24" t="str">
        <f t="shared" si="5"/>
        <v/>
      </c>
      <c r="L83" s="24"/>
      <c r="M83" s="48" t="str">
        <f t="shared" si="7"/>
        <v/>
      </c>
      <c r="N83" s="23"/>
      <c r="O83" s="25"/>
      <c r="P83" s="23"/>
      <c r="Q83" s="23"/>
      <c r="R83" s="52" t="str">
        <f t="shared" si="8"/>
        <v/>
      </c>
      <c r="S83" s="52"/>
      <c r="T83" s="53" t="str">
        <f t="shared" si="9"/>
        <v/>
      </c>
      <c r="U83" s="53"/>
    </row>
    <row r="84" spans="2:21">
      <c r="B84" s="23">
        <v>76</v>
      </c>
      <c r="C84" s="24" t="str">
        <f t="shared" si="6"/>
        <v/>
      </c>
      <c r="D84" s="24"/>
      <c r="E84" s="23"/>
      <c r="F84" s="25"/>
      <c r="G84" s="23" t="s">
        <v>46</v>
      </c>
      <c r="H84" s="23"/>
      <c r="I84" s="23"/>
      <c r="J84" s="23"/>
      <c r="K84" s="24" t="str">
        <f t="shared" si="5"/>
        <v/>
      </c>
      <c r="L84" s="24"/>
      <c r="M84" s="48" t="str">
        <f t="shared" si="7"/>
        <v/>
      </c>
      <c r="N84" s="23"/>
      <c r="O84" s="25"/>
      <c r="P84" s="23"/>
      <c r="Q84" s="23"/>
      <c r="R84" s="52" t="str">
        <f t="shared" si="8"/>
        <v/>
      </c>
      <c r="S84" s="52"/>
      <c r="T84" s="53" t="str">
        <f t="shared" si="9"/>
        <v/>
      </c>
      <c r="U84" s="53"/>
    </row>
    <row r="85" spans="2:21">
      <c r="B85" s="23">
        <v>77</v>
      </c>
      <c r="C85" s="24" t="str">
        <f t="shared" si="6"/>
        <v/>
      </c>
      <c r="D85" s="24"/>
      <c r="E85" s="23"/>
      <c r="F85" s="25"/>
      <c r="G85" s="23" t="s">
        <v>44</v>
      </c>
      <c r="H85" s="23"/>
      <c r="I85" s="23"/>
      <c r="J85" s="23"/>
      <c r="K85" s="24" t="str">
        <f t="shared" si="5"/>
        <v/>
      </c>
      <c r="L85" s="24"/>
      <c r="M85" s="48" t="str">
        <f t="shared" si="7"/>
        <v/>
      </c>
      <c r="N85" s="23"/>
      <c r="O85" s="25"/>
      <c r="P85" s="23"/>
      <c r="Q85" s="23"/>
      <c r="R85" s="52" t="str">
        <f t="shared" si="8"/>
        <v/>
      </c>
      <c r="S85" s="52"/>
      <c r="T85" s="53" t="str">
        <f t="shared" si="9"/>
        <v/>
      </c>
      <c r="U85" s="53"/>
    </row>
    <row r="86" spans="2:21">
      <c r="B86" s="23">
        <v>78</v>
      </c>
      <c r="C86" s="24" t="str">
        <f t="shared" si="6"/>
        <v/>
      </c>
      <c r="D86" s="24"/>
      <c r="E86" s="23"/>
      <c r="F86" s="25"/>
      <c r="G86" s="23" t="s">
        <v>46</v>
      </c>
      <c r="H86" s="23"/>
      <c r="I86" s="23"/>
      <c r="J86" s="23"/>
      <c r="K86" s="24" t="str">
        <f t="shared" si="5"/>
        <v/>
      </c>
      <c r="L86" s="24"/>
      <c r="M86" s="48" t="str">
        <f t="shared" si="7"/>
        <v/>
      </c>
      <c r="N86" s="23"/>
      <c r="O86" s="25"/>
      <c r="P86" s="23"/>
      <c r="Q86" s="23"/>
      <c r="R86" s="52" t="str">
        <f t="shared" si="8"/>
        <v/>
      </c>
      <c r="S86" s="52"/>
      <c r="T86" s="53" t="str">
        <f t="shared" si="9"/>
        <v/>
      </c>
      <c r="U86" s="53"/>
    </row>
    <row r="87" spans="2:21">
      <c r="B87" s="23">
        <v>79</v>
      </c>
      <c r="C87" s="24" t="str">
        <f t="shared" si="6"/>
        <v/>
      </c>
      <c r="D87" s="24"/>
      <c r="E87" s="23"/>
      <c r="F87" s="25"/>
      <c r="G87" s="23" t="s">
        <v>44</v>
      </c>
      <c r="H87" s="23"/>
      <c r="I87" s="23"/>
      <c r="J87" s="23"/>
      <c r="K87" s="24" t="str">
        <f t="shared" si="5"/>
        <v/>
      </c>
      <c r="L87" s="24"/>
      <c r="M87" s="48" t="str">
        <f t="shared" si="7"/>
        <v/>
      </c>
      <c r="N87" s="23"/>
      <c r="O87" s="25"/>
      <c r="P87" s="23"/>
      <c r="Q87" s="23"/>
      <c r="R87" s="52" t="str">
        <f t="shared" si="8"/>
        <v/>
      </c>
      <c r="S87" s="52"/>
      <c r="T87" s="53" t="str">
        <f t="shared" si="9"/>
        <v/>
      </c>
      <c r="U87" s="53"/>
    </row>
    <row r="88" spans="2:21">
      <c r="B88" s="23">
        <v>80</v>
      </c>
      <c r="C88" s="24" t="str">
        <f t="shared" si="6"/>
        <v/>
      </c>
      <c r="D88" s="24"/>
      <c r="E88" s="23"/>
      <c r="F88" s="25"/>
      <c r="G88" s="23" t="s">
        <v>44</v>
      </c>
      <c r="H88" s="23"/>
      <c r="I88" s="23"/>
      <c r="J88" s="23"/>
      <c r="K88" s="24" t="str">
        <f t="shared" si="5"/>
        <v/>
      </c>
      <c r="L88" s="24"/>
      <c r="M88" s="48" t="str">
        <f t="shared" si="7"/>
        <v/>
      </c>
      <c r="N88" s="23"/>
      <c r="O88" s="25"/>
      <c r="P88" s="23"/>
      <c r="Q88" s="23"/>
      <c r="R88" s="52" t="str">
        <f t="shared" si="8"/>
        <v/>
      </c>
      <c r="S88" s="52"/>
      <c r="T88" s="53" t="str">
        <f t="shared" si="9"/>
        <v/>
      </c>
      <c r="U88" s="53"/>
    </row>
    <row r="89" spans="2:21">
      <c r="B89" s="23">
        <v>81</v>
      </c>
      <c r="C89" s="24" t="str">
        <f t="shared" si="6"/>
        <v/>
      </c>
      <c r="D89" s="24"/>
      <c r="E89" s="23"/>
      <c r="F89" s="25"/>
      <c r="G89" s="23" t="s">
        <v>44</v>
      </c>
      <c r="H89" s="23"/>
      <c r="I89" s="23"/>
      <c r="J89" s="23"/>
      <c r="K89" s="24" t="str">
        <f t="shared" si="5"/>
        <v/>
      </c>
      <c r="L89" s="24"/>
      <c r="M89" s="48" t="str">
        <f t="shared" si="7"/>
        <v/>
      </c>
      <c r="N89" s="23"/>
      <c r="O89" s="25"/>
      <c r="P89" s="23"/>
      <c r="Q89" s="23"/>
      <c r="R89" s="52" t="str">
        <f t="shared" si="8"/>
        <v/>
      </c>
      <c r="S89" s="52"/>
      <c r="T89" s="53" t="str">
        <f t="shared" si="9"/>
        <v/>
      </c>
      <c r="U89" s="53"/>
    </row>
    <row r="90" spans="2:21">
      <c r="B90" s="23">
        <v>82</v>
      </c>
      <c r="C90" s="24" t="str">
        <f t="shared" si="6"/>
        <v/>
      </c>
      <c r="D90" s="24"/>
      <c r="E90" s="23"/>
      <c r="F90" s="25"/>
      <c r="G90" s="23" t="s">
        <v>44</v>
      </c>
      <c r="H90" s="23"/>
      <c r="I90" s="23"/>
      <c r="J90" s="23"/>
      <c r="K90" s="24" t="str">
        <f t="shared" si="5"/>
        <v/>
      </c>
      <c r="L90" s="24"/>
      <c r="M90" s="48" t="str">
        <f t="shared" si="7"/>
        <v/>
      </c>
      <c r="N90" s="23"/>
      <c r="O90" s="25"/>
      <c r="P90" s="23"/>
      <c r="Q90" s="23"/>
      <c r="R90" s="52" t="str">
        <f t="shared" si="8"/>
        <v/>
      </c>
      <c r="S90" s="52"/>
      <c r="T90" s="53" t="str">
        <f t="shared" si="9"/>
        <v/>
      </c>
      <c r="U90" s="53"/>
    </row>
    <row r="91" spans="2:21">
      <c r="B91" s="23">
        <v>83</v>
      </c>
      <c r="C91" s="24" t="str">
        <f t="shared" si="6"/>
        <v/>
      </c>
      <c r="D91" s="24"/>
      <c r="E91" s="23"/>
      <c r="F91" s="25"/>
      <c r="G91" s="23" t="s">
        <v>44</v>
      </c>
      <c r="H91" s="23"/>
      <c r="I91" s="23"/>
      <c r="J91" s="23"/>
      <c r="K91" s="24" t="str">
        <f t="shared" si="5"/>
        <v/>
      </c>
      <c r="L91" s="24"/>
      <c r="M91" s="48" t="str">
        <f t="shared" si="7"/>
        <v/>
      </c>
      <c r="N91" s="23"/>
      <c r="O91" s="25"/>
      <c r="P91" s="23"/>
      <c r="Q91" s="23"/>
      <c r="R91" s="52" t="str">
        <f t="shared" si="8"/>
        <v/>
      </c>
      <c r="S91" s="52"/>
      <c r="T91" s="53" t="str">
        <f t="shared" si="9"/>
        <v/>
      </c>
      <c r="U91" s="53"/>
    </row>
    <row r="92" spans="2:21">
      <c r="B92" s="23">
        <v>84</v>
      </c>
      <c r="C92" s="24" t="str">
        <f t="shared" si="6"/>
        <v/>
      </c>
      <c r="D92" s="24"/>
      <c r="E92" s="23"/>
      <c r="F92" s="25"/>
      <c r="G92" s="23" t="s">
        <v>46</v>
      </c>
      <c r="H92" s="23"/>
      <c r="I92" s="23"/>
      <c r="J92" s="23"/>
      <c r="K92" s="24" t="str">
        <f t="shared" si="5"/>
        <v/>
      </c>
      <c r="L92" s="24"/>
      <c r="M92" s="48" t="str">
        <f t="shared" si="7"/>
        <v/>
      </c>
      <c r="N92" s="23"/>
      <c r="O92" s="25"/>
      <c r="P92" s="23"/>
      <c r="Q92" s="23"/>
      <c r="R92" s="52" t="str">
        <f t="shared" si="8"/>
        <v/>
      </c>
      <c r="S92" s="52"/>
      <c r="T92" s="53" t="str">
        <f t="shared" si="9"/>
        <v/>
      </c>
      <c r="U92" s="53"/>
    </row>
    <row r="93" spans="2:21">
      <c r="B93" s="23">
        <v>85</v>
      </c>
      <c r="C93" s="24" t="str">
        <f t="shared" si="6"/>
        <v/>
      </c>
      <c r="D93" s="24"/>
      <c r="E93" s="23"/>
      <c r="F93" s="25"/>
      <c r="G93" s="23" t="s">
        <v>44</v>
      </c>
      <c r="H93" s="23"/>
      <c r="I93" s="23"/>
      <c r="J93" s="23"/>
      <c r="K93" s="24" t="str">
        <f t="shared" si="5"/>
        <v/>
      </c>
      <c r="L93" s="24"/>
      <c r="M93" s="48" t="str">
        <f t="shared" si="7"/>
        <v/>
      </c>
      <c r="N93" s="23"/>
      <c r="O93" s="25"/>
      <c r="P93" s="23"/>
      <c r="Q93" s="23"/>
      <c r="R93" s="52" t="str">
        <f t="shared" si="8"/>
        <v/>
      </c>
      <c r="S93" s="52"/>
      <c r="T93" s="53" t="str">
        <f t="shared" si="9"/>
        <v/>
      </c>
      <c r="U93" s="53"/>
    </row>
    <row r="94" spans="2:21">
      <c r="B94" s="23">
        <v>86</v>
      </c>
      <c r="C94" s="24" t="str">
        <f t="shared" si="6"/>
        <v/>
      </c>
      <c r="D94" s="24"/>
      <c r="E94" s="23"/>
      <c r="F94" s="25"/>
      <c r="G94" s="23" t="s">
        <v>46</v>
      </c>
      <c r="H94" s="23"/>
      <c r="I94" s="23"/>
      <c r="J94" s="23"/>
      <c r="K94" s="24" t="str">
        <f t="shared" si="5"/>
        <v/>
      </c>
      <c r="L94" s="24"/>
      <c r="M94" s="48" t="str">
        <f t="shared" si="7"/>
        <v/>
      </c>
      <c r="N94" s="23"/>
      <c r="O94" s="25"/>
      <c r="P94" s="23"/>
      <c r="Q94" s="23"/>
      <c r="R94" s="52" t="str">
        <f t="shared" si="8"/>
        <v/>
      </c>
      <c r="S94" s="52"/>
      <c r="T94" s="53" t="str">
        <f t="shared" si="9"/>
        <v/>
      </c>
      <c r="U94" s="53"/>
    </row>
    <row r="95" spans="2:21">
      <c r="B95" s="23">
        <v>87</v>
      </c>
      <c r="C95" s="24" t="str">
        <f t="shared" si="6"/>
        <v/>
      </c>
      <c r="D95" s="24"/>
      <c r="E95" s="23"/>
      <c r="F95" s="25"/>
      <c r="G95" s="23" t="s">
        <v>44</v>
      </c>
      <c r="H95" s="23"/>
      <c r="I95" s="23"/>
      <c r="J95" s="23"/>
      <c r="K95" s="24" t="str">
        <f t="shared" si="5"/>
        <v/>
      </c>
      <c r="L95" s="24"/>
      <c r="M95" s="48" t="str">
        <f t="shared" si="7"/>
        <v/>
      </c>
      <c r="N95" s="23"/>
      <c r="O95" s="25"/>
      <c r="P95" s="23"/>
      <c r="Q95" s="23"/>
      <c r="R95" s="52" t="str">
        <f t="shared" si="8"/>
        <v/>
      </c>
      <c r="S95" s="52"/>
      <c r="T95" s="53" t="str">
        <f t="shared" si="9"/>
        <v/>
      </c>
      <c r="U95" s="53"/>
    </row>
    <row r="96" spans="2:21">
      <c r="B96" s="23">
        <v>88</v>
      </c>
      <c r="C96" s="24" t="str">
        <f t="shared" si="6"/>
        <v/>
      </c>
      <c r="D96" s="24"/>
      <c r="E96" s="23"/>
      <c r="F96" s="25"/>
      <c r="G96" s="23" t="s">
        <v>46</v>
      </c>
      <c r="H96" s="23"/>
      <c r="I96" s="23"/>
      <c r="J96" s="23"/>
      <c r="K96" s="24" t="str">
        <f t="shared" si="5"/>
        <v/>
      </c>
      <c r="L96" s="24"/>
      <c r="M96" s="48" t="str">
        <f t="shared" si="7"/>
        <v/>
      </c>
      <c r="N96" s="23"/>
      <c r="O96" s="25"/>
      <c r="P96" s="23"/>
      <c r="Q96" s="23"/>
      <c r="R96" s="52" t="str">
        <f t="shared" si="8"/>
        <v/>
      </c>
      <c r="S96" s="52"/>
      <c r="T96" s="53" t="str">
        <f t="shared" si="9"/>
        <v/>
      </c>
      <c r="U96" s="53"/>
    </row>
    <row r="97" spans="2:21">
      <c r="B97" s="23">
        <v>89</v>
      </c>
      <c r="C97" s="24" t="str">
        <f t="shared" si="6"/>
        <v/>
      </c>
      <c r="D97" s="24"/>
      <c r="E97" s="23"/>
      <c r="F97" s="25"/>
      <c r="G97" s="23" t="s">
        <v>44</v>
      </c>
      <c r="H97" s="23"/>
      <c r="I97" s="23"/>
      <c r="J97" s="23"/>
      <c r="K97" s="24" t="str">
        <f t="shared" si="5"/>
        <v/>
      </c>
      <c r="L97" s="24"/>
      <c r="M97" s="48" t="str">
        <f t="shared" si="7"/>
        <v/>
      </c>
      <c r="N97" s="23"/>
      <c r="O97" s="25"/>
      <c r="P97" s="23"/>
      <c r="Q97" s="23"/>
      <c r="R97" s="52" t="str">
        <f t="shared" si="8"/>
        <v/>
      </c>
      <c r="S97" s="52"/>
      <c r="T97" s="53" t="str">
        <f t="shared" si="9"/>
        <v/>
      </c>
      <c r="U97" s="53"/>
    </row>
    <row r="98" spans="2:21">
      <c r="B98" s="23">
        <v>90</v>
      </c>
      <c r="C98" s="24" t="str">
        <f t="shared" si="6"/>
        <v/>
      </c>
      <c r="D98" s="24"/>
      <c r="E98" s="23"/>
      <c r="F98" s="25"/>
      <c r="G98" s="23" t="s">
        <v>46</v>
      </c>
      <c r="H98" s="23"/>
      <c r="I98" s="23"/>
      <c r="J98" s="23"/>
      <c r="K98" s="24" t="str">
        <f t="shared" si="5"/>
        <v/>
      </c>
      <c r="L98" s="24"/>
      <c r="M98" s="48" t="str">
        <f t="shared" si="7"/>
        <v/>
      </c>
      <c r="N98" s="23"/>
      <c r="O98" s="25"/>
      <c r="P98" s="23"/>
      <c r="Q98" s="23"/>
      <c r="R98" s="52" t="str">
        <f t="shared" si="8"/>
        <v/>
      </c>
      <c r="S98" s="52"/>
      <c r="T98" s="53" t="str">
        <f t="shared" si="9"/>
        <v/>
      </c>
      <c r="U98" s="53"/>
    </row>
    <row r="99" spans="2:21">
      <c r="B99" s="23">
        <v>91</v>
      </c>
      <c r="C99" s="24" t="str">
        <f t="shared" si="6"/>
        <v/>
      </c>
      <c r="D99" s="24"/>
      <c r="E99" s="23"/>
      <c r="F99" s="25"/>
      <c r="G99" s="23" t="s">
        <v>44</v>
      </c>
      <c r="H99" s="23"/>
      <c r="I99" s="23"/>
      <c r="J99" s="23"/>
      <c r="K99" s="24" t="str">
        <f t="shared" si="5"/>
        <v/>
      </c>
      <c r="L99" s="24"/>
      <c r="M99" s="48" t="str">
        <f t="shared" si="7"/>
        <v/>
      </c>
      <c r="N99" s="23"/>
      <c r="O99" s="25"/>
      <c r="P99" s="23"/>
      <c r="Q99" s="23"/>
      <c r="R99" s="52" t="str">
        <f t="shared" si="8"/>
        <v/>
      </c>
      <c r="S99" s="52"/>
      <c r="T99" s="53" t="str">
        <f t="shared" si="9"/>
        <v/>
      </c>
      <c r="U99" s="53"/>
    </row>
    <row r="100" spans="2:21">
      <c r="B100" s="23">
        <v>92</v>
      </c>
      <c r="C100" s="24" t="str">
        <f t="shared" si="6"/>
        <v/>
      </c>
      <c r="D100" s="24"/>
      <c r="E100" s="23"/>
      <c r="F100" s="25"/>
      <c r="G100" s="23" t="s">
        <v>44</v>
      </c>
      <c r="H100" s="23"/>
      <c r="I100" s="23"/>
      <c r="J100" s="23"/>
      <c r="K100" s="24" t="str">
        <f t="shared" si="5"/>
        <v/>
      </c>
      <c r="L100" s="24"/>
      <c r="M100" s="48" t="str">
        <f t="shared" si="7"/>
        <v/>
      </c>
      <c r="N100" s="23"/>
      <c r="O100" s="25"/>
      <c r="P100" s="23"/>
      <c r="Q100" s="23"/>
      <c r="R100" s="52" t="str">
        <f t="shared" si="8"/>
        <v/>
      </c>
      <c r="S100" s="52"/>
      <c r="T100" s="53" t="str">
        <f t="shared" si="9"/>
        <v/>
      </c>
      <c r="U100" s="53"/>
    </row>
    <row r="101" spans="2:21">
      <c r="B101" s="23">
        <v>93</v>
      </c>
      <c r="C101" s="24" t="str">
        <f t="shared" si="6"/>
        <v/>
      </c>
      <c r="D101" s="24"/>
      <c r="E101" s="23"/>
      <c r="F101" s="25"/>
      <c r="G101" s="23" t="s">
        <v>46</v>
      </c>
      <c r="H101" s="23"/>
      <c r="I101" s="23"/>
      <c r="J101" s="23"/>
      <c r="K101" s="24" t="str">
        <f t="shared" si="5"/>
        <v/>
      </c>
      <c r="L101" s="24"/>
      <c r="M101" s="48" t="str">
        <f t="shared" si="7"/>
        <v/>
      </c>
      <c r="N101" s="23"/>
      <c r="O101" s="25"/>
      <c r="P101" s="23"/>
      <c r="Q101" s="23"/>
      <c r="R101" s="52" t="str">
        <f t="shared" si="8"/>
        <v/>
      </c>
      <c r="S101" s="52"/>
      <c r="T101" s="53" t="str">
        <f t="shared" si="9"/>
        <v/>
      </c>
      <c r="U101" s="53"/>
    </row>
    <row r="102" spans="2:21">
      <c r="B102" s="23">
        <v>94</v>
      </c>
      <c r="C102" s="24" t="str">
        <f t="shared" si="6"/>
        <v/>
      </c>
      <c r="D102" s="24"/>
      <c r="E102" s="23"/>
      <c r="F102" s="25"/>
      <c r="G102" s="23" t="s">
        <v>46</v>
      </c>
      <c r="H102" s="23"/>
      <c r="I102" s="23"/>
      <c r="J102" s="23"/>
      <c r="K102" s="24" t="str">
        <f t="shared" si="5"/>
        <v/>
      </c>
      <c r="L102" s="24"/>
      <c r="M102" s="48" t="str">
        <f t="shared" si="7"/>
        <v/>
      </c>
      <c r="N102" s="23"/>
      <c r="O102" s="25"/>
      <c r="P102" s="23"/>
      <c r="Q102" s="23"/>
      <c r="R102" s="52" t="str">
        <f t="shared" si="8"/>
        <v/>
      </c>
      <c r="S102" s="52"/>
      <c r="T102" s="53" t="str">
        <f t="shared" si="9"/>
        <v/>
      </c>
      <c r="U102" s="53"/>
    </row>
    <row r="103" spans="2:21">
      <c r="B103" s="23">
        <v>95</v>
      </c>
      <c r="C103" s="24" t="str">
        <f t="shared" si="6"/>
        <v/>
      </c>
      <c r="D103" s="24"/>
      <c r="E103" s="23"/>
      <c r="F103" s="25"/>
      <c r="G103" s="23" t="s">
        <v>46</v>
      </c>
      <c r="H103" s="23"/>
      <c r="I103" s="23"/>
      <c r="J103" s="23"/>
      <c r="K103" s="24" t="str">
        <f t="shared" si="5"/>
        <v/>
      </c>
      <c r="L103" s="24"/>
      <c r="M103" s="48" t="str">
        <f t="shared" si="7"/>
        <v/>
      </c>
      <c r="N103" s="23"/>
      <c r="O103" s="25"/>
      <c r="P103" s="23"/>
      <c r="Q103" s="23"/>
      <c r="R103" s="52" t="str">
        <f t="shared" si="8"/>
        <v/>
      </c>
      <c r="S103" s="52"/>
      <c r="T103" s="53" t="str">
        <f t="shared" si="9"/>
        <v/>
      </c>
      <c r="U103" s="53"/>
    </row>
    <row r="104" spans="2:21">
      <c r="B104" s="23">
        <v>96</v>
      </c>
      <c r="C104" s="24" t="str">
        <f t="shared" si="6"/>
        <v/>
      </c>
      <c r="D104" s="24"/>
      <c r="E104" s="23"/>
      <c r="F104" s="25"/>
      <c r="G104" s="23" t="s">
        <v>44</v>
      </c>
      <c r="H104" s="23"/>
      <c r="I104" s="23"/>
      <c r="J104" s="23"/>
      <c r="K104" s="24" t="str">
        <f t="shared" si="5"/>
        <v/>
      </c>
      <c r="L104" s="24"/>
      <c r="M104" s="48" t="str">
        <f t="shared" si="7"/>
        <v/>
      </c>
      <c r="N104" s="23"/>
      <c r="O104" s="25"/>
      <c r="P104" s="23"/>
      <c r="Q104" s="23"/>
      <c r="R104" s="52" t="str">
        <f t="shared" si="8"/>
        <v/>
      </c>
      <c r="S104" s="52"/>
      <c r="T104" s="53" t="str">
        <f t="shared" si="9"/>
        <v/>
      </c>
      <c r="U104" s="53"/>
    </row>
    <row r="105" spans="2:21">
      <c r="B105" s="23">
        <v>97</v>
      </c>
      <c r="C105" s="24" t="str">
        <f t="shared" si="6"/>
        <v/>
      </c>
      <c r="D105" s="24"/>
      <c r="E105" s="23"/>
      <c r="F105" s="25"/>
      <c r="G105" s="23" t="s">
        <v>46</v>
      </c>
      <c r="H105" s="23"/>
      <c r="I105" s="23"/>
      <c r="J105" s="23"/>
      <c r="K105" s="24" t="str">
        <f t="shared" si="5"/>
        <v/>
      </c>
      <c r="L105" s="24"/>
      <c r="M105" s="48" t="str">
        <f t="shared" si="7"/>
        <v/>
      </c>
      <c r="N105" s="23"/>
      <c r="O105" s="25"/>
      <c r="P105" s="23"/>
      <c r="Q105" s="23"/>
      <c r="R105" s="52" t="str">
        <f t="shared" si="8"/>
        <v/>
      </c>
      <c r="S105" s="52"/>
      <c r="T105" s="53" t="str">
        <f t="shared" si="9"/>
        <v/>
      </c>
      <c r="U105" s="53"/>
    </row>
    <row r="106" spans="2:21">
      <c r="B106" s="23">
        <v>98</v>
      </c>
      <c r="C106" s="24" t="str">
        <f t="shared" si="6"/>
        <v/>
      </c>
      <c r="D106" s="24"/>
      <c r="E106" s="23"/>
      <c r="F106" s="25"/>
      <c r="G106" s="23" t="s">
        <v>44</v>
      </c>
      <c r="H106" s="23"/>
      <c r="I106" s="23"/>
      <c r="J106" s="23"/>
      <c r="K106" s="24" t="str">
        <f t="shared" si="5"/>
        <v/>
      </c>
      <c r="L106" s="24"/>
      <c r="M106" s="48" t="str">
        <f t="shared" si="7"/>
        <v/>
      </c>
      <c r="N106" s="23"/>
      <c r="O106" s="25"/>
      <c r="P106" s="23"/>
      <c r="Q106" s="23"/>
      <c r="R106" s="52" t="str">
        <f t="shared" si="8"/>
        <v/>
      </c>
      <c r="S106" s="52"/>
      <c r="T106" s="53" t="str">
        <f t="shared" si="9"/>
        <v/>
      </c>
      <c r="U106" s="53"/>
    </row>
    <row r="107" spans="2:21">
      <c r="B107" s="23">
        <v>99</v>
      </c>
      <c r="C107" s="24" t="str">
        <f t="shared" si="6"/>
        <v/>
      </c>
      <c r="D107" s="24"/>
      <c r="E107" s="23"/>
      <c r="F107" s="25"/>
      <c r="G107" s="23" t="s">
        <v>44</v>
      </c>
      <c r="H107" s="23"/>
      <c r="I107" s="23"/>
      <c r="J107" s="23"/>
      <c r="K107" s="24" t="str">
        <f t="shared" si="5"/>
        <v/>
      </c>
      <c r="L107" s="24"/>
      <c r="M107" s="48" t="str">
        <f t="shared" si="7"/>
        <v/>
      </c>
      <c r="N107" s="23"/>
      <c r="O107" s="25"/>
      <c r="P107" s="23"/>
      <c r="Q107" s="23"/>
      <c r="R107" s="52" t="str">
        <f t="shared" si="8"/>
        <v/>
      </c>
      <c r="S107" s="52"/>
      <c r="T107" s="53" t="str">
        <f t="shared" si="9"/>
        <v/>
      </c>
      <c r="U107" s="53"/>
    </row>
    <row r="108" spans="2:21">
      <c r="B108" s="23">
        <v>100</v>
      </c>
      <c r="C108" s="24" t="str">
        <f t="shared" si="6"/>
        <v/>
      </c>
      <c r="D108" s="24"/>
      <c r="E108" s="23"/>
      <c r="F108" s="25"/>
      <c r="G108" s="23" t="s">
        <v>46</v>
      </c>
      <c r="H108" s="23"/>
      <c r="I108" s="23"/>
      <c r="J108" s="23"/>
      <c r="K108" s="24" t="str">
        <f t="shared" si="5"/>
        <v/>
      </c>
      <c r="L108" s="24"/>
      <c r="M108" s="48" t="str">
        <f t="shared" si="7"/>
        <v/>
      </c>
      <c r="N108" s="23"/>
      <c r="O108" s="25"/>
      <c r="P108" s="23"/>
      <c r="Q108" s="23"/>
      <c r="R108" s="52" t="str">
        <f t="shared" si="8"/>
        <v/>
      </c>
      <c r="S108" s="52"/>
      <c r="T108" s="53" t="str">
        <f t="shared" si="9"/>
        <v/>
      </c>
      <c r="U108" s="53"/>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1" priority="5" stopIfTrue="1" operator="equal">
      <formula>"買"</formula>
    </cfRule>
    <cfRule type="cellIs" dxfId="0"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conditionalFormatting sqref="G46">
    <cfRule type="cellIs" dxfId="1" priority="1" stopIfTrue="1" operator="equal">
      <formula>"買"</formula>
    </cfRule>
    <cfRule type="cellIs" dxfId="0" priority="2" stopIfTrue="1" operator="equal">
      <formula>"売"</formula>
    </cfRule>
  </conditionalFormatting>
  <conditionalFormatting sqref="G9:G11 G14:G45 G47:G108">
    <cfRule type="cellIs" dxfId="1" priority="7" stopIfTrue="1" operator="equal">
      <formula>"買"</formula>
    </cfRule>
    <cfRule type="cellIs" dxfId="0"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600" verticalDpi="600"/>
  <headerFooter/>
</worksheet>
</file>

<file path=docProps/app.xml><?xml version="1.0" encoding="utf-8"?>
<Properties xmlns="http://schemas.openxmlformats.org/officeDocument/2006/extended-properties" xmlns:vt="http://schemas.openxmlformats.org/officeDocument/2006/docPropsVTypes">
  <Application>Kingsoft Office 2010</Application>
  <HeadingPairs>
    <vt:vector size="2" baseType="variant">
      <vt:variant>
        <vt:lpstr>工作表</vt:lpstr>
      </vt:variant>
      <vt:variant>
        <vt:i4>9</vt:i4>
      </vt:variant>
    </vt:vector>
  </HeadingPairs>
  <TitlesOfParts>
    <vt:vector size="9" baseType="lpstr">
      <vt:lpstr>定数</vt:lpstr>
      <vt:lpstr>検証（USDJPY＿１H足） 200</vt:lpstr>
      <vt:lpstr>検証（USDJPY＿１H足） 150</vt:lpstr>
      <vt:lpstr>検証（USDJPY＿１H足）127</vt:lpstr>
      <vt:lpstr>画像</vt:lpstr>
      <vt:lpstr>気づき (2)</vt:lpstr>
      <vt:lpstr>検証終了通貨</vt:lpstr>
      <vt:lpstr>検証（USDJPY1H） (2)</vt:lpstr>
      <vt:lpstr>テンプレ</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合同会社スマイルハッピー</cp:lastModifiedBy>
  <cp:revision>1</cp:revision>
  <dcterms:created xsi:type="dcterms:W3CDTF">2013-10-09T23:04:00Z</dcterms:created>
  <cp:lastPrinted>2015-07-15T10:17:00Z</cp:lastPrinted>
  <dcterms:modified xsi:type="dcterms:W3CDTF">2019-01-14T15:25:00Z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1041-10.8.2.6704</vt:lpwstr>
  </property>
</Properties>
</file>