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943" windowHeight="9900" firstSheet="1" activeTab="5"/>
  </bookViews>
  <sheets>
    <sheet name="定数" sheetId="29" state="hidden" r:id="rId1"/>
    <sheet name="検証（ＥＵＲJPY＿日足） 200" sheetId="32" r:id="rId2"/>
    <sheet name="検証（ＥＵＲJPY＿日足） 150" sheetId="31" r:id="rId3"/>
    <sheet name="検証（EURJPY＿日足）127" sheetId="28" r:id="rId4"/>
    <sheet name="画像" sheetId="26" r:id="rId5"/>
    <sheet name="気づき " sheetId="33" r:id="rId6"/>
    <sheet name="検証終了通貨" sheetId="10" r:id="rId7"/>
    <sheet name="検証（USDJPY1H） (2)" sheetId="30" r:id="rId8"/>
    <sheet name="テンプレ" sheetId="17" state="hidden" r:id="rId9"/>
  </sheets>
  <definedNames>
    <definedName name="_xlnm._FilterDatabase" localSheetId="1" hidden="1">'検証（ＥＵＲJPY＿日足） 200'!$B$8:$X$108</definedName>
  </definedNames>
  <calcPr calcId="144525"/>
</workbook>
</file>

<file path=xl/sharedStrings.xml><?xml version="1.0" encoding="utf-8"?>
<sst xmlns="http://schemas.openxmlformats.org/spreadsheetml/2006/main" count="91">
  <si>
    <t>取引通貨単位</t>
  </si>
  <si>
    <t>通貨平均価格</t>
  </si>
  <si>
    <t>AUD</t>
  </si>
  <si>
    <t>CAD</t>
  </si>
  <si>
    <t>CHF</t>
  </si>
  <si>
    <t>EUR</t>
  </si>
  <si>
    <t>GBP</t>
  </si>
  <si>
    <t>JPY</t>
  </si>
  <si>
    <t>NZD</t>
  </si>
  <si>
    <t>USD</t>
  </si>
  <si>
    <t>通貨ペア</t>
  </si>
  <si>
    <t>ＥＵＲ/JPY</t>
  </si>
  <si>
    <t>時間足</t>
  </si>
  <si>
    <t>日足</t>
  </si>
  <si>
    <t>当初資金</t>
  </si>
  <si>
    <t>最終資金</t>
  </si>
  <si>
    <t>エントリー理由</t>
  </si>
  <si>
    <t>PBを2017年より検証。ルールは10MA/20MAを実体が抜けている。または、当たっている。十字線も同様の扱いの時にエントリー指示をする。ロスカットはエントリー時の高値/安値とする.フィボナッチに達しないときは同値撤退。</t>
  </si>
  <si>
    <t>決済理由</t>
  </si>
  <si>
    <t>・FB200</t>
  </si>
  <si>
    <t>損益金額</t>
  </si>
  <si>
    <t>損益pips</t>
  </si>
  <si>
    <t>最大ドローアップ</t>
  </si>
  <si>
    <t>最大ドローダウン</t>
  </si>
  <si>
    <t>勝数</t>
  </si>
  <si>
    <t>負数</t>
  </si>
  <si>
    <t>引分</t>
  </si>
  <si>
    <t>勝率</t>
  </si>
  <si>
    <t>最大連勝</t>
  </si>
  <si>
    <t>最大連敗</t>
  </si>
  <si>
    <t>No.</t>
  </si>
  <si>
    <t>資金</t>
  </si>
  <si>
    <t>エントリー</t>
  </si>
  <si>
    <t>リスク（1%）</t>
  </si>
  <si>
    <t>ロット</t>
  </si>
  <si>
    <t>決済</t>
  </si>
  <si>
    <t>損益</t>
  </si>
  <si>
    <t>西暦</t>
  </si>
  <si>
    <t>日付</t>
  </si>
  <si>
    <t>売買</t>
  </si>
  <si>
    <t>レート</t>
  </si>
  <si>
    <t>pips</t>
  </si>
  <si>
    <t>損失上限</t>
  </si>
  <si>
    <t>金額</t>
  </si>
  <si>
    <t>買</t>
  </si>
  <si>
    <t>10/30.</t>
  </si>
  <si>
    <t xml:space="preserve"> </t>
  </si>
  <si>
    <t>売</t>
  </si>
  <si>
    <t>※実体が中央より上にない「ＰＢ」はトレードをしないほうがいいのでしょうか？</t>
  </si>
  <si>
    <t>※正式な「ＰＢ」の形ではないのにトレードをしたのが原因？</t>
  </si>
  <si>
    <t>※FIB150/200はロスカット</t>
  </si>
  <si>
    <t>※FIB200はロスカット</t>
  </si>
  <si>
    <t>※大切な学びのある「ロスカット」！エントリー時に必ずスットプ設定をしていないと日足で場が見れない場合は命取りになる！エントリーとストップが同じ日に設定をする！</t>
  </si>
  <si>
    <t>※ルール化（同一日にエントリー＆スットプ完了）</t>
  </si>
  <si>
    <t>※元本割れ</t>
  </si>
  <si>
    <t>・FB150</t>
  </si>
  <si>
    <t>PBを2014年より検証。ルールは10MA/20MAを実体が抜けている。または、当たっている。十字線も同様の扱いの時にエントリー指示をする。ロスカットはエントリー時の高値/安値とする。
フィボナッチに達しないときは同値撤退。</t>
  </si>
  <si>
    <t>・FB1.27</t>
  </si>
  <si>
    <t>【重要なトレードの考え方】</t>
  </si>
  <si>
    <t>※</t>
  </si>
  <si>
    <t>44の次のサインが出たが！ロスカットになるのが怖くてエントリーできなかった</t>
  </si>
  <si>
    <t>気付き　質問</t>
  </si>
  <si>
    <t>①ＥＵＲＪＰＹと時と同じ
USDJPY「日足」の時と同様にエントリー～決済までの時間がかかる。
ただ、その分最初の資産金額にもよるが利益額が大きい
②ＦＩBの200に到達しないことがあった。一時は元金割れを起こしたが勝率も５０％切ったけど資金はプラスで検証を終了することができた。</t>
  </si>
  <si>
    <t>感想</t>
  </si>
  <si>
    <t xml:space="preserve">USDJPY「日足」の時と同様にエントリー～決済までの時間がかかる。
ただ、その分最初の資産金額にもよるが利益額が大きいと感じた。
</t>
  </si>
  <si>
    <t>今後</t>
  </si>
  <si>
    <t>・「ＥＵＲＪＰＹ」日足はUSDJPYと同じで決済までの時間がかかります。時間軸をなるべく「4時間/1時間」でやれたらと思います。引き続き「ＥＵＲＪＰＹ」の4時間/1時間足で検証を進めます。</t>
  </si>
  <si>
    <t>検証終了通貨</t>
  </si>
  <si>
    <t>ルール</t>
  </si>
  <si>
    <t>終了日</t>
  </si>
  <si>
    <t>PB。EB</t>
  </si>
  <si>
    <t>USD/JPY</t>
  </si>
  <si>
    <t>PB.EB</t>
  </si>
  <si>
    <t>GBP/USD</t>
  </si>
  <si>
    <t xml:space="preserve">EUR/JPY </t>
  </si>
  <si>
    <t>USD/CHF</t>
  </si>
  <si>
    <t>EUR/USD</t>
  </si>
  <si>
    <t>AUD/USD</t>
  </si>
  <si>
    <t>AUD/JPY</t>
  </si>
  <si>
    <t>NZD/USD</t>
  </si>
  <si>
    <t>GBP/JPY</t>
  </si>
  <si>
    <t>EUR/AUD</t>
  </si>
  <si>
    <t>NZD/JPY</t>
  </si>
  <si>
    <t>CAD/JPY</t>
  </si>
  <si>
    <t>CHF/JPY</t>
  </si>
  <si>
    <t>60分足</t>
  </si>
  <si>
    <t>10MA・20MAの両方の上側にキャンドルがあれば買い方向、下側なら売り方向。MAに触れてPB出現でエントリー待ち、PB高値or安値ブレイクでエントリー。</t>
  </si>
  <si>
    <t>・トレーリングストップ（ダウ理論）エリオット波動理論・ボリンジャーバンドσ±２</t>
  </si>
  <si>
    <t>リスク（2%）</t>
  </si>
  <si>
    <t>・トレーリングストップ（ダウ理論）</t>
  </si>
  <si>
    <t>リスク（3%）</t>
  </si>
</sst>
</file>

<file path=xl/styles.xml><?xml version="1.0" encoding="utf-8"?>
<styleSheet xmlns="http://schemas.openxmlformats.org/spreadsheetml/2006/main">
  <numFmts count="10">
    <numFmt numFmtId="176" formatCode="0.00_ "/>
    <numFmt numFmtId="177" formatCode="#,##0_ "/>
    <numFmt numFmtId="178" formatCode="0.0_ ;[Red]\-0.0\ "/>
    <numFmt numFmtId="179" formatCode="_-&quot;\&quot;* #,##0_-\ ;\-&quot;\&quot;* #,##0_-\ ;_-&quot;\&quot;* &quot;-&quot;??_-\ ;_-@_-"/>
    <numFmt numFmtId="180" formatCode="#,##0_ ;[Red]\-#,##0\ "/>
    <numFmt numFmtId="181" formatCode="_ * #,##0_ ;_ * \-#,##0_ ;_ * &quot;-&quot;??_ ;_ @_ "/>
    <numFmt numFmtId="182" formatCode="_-&quot;\&quot;* #,##0_-;\-&quot;\&quot;* #,##0_-;_-&quot;\&quot;* &quot;-&quot;_-;_-@_-"/>
    <numFmt numFmtId="183" formatCode="_-* #,##0_-;\-* #,##0_-;_-* &quot;-&quot;_-;_-@_-"/>
    <numFmt numFmtId="184" formatCode="0.0%"/>
    <numFmt numFmtId="185" formatCode="m/d;@"/>
  </numFmts>
  <fonts count="33">
    <font>
      <sz val="11"/>
      <color indexed="8"/>
      <name val="ＭＳ Ｐゴシック"/>
      <charset val="128"/>
    </font>
    <font>
      <b/>
      <sz val="11"/>
      <color indexed="8"/>
      <name val="ＭＳ Ｐゴシック"/>
      <charset val="128"/>
    </font>
    <font>
      <b/>
      <sz val="11"/>
      <color theme="1"/>
      <name val="ＭＳ Ｐゴシック"/>
      <charset val="128"/>
      <scheme val="minor"/>
    </font>
    <font>
      <sz val="11"/>
      <name val="ＭＳ Ｐゴシック"/>
      <charset val="128"/>
      <scheme val="minor"/>
    </font>
    <font>
      <sz val="14"/>
      <color indexed="8"/>
      <name val="ＭＳ Ｐゴシック"/>
      <charset val="128"/>
    </font>
    <font>
      <b/>
      <sz val="14"/>
      <color indexed="8"/>
      <name val="ＭＳ Ｐゴシック"/>
      <charset val="128"/>
    </font>
    <font>
      <b/>
      <sz val="14"/>
      <color rgb="FFFF0000"/>
      <name val="ＭＳ Ｐゴシック"/>
      <charset val="128"/>
    </font>
    <font>
      <b/>
      <sz val="14"/>
      <name val="ＭＳ Ｐゴシック"/>
      <charset val="128"/>
    </font>
    <font>
      <sz val="14"/>
      <name val="ＭＳ Ｐゴシック"/>
      <charset val="128"/>
    </font>
    <font>
      <sz val="11"/>
      <color rgb="FF000000"/>
      <name val="ＭＳ Ｐゴシック"/>
      <charset val="128"/>
    </font>
    <font>
      <b/>
      <sz val="12"/>
      <color indexed="8"/>
      <name val="ＭＳ Ｐゴシック"/>
      <charset val="128"/>
    </font>
    <font>
      <sz val="22"/>
      <color indexed="8"/>
      <name val="ＭＳ Ｐゴシック"/>
      <charset val="128"/>
    </font>
    <font>
      <b/>
      <sz val="16"/>
      <color rgb="FFFF0000"/>
      <name val="ＭＳ Ｐゴシック"/>
      <charset val="128"/>
    </font>
    <font>
      <sz val="11"/>
      <color rgb="FFFF0000"/>
      <name val="ＭＳ Ｐゴシック"/>
      <charset val="128"/>
    </font>
    <font>
      <sz val="11"/>
      <color rgb="FFFF0000"/>
      <name val="ＭＳ Ｐゴシック"/>
      <charset val="128"/>
      <scheme val="minor"/>
    </font>
    <font>
      <sz val="11"/>
      <color indexed="8"/>
      <name val="ＭＳ Ｐゴシック"/>
      <charset val="128"/>
      <scheme val="minor"/>
    </font>
    <font>
      <sz val="11"/>
      <color theme="1"/>
      <name val="ＭＳ Ｐゴシック"/>
      <charset val="128"/>
      <scheme val="minor"/>
    </font>
    <font>
      <sz val="11"/>
      <color theme="0"/>
      <name val="ＭＳ Ｐゴシック"/>
      <charset val="128"/>
      <scheme val="minor"/>
    </font>
    <font>
      <b/>
      <sz val="11"/>
      <color rgb="FFFA7D00"/>
      <name val="ＭＳ Ｐゴシック"/>
      <charset val="128"/>
      <scheme val="minor"/>
    </font>
    <font>
      <b/>
      <sz val="15"/>
      <color theme="3"/>
      <name val="ＭＳ Ｐゴシック"/>
      <charset val="128"/>
      <scheme val="minor"/>
    </font>
    <font>
      <b/>
      <sz val="11"/>
      <color rgb="FF3F3F3F"/>
      <name val="ＭＳ Ｐゴシック"/>
      <charset val="128"/>
      <scheme val="minor"/>
    </font>
    <font>
      <b/>
      <sz val="11"/>
      <color theme="3"/>
      <name val="ＭＳ Ｐゴシック"/>
      <charset val="128"/>
      <scheme val="minor"/>
    </font>
    <font>
      <b/>
      <sz val="18"/>
      <color theme="3"/>
      <name val="ＭＳ Ｐゴシック"/>
      <charset val="128"/>
      <scheme val="major"/>
    </font>
    <font>
      <u/>
      <sz val="11"/>
      <color rgb="FF0000FF"/>
      <name val="ＭＳ Ｐゴシック"/>
      <charset val="128"/>
      <scheme val="minor"/>
    </font>
    <font>
      <i/>
      <sz val="11"/>
      <color rgb="FF7F7F7F"/>
      <name val="ＭＳ Ｐゴシック"/>
      <charset val="128"/>
      <scheme val="minor"/>
    </font>
    <font>
      <u/>
      <sz val="11"/>
      <color rgb="FF800080"/>
      <name val="ＭＳ Ｐゴシック"/>
      <charset val="128"/>
      <scheme val="minor"/>
    </font>
    <font>
      <sz val="11"/>
      <color rgb="FF3F3F76"/>
      <name val="ＭＳ Ｐゴシック"/>
      <charset val="128"/>
      <scheme val="minor"/>
    </font>
    <font>
      <b/>
      <sz val="11"/>
      <color theme="0"/>
      <name val="ＭＳ Ｐゴシック"/>
      <charset val="128"/>
      <scheme val="minor"/>
    </font>
    <font>
      <b/>
      <sz val="13"/>
      <color theme="3"/>
      <name val="ＭＳ Ｐゴシック"/>
      <charset val="128"/>
      <scheme val="minor"/>
    </font>
    <font>
      <sz val="11"/>
      <color rgb="FF006100"/>
      <name val="ＭＳ Ｐゴシック"/>
      <charset val="128"/>
      <scheme val="minor"/>
    </font>
    <font>
      <sz val="11"/>
      <color rgb="FFFA7D00"/>
      <name val="ＭＳ Ｐゴシック"/>
      <charset val="128"/>
      <scheme val="minor"/>
    </font>
    <font>
      <sz val="11"/>
      <color rgb="FF9C6500"/>
      <name val="ＭＳ Ｐゴシック"/>
      <charset val="128"/>
      <scheme val="minor"/>
    </font>
    <font>
      <sz val="11"/>
      <color rgb="FF9C0006"/>
      <name val="ＭＳ Ｐゴシック"/>
      <charset val="128"/>
      <scheme val="minor"/>
    </font>
  </fonts>
  <fills count="40">
    <fill>
      <patternFill patternType="none"/>
    </fill>
    <fill>
      <patternFill patternType="gray125"/>
    </fill>
    <fill>
      <patternFill patternType="solid">
        <fgColor theme="8" tint="0.799981688894314"/>
        <bgColor indexed="64"/>
      </patternFill>
    </fill>
    <fill>
      <patternFill patternType="solid">
        <fgColor rgb="FFCCFFFF"/>
        <bgColor indexed="64"/>
      </patternFill>
    </fill>
    <fill>
      <patternFill patternType="solid">
        <fgColor rgb="FFFFCCFF"/>
        <bgColor indexed="64"/>
      </patternFill>
    </fill>
    <fill>
      <patternFill patternType="solid">
        <fgColor rgb="FFFFFFCC"/>
        <bgColor indexed="64"/>
      </patternFill>
    </fill>
    <fill>
      <patternFill patternType="solid">
        <fgColor rgb="FFFFCC99"/>
        <bgColor indexed="64"/>
      </patternFill>
    </fill>
    <fill>
      <patternFill patternType="solid">
        <fgColor rgb="FFEAEAEA"/>
        <bgColor indexed="64"/>
      </patternFill>
    </fill>
    <fill>
      <patternFill patternType="solid">
        <fgColor rgb="FFCCFFCC"/>
        <bgColor indexed="64"/>
      </patternFill>
    </fill>
    <fill>
      <patternFill patternType="solid">
        <fgColor rgb="FFCCCCFF"/>
        <bgColor indexed="64"/>
      </patternFill>
    </fill>
    <fill>
      <patternFill patternType="solid">
        <fgColor rgb="FFFFFF99"/>
        <bgColor indexed="64"/>
      </patternFill>
    </fill>
    <fill>
      <patternFill patternType="solid">
        <fgColor theme="8" tint="0.399975585192419"/>
        <bgColor indexed="64"/>
      </patternFill>
    </fill>
    <fill>
      <patternFill patternType="solid">
        <fgColor rgb="FFFFFF00"/>
        <bgColor indexed="64"/>
      </patternFill>
    </fill>
    <fill>
      <patternFill patternType="solid">
        <fgColor theme="9" tint="0.599993896298105"/>
        <bgColor indexed="64"/>
      </patternFill>
    </fill>
    <fill>
      <patternFill patternType="solid">
        <fgColor theme="6"/>
        <bgColor indexed="64"/>
      </patternFill>
    </fill>
    <fill>
      <patternFill patternType="solid">
        <fgColor rgb="FFF2F2F2"/>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4" tint="0.399975585192419"/>
        <bgColor indexed="64"/>
      </patternFill>
    </fill>
    <fill>
      <patternFill patternType="solid">
        <fgColor theme="7"/>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rgb="FFA5A5A5"/>
        <bgColor indexed="64"/>
      </patternFill>
    </fill>
    <fill>
      <patternFill patternType="solid">
        <fgColor rgb="FFC6EFCE"/>
        <bgColor indexed="64"/>
      </patternFill>
    </fill>
    <fill>
      <patternFill patternType="solid">
        <fgColor theme="9"/>
        <bgColor indexed="64"/>
      </patternFill>
    </fill>
    <fill>
      <patternFill patternType="solid">
        <fgColor theme="8"/>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rgb="FFFFEB9C"/>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5" tint="0.599993896298105"/>
        <bgColor indexed="64"/>
      </patternFill>
    </fill>
    <fill>
      <patternFill patternType="solid">
        <fgColor rgb="FFFFC7CE"/>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399975585192419"/>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183" fontId="0" fillId="0" borderId="0" applyFont="0" applyFill="0" applyBorder="0" applyAlignment="0" applyProtection="0">
      <alignment vertical="center"/>
    </xf>
    <xf numFmtId="0" fontId="26" fillId="6" borderId="12" applyNumberFormat="0" applyAlignment="0" applyProtection="0">
      <alignment vertical="center"/>
    </xf>
    <xf numFmtId="181" fontId="15" fillId="0" borderId="0" applyFont="0" applyFill="0" applyBorder="0" applyAlignment="0" applyProtection="0">
      <alignment vertical="center"/>
    </xf>
    <xf numFmtId="182" fontId="0" fillId="0" borderId="0" applyFont="0" applyFill="0" applyBorder="0" applyAlignment="0" applyProtection="0">
      <alignment vertical="center"/>
    </xf>
    <xf numFmtId="0" fontId="16" fillId="23" borderId="0" applyNumberFormat="0" applyBorder="0" applyAlignment="0" applyProtection="0">
      <alignment vertical="center"/>
    </xf>
    <xf numFmtId="179" fontId="15" fillId="0" borderId="0" applyFont="0" applyFill="0" applyBorder="0" applyAlignment="0" applyProtection="0">
      <alignment vertical="center"/>
    </xf>
    <xf numFmtId="0" fontId="16" fillId="18" borderId="0" applyNumberFormat="0" applyBorder="0" applyAlignment="0" applyProtection="0">
      <alignment vertical="center"/>
    </xf>
    <xf numFmtId="0" fontId="0" fillId="5" borderId="14" applyNumberFormat="0" applyFont="0" applyAlignment="0" applyProtection="0">
      <alignment vertical="center"/>
    </xf>
    <xf numFmtId="9"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17" fillId="22" borderId="0" applyNumberFormat="0" applyBorder="0" applyAlignment="0" applyProtection="0">
      <alignment vertical="center"/>
    </xf>
    <xf numFmtId="0" fontId="25" fillId="0" borderId="0" applyNumberFormat="0" applyFill="0" applyBorder="0" applyAlignment="0" applyProtection="0">
      <alignment vertical="center"/>
    </xf>
    <xf numFmtId="0" fontId="29" fillId="30" borderId="0" applyNumberFormat="0" applyBorder="0" applyAlignment="0" applyProtection="0">
      <alignment vertical="center"/>
    </xf>
    <xf numFmtId="0" fontId="14" fillId="0" borderId="0" applyNumberFormat="0" applyFill="0" applyBorder="0" applyAlignment="0" applyProtection="0">
      <alignment vertical="center"/>
    </xf>
    <xf numFmtId="0" fontId="30" fillId="0" borderId="19" applyNumberFormat="0" applyFill="0" applyAlignment="0" applyProtection="0">
      <alignment vertical="center"/>
    </xf>
    <xf numFmtId="0" fontId="22"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7" fillId="31" borderId="0" applyNumberFormat="0" applyBorder="0" applyAlignment="0" applyProtection="0">
      <alignment vertical="center"/>
    </xf>
    <xf numFmtId="0" fontId="20" fillId="15" borderId="15" applyNumberFormat="0" applyAlignment="0" applyProtection="0">
      <alignment vertical="center"/>
    </xf>
    <xf numFmtId="0" fontId="19" fillId="0" borderId="13" applyNumberFormat="0" applyFill="0" applyAlignment="0" applyProtection="0">
      <alignment vertical="center"/>
    </xf>
    <xf numFmtId="0" fontId="28" fillId="0" borderId="18" applyNumberFormat="0" applyFill="0" applyAlignment="0" applyProtection="0">
      <alignment vertical="center"/>
    </xf>
    <xf numFmtId="0" fontId="18" fillId="15" borderId="12" applyNumberFormat="0" applyAlignment="0" applyProtection="0">
      <alignment vertical="center"/>
    </xf>
    <xf numFmtId="0" fontId="21" fillId="0" borderId="16" applyNumberFormat="0" applyFill="0" applyAlignment="0" applyProtection="0">
      <alignment vertical="center"/>
    </xf>
    <xf numFmtId="0" fontId="21" fillId="0" borderId="0" applyNumberFormat="0" applyFill="0" applyBorder="0" applyAlignment="0" applyProtection="0">
      <alignment vertical="center"/>
    </xf>
    <xf numFmtId="0" fontId="17" fillId="11" borderId="0" applyNumberFormat="0" applyBorder="0" applyAlignment="0" applyProtection="0">
      <alignment vertical="center"/>
    </xf>
    <xf numFmtId="0" fontId="27" fillId="29" borderId="17" applyNumberFormat="0" applyAlignment="0" applyProtection="0">
      <alignment vertical="center"/>
    </xf>
    <xf numFmtId="0" fontId="16" fillId="17" borderId="0" applyNumberFormat="0" applyBorder="0" applyAlignment="0" applyProtection="0">
      <alignment vertical="center"/>
    </xf>
    <xf numFmtId="0" fontId="2" fillId="0" borderId="20" applyNumberFormat="0" applyFill="0" applyAlignment="0" applyProtection="0">
      <alignment vertical="center"/>
    </xf>
    <xf numFmtId="0" fontId="32" fillId="39" borderId="0" applyNumberFormat="0" applyBorder="0" applyAlignment="0" applyProtection="0">
      <alignment vertical="center"/>
    </xf>
    <xf numFmtId="0" fontId="31" fillId="35" borderId="0" applyNumberFormat="0" applyBorder="0" applyAlignment="0" applyProtection="0">
      <alignment vertical="center"/>
    </xf>
    <xf numFmtId="0" fontId="17" fillId="21" borderId="0" applyNumberFormat="0" applyBorder="0" applyAlignment="0" applyProtection="0">
      <alignment vertical="center"/>
    </xf>
    <xf numFmtId="0" fontId="16" fillId="20" borderId="0" applyNumberFormat="0" applyBorder="0" applyAlignment="0" applyProtection="0">
      <alignment vertical="center"/>
    </xf>
    <xf numFmtId="0" fontId="16" fillId="2" borderId="0" applyNumberFormat="0" applyBorder="0" applyAlignment="0" applyProtection="0">
      <alignment vertical="center"/>
    </xf>
    <xf numFmtId="0" fontId="17" fillId="25" borderId="0" applyNumberFormat="0" applyBorder="0" applyAlignment="0" applyProtection="0">
      <alignment vertical="center"/>
    </xf>
    <xf numFmtId="0" fontId="16" fillId="28" borderId="0" applyNumberFormat="0" applyBorder="0" applyAlignment="0" applyProtection="0">
      <alignment vertical="center"/>
    </xf>
    <xf numFmtId="0" fontId="16" fillId="38" borderId="0" applyNumberFormat="0" applyBorder="0" applyAlignment="0" applyProtection="0">
      <alignment vertical="center"/>
    </xf>
    <xf numFmtId="0" fontId="16" fillId="37" borderId="0" applyNumberFormat="0" applyBorder="0" applyAlignment="0" applyProtection="0">
      <alignment vertical="center"/>
    </xf>
    <xf numFmtId="0" fontId="17" fillId="36" borderId="0" applyNumberFormat="0" applyBorder="0" applyAlignment="0" applyProtection="0">
      <alignment vertical="center"/>
    </xf>
    <xf numFmtId="0" fontId="17" fillId="14" borderId="0" applyNumberFormat="0" applyBorder="0" applyAlignment="0" applyProtection="0">
      <alignment vertical="center"/>
    </xf>
    <xf numFmtId="0" fontId="16" fillId="27" borderId="0" applyNumberFormat="0" applyBorder="0" applyAlignment="0" applyProtection="0">
      <alignment vertical="center"/>
    </xf>
    <xf numFmtId="0" fontId="16" fillId="34" borderId="0" applyNumberFormat="0" applyBorder="0" applyAlignment="0" applyProtection="0">
      <alignment vertical="center"/>
    </xf>
    <xf numFmtId="0" fontId="17" fillId="33" borderId="0" applyNumberFormat="0" applyBorder="0" applyAlignment="0" applyProtection="0">
      <alignment vertical="center"/>
    </xf>
    <xf numFmtId="0" fontId="17" fillId="26" borderId="0" applyNumberFormat="0" applyBorder="0" applyAlignment="0" applyProtection="0">
      <alignment vertical="center"/>
    </xf>
    <xf numFmtId="0" fontId="16" fillId="24" borderId="0" applyNumberFormat="0" applyBorder="0" applyAlignment="0" applyProtection="0">
      <alignment vertical="center"/>
    </xf>
    <xf numFmtId="0" fontId="17" fillId="19" borderId="0" applyNumberFormat="0" applyBorder="0" applyAlignment="0" applyProtection="0">
      <alignment vertical="center"/>
    </xf>
    <xf numFmtId="0" fontId="17" fillId="32" borderId="0" applyNumberFormat="0" applyBorder="0" applyAlignment="0" applyProtection="0">
      <alignment vertical="center"/>
    </xf>
    <xf numFmtId="0" fontId="16" fillId="13" borderId="0" applyNumberFormat="0" applyBorder="0" applyAlignment="0" applyProtection="0">
      <alignment vertical="center"/>
    </xf>
    <xf numFmtId="0" fontId="17" fillId="16" borderId="0" applyNumberFormat="0" applyBorder="0" applyAlignment="0" applyProtection="0">
      <alignment vertical="center"/>
    </xf>
    <xf numFmtId="0" fontId="0" fillId="0" borderId="0">
      <alignment vertical="center"/>
    </xf>
    <xf numFmtId="0" fontId="0" fillId="0" borderId="0">
      <alignment vertical="center"/>
    </xf>
  </cellStyleXfs>
  <cellXfs count="91">
    <xf numFmtId="0" fontId="0" fillId="0" borderId="0" xfId="0">
      <alignment vertical="center"/>
    </xf>
    <xf numFmtId="0" fontId="1" fillId="0" borderId="0" xfId="0" applyFont="1" applyAlignment="1">
      <alignment horizontal="center" vertical="center"/>
    </xf>
    <xf numFmtId="0" fontId="2" fillId="2"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180" fontId="0" fillId="0" borderId="1" xfId="0" applyNumberFormat="1" applyBorder="1" applyAlignment="1">
      <alignment horizontal="center" vertical="center"/>
    </xf>
    <xf numFmtId="178" fontId="0" fillId="0" borderId="1" xfId="0" applyNumberFormat="1" applyBorder="1" applyAlignment="1">
      <alignment horizontal="center" vertical="center"/>
    </xf>
    <xf numFmtId="0" fontId="2" fillId="2" borderId="2" xfId="0" applyFont="1" applyFill="1" applyBorder="1" applyAlignment="1">
      <alignment horizontal="center" vertical="center"/>
    </xf>
    <xf numFmtId="0" fontId="0" fillId="0" borderId="2" xfId="0" applyBorder="1" applyAlignment="1">
      <alignment horizontal="center" vertical="center"/>
    </xf>
    <xf numFmtId="0" fontId="2" fillId="0" borderId="3" xfId="0" applyFont="1" applyFill="1" applyBorder="1" applyAlignment="1">
      <alignment horizontal="center" vertical="center"/>
    </xf>
    <xf numFmtId="0" fontId="0" fillId="0" borderId="4" xfId="0" applyFill="1" applyBorder="1" applyAlignment="1">
      <alignment horizontal="center" vertical="center"/>
    </xf>
    <xf numFmtId="0" fontId="2" fillId="0" borderId="4" xfId="0" applyFont="1" applyFill="1" applyBorder="1" applyAlignment="1">
      <alignment horizontal="center" vertical="center"/>
    </xf>
    <xf numFmtId="0" fontId="0" fillId="0" borderId="3" xfId="0" applyFill="1" applyBorder="1" applyAlignment="1">
      <alignment horizontal="center" vertical="center"/>
    </xf>
    <xf numFmtId="0" fontId="2" fillId="3" borderId="5" xfId="0" applyFont="1" applyFill="1" applyBorder="1" applyAlignment="1">
      <alignment horizontal="center" vertical="center" shrinkToFit="1"/>
    </xf>
    <xf numFmtId="0" fontId="2" fillId="4" borderId="6" xfId="0" applyFont="1" applyFill="1" applyBorder="1" applyAlignment="1">
      <alignment horizontal="center" vertical="center" shrinkToFit="1"/>
    </xf>
    <xf numFmtId="0" fontId="2" fillId="4" borderId="7" xfId="0" applyFont="1" applyFill="1" applyBorder="1" applyAlignment="1">
      <alignment horizontal="center" vertical="center" shrinkToFit="1"/>
    </xf>
    <xf numFmtId="0" fontId="2" fillId="5" borderId="8" xfId="0" applyFont="1" applyFill="1" applyBorder="1" applyAlignment="1">
      <alignment horizontal="center" vertical="center" shrinkToFit="1"/>
    </xf>
    <xf numFmtId="0" fontId="2" fillId="5" borderId="3" xfId="0" applyFont="1" applyFill="1" applyBorder="1" applyAlignment="1">
      <alignment horizontal="center" vertical="center" shrinkToFit="1"/>
    </xf>
    <xf numFmtId="0" fontId="2" fillId="3" borderId="1" xfId="0" applyFont="1" applyFill="1" applyBorder="1" applyAlignment="1">
      <alignment horizontal="center" vertical="center" shrinkToFit="1"/>
    </xf>
    <xf numFmtId="0" fontId="2" fillId="4" borderId="8" xfId="0" applyFont="1" applyFill="1" applyBorder="1" applyAlignment="1">
      <alignment horizontal="center" vertical="center" shrinkToFit="1"/>
    </xf>
    <xf numFmtId="0" fontId="2" fillId="4" borderId="9" xfId="0" applyFont="1" applyFill="1" applyBorder="1" applyAlignment="1">
      <alignment horizontal="center" vertical="center" shrinkToFit="1"/>
    </xf>
    <xf numFmtId="0" fontId="2" fillId="5" borderId="1" xfId="0" applyFont="1" applyFill="1" applyBorder="1" applyAlignment="1">
      <alignment horizontal="center" vertical="center" shrinkToFit="1"/>
    </xf>
    <xf numFmtId="0" fontId="2" fillId="5" borderId="10" xfId="0" applyFont="1" applyFill="1" applyBorder="1" applyAlignment="1">
      <alignment horizontal="center" vertical="center" shrinkToFit="1"/>
    </xf>
    <xf numFmtId="0" fontId="3" fillId="0" borderId="1" xfId="0" applyFont="1" applyFill="1" applyBorder="1" applyAlignment="1">
      <alignment horizontal="center" vertical="center"/>
    </xf>
    <xf numFmtId="177" fontId="3" fillId="0" borderId="1" xfId="0" applyNumberFormat="1" applyFont="1" applyFill="1" applyBorder="1" applyAlignment="1">
      <alignment horizontal="center" vertical="center"/>
    </xf>
    <xf numFmtId="185" fontId="3" fillId="0" borderId="1" xfId="0" applyNumberFormat="1" applyFont="1" applyFill="1" applyBorder="1" applyAlignment="1">
      <alignment horizontal="center" vertical="center"/>
    </xf>
    <xf numFmtId="177" fontId="0" fillId="0" borderId="1" xfId="0" applyNumberFormat="1" applyBorder="1" applyAlignment="1">
      <alignment horizontal="center" vertical="center"/>
    </xf>
    <xf numFmtId="0" fontId="0" fillId="0" borderId="1" xfId="0" applyBorder="1" applyAlignment="1">
      <alignment vertical="center"/>
    </xf>
    <xf numFmtId="0" fontId="2" fillId="2" borderId="1" xfId="0" applyFont="1" applyFill="1" applyBorder="1" applyAlignment="1">
      <alignment horizontal="center" vertical="center" shrinkToFit="1"/>
    </xf>
    <xf numFmtId="184" fontId="0" fillId="0" borderId="1" xfId="9" applyNumberFormat="1" applyFont="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2" fillId="2" borderId="6" xfId="0" applyFont="1" applyFill="1" applyBorder="1" applyAlignment="1">
      <alignment vertical="center"/>
    </xf>
    <xf numFmtId="0" fontId="2" fillId="2" borderId="11" xfId="0" applyFont="1" applyFill="1" applyBorder="1" applyAlignment="1">
      <alignment vertical="center"/>
    </xf>
    <xf numFmtId="184" fontId="0" fillId="0" borderId="3" xfId="9" applyNumberFormat="1" applyFont="1" applyFill="1" applyBorder="1" applyAlignment="1">
      <alignment horizontal="center" vertical="center"/>
    </xf>
    <xf numFmtId="0" fontId="2" fillId="0" borderId="3" xfId="0" applyFont="1" applyFill="1" applyBorder="1" applyAlignment="1">
      <alignment vertical="center"/>
    </xf>
    <xf numFmtId="0" fontId="0" fillId="0" borderId="3" xfId="0" applyBorder="1" applyAlignment="1">
      <alignment horizontal="center" vertical="center"/>
    </xf>
    <xf numFmtId="0" fontId="2" fillId="5" borderId="11" xfId="0" applyFont="1" applyFill="1" applyBorder="1" applyAlignment="1">
      <alignment horizontal="center" vertical="center" shrinkToFit="1"/>
    </xf>
    <xf numFmtId="0" fontId="2" fillId="6" borderId="8" xfId="0" applyFont="1" applyFill="1" applyBorder="1" applyAlignment="1">
      <alignment horizontal="center" vertical="center" shrinkToFit="1"/>
    </xf>
    <xf numFmtId="0" fontId="2" fillId="6" borderId="3" xfId="0" applyFont="1" applyFill="1" applyBorder="1" applyAlignment="1">
      <alignment horizontal="center" vertical="center" shrinkToFit="1"/>
    </xf>
    <xf numFmtId="0" fontId="2" fillId="6" borderId="11" xfId="0" applyFont="1" applyFill="1" applyBorder="1" applyAlignment="1">
      <alignment horizontal="center" vertical="center" shrinkToFit="1"/>
    </xf>
    <xf numFmtId="0" fontId="2" fillId="7" borderId="1" xfId="0" applyFont="1" applyFill="1" applyBorder="1" applyAlignment="1">
      <alignment horizontal="center" vertical="center" shrinkToFit="1"/>
    </xf>
    <xf numFmtId="0" fontId="2" fillId="8" borderId="8" xfId="0" applyFont="1" applyFill="1" applyBorder="1" applyAlignment="1">
      <alignment horizontal="center" vertical="center" shrinkToFit="1"/>
    </xf>
    <xf numFmtId="0" fontId="2" fillId="8" borderId="3" xfId="0" applyFont="1" applyFill="1" applyBorder="1" applyAlignment="1">
      <alignment horizontal="center" vertical="center" shrinkToFit="1"/>
    </xf>
    <xf numFmtId="0" fontId="2" fillId="6" borderId="1" xfId="0" applyFont="1" applyFill="1" applyBorder="1" applyAlignment="1">
      <alignment horizontal="center" vertical="center" shrinkToFit="1"/>
    </xf>
    <xf numFmtId="0" fontId="2" fillId="6" borderId="10" xfId="0" applyFont="1" applyFill="1" applyBorder="1" applyAlignment="1">
      <alignment horizontal="center" vertical="center" shrinkToFit="1"/>
    </xf>
    <xf numFmtId="0" fontId="2" fillId="8" borderId="1" xfId="0" applyFont="1" applyFill="1" applyBorder="1" applyAlignment="1">
      <alignment horizontal="center" vertical="center" shrinkToFit="1"/>
    </xf>
    <xf numFmtId="0" fontId="2" fillId="8" borderId="10" xfId="0" applyFont="1" applyFill="1" applyBorder="1" applyAlignment="1">
      <alignment horizontal="center" vertical="center" shrinkToFit="1"/>
    </xf>
    <xf numFmtId="176" fontId="3" fillId="0" borderId="1" xfId="0" applyNumberFormat="1" applyFont="1" applyFill="1" applyBorder="1" applyAlignment="1">
      <alignment horizontal="center" vertical="center"/>
    </xf>
    <xf numFmtId="0" fontId="0" fillId="0" borderId="0" xfId="0" applyAlignment="1">
      <alignment horizontal="center" vertical="center"/>
    </xf>
    <xf numFmtId="0" fontId="2" fillId="8" borderId="11" xfId="0" applyFont="1" applyFill="1" applyBorder="1" applyAlignment="1">
      <alignment horizontal="center" vertical="center" shrinkToFit="1"/>
    </xf>
    <xf numFmtId="0" fontId="2" fillId="9" borderId="1" xfId="0" applyFont="1" applyFill="1" applyBorder="1" applyAlignment="1">
      <alignment horizontal="center" vertical="center" shrinkToFit="1"/>
    </xf>
    <xf numFmtId="180" fontId="3" fillId="0" borderId="1" xfId="0" applyNumberFormat="1" applyFont="1" applyFill="1" applyBorder="1" applyAlignment="1">
      <alignment horizontal="center" vertical="center"/>
    </xf>
    <xf numFmtId="178" fontId="3" fillId="0" borderId="1" xfId="0" applyNumberFormat="1" applyFont="1" applyFill="1" applyBorder="1" applyAlignment="1">
      <alignment horizontal="center" vertical="center"/>
    </xf>
    <xf numFmtId="0" fontId="0" fillId="10" borderId="1" xfId="0" applyFill="1" applyBorder="1" applyAlignment="1">
      <alignment horizontal="center" vertical="center"/>
    </xf>
    <xf numFmtId="177" fontId="0" fillId="10" borderId="1" xfId="0" applyNumberFormat="1" applyFill="1" applyBorder="1" applyAlignment="1">
      <alignment horizontal="center" vertical="center"/>
    </xf>
    <xf numFmtId="0" fontId="0" fillId="0" borderId="0" xfId="0" applyFont="1" applyAlignment="1">
      <alignment horizontal="center" vertical="center"/>
    </xf>
    <xf numFmtId="56" fontId="3" fillId="0" borderId="1" xfId="0" applyNumberFormat="1" applyFont="1" applyFill="1" applyBorder="1" applyAlignment="1">
      <alignment horizontal="center" vertical="center"/>
    </xf>
    <xf numFmtId="0" fontId="4" fillId="0" borderId="0" xfId="0" applyFont="1">
      <alignment vertical="center"/>
    </xf>
    <xf numFmtId="0" fontId="5" fillId="0" borderId="0" xfId="0" applyFont="1" applyAlignment="1">
      <alignment horizontal="center" vertical="center"/>
    </xf>
    <xf numFmtId="0" fontId="4" fillId="0" borderId="0" xfId="0" applyFont="1" applyAlignment="1">
      <alignment horizontal="center" vertical="center"/>
    </xf>
    <xf numFmtId="0" fontId="6" fillId="0" borderId="0" xfId="0" applyFont="1" applyAlignment="1">
      <alignment horizontal="center" vertical="center"/>
    </xf>
    <xf numFmtId="0" fontId="5" fillId="0" borderId="0" xfId="0" applyFont="1" applyAlignment="1">
      <alignment horizontal="left" vertical="center"/>
    </xf>
    <xf numFmtId="0" fontId="5" fillId="11" borderId="1" xfId="0" applyFont="1" applyFill="1" applyBorder="1" applyAlignment="1">
      <alignment horizontal="center" vertical="center"/>
    </xf>
    <xf numFmtId="0" fontId="6" fillId="11" borderId="1" xfId="0" applyFont="1" applyFill="1" applyBorder="1" applyAlignment="1">
      <alignment horizontal="center" vertical="center"/>
    </xf>
    <xf numFmtId="0" fontId="7" fillId="11" borderId="1" xfId="0" applyFont="1" applyFill="1" applyBorder="1" applyAlignment="1">
      <alignment horizontal="center" vertical="center"/>
    </xf>
    <xf numFmtId="0" fontId="5" fillId="0" borderId="1" xfId="0" applyFont="1" applyBorder="1" applyAlignment="1">
      <alignment horizontal="center" vertical="center"/>
    </xf>
    <xf numFmtId="0" fontId="4" fillId="0" borderId="1" xfId="0" applyFont="1" applyBorder="1" applyAlignment="1">
      <alignment horizontal="center" vertical="center"/>
    </xf>
    <xf numFmtId="14" fontId="6" fillId="0" borderId="1" xfId="0" applyNumberFormat="1" applyFont="1" applyBorder="1" applyAlignment="1">
      <alignment horizontal="center" vertical="center"/>
    </xf>
    <xf numFmtId="14" fontId="8" fillId="0" borderId="1" xfId="0" applyNumberFormat="1" applyFont="1" applyBorder="1" applyAlignment="1">
      <alignment horizontal="center" vertical="center"/>
    </xf>
    <xf numFmtId="0" fontId="8" fillId="0" borderId="1" xfId="0" applyFont="1" applyBorder="1" applyAlignment="1">
      <alignment horizontal="center" vertical="center"/>
    </xf>
    <xf numFmtId="0" fontId="6" fillId="0" borderId="1" xfId="0" applyFont="1" applyBorder="1" applyAlignment="1">
      <alignment horizontal="center" vertical="center"/>
    </xf>
    <xf numFmtId="0" fontId="9" fillId="0" borderId="0" xfId="0" applyFont="1" applyAlignment="1">
      <alignment horizontal="left" vertical="top" wrapText="1"/>
    </xf>
    <xf numFmtId="0" fontId="0" fillId="0" borderId="0" xfId="0" applyAlignment="1">
      <alignment horizontal="left" vertical="top"/>
    </xf>
    <xf numFmtId="0" fontId="0" fillId="0" borderId="0" xfId="0" applyFont="1" applyAlignment="1">
      <alignment vertical="top" wrapText="1"/>
    </xf>
    <xf numFmtId="0" fontId="0" fillId="0" borderId="0" xfId="0" applyAlignment="1">
      <alignment vertical="top"/>
    </xf>
    <xf numFmtId="0" fontId="0" fillId="0" borderId="0" xfId="0" applyAlignment="1">
      <alignment vertical="top" wrapText="1"/>
    </xf>
    <xf numFmtId="0" fontId="10" fillId="0" borderId="0" xfId="0" applyFont="1" applyAlignment="1">
      <alignment horizontal="center" vertical="center"/>
    </xf>
    <xf numFmtId="0" fontId="11" fillId="0" borderId="0" xfId="0" applyFont="1">
      <alignment vertical="center"/>
    </xf>
    <xf numFmtId="0" fontId="0" fillId="0" borderId="0" xfId="0" applyFill="1">
      <alignment vertical="center"/>
    </xf>
    <xf numFmtId="0" fontId="12" fillId="0" borderId="0" xfId="0" applyFont="1">
      <alignment vertical="center"/>
    </xf>
    <xf numFmtId="0" fontId="0" fillId="12" borderId="0" xfId="0" applyFill="1">
      <alignment vertical="center"/>
    </xf>
    <xf numFmtId="0" fontId="3" fillId="12" borderId="1" xfId="0" applyFont="1" applyFill="1" applyBorder="1" applyAlignment="1">
      <alignment horizontal="center" vertical="center"/>
    </xf>
    <xf numFmtId="177" fontId="3" fillId="12" borderId="1" xfId="0" applyNumberFormat="1" applyFont="1" applyFill="1" applyBorder="1" applyAlignment="1">
      <alignment horizontal="center" vertical="center"/>
    </xf>
    <xf numFmtId="185" fontId="3" fillId="12" borderId="1" xfId="0" applyNumberFormat="1" applyFont="1" applyFill="1" applyBorder="1" applyAlignment="1">
      <alignment horizontal="center" vertical="center"/>
    </xf>
    <xf numFmtId="176" fontId="3" fillId="12" borderId="1" xfId="0" applyNumberFormat="1" applyFont="1" applyFill="1" applyBorder="1" applyAlignment="1">
      <alignment horizontal="center" vertical="center"/>
    </xf>
    <xf numFmtId="0" fontId="1" fillId="0" borderId="0" xfId="0" applyFont="1" applyFill="1" applyAlignment="1">
      <alignment horizontal="center" vertical="center"/>
    </xf>
    <xf numFmtId="0" fontId="13" fillId="0" borderId="0" xfId="0" applyFont="1" applyFill="1">
      <alignment vertical="center"/>
    </xf>
    <xf numFmtId="180" fontId="3" fillId="12" borderId="1" xfId="0" applyNumberFormat="1" applyFont="1" applyFill="1" applyBorder="1" applyAlignment="1">
      <alignment horizontal="center" vertical="center"/>
    </xf>
    <xf numFmtId="178" fontId="3" fillId="12" borderId="1" xfId="0" applyNumberFormat="1" applyFont="1" applyFill="1" applyBorder="1" applyAlignment="1">
      <alignment horizontal="center" vertical="center"/>
    </xf>
    <xf numFmtId="177" fontId="14" fillId="0" borderId="1" xfId="0" applyNumberFormat="1" applyFont="1" applyFill="1" applyBorder="1" applyAlignment="1">
      <alignment horizontal="center" vertical="center"/>
    </xf>
  </cellXfs>
  <cellStyles count="51">
    <cellStyle name="標準" xfId="0" builtinId="0"/>
    <cellStyle name="桁区切り[0]" xfId="1" builtinId="6"/>
    <cellStyle name="入力" xfId="2" builtinId="20"/>
    <cellStyle name="桁区切り" xfId="3" builtinId="3"/>
    <cellStyle name="通貨[0]" xfId="4" builtinId="7"/>
    <cellStyle name="40% - アクセント 5" xfId="5" builtinId="47"/>
    <cellStyle name="通貨" xfId="6" builtinId="4"/>
    <cellStyle name="20% - アクセント 4" xfId="7" builtinId="42"/>
    <cellStyle name="メモ" xfId="8" builtinId="10"/>
    <cellStyle name="パーセント" xfId="9" builtinId="5"/>
    <cellStyle name="ハイパーリンク" xfId="10" builtinId="8"/>
    <cellStyle name="アクセント 2" xfId="11" builtinId="33"/>
    <cellStyle name="訪問済ハイパーリンク" xfId="12" builtinId="9"/>
    <cellStyle name="良い" xfId="13" builtinId="26"/>
    <cellStyle name="警告文" xfId="14" builtinId="11"/>
    <cellStyle name="リンクセル" xfId="15" builtinId="24"/>
    <cellStyle name="タイトル" xfId="16" builtinId="15"/>
    <cellStyle name="説明文" xfId="17" builtinId="53"/>
    <cellStyle name="アクセント 6" xfId="18" builtinId="49"/>
    <cellStyle name="出力" xfId="19" builtinId="21"/>
    <cellStyle name="見出し 1" xfId="20" builtinId="16"/>
    <cellStyle name="見出し 2" xfId="21" builtinId="17"/>
    <cellStyle name="計算" xfId="22" builtinId="22"/>
    <cellStyle name="見出し 3" xfId="23" builtinId="18"/>
    <cellStyle name="見出し 4" xfId="24" builtinId="19"/>
    <cellStyle name="60% - アクセント 5" xfId="25" builtinId="48"/>
    <cellStyle name="チェックセル" xfId="26" builtinId="23"/>
    <cellStyle name="40% - アクセント 1" xfId="27" builtinId="31"/>
    <cellStyle name="集計" xfId="28" builtinId="25"/>
    <cellStyle name="悪い" xfId="29" builtinId="27"/>
    <cellStyle name="どちらでもない" xfId="30" builtinId="28"/>
    <cellStyle name="アクセント 1" xfId="31" builtinId="29"/>
    <cellStyle name="20% - アクセント 1" xfId="32" builtinId="30"/>
    <cellStyle name="20% - アクセント 5" xfId="33" builtinId="46"/>
    <cellStyle name="60% - アクセント 1" xfId="34" builtinId="32"/>
    <cellStyle name="20% - アクセント 2" xfId="35" builtinId="34"/>
    <cellStyle name="40% - アクセント 2" xfId="36" builtinId="35"/>
    <cellStyle name="20% - アクセント 6" xfId="37" builtinId="50"/>
    <cellStyle name="60% - アクセント 2" xfId="38" builtinId="36"/>
    <cellStyle name="アクセント 3" xfId="39" builtinId="37"/>
    <cellStyle name="20% - アクセント 3" xfId="40" builtinId="38"/>
    <cellStyle name="40% - アクセント 3" xfId="41" builtinId="39"/>
    <cellStyle name="60% - アクセント 3" xfId="42" builtinId="40"/>
    <cellStyle name="アクセント 4" xfId="43" builtinId="41"/>
    <cellStyle name="40% - アクセント 4" xfId="44" builtinId="43"/>
    <cellStyle name="60% - アクセント 4" xfId="45" builtinId="44"/>
    <cellStyle name="アクセント 5" xfId="46" builtinId="45"/>
    <cellStyle name="40% - アクセント 6" xfId="47" builtinId="51"/>
    <cellStyle name="60% - アクセント 6" xfId="48" builtinId="52"/>
    <cellStyle name="標準 2" xfId="49"/>
    <cellStyle name="標準 3" xfId="50"/>
  </cellStyles>
  <dxfs count="2">
    <dxf>
      <font>
        <b val="1"/>
        <i val="0"/>
        <strike val="0"/>
        <color rgb="FF0000FF"/>
      </font>
    </dxf>
    <dxf>
      <font>
        <b val="1"/>
        <i val="0"/>
        <strike val="0"/>
        <color rgb="FFFF0000"/>
      </font>
    </dxf>
  </dxfs>
  <tableStyles count="0" defaultTableStyle="TableStyleMedium2" defaultPivotStyle="PivotStyleLight16"/>
  <colors>
    <mruColors>
      <color rgb="00FFFF99"/>
      <color rgb="00FFCC99"/>
      <color rgb="00CCFFCC"/>
      <color rgb="00CCCCFF"/>
      <color rgb="00FFFFCC"/>
      <color rgb="00DAEEF3"/>
      <color rgb="00FFCCFF"/>
      <color rgb="00000000"/>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24130</xdr:colOff>
      <xdr:row>2</xdr:row>
      <xdr:rowOff>243840</xdr:rowOff>
    </xdr:from>
    <xdr:to>
      <xdr:col>18</xdr:col>
      <xdr:colOff>328930</xdr:colOff>
      <xdr:row>32</xdr:row>
      <xdr:rowOff>113665</xdr:rowOff>
    </xdr:to>
    <xdr:pic>
      <xdr:nvPicPr>
        <xdr:cNvPr id="4" name="図形 3" descr="2019-01-16_00h15_21"/>
        <xdr:cNvPicPr>
          <a:picLocks noChangeAspect="1"/>
        </xdr:cNvPicPr>
      </xdr:nvPicPr>
      <xdr:blipFill>
        <a:blip r:embed="rId1"/>
        <a:stretch>
          <a:fillRect/>
        </a:stretch>
      </xdr:blipFill>
      <xdr:spPr>
        <a:xfrm>
          <a:off x="1096010" y="609600"/>
          <a:ext cx="10058400" cy="5501005"/>
        </a:xfrm>
        <a:prstGeom prst="rect">
          <a:avLst/>
        </a:prstGeom>
      </xdr:spPr>
    </xdr:pic>
    <xdr:clientData/>
  </xdr:twoCellAnchor>
  <xdr:twoCellAnchor editAs="oneCell">
    <xdr:from>
      <xdr:col>2</xdr:col>
      <xdr:colOff>38100</xdr:colOff>
      <xdr:row>38</xdr:row>
      <xdr:rowOff>22860</xdr:rowOff>
    </xdr:from>
    <xdr:to>
      <xdr:col>18</xdr:col>
      <xdr:colOff>342900</xdr:colOff>
      <xdr:row>72</xdr:row>
      <xdr:rowOff>123825</xdr:rowOff>
    </xdr:to>
    <xdr:pic>
      <xdr:nvPicPr>
        <xdr:cNvPr id="7" name="図形 6" descr="2019-01-16_11h06_25"/>
        <xdr:cNvPicPr>
          <a:picLocks noChangeAspect="1"/>
        </xdr:cNvPicPr>
      </xdr:nvPicPr>
      <xdr:blipFill>
        <a:blip r:embed="rId2"/>
        <a:stretch>
          <a:fillRect/>
        </a:stretch>
      </xdr:blipFill>
      <xdr:spPr>
        <a:xfrm>
          <a:off x="1109980" y="7117080"/>
          <a:ext cx="10058400" cy="6463665"/>
        </a:xfrm>
        <a:prstGeom prst="rect">
          <a:avLst/>
        </a:prstGeom>
      </xdr:spPr>
    </xdr:pic>
    <xdr:clientData/>
  </xdr:twoCellAnchor>
  <xdr:twoCellAnchor editAs="oneCell">
    <xdr:from>
      <xdr:col>1</xdr:col>
      <xdr:colOff>556260</xdr:colOff>
      <xdr:row>73</xdr:row>
      <xdr:rowOff>129540</xdr:rowOff>
    </xdr:from>
    <xdr:to>
      <xdr:col>17</xdr:col>
      <xdr:colOff>459105</xdr:colOff>
      <xdr:row>113</xdr:row>
      <xdr:rowOff>132080</xdr:rowOff>
    </xdr:to>
    <xdr:pic>
      <xdr:nvPicPr>
        <xdr:cNvPr id="8" name="図形 7" descr="2019-01-16_11h29_17"/>
        <xdr:cNvPicPr>
          <a:picLocks noChangeAspect="1"/>
        </xdr:cNvPicPr>
      </xdr:nvPicPr>
      <xdr:blipFill>
        <a:blip r:embed="rId3"/>
        <a:stretch>
          <a:fillRect/>
        </a:stretch>
      </xdr:blipFill>
      <xdr:spPr>
        <a:xfrm>
          <a:off x="1070610" y="13769340"/>
          <a:ext cx="9604375" cy="7462520"/>
        </a:xfrm>
        <a:prstGeom prst="rect">
          <a:avLst/>
        </a:prstGeom>
      </xdr:spPr>
    </xdr:pic>
    <xdr:clientData/>
  </xdr:twoCellAnchor>
  <xdr:twoCellAnchor editAs="oneCell">
    <xdr:from>
      <xdr:col>1</xdr:col>
      <xdr:colOff>525780</xdr:colOff>
      <xdr:row>116</xdr:row>
      <xdr:rowOff>121920</xdr:rowOff>
    </xdr:from>
    <xdr:to>
      <xdr:col>18</xdr:col>
      <xdr:colOff>269240</xdr:colOff>
      <xdr:row>145</xdr:row>
      <xdr:rowOff>121920</xdr:rowOff>
    </xdr:to>
    <xdr:pic>
      <xdr:nvPicPr>
        <xdr:cNvPr id="9" name="図形 8" descr="2019-01-16_11h40_51"/>
        <xdr:cNvPicPr>
          <a:picLocks noChangeAspect="1"/>
        </xdr:cNvPicPr>
      </xdr:nvPicPr>
      <xdr:blipFill>
        <a:blip r:embed="rId4"/>
        <a:stretch>
          <a:fillRect/>
        </a:stretch>
      </xdr:blipFill>
      <xdr:spPr>
        <a:xfrm>
          <a:off x="1040130" y="21770340"/>
          <a:ext cx="10054590" cy="5448300"/>
        </a:xfrm>
        <a:prstGeom prst="rect">
          <a:avLst/>
        </a:prstGeom>
      </xdr:spPr>
    </xdr:pic>
    <xdr:clientData/>
  </xdr:twoCellAnchor>
  <xdr:twoCellAnchor editAs="oneCell">
    <xdr:from>
      <xdr:col>1</xdr:col>
      <xdr:colOff>502920</xdr:colOff>
      <xdr:row>153</xdr:row>
      <xdr:rowOff>38100</xdr:rowOff>
    </xdr:from>
    <xdr:to>
      <xdr:col>18</xdr:col>
      <xdr:colOff>250190</xdr:colOff>
      <xdr:row>181</xdr:row>
      <xdr:rowOff>48260</xdr:rowOff>
    </xdr:to>
    <xdr:pic>
      <xdr:nvPicPr>
        <xdr:cNvPr id="11" name="図形 10" descr="2019-01-16_11h45_10"/>
        <xdr:cNvPicPr>
          <a:picLocks noChangeAspect="1"/>
        </xdr:cNvPicPr>
      </xdr:nvPicPr>
      <xdr:blipFill>
        <a:blip r:embed="rId5"/>
        <a:stretch>
          <a:fillRect/>
        </a:stretch>
      </xdr:blipFill>
      <xdr:spPr>
        <a:xfrm>
          <a:off x="1017270" y="28742640"/>
          <a:ext cx="10058400" cy="5275580"/>
        </a:xfrm>
        <a:prstGeom prst="rect">
          <a:avLst/>
        </a:prstGeom>
      </xdr:spPr>
    </xdr:pic>
    <xdr:clientData/>
  </xdr:twoCellAnchor>
  <xdr:twoCellAnchor editAs="oneCell">
    <xdr:from>
      <xdr:col>2</xdr:col>
      <xdr:colOff>45720</xdr:colOff>
      <xdr:row>185</xdr:row>
      <xdr:rowOff>175260</xdr:rowOff>
    </xdr:from>
    <xdr:to>
      <xdr:col>18</xdr:col>
      <xdr:colOff>346710</xdr:colOff>
      <xdr:row>211</xdr:row>
      <xdr:rowOff>142875</xdr:rowOff>
    </xdr:to>
    <xdr:pic>
      <xdr:nvPicPr>
        <xdr:cNvPr id="24" name="図形 23" descr="2019-01-16_11h59_09"/>
        <xdr:cNvPicPr>
          <a:picLocks noChangeAspect="1"/>
        </xdr:cNvPicPr>
      </xdr:nvPicPr>
      <xdr:blipFill>
        <a:blip r:embed="rId6"/>
        <a:stretch>
          <a:fillRect/>
        </a:stretch>
      </xdr:blipFill>
      <xdr:spPr>
        <a:xfrm>
          <a:off x="1117600" y="34876740"/>
          <a:ext cx="10054590" cy="4867275"/>
        </a:xfrm>
        <a:prstGeom prst="rect">
          <a:avLst/>
        </a:prstGeom>
      </xdr:spPr>
    </xdr:pic>
    <xdr:clientData/>
  </xdr:twoCellAnchor>
  <xdr:twoCellAnchor editAs="oneCell">
    <xdr:from>
      <xdr:col>2</xdr:col>
      <xdr:colOff>45720</xdr:colOff>
      <xdr:row>215</xdr:row>
      <xdr:rowOff>190500</xdr:rowOff>
    </xdr:from>
    <xdr:to>
      <xdr:col>18</xdr:col>
      <xdr:colOff>346710</xdr:colOff>
      <xdr:row>241</xdr:row>
      <xdr:rowOff>161925</xdr:rowOff>
    </xdr:to>
    <xdr:pic>
      <xdr:nvPicPr>
        <xdr:cNvPr id="25" name="図形 24" descr="2019-01-16_13h16_15"/>
        <xdr:cNvPicPr>
          <a:picLocks noChangeAspect="1"/>
        </xdr:cNvPicPr>
      </xdr:nvPicPr>
      <xdr:blipFill>
        <a:blip r:embed="rId7"/>
        <a:stretch>
          <a:fillRect/>
        </a:stretch>
      </xdr:blipFill>
      <xdr:spPr>
        <a:xfrm>
          <a:off x="1117600" y="40523160"/>
          <a:ext cx="10054590" cy="4871085"/>
        </a:xfrm>
        <a:prstGeom prst="rect">
          <a:avLst/>
        </a:prstGeom>
      </xdr:spPr>
    </xdr:pic>
    <xdr:clientData/>
  </xdr:twoCellAnchor>
  <xdr:twoCellAnchor editAs="oneCell">
    <xdr:from>
      <xdr:col>2</xdr:col>
      <xdr:colOff>53340</xdr:colOff>
      <xdr:row>248</xdr:row>
      <xdr:rowOff>22860</xdr:rowOff>
    </xdr:from>
    <xdr:to>
      <xdr:col>12</xdr:col>
      <xdr:colOff>478155</xdr:colOff>
      <xdr:row>285</xdr:row>
      <xdr:rowOff>108585</xdr:rowOff>
    </xdr:to>
    <xdr:pic>
      <xdr:nvPicPr>
        <xdr:cNvPr id="26" name="図形 25" descr="2019-01-16_13h37_12"/>
        <xdr:cNvPicPr>
          <a:picLocks noChangeAspect="1"/>
        </xdr:cNvPicPr>
      </xdr:nvPicPr>
      <xdr:blipFill>
        <a:blip r:embed="rId8"/>
        <a:stretch>
          <a:fillRect/>
        </a:stretch>
      </xdr:blipFill>
      <xdr:spPr>
        <a:xfrm>
          <a:off x="1125220" y="46535340"/>
          <a:ext cx="6520815" cy="6997065"/>
        </a:xfrm>
        <a:prstGeom prst="rect">
          <a:avLst/>
        </a:prstGeom>
      </xdr:spPr>
    </xdr:pic>
    <xdr:clientData/>
  </xdr:twoCellAnchor>
  <xdr:twoCellAnchor editAs="oneCell">
    <xdr:from>
      <xdr:col>1</xdr:col>
      <xdr:colOff>541020</xdr:colOff>
      <xdr:row>288</xdr:row>
      <xdr:rowOff>167640</xdr:rowOff>
    </xdr:from>
    <xdr:to>
      <xdr:col>18</xdr:col>
      <xdr:colOff>284480</xdr:colOff>
      <xdr:row>314</xdr:row>
      <xdr:rowOff>130175</xdr:rowOff>
    </xdr:to>
    <xdr:pic>
      <xdr:nvPicPr>
        <xdr:cNvPr id="27" name="図形 26" descr="2019-01-16_13h55_44"/>
        <xdr:cNvPicPr>
          <a:picLocks noChangeAspect="1"/>
        </xdr:cNvPicPr>
      </xdr:nvPicPr>
      <xdr:blipFill>
        <a:blip r:embed="rId9"/>
        <a:stretch>
          <a:fillRect/>
        </a:stretch>
      </xdr:blipFill>
      <xdr:spPr>
        <a:xfrm>
          <a:off x="1055370" y="54140100"/>
          <a:ext cx="10054590" cy="4862195"/>
        </a:xfrm>
        <a:prstGeom prst="rect">
          <a:avLst/>
        </a:prstGeom>
      </xdr:spPr>
    </xdr:pic>
    <xdr:clientData/>
  </xdr:twoCellAnchor>
  <xdr:twoCellAnchor editAs="oneCell">
    <xdr:from>
      <xdr:col>2</xdr:col>
      <xdr:colOff>45720</xdr:colOff>
      <xdr:row>319</xdr:row>
      <xdr:rowOff>30480</xdr:rowOff>
    </xdr:from>
    <xdr:to>
      <xdr:col>18</xdr:col>
      <xdr:colOff>350520</xdr:colOff>
      <xdr:row>348</xdr:row>
      <xdr:rowOff>170815</xdr:rowOff>
    </xdr:to>
    <xdr:pic>
      <xdr:nvPicPr>
        <xdr:cNvPr id="28" name="図形 27" descr="2019-01-16_16h21_20"/>
        <xdr:cNvPicPr>
          <a:picLocks noChangeAspect="1"/>
        </xdr:cNvPicPr>
      </xdr:nvPicPr>
      <xdr:blipFill>
        <a:blip r:embed="rId10"/>
        <a:stretch>
          <a:fillRect/>
        </a:stretch>
      </xdr:blipFill>
      <xdr:spPr>
        <a:xfrm>
          <a:off x="1117600" y="59961780"/>
          <a:ext cx="10058400" cy="5443855"/>
        </a:xfrm>
        <a:prstGeom prst="rect">
          <a:avLst/>
        </a:prstGeom>
      </xdr:spPr>
    </xdr:pic>
    <xdr:clientData/>
  </xdr:twoCellAnchor>
  <xdr:twoCellAnchor editAs="oneCell">
    <xdr:from>
      <xdr:col>2</xdr:col>
      <xdr:colOff>15240</xdr:colOff>
      <xdr:row>352</xdr:row>
      <xdr:rowOff>160020</xdr:rowOff>
    </xdr:from>
    <xdr:to>
      <xdr:col>18</xdr:col>
      <xdr:colOff>320040</xdr:colOff>
      <xdr:row>378</xdr:row>
      <xdr:rowOff>81280</xdr:rowOff>
    </xdr:to>
    <xdr:pic>
      <xdr:nvPicPr>
        <xdr:cNvPr id="29" name="図形 28" descr="2019-01-16_16h34_35"/>
        <xdr:cNvPicPr>
          <a:picLocks noChangeAspect="1"/>
        </xdr:cNvPicPr>
      </xdr:nvPicPr>
      <xdr:blipFill>
        <a:blip r:embed="rId11"/>
        <a:stretch>
          <a:fillRect/>
        </a:stretch>
      </xdr:blipFill>
      <xdr:spPr>
        <a:xfrm>
          <a:off x="1087120" y="66126360"/>
          <a:ext cx="10058400" cy="4820920"/>
        </a:xfrm>
        <a:prstGeom prst="rect">
          <a:avLst/>
        </a:prstGeom>
      </xdr:spPr>
    </xdr:pic>
    <xdr:clientData/>
  </xdr:twoCellAnchor>
  <xdr:twoCellAnchor editAs="oneCell">
    <xdr:from>
      <xdr:col>2</xdr:col>
      <xdr:colOff>45720</xdr:colOff>
      <xdr:row>384</xdr:row>
      <xdr:rowOff>15240</xdr:rowOff>
    </xdr:from>
    <xdr:to>
      <xdr:col>18</xdr:col>
      <xdr:colOff>350520</xdr:colOff>
      <xdr:row>409</xdr:row>
      <xdr:rowOff>64770</xdr:rowOff>
    </xdr:to>
    <xdr:pic>
      <xdr:nvPicPr>
        <xdr:cNvPr id="30" name="図形 29" descr="2019-01-16_16h47_34"/>
        <xdr:cNvPicPr>
          <a:picLocks noChangeAspect="1"/>
        </xdr:cNvPicPr>
      </xdr:nvPicPr>
      <xdr:blipFill>
        <a:blip r:embed="rId12"/>
        <a:stretch>
          <a:fillRect/>
        </a:stretch>
      </xdr:blipFill>
      <xdr:spPr>
        <a:xfrm>
          <a:off x="1117600" y="71978520"/>
          <a:ext cx="10058400" cy="4766310"/>
        </a:xfrm>
        <a:prstGeom prst="rect">
          <a:avLst/>
        </a:prstGeom>
      </xdr:spPr>
    </xdr:pic>
    <xdr:clientData/>
  </xdr:twoCellAnchor>
  <xdr:twoCellAnchor editAs="oneCell">
    <xdr:from>
      <xdr:col>2</xdr:col>
      <xdr:colOff>15240</xdr:colOff>
      <xdr:row>414</xdr:row>
      <xdr:rowOff>22860</xdr:rowOff>
    </xdr:from>
    <xdr:to>
      <xdr:col>18</xdr:col>
      <xdr:colOff>320040</xdr:colOff>
      <xdr:row>448</xdr:row>
      <xdr:rowOff>78105</xdr:rowOff>
    </xdr:to>
    <xdr:pic>
      <xdr:nvPicPr>
        <xdr:cNvPr id="31" name="図形 30" descr="2019-01-16_16h52_12"/>
        <xdr:cNvPicPr>
          <a:picLocks noChangeAspect="1"/>
        </xdr:cNvPicPr>
      </xdr:nvPicPr>
      <xdr:blipFill>
        <a:blip r:embed="rId13"/>
        <a:stretch>
          <a:fillRect/>
        </a:stretch>
      </xdr:blipFill>
      <xdr:spPr>
        <a:xfrm>
          <a:off x="1087120" y="77617320"/>
          <a:ext cx="10058400" cy="6562725"/>
        </a:xfrm>
        <a:prstGeom prst="rect">
          <a:avLst/>
        </a:prstGeom>
      </xdr:spPr>
    </xdr:pic>
    <xdr:clientData/>
  </xdr:twoCellAnchor>
  <xdr:twoCellAnchor editAs="oneCell">
    <xdr:from>
      <xdr:col>1</xdr:col>
      <xdr:colOff>556260</xdr:colOff>
      <xdr:row>451</xdr:row>
      <xdr:rowOff>152400</xdr:rowOff>
    </xdr:from>
    <xdr:to>
      <xdr:col>18</xdr:col>
      <xdr:colOff>299720</xdr:colOff>
      <xdr:row>476</xdr:row>
      <xdr:rowOff>144780</xdr:rowOff>
    </xdr:to>
    <xdr:pic>
      <xdr:nvPicPr>
        <xdr:cNvPr id="32" name="図形 31" descr="2019-01-16_17h05_22"/>
        <xdr:cNvPicPr>
          <a:picLocks noChangeAspect="1"/>
        </xdr:cNvPicPr>
      </xdr:nvPicPr>
      <xdr:blipFill>
        <a:blip r:embed="rId14"/>
        <a:stretch>
          <a:fillRect/>
        </a:stretch>
      </xdr:blipFill>
      <xdr:spPr>
        <a:xfrm>
          <a:off x="1070610" y="84802980"/>
          <a:ext cx="10054590" cy="4709160"/>
        </a:xfrm>
        <a:prstGeom prst="rect">
          <a:avLst/>
        </a:prstGeom>
      </xdr:spPr>
    </xdr:pic>
    <xdr:clientData/>
  </xdr:twoCellAnchor>
  <xdr:twoCellAnchor editAs="oneCell">
    <xdr:from>
      <xdr:col>2</xdr:col>
      <xdr:colOff>30480</xdr:colOff>
      <xdr:row>483</xdr:row>
      <xdr:rowOff>68580</xdr:rowOff>
    </xdr:from>
    <xdr:to>
      <xdr:col>18</xdr:col>
      <xdr:colOff>335280</xdr:colOff>
      <xdr:row>518</xdr:row>
      <xdr:rowOff>76835</xdr:rowOff>
    </xdr:to>
    <xdr:pic>
      <xdr:nvPicPr>
        <xdr:cNvPr id="33" name="図形 32" descr="2019-01-16_21h47_40"/>
        <xdr:cNvPicPr>
          <a:picLocks noChangeAspect="1"/>
        </xdr:cNvPicPr>
      </xdr:nvPicPr>
      <xdr:blipFill>
        <a:blip r:embed="rId15"/>
        <a:stretch>
          <a:fillRect/>
        </a:stretch>
      </xdr:blipFill>
      <xdr:spPr>
        <a:xfrm>
          <a:off x="1102360" y="90860880"/>
          <a:ext cx="10058400" cy="6409055"/>
        </a:xfrm>
        <a:prstGeom prst="rect">
          <a:avLst/>
        </a:prstGeom>
      </xdr:spPr>
    </xdr:pic>
    <xdr:clientData/>
  </xdr:twoCellAnchor>
  <xdr:twoCellAnchor editAs="oneCell">
    <xdr:from>
      <xdr:col>2</xdr:col>
      <xdr:colOff>45720</xdr:colOff>
      <xdr:row>521</xdr:row>
      <xdr:rowOff>7620</xdr:rowOff>
    </xdr:from>
    <xdr:to>
      <xdr:col>18</xdr:col>
      <xdr:colOff>350520</xdr:colOff>
      <xdr:row>556</xdr:row>
      <xdr:rowOff>100330</xdr:rowOff>
    </xdr:to>
    <xdr:pic>
      <xdr:nvPicPr>
        <xdr:cNvPr id="34" name="図形 33" descr="2019-01-17_00h30_43"/>
        <xdr:cNvPicPr>
          <a:picLocks noChangeAspect="1"/>
        </xdr:cNvPicPr>
      </xdr:nvPicPr>
      <xdr:blipFill>
        <a:blip r:embed="rId16"/>
        <a:stretch>
          <a:fillRect/>
        </a:stretch>
      </xdr:blipFill>
      <xdr:spPr>
        <a:xfrm>
          <a:off x="1117600" y="97749360"/>
          <a:ext cx="10058400" cy="6638290"/>
        </a:xfrm>
        <a:prstGeom prst="rect">
          <a:avLst/>
        </a:prstGeom>
      </xdr:spPr>
    </xdr:pic>
    <xdr:clientData/>
  </xdr:twoCellAnchor>
  <xdr:twoCellAnchor editAs="oneCell">
    <xdr:from>
      <xdr:col>2</xdr:col>
      <xdr:colOff>15240</xdr:colOff>
      <xdr:row>558</xdr:row>
      <xdr:rowOff>144780</xdr:rowOff>
    </xdr:from>
    <xdr:to>
      <xdr:col>18</xdr:col>
      <xdr:colOff>320040</xdr:colOff>
      <xdr:row>584</xdr:row>
      <xdr:rowOff>19050</xdr:rowOff>
    </xdr:to>
    <xdr:pic>
      <xdr:nvPicPr>
        <xdr:cNvPr id="2" name="図形 1" descr="2019-01-17_17h39_07"/>
        <xdr:cNvPicPr>
          <a:picLocks noChangeAspect="1"/>
        </xdr:cNvPicPr>
      </xdr:nvPicPr>
      <xdr:blipFill>
        <a:blip r:embed="rId17"/>
        <a:stretch>
          <a:fillRect/>
        </a:stretch>
      </xdr:blipFill>
      <xdr:spPr>
        <a:xfrm>
          <a:off x="1087120" y="104797860"/>
          <a:ext cx="10058400" cy="4773930"/>
        </a:xfrm>
        <a:prstGeom prst="rect">
          <a:avLst/>
        </a:prstGeom>
      </xdr:spPr>
    </xdr:pic>
    <xdr:clientData/>
  </xdr:twoCellAnchor>
  <xdr:twoCellAnchor editAs="oneCell">
    <xdr:from>
      <xdr:col>2</xdr:col>
      <xdr:colOff>53340</xdr:colOff>
      <xdr:row>589</xdr:row>
      <xdr:rowOff>129540</xdr:rowOff>
    </xdr:from>
    <xdr:to>
      <xdr:col>18</xdr:col>
      <xdr:colOff>354330</xdr:colOff>
      <xdr:row>614</xdr:row>
      <xdr:rowOff>164465</xdr:rowOff>
    </xdr:to>
    <xdr:pic>
      <xdr:nvPicPr>
        <xdr:cNvPr id="3" name="図形 2" descr="2019-01-17_18h54_00"/>
        <xdr:cNvPicPr>
          <a:picLocks noChangeAspect="1"/>
        </xdr:cNvPicPr>
      </xdr:nvPicPr>
      <xdr:blipFill>
        <a:blip r:embed="rId18"/>
        <a:stretch>
          <a:fillRect/>
        </a:stretch>
      </xdr:blipFill>
      <xdr:spPr>
        <a:xfrm>
          <a:off x="1125220" y="110596680"/>
          <a:ext cx="10054590" cy="4751705"/>
        </a:xfrm>
        <a:prstGeom prst="rect">
          <a:avLst/>
        </a:prstGeom>
      </xdr:spPr>
    </xdr:pic>
    <xdr:clientData/>
  </xdr:twoCellAnchor>
  <xdr:twoCellAnchor editAs="oneCell">
    <xdr:from>
      <xdr:col>1</xdr:col>
      <xdr:colOff>129540</xdr:colOff>
      <xdr:row>617</xdr:row>
      <xdr:rowOff>160020</xdr:rowOff>
    </xdr:from>
    <xdr:to>
      <xdr:col>17</xdr:col>
      <xdr:colOff>486410</xdr:colOff>
      <xdr:row>641</xdr:row>
      <xdr:rowOff>64770</xdr:rowOff>
    </xdr:to>
    <xdr:pic>
      <xdr:nvPicPr>
        <xdr:cNvPr id="5" name="図形 4" descr="2019-01-17_19h00_19"/>
        <xdr:cNvPicPr>
          <a:picLocks noChangeAspect="1"/>
        </xdr:cNvPicPr>
      </xdr:nvPicPr>
      <xdr:blipFill>
        <a:blip r:embed="rId19"/>
        <a:stretch>
          <a:fillRect/>
        </a:stretch>
      </xdr:blipFill>
      <xdr:spPr>
        <a:xfrm>
          <a:off x="643890" y="116037360"/>
          <a:ext cx="10058400" cy="4293870"/>
        </a:xfrm>
        <a:prstGeom prst="rect">
          <a:avLst/>
        </a:prstGeom>
      </xdr:spPr>
    </xdr:pic>
    <xdr:clientData/>
  </xdr:twoCellAnchor>
  <xdr:twoCellAnchor editAs="oneCell">
    <xdr:from>
      <xdr:col>2</xdr:col>
      <xdr:colOff>99060</xdr:colOff>
      <xdr:row>644</xdr:row>
      <xdr:rowOff>22860</xdr:rowOff>
    </xdr:from>
    <xdr:to>
      <xdr:col>18</xdr:col>
      <xdr:colOff>400050</xdr:colOff>
      <xdr:row>669</xdr:row>
      <xdr:rowOff>150495</xdr:rowOff>
    </xdr:to>
    <xdr:pic>
      <xdr:nvPicPr>
        <xdr:cNvPr id="6" name="図形 5" descr="2019-01-17_19h06_49"/>
        <xdr:cNvPicPr>
          <a:picLocks noChangeAspect="1"/>
        </xdr:cNvPicPr>
      </xdr:nvPicPr>
      <xdr:blipFill>
        <a:blip r:embed="rId20"/>
        <a:stretch>
          <a:fillRect/>
        </a:stretch>
      </xdr:blipFill>
      <xdr:spPr>
        <a:xfrm>
          <a:off x="1170940" y="120837960"/>
          <a:ext cx="10054590" cy="4844415"/>
        </a:xfrm>
        <a:prstGeom prst="rect">
          <a:avLst/>
        </a:prstGeom>
      </xdr:spPr>
    </xdr:pic>
    <xdr:clientData/>
  </xdr:twoCellAnchor>
  <xdr:twoCellAnchor editAs="oneCell">
    <xdr:from>
      <xdr:col>1</xdr:col>
      <xdr:colOff>22860</xdr:colOff>
      <xdr:row>673</xdr:row>
      <xdr:rowOff>297180</xdr:rowOff>
    </xdr:from>
    <xdr:to>
      <xdr:col>17</xdr:col>
      <xdr:colOff>375920</xdr:colOff>
      <xdr:row>703</xdr:row>
      <xdr:rowOff>15240</xdr:rowOff>
    </xdr:to>
    <xdr:pic>
      <xdr:nvPicPr>
        <xdr:cNvPr id="12" name="図形 11" descr="2019-01-17_19h13_46"/>
        <xdr:cNvPicPr>
          <a:picLocks noChangeAspect="1"/>
        </xdr:cNvPicPr>
      </xdr:nvPicPr>
      <xdr:blipFill>
        <a:blip r:embed="rId21"/>
        <a:stretch>
          <a:fillRect/>
        </a:stretch>
      </xdr:blipFill>
      <xdr:spPr>
        <a:xfrm>
          <a:off x="537210" y="126560580"/>
          <a:ext cx="10054590" cy="5349240"/>
        </a:xfrm>
        <a:prstGeom prst="rect">
          <a:avLst/>
        </a:prstGeom>
      </xdr:spPr>
    </xdr:pic>
    <xdr:clientData/>
  </xdr:twoCellAnchor>
  <xdr:twoCellAnchor editAs="oneCell">
    <xdr:from>
      <xdr:col>2</xdr:col>
      <xdr:colOff>198120</xdr:colOff>
      <xdr:row>705</xdr:row>
      <xdr:rowOff>152400</xdr:rowOff>
    </xdr:from>
    <xdr:to>
      <xdr:col>18</xdr:col>
      <xdr:colOff>502920</xdr:colOff>
      <xdr:row>731</xdr:row>
      <xdr:rowOff>19050</xdr:rowOff>
    </xdr:to>
    <xdr:pic>
      <xdr:nvPicPr>
        <xdr:cNvPr id="13" name="図形 12" descr="2019-01-18_00h16_23"/>
        <xdr:cNvPicPr>
          <a:picLocks noChangeAspect="1"/>
        </xdr:cNvPicPr>
      </xdr:nvPicPr>
      <xdr:blipFill>
        <a:blip r:embed="rId22"/>
        <a:stretch>
          <a:fillRect/>
        </a:stretch>
      </xdr:blipFill>
      <xdr:spPr>
        <a:xfrm>
          <a:off x="1270000" y="132412740"/>
          <a:ext cx="10058400" cy="4766310"/>
        </a:xfrm>
        <a:prstGeom prst="rect">
          <a:avLst/>
        </a:prstGeom>
      </xdr:spPr>
    </xdr:pic>
    <xdr:clientData/>
  </xdr:twoCellAnchor>
  <xdr:twoCellAnchor editAs="oneCell">
    <xdr:from>
      <xdr:col>2</xdr:col>
      <xdr:colOff>83820</xdr:colOff>
      <xdr:row>733</xdr:row>
      <xdr:rowOff>114300</xdr:rowOff>
    </xdr:from>
    <xdr:to>
      <xdr:col>18</xdr:col>
      <xdr:colOff>388620</xdr:colOff>
      <xdr:row>761</xdr:row>
      <xdr:rowOff>180340</xdr:rowOff>
    </xdr:to>
    <xdr:pic>
      <xdr:nvPicPr>
        <xdr:cNvPr id="14" name="図形 13" descr="2019-01-18_01h04_40"/>
        <xdr:cNvPicPr>
          <a:picLocks noChangeAspect="1"/>
        </xdr:cNvPicPr>
      </xdr:nvPicPr>
      <xdr:blipFill>
        <a:blip r:embed="rId23"/>
        <a:stretch>
          <a:fillRect/>
        </a:stretch>
      </xdr:blipFill>
      <xdr:spPr>
        <a:xfrm>
          <a:off x="1155700" y="137640060"/>
          <a:ext cx="10058400" cy="5331460"/>
        </a:xfrm>
        <a:prstGeom prst="rect">
          <a:avLst/>
        </a:prstGeom>
      </xdr:spPr>
    </xdr:pic>
    <xdr:clientData/>
  </xdr:twoCellAnchor>
</xdr:wsDr>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B13"/>
  <sheetViews>
    <sheetView workbookViewId="0">
      <selection activeCell="A3" sqref="A3"/>
    </sheetView>
  </sheetViews>
  <sheetFormatPr defaultColWidth="8.88888888888889" defaultRowHeight="13.2" outlineLevelCol="1"/>
  <sheetData>
    <row r="2" spans="1:1">
      <c r="A2" t="s">
        <v>0</v>
      </c>
    </row>
    <row r="3" spans="1:1">
      <c r="A3">
        <v>100000</v>
      </c>
    </row>
    <row r="5" spans="1:1">
      <c r="A5" t="s">
        <v>1</v>
      </c>
    </row>
    <row r="6" spans="1:2">
      <c r="A6" t="s">
        <v>2</v>
      </c>
      <c r="B6">
        <v>90</v>
      </c>
    </row>
    <row r="7" spans="1:2">
      <c r="A7" t="s">
        <v>3</v>
      </c>
      <c r="B7">
        <v>90</v>
      </c>
    </row>
    <row r="8" spans="1:2">
      <c r="A8" t="s">
        <v>4</v>
      </c>
      <c r="B8">
        <v>110</v>
      </c>
    </row>
    <row r="9" spans="1:2">
      <c r="A9" t="s">
        <v>5</v>
      </c>
      <c r="B9">
        <v>120</v>
      </c>
    </row>
    <row r="10" spans="1:2">
      <c r="A10" t="s">
        <v>6</v>
      </c>
      <c r="B10">
        <v>150</v>
      </c>
    </row>
    <row r="11" spans="1:2">
      <c r="A11" t="s">
        <v>7</v>
      </c>
      <c r="B11">
        <v>100</v>
      </c>
    </row>
    <row r="12" spans="1:2">
      <c r="A12" t="s">
        <v>8</v>
      </c>
      <c r="B12">
        <v>80</v>
      </c>
    </row>
    <row r="13" spans="1:2">
      <c r="A13" t="s">
        <v>9</v>
      </c>
      <c r="B13">
        <v>120</v>
      </c>
    </row>
  </sheetData>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Z109"/>
  <sheetViews>
    <sheetView workbookViewId="0">
      <pane ySplit="8" topLeftCell="A42" activePane="bottomLeft" state="frozen"/>
      <selection/>
      <selection pane="bottomLeft" activeCell="D3" sqref="D3:I3"/>
    </sheetView>
  </sheetViews>
  <sheetFormatPr defaultColWidth="8.88888888888889" defaultRowHeight="13.2"/>
  <cols>
    <col min="1" max="1" width="2.87962962962963" customWidth="1"/>
    <col min="2" max="18" width="6.62962962962963" customWidth="1"/>
    <col min="22" max="22" width="10.8796296296296" style="1" hidden="1" customWidth="1"/>
    <col min="23" max="23" width="8.88888888888889" hidden="1" customWidth="1"/>
  </cols>
  <sheetData>
    <row r="2" spans="2:20">
      <c r="B2" s="2" t="s">
        <v>10</v>
      </c>
      <c r="C2" s="2"/>
      <c r="D2" s="54" t="s">
        <v>11</v>
      </c>
      <c r="E2" s="54"/>
      <c r="F2" s="2" t="s">
        <v>12</v>
      </c>
      <c r="G2" s="2"/>
      <c r="H2" s="3" t="s">
        <v>13</v>
      </c>
      <c r="I2" s="3"/>
      <c r="J2" s="2" t="s">
        <v>14</v>
      </c>
      <c r="K2" s="2"/>
      <c r="L2" s="55">
        <v>1000000</v>
      </c>
      <c r="M2" s="54"/>
      <c r="N2" s="2" t="s">
        <v>15</v>
      </c>
      <c r="O2" s="2"/>
      <c r="P2" s="26">
        <f>SUM(L2,D4)</f>
        <v>3908374.91293084</v>
      </c>
      <c r="Q2" s="3"/>
      <c r="R2" s="49"/>
      <c r="S2" s="49"/>
      <c r="T2" s="49"/>
    </row>
    <row r="3" ht="57" customHeight="1" spans="2:19">
      <c r="B3" s="2" t="s">
        <v>16</v>
      </c>
      <c r="C3" s="2"/>
      <c r="D3" s="4" t="s">
        <v>17</v>
      </c>
      <c r="E3" s="4"/>
      <c r="F3" s="4"/>
      <c r="G3" s="4"/>
      <c r="H3" s="4"/>
      <c r="I3" s="4"/>
      <c r="J3" s="2" t="s">
        <v>18</v>
      </c>
      <c r="K3" s="2"/>
      <c r="L3" s="4" t="s">
        <v>19</v>
      </c>
      <c r="M3" s="27"/>
      <c r="N3" s="27"/>
      <c r="O3" s="27"/>
      <c r="P3" s="27"/>
      <c r="Q3" s="27"/>
      <c r="R3" s="49"/>
      <c r="S3" s="49"/>
    </row>
    <row r="4" spans="2:20">
      <c r="B4" s="2" t="s">
        <v>20</v>
      </c>
      <c r="C4" s="2"/>
      <c r="D4" s="5">
        <f>SUM($R$9:$S$993)</f>
        <v>2908374.91293084</v>
      </c>
      <c r="E4" s="5"/>
      <c r="F4" s="2" t="s">
        <v>21</v>
      </c>
      <c r="G4" s="2"/>
      <c r="H4" s="6">
        <f>SUM($T$9:$U$108)</f>
        <v>1509</v>
      </c>
      <c r="I4" s="3"/>
      <c r="J4" s="28" t="s">
        <v>22</v>
      </c>
      <c r="K4" s="28"/>
      <c r="L4" s="26">
        <f>MAX($C$9:$D$990)-C9</f>
        <v>3096278.94176147</v>
      </c>
      <c r="M4" s="26"/>
      <c r="N4" s="28" t="s">
        <v>23</v>
      </c>
      <c r="O4" s="28"/>
      <c r="P4" s="5">
        <f>SUMIF(R9:S990,"&lt;0",R9:S990)</f>
        <v>-4294823.10244515</v>
      </c>
      <c r="Q4" s="5"/>
      <c r="R4" s="49"/>
      <c r="S4" s="49"/>
      <c r="T4" s="49"/>
    </row>
    <row r="5" spans="2:20">
      <c r="B5" s="7" t="s">
        <v>24</v>
      </c>
      <c r="C5" s="3">
        <f>COUNTIF($R$9:$R$990,"&gt;0")</f>
        <v>21</v>
      </c>
      <c r="D5" s="2" t="s">
        <v>25</v>
      </c>
      <c r="E5" s="8">
        <f>COUNTIF($R$9:$R$990,"&lt;0")</f>
        <v>25</v>
      </c>
      <c r="F5" s="2" t="s">
        <v>26</v>
      </c>
      <c r="G5" s="3">
        <f>COUNTIF($R$9:$R$990,"=0")</f>
        <v>6</v>
      </c>
      <c r="H5" s="2" t="s">
        <v>27</v>
      </c>
      <c r="I5" s="29">
        <f>C5/SUM(C5,E5,G5)</f>
        <v>0.403846153846154</v>
      </c>
      <c r="J5" s="7" t="s">
        <v>28</v>
      </c>
      <c r="K5" s="2"/>
      <c r="L5" s="30">
        <f>MAX(V9:V993)</f>
        <v>2</v>
      </c>
      <c r="M5" s="31"/>
      <c r="N5" s="32" t="s">
        <v>29</v>
      </c>
      <c r="O5" s="33"/>
      <c r="P5" s="30">
        <f>MAX(W9:W993)</f>
        <v>6</v>
      </c>
      <c r="Q5" s="31"/>
      <c r="R5" s="49"/>
      <c r="S5" s="49"/>
      <c r="T5" s="49"/>
    </row>
    <row r="6" spans="2:20">
      <c r="B6" s="9"/>
      <c r="C6" s="10"/>
      <c r="D6" s="11"/>
      <c r="E6" s="12"/>
      <c r="F6" s="9"/>
      <c r="G6" s="12"/>
      <c r="H6" s="9"/>
      <c r="I6" s="34"/>
      <c r="J6" s="9"/>
      <c r="K6" s="9"/>
      <c r="L6" s="12"/>
      <c r="M6" s="12"/>
      <c r="N6" s="35"/>
      <c r="O6" s="35"/>
      <c r="P6" s="36"/>
      <c r="Q6" s="31"/>
      <c r="R6" s="49"/>
      <c r="S6" s="49"/>
      <c r="T6" s="49"/>
    </row>
    <row r="7" spans="2:21">
      <c r="B7" s="13" t="s">
        <v>30</v>
      </c>
      <c r="C7" s="14" t="s">
        <v>31</v>
      </c>
      <c r="D7" s="15"/>
      <c r="E7" s="16" t="s">
        <v>32</v>
      </c>
      <c r="F7" s="17"/>
      <c r="G7" s="17"/>
      <c r="H7" s="17"/>
      <c r="I7" s="37"/>
      <c r="J7" s="38" t="s">
        <v>33</v>
      </c>
      <c r="K7" s="39"/>
      <c r="L7" s="40"/>
      <c r="M7" s="41" t="s">
        <v>34</v>
      </c>
      <c r="N7" s="42" t="s">
        <v>35</v>
      </c>
      <c r="O7" s="43"/>
      <c r="P7" s="43"/>
      <c r="Q7" s="50"/>
      <c r="R7" s="51" t="s">
        <v>36</v>
      </c>
      <c r="S7" s="51"/>
      <c r="T7" s="51"/>
      <c r="U7" s="51"/>
    </row>
    <row r="8" spans="2:21">
      <c r="B8" s="18"/>
      <c r="C8" s="19"/>
      <c r="D8" s="20"/>
      <c r="E8" s="21" t="s">
        <v>37</v>
      </c>
      <c r="F8" s="21" t="s">
        <v>38</v>
      </c>
      <c r="G8" s="21" t="s">
        <v>39</v>
      </c>
      <c r="H8" s="22" t="s">
        <v>40</v>
      </c>
      <c r="I8" s="37"/>
      <c r="J8" s="44" t="s">
        <v>41</v>
      </c>
      <c r="K8" s="45" t="s">
        <v>42</v>
      </c>
      <c r="L8" s="40"/>
      <c r="M8" s="41"/>
      <c r="N8" s="46" t="s">
        <v>37</v>
      </c>
      <c r="O8" s="46" t="s">
        <v>38</v>
      </c>
      <c r="P8" s="47" t="s">
        <v>40</v>
      </c>
      <c r="Q8" s="50"/>
      <c r="R8" s="51" t="s">
        <v>43</v>
      </c>
      <c r="S8" s="51"/>
      <c r="T8" s="51" t="s">
        <v>41</v>
      </c>
      <c r="U8" s="51"/>
    </row>
    <row r="9" spans="2:23">
      <c r="B9" s="23">
        <v>1</v>
      </c>
      <c r="C9" s="24">
        <v>1000000</v>
      </c>
      <c r="D9" s="24"/>
      <c r="E9" s="23">
        <v>2014</v>
      </c>
      <c r="F9" s="25">
        <v>43761</v>
      </c>
      <c r="G9" s="23" t="s">
        <v>44</v>
      </c>
      <c r="H9" s="23">
        <v>137.08</v>
      </c>
      <c r="I9" s="23"/>
      <c r="J9" s="23">
        <v>6</v>
      </c>
      <c r="K9" s="24">
        <f t="shared" ref="K9:K21" si="0">IF(J9="","",C9*0.01)</f>
        <v>10000</v>
      </c>
      <c r="L9" s="24"/>
      <c r="M9" s="48">
        <f>IF(J9="","",(K9/J9)/LOOKUP(RIGHT($D$2,3),定数!$A$6:$A$13,定数!$B$6:$B$13))</f>
        <v>16.6666666666667</v>
      </c>
      <c r="N9" s="23">
        <v>2014</v>
      </c>
      <c r="O9" s="25" t="s">
        <v>45</v>
      </c>
      <c r="P9" s="23">
        <v>137.96</v>
      </c>
      <c r="Q9" s="23"/>
      <c r="R9" s="52">
        <f>IF(P9="","",T9*M9*LOOKUP(RIGHT($D$2,3),定数!$A$6:$A$13,定数!$B$6:$B$13))</f>
        <v>146666.666666666</v>
      </c>
      <c r="S9" s="52"/>
      <c r="T9" s="53">
        <f>IF(P9="","",IF(G9="買",(P9-H9),(H9-P9))*IF(RIGHT($D$2,3)="JPY",100,10000))</f>
        <v>87.9999999999995</v>
      </c>
      <c r="U9" s="53"/>
      <c r="V9" s="56">
        <f t="shared" ref="V9:V22" si="1">IF(T9&lt;&gt;"",IF(T9&gt;0,1+V8,0),"")</f>
        <v>1</v>
      </c>
      <c r="W9">
        <f t="shared" ref="W9:W72" si="2">IF(T9&lt;&gt;"",IF(T9&lt;0,1+W8,0),"")</f>
        <v>0</v>
      </c>
    </row>
    <row r="10" spans="2:23">
      <c r="B10" s="23">
        <v>2</v>
      </c>
      <c r="C10" s="24">
        <f t="shared" ref="C10:C73" si="3">IF(R9="","",C9+R9)</f>
        <v>1146666.66666667</v>
      </c>
      <c r="D10" s="24"/>
      <c r="E10" s="57"/>
      <c r="F10" s="25">
        <v>43800</v>
      </c>
      <c r="G10" s="23" t="s">
        <v>44</v>
      </c>
      <c r="H10" s="23">
        <v>148.16</v>
      </c>
      <c r="I10" s="23"/>
      <c r="J10" s="23">
        <v>10</v>
      </c>
      <c r="K10" s="24">
        <f t="shared" si="0"/>
        <v>11466.6666666667</v>
      </c>
      <c r="L10" s="24"/>
      <c r="M10" s="48">
        <f>IF(J10="","",(K10/J10)/LOOKUP(RIGHT($D$2,3),定数!$A$6:$A$13,定数!$B$6:$B$13))</f>
        <v>11.4666666666667</v>
      </c>
      <c r="N10" s="23" t="s">
        <v>46</v>
      </c>
      <c r="O10" s="25">
        <v>43801</v>
      </c>
      <c r="P10" s="23">
        <v>147.07</v>
      </c>
      <c r="Q10" s="23"/>
      <c r="R10" s="52">
        <f>IF(P10="","",T10*M10*LOOKUP(RIGHT($D$2,3),定数!$A$6:$A$13,定数!$B$6:$B$13))</f>
        <v>-124986.666666667</v>
      </c>
      <c r="S10" s="52"/>
      <c r="T10" s="53">
        <f>IF(P10="","",IF(G10="買",(P10-H10),(H10-P10))*IF(RIGHT($D$2,3)="JPY",100,10000))</f>
        <v>-109</v>
      </c>
      <c r="U10" s="53"/>
      <c r="V10" s="1">
        <f t="shared" si="1"/>
        <v>0</v>
      </c>
      <c r="W10">
        <f t="shared" si="2"/>
        <v>1</v>
      </c>
    </row>
    <row r="11" spans="2:23">
      <c r="B11" s="23">
        <v>3</v>
      </c>
      <c r="C11" s="24">
        <f t="shared" si="3"/>
        <v>1021680</v>
      </c>
      <c r="D11" s="24"/>
      <c r="E11" s="23" t="s">
        <v>46</v>
      </c>
      <c r="F11" s="25">
        <v>43802</v>
      </c>
      <c r="G11" s="23" t="s">
        <v>44</v>
      </c>
      <c r="H11" s="23">
        <v>147.91</v>
      </c>
      <c r="I11" s="23"/>
      <c r="J11" s="23">
        <v>10</v>
      </c>
      <c r="K11" s="24">
        <f t="shared" si="0"/>
        <v>10216.8</v>
      </c>
      <c r="L11" s="24"/>
      <c r="M11" s="48">
        <f>IF(J11="","",(K11/J11)/LOOKUP(RIGHT($D$2,3),定数!$A$6:$A$13,定数!$B$6:$B$13))</f>
        <v>10.2168</v>
      </c>
      <c r="N11" s="23" t="s">
        <v>46</v>
      </c>
      <c r="O11" s="25">
        <v>43806</v>
      </c>
      <c r="P11" s="23">
        <v>149.69</v>
      </c>
      <c r="Q11" s="23"/>
      <c r="R11" s="52">
        <f>IF(P11="","",T11*M11*LOOKUP(RIGHT($D$2,3),定数!$A$6:$A$13,定数!$B$6:$B$13))</f>
        <v>181859.04</v>
      </c>
      <c r="S11" s="52"/>
      <c r="T11" s="53">
        <f>IF(P11="","",IF(G11="買",(P11-H11),(H11-P11))*IF(RIGHT($D$2,3)="JPY",100,10000))</f>
        <v>178</v>
      </c>
      <c r="U11" s="53"/>
      <c r="V11" s="1">
        <f t="shared" si="1"/>
        <v>1</v>
      </c>
      <c r="W11">
        <f t="shared" si="2"/>
        <v>0</v>
      </c>
    </row>
    <row r="12" spans="1:26">
      <c r="A12" s="79"/>
      <c r="B12" s="23">
        <v>4</v>
      </c>
      <c r="C12" s="24">
        <f t="shared" si="3"/>
        <v>1203539.04</v>
      </c>
      <c r="D12" s="24"/>
      <c r="E12" s="23">
        <v>2015</v>
      </c>
      <c r="F12" s="25">
        <v>43554</v>
      </c>
      <c r="G12" s="23" t="s">
        <v>47</v>
      </c>
      <c r="H12" s="23">
        <v>129</v>
      </c>
      <c r="I12" s="23"/>
      <c r="J12" s="23">
        <v>15</v>
      </c>
      <c r="K12" s="24">
        <f t="shared" si="0"/>
        <v>12035.3904</v>
      </c>
      <c r="L12" s="24"/>
      <c r="M12" s="48">
        <f>IF(J12="","",(K12/J12)/LOOKUP(RIGHT($D$2,3),定数!$A$6:$A$13,定数!$B$6:$B$13))</f>
        <v>8.0235936</v>
      </c>
      <c r="N12" s="23">
        <v>2015</v>
      </c>
      <c r="O12" s="25">
        <v>43556</v>
      </c>
      <c r="P12" s="23">
        <v>130.4</v>
      </c>
      <c r="Q12" s="23"/>
      <c r="R12" s="52">
        <f>IF(P12="","",T12*M12*LOOKUP(RIGHT($D$2,3),定数!$A$6:$A$13,定数!$B$6:$B$13))</f>
        <v>-112330.310400001</v>
      </c>
      <c r="S12" s="52"/>
      <c r="T12" s="53">
        <f>IF(P12="","",IF(G12="買",(P12-H12),(H12-P12))*IF(RIGHT($D$2,3)="JPY",100,10000))</f>
        <v>-140.000000000001</v>
      </c>
      <c r="U12" s="53"/>
      <c r="V12" s="86">
        <f t="shared" si="1"/>
        <v>0</v>
      </c>
      <c r="W12" s="79">
        <f t="shared" si="2"/>
        <v>1</v>
      </c>
      <c r="X12" s="79"/>
      <c r="Y12" s="79"/>
      <c r="Z12" s="79"/>
    </row>
    <row r="13" spans="1:26">
      <c r="A13" s="79"/>
      <c r="B13" s="23">
        <v>5</v>
      </c>
      <c r="C13" s="24">
        <f t="shared" si="3"/>
        <v>1091208.7296</v>
      </c>
      <c r="D13" s="24"/>
      <c r="E13" s="23" t="s">
        <v>46</v>
      </c>
      <c r="F13" s="25">
        <v>43560</v>
      </c>
      <c r="G13" s="23" t="s">
        <v>44</v>
      </c>
      <c r="H13" s="23">
        <v>130.97</v>
      </c>
      <c r="I13" s="23"/>
      <c r="J13" s="23">
        <v>10</v>
      </c>
      <c r="K13" s="24">
        <f t="shared" si="0"/>
        <v>10912.087296</v>
      </c>
      <c r="L13" s="24"/>
      <c r="M13" s="48">
        <f>IF(J13="","",(K13/J13)/LOOKUP(RIGHT($D$2,3),定数!$A$6:$A$13,定数!$B$6:$B$13))</f>
        <v>10.912087296</v>
      </c>
      <c r="N13" s="23" t="s">
        <v>46</v>
      </c>
      <c r="O13" s="25">
        <v>43561</v>
      </c>
      <c r="P13" s="23">
        <v>130</v>
      </c>
      <c r="Q13" s="23"/>
      <c r="R13" s="52">
        <f>IF(P13="","",T13*M13*LOOKUP(RIGHT($D$2,3),定数!$A$6:$A$13,定数!$B$6:$B$13))</f>
        <v>-105847.2467712</v>
      </c>
      <c r="S13" s="52"/>
      <c r="T13" s="53">
        <f>IF(P13="","",IF(G13="買",(P13-H13),(H13-P13))*IF(RIGHT($D$2,3)="JPY",100,10000))</f>
        <v>-96.9999999999999</v>
      </c>
      <c r="U13" s="53"/>
      <c r="V13" s="86">
        <f t="shared" si="1"/>
        <v>0</v>
      </c>
      <c r="W13" s="79">
        <f t="shared" si="2"/>
        <v>2</v>
      </c>
      <c r="X13" s="87" t="s">
        <v>48</v>
      </c>
      <c r="Y13" s="79"/>
      <c r="Z13" s="79"/>
    </row>
    <row r="14" spans="1:26">
      <c r="A14" s="79"/>
      <c r="B14" s="23">
        <v>6</v>
      </c>
      <c r="C14" s="24">
        <f t="shared" si="3"/>
        <v>985361.482828799</v>
      </c>
      <c r="D14" s="24"/>
      <c r="E14" s="23" t="s">
        <v>46</v>
      </c>
      <c r="F14" s="25">
        <v>43578</v>
      </c>
      <c r="G14" s="23" t="s">
        <v>44</v>
      </c>
      <c r="H14" s="23">
        <v>129.67</v>
      </c>
      <c r="I14" s="23"/>
      <c r="J14" s="23">
        <v>18</v>
      </c>
      <c r="K14" s="24">
        <f t="shared" si="0"/>
        <v>9853.61482828799</v>
      </c>
      <c r="L14" s="24"/>
      <c r="M14" s="48">
        <f>IF(J14="","",(K14/J14)/LOOKUP(RIGHT($D$2,3),定数!$A$6:$A$13,定数!$B$6:$B$13))</f>
        <v>5.47423046015999</v>
      </c>
      <c r="N14" s="23" t="s">
        <v>46</v>
      </c>
      <c r="O14" s="25">
        <v>43584</v>
      </c>
      <c r="P14" s="23">
        <v>133.35</v>
      </c>
      <c r="Q14" s="23"/>
      <c r="R14" s="52">
        <f>IF(P14="","",T14*M14*LOOKUP(RIGHT($D$2,3),定数!$A$6:$A$13,定数!$B$6:$B$13))</f>
        <v>201451.680933888</v>
      </c>
      <c r="S14" s="52"/>
      <c r="T14" s="53">
        <f>IF(P14="","",IF(G14="買",(P14-H14),(H14-P14))*IF(RIGHT($D$2,3)="JPY",100,10000))</f>
        <v>368.000000000001</v>
      </c>
      <c r="U14" s="53"/>
      <c r="V14" s="86">
        <f t="shared" si="1"/>
        <v>1</v>
      </c>
      <c r="W14" s="79">
        <f t="shared" si="2"/>
        <v>0</v>
      </c>
      <c r="X14" s="79"/>
      <c r="Y14" s="79"/>
      <c r="Z14" s="79"/>
    </row>
    <row r="15" spans="1:26">
      <c r="A15" s="79"/>
      <c r="B15" s="23">
        <v>7</v>
      </c>
      <c r="C15" s="24">
        <f t="shared" si="3"/>
        <v>1186813.16376269</v>
      </c>
      <c r="D15" s="24"/>
      <c r="E15" s="23"/>
      <c r="F15" s="25">
        <v>43596</v>
      </c>
      <c r="G15" s="23" t="s">
        <v>44</v>
      </c>
      <c r="H15" s="23">
        <v>134.24</v>
      </c>
      <c r="I15" s="23"/>
      <c r="J15" s="23">
        <v>7</v>
      </c>
      <c r="K15" s="24">
        <f t="shared" si="0"/>
        <v>11868.1316376269</v>
      </c>
      <c r="L15" s="24"/>
      <c r="M15" s="48">
        <f>IF(J15="","",(K15/J15)/LOOKUP(RIGHT($D$2,3),定数!$A$6:$A$13,定数!$B$6:$B$13))</f>
        <v>16.9544737680384</v>
      </c>
      <c r="N15" s="23" t="s">
        <v>46</v>
      </c>
      <c r="O15" s="25">
        <v>43598</v>
      </c>
      <c r="P15" s="23">
        <v>135.61</v>
      </c>
      <c r="Q15" s="23"/>
      <c r="R15" s="52">
        <f>IF(P15="","",T15*M15*LOOKUP(RIGHT($D$2,3),定数!$A$6:$A$13,定数!$B$6:$B$13))</f>
        <v>232276.290622126</v>
      </c>
      <c r="S15" s="52"/>
      <c r="T15" s="53">
        <f>IF(P15="","",IF(G15="買",(P15-H15),(H15-P15))*IF(RIGHT($D$2,3)="JPY",100,10000))</f>
        <v>137</v>
      </c>
      <c r="U15" s="53"/>
      <c r="V15" s="86">
        <f t="shared" si="1"/>
        <v>2</v>
      </c>
      <c r="W15" s="79">
        <f t="shared" si="2"/>
        <v>0</v>
      </c>
      <c r="X15" s="79"/>
      <c r="Y15" s="79"/>
      <c r="Z15" s="79"/>
    </row>
    <row r="16" s="79" customFormat="1" spans="2:24">
      <c r="B16" s="23">
        <v>8</v>
      </c>
      <c r="C16" s="24">
        <f t="shared" si="3"/>
        <v>1419089.45438481</v>
      </c>
      <c r="D16" s="24"/>
      <c r="E16" s="23" t="s">
        <v>46</v>
      </c>
      <c r="F16" s="25">
        <v>43672</v>
      </c>
      <c r="G16" s="23" t="s">
        <v>44</v>
      </c>
      <c r="H16" s="23">
        <v>136.28</v>
      </c>
      <c r="I16" s="23"/>
      <c r="J16" s="23">
        <v>7</v>
      </c>
      <c r="K16" s="24">
        <f t="shared" si="0"/>
        <v>14190.8945438481</v>
      </c>
      <c r="L16" s="24"/>
      <c r="M16" s="48">
        <f>IF(J16="","",(K16/J16)/LOOKUP(RIGHT($D$2,3),定数!$A$6:$A$13,定数!$B$6:$B$13))</f>
        <v>20.2727064912116</v>
      </c>
      <c r="N16" s="23" t="s">
        <v>46</v>
      </c>
      <c r="O16" s="25">
        <v>43675</v>
      </c>
      <c r="P16" s="23">
        <v>135.52</v>
      </c>
      <c r="Q16" s="23"/>
      <c r="R16" s="52">
        <f>IF(P16="","",T16*M16*LOOKUP(RIGHT($D$2,3),定数!$A$6:$A$13,定数!$B$6:$B$13))</f>
        <v>-154072.569333206</v>
      </c>
      <c r="S16" s="52"/>
      <c r="T16" s="53">
        <f>IF(P16="","",IF(G16="買",(P16-H16),(H16-P16))*IF(RIGHT($D$2,3)="JPY",100,10000))</f>
        <v>-75.9999999999991</v>
      </c>
      <c r="U16" s="53"/>
      <c r="V16" s="1">
        <f t="shared" si="1"/>
        <v>0</v>
      </c>
      <c r="W16">
        <f t="shared" si="2"/>
        <v>1</v>
      </c>
      <c r="X16"/>
    </row>
    <row r="17" s="79" customFormat="1" spans="2:23">
      <c r="B17" s="23">
        <v>9</v>
      </c>
      <c r="C17" s="24">
        <f t="shared" si="3"/>
        <v>1265016.88505161</v>
      </c>
      <c r="D17" s="24"/>
      <c r="E17" s="23" t="s">
        <v>46</v>
      </c>
      <c r="F17" s="25">
        <v>43683</v>
      </c>
      <c r="G17" s="23" t="s">
        <v>44</v>
      </c>
      <c r="H17" s="23">
        <v>136.49</v>
      </c>
      <c r="I17" s="23"/>
      <c r="J17" s="23">
        <v>7</v>
      </c>
      <c r="K17" s="24">
        <f t="shared" si="0"/>
        <v>12650.1688505161</v>
      </c>
      <c r="L17" s="24"/>
      <c r="M17" s="48">
        <f>IF(J17="","",(K17/J17)/LOOKUP(RIGHT($D$2,3),定数!$A$6:$A$13,定数!$B$6:$B$13))</f>
        <v>18.0716697864515</v>
      </c>
      <c r="N17" s="23" t="s">
        <v>46</v>
      </c>
      <c r="O17" s="25">
        <v>43687</v>
      </c>
      <c r="P17" s="23">
        <v>137.85</v>
      </c>
      <c r="Q17" s="23"/>
      <c r="R17" s="52">
        <f>IF(P17="","",T17*M17*LOOKUP(RIGHT($D$2,3),定数!$A$6:$A$13,定数!$B$6:$B$13))</f>
        <v>245774.709095739</v>
      </c>
      <c r="S17" s="52"/>
      <c r="T17" s="53">
        <f>IF(P17="","",IF(G17="買",(P17-H17),(H17-P17))*IF(RIGHT($D$2,3)="JPY",100,10000))</f>
        <v>135.999999999999</v>
      </c>
      <c r="U17" s="53"/>
      <c r="V17" s="86">
        <f t="shared" si="1"/>
        <v>1</v>
      </c>
      <c r="W17" s="79">
        <f t="shared" si="2"/>
        <v>0</v>
      </c>
    </row>
    <row r="18" spans="1:26">
      <c r="A18" s="79"/>
      <c r="B18" s="23">
        <v>10</v>
      </c>
      <c r="C18" s="24">
        <f t="shared" si="3"/>
        <v>1510791.59414735</v>
      </c>
      <c r="D18" s="24"/>
      <c r="E18" s="23" t="s">
        <v>46</v>
      </c>
      <c r="F18" s="25">
        <v>43776</v>
      </c>
      <c r="G18" s="23" t="s">
        <v>47</v>
      </c>
      <c r="H18" s="23">
        <v>134.74</v>
      </c>
      <c r="I18" s="23"/>
      <c r="J18" s="23">
        <v>13</v>
      </c>
      <c r="K18" s="24">
        <f t="shared" si="0"/>
        <v>15107.9159414735</v>
      </c>
      <c r="L18" s="24"/>
      <c r="M18" s="48">
        <f>IF(J18="","",(K18/J18)/LOOKUP(RIGHT($D$2,3),定数!$A$6:$A$13,定数!$B$6:$B$13))</f>
        <v>11.6214738011334</v>
      </c>
      <c r="N18" s="23" t="s">
        <v>46</v>
      </c>
      <c r="O18" s="25">
        <v>43746</v>
      </c>
      <c r="P18" s="23">
        <v>136.12</v>
      </c>
      <c r="Q18" s="23"/>
      <c r="R18" s="52">
        <f>IF(P18="","",T18*M18*LOOKUP(RIGHT($D$2,3),定数!$A$6:$A$13,定数!$B$6:$B$13))</f>
        <v>-160376.338455641</v>
      </c>
      <c r="S18" s="52"/>
      <c r="T18" s="53">
        <f>IF(P18="","",IF(G18="買",(P18-H18),(H18-P18))*IF(RIGHT($D$2,3)="JPY",100,10000))</f>
        <v>-138</v>
      </c>
      <c r="U18" s="53"/>
      <c r="V18" s="86">
        <f t="shared" si="1"/>
        <v>0</v>
      </c>
      <c r="W18" s="79">
        <f t="shared" si="2"/>
        <v>1</v>
      </c>
      <c r="X18" s="87" t="s">
        <v>49</v>
      </c>
      <c r="Y18" s="79"/>
      <c r="Z18" s="79"/>
    </row>
    <row r="19" spans="2:25">
      <c r="B19" s="23">
        <v>11</v>
      </c>
      <c r="C19" s="24">
        <f t="shared" si="3"/>
        <v>1350415.2556917</v>
      </c>
      <c r="D19" s="24"/>
      <c r="E19" s="23" t="s">
        <v>46</v>
      </c>
      <c r="F19" s="25">
        <v>43777</v>
      </c>
      <c r="G19" s="23" t="s">
        <v>47</v>
      </c>
      <c r="H19" s="23">
        <v>133.15</v>
      </c>
      <c r="I19" s="23"/>
      <c r="J19" s="23">
        <v>10</v>
      </c>
      <c r="K19" s="24">
        <f t="shared" si="0"/>
        <v>13504.152556917</v>
      </c>
      <c r="L19" s="24"/>
      <c r="M19" s="48">
        <f>IF(J19="","",(K19/J19)/LOOKUP(RIGHT($D$2,3),定数!$A$6:$A$13,定数!$B$6:$B$13))</f>
        <v>13.504152556917</v>
      </c>
      <c r="N19" s="23" t="s">
        <v>46</v>
      </c>
      <c r="O19" s="25">
        <v>43787</v>
      </c>
      <c r="P19" s="23">
        <v>133.15</v>
      </c>
      <c r="Q19" s="23"/>
      <c r="R19" s="52">
        <f>IF(P19="","",T19*M19*LOOKUP(RIGHT($D$2,3),定数!$A$6:$A$13,定数!$B$6:$B$13))</f>
        <v>0</v>
      </c>
      <c r="S19" s="52"/>
      <c r="T19" s="53">
        <f>IF(P19="","",IF(G19="買",(P19-H19),(H19-P19))*IF(RIGHT($D$2,3)="JPY",100,10000))</f>
        <v>0</v>
      </c>
      <c r="U19" s="53"/>
      <c r="V19" s="86">
        <f t="shared" si="1"/>
        <v>0</v>
      </c>
      <c r="W19" s="79">
        <f t="shared" si="2"/>
        <v>0</v>
      </c>
      <c r="X19" s="79" t="s">
        <v>50</v>
      </c>
      <c r="Y19" s="79"/>
    </row>
    <row r="20" spans="2:23">
      <c r="B20" s="23">
        <v>12</v>
      </c>
      <c r="C20" s="24">
        <f t="shared" si="3"/>
        <v>1350415.2556917</v>
      </c>
      <c r="D20" s="24"/>
      <c r="E20" s="23" t="s">
        <v>46</v>
      </c>
      <c r="F20" s="25">
        <v>43812</v>
      </c>
      <c r="G20" s="23" t="s">
        <v>44</v>
      </c>
      <c r="H20" s="23">
        <v>133.23</v>
      </c>
      <c r="I20" s="23"/>
      <c r="J20" s="23">
        <v>7</v>
      </c>
      <c r="K20" s="24">
        <f t="shared" si="0"/>
        <v>13504.152556917</v>
      </c>
      <c r="L20" s="24"/>
      <c r="M20" s="48">
        <f>IF(J20="","",(K20/J20)/LOOKUP(RIGHT($D$2,3),定数!$A$6:$A$13,定数!$B$6:$B$13))</f>
        <v>19.2916465098815</v>
      </c>
      <c r="N20" s="23" t="s">
        <v>46</v>
      </c>
      <c r="O20" s="25">
        <v>43816</v>
      </c>
      <c r="P20" s="23">
        <v>132.42</v>
      </c>
      <c r="Q20" s="23"/>
      <c r="R20" s="52">
        <f>IF(P20="","",T20*M20*LOOKUP(RIGHT($D$2,3),定数!$A$6:$A$13,定数!$B$6:$B$13))</f>
        <v>-156262.33673004</v>
      </c>
      <c r="S20" s="52"/>
      <c r="T20" s="53">
        <f>IF(P20="","",IF(G20="買",(P20-H20),(H20-P20))*IF(RIGHT($D$2,3)="JPY",100,10000))</f>
        <v>-81.0000000000002</v>
      </c>
      <c r="U20" s="53"/>
      <c r="V20" s="1">
        <f t="shared" si="1"/>
        <v>0</v>
      </c>
      <c r="W20">
        <f t="shared" si="2"/>
        <v>1</v>
      </c>
    </row>
    <row r="21" spans="2:23">
      <c r="B21" s="23">
        <v>13</v>
      </c>
      <c r="C21" s="24">
        <f t="shared" si="3"/>
        <v>1194152.91896166</v>
      </c>
      <c r="D21" s="24"/>
      <c r="E21" s="23"/>
      <c r="F21" s="25">
        <v>43826</v>
      </c>
      <c r="G21" s="23" t="s">
        <v>47</v>
      </c>
      <c r="H21" s="23">
        <v>131.63</v>
      </c>
      <c r="I21" s="23"/>
      <c r="J21" s="23">
        <v>6</v>
      </c>
      <c r="K21" s="24">
        <f t="shared" si="0"/>
        <v>11941.5291896166</v>
      </c>
      <c r="L21" s="24"/>
      <c r="M21" s="48">
        <f>IF(J21="","",(K21/J21)/LOOKUP(RIGHT($D$2,3),定数!$A$6:$A$13,定数!$B$6:$B$13))</f>
        <v>19.9025486493611</v>
      </c>
      <c r="N21" s="23">
        <v>2016</v>
      </c>
      <c r="O21" s="25">
        <v>43468</v>
      </c>
      <c r="P21" s="23">
        <v>129.97</v>
      </c>
      <c r="Q21" s="23"/>
      <c r="R21" s="52">
        <f>IF(P21="","",T21*M21*LOOKUP(RIGHT($D$2,3),定数!$A$6:$A$13,定数!$B$6:$B$13))</f>
        <v>330382.307579394</v>
      </c>
      <c r="S21" s="52"/>
      <c r="T21" s="53">
        <f>IF(P21="","",IF(G21="買",(P21-H21),(H21-P21))*IF(RIGHT($D$2,3)="JPY",100,10000))</f>
        <v>166</v>
      </c>
      <c r="U21" s="53"/>
      <c r="V21" s="1">
        <f t="shared" si="1"/>
        <v>1</v>
      </c>
      <c r="W21">
        <f t="shared" si="2"/>
        <v>0</v>
      </c>
    </row>
    <row r="22" spans="2:24">
      <c r="B22" s="23">
        <v>14</v>
      </c>
      <c r="C22" s="24">
        <f t="shared" si="3"/>
        <v>1524535.22654106</v>
      </c>
      <c r="D22" s="24"/>
      <c r="E22" s="23">
        <v>2016</v>
      </c>
      <c r="F22" s="25">
        <v>43479</v>
      </c>
      <c r="G22" s="23" t="s">
        <v>47</v>
      </c>
      <c r="H22" s="23">
        <v>127.72</v>
      </c>
      <c r="I22" s="23"/>
      <c r="J22" s="23">
        <v>10</v>
      </c>
      <c r="K22" s="24">
        <f t="shared" ref="K22:K24" si="4">IF(J22="","",C22*0.01)</f>
        <v>15245.3522654106</v>
      </c>
      <c r="L22" s="24"/>
      <c r="M22" s="48">
        <f>IF(J22="","",(K22/J22)/LOOKUP(RIGHT($D$2,3),定数!$A$6:$A$13,定数!$B$6:$B$13))</f>
        <v>15.2453522654106</v>
      </c>
      <c r="N22" s="23"/>
      <c r="O22" s="25">
        <v>43486</v>
      </c>
      <c r="P22" s="23">
        <v>127.89</v>
      </c>
      <c r="Q22" s="23"/>
      <c r="R22" s="52">
        <f>IF(P22="","",T22*M22*LOOKUP(RIGHT($D$2,3),定数!$A$6:$A$13,定数!$B$6:$B$13))</f>
        <v>-25917.0988511983</v>
      </c>
      <c r="S22" s="52"/>
      <c r="T22" s="53">
        <f>IF(P22="","",IF(G22="買",(P22-H22),(H22-P22))*IF(RIGHT($D$2,3)="JPY",100,10000))</f>
        <v>-17.0000000000002</v>
      </c>
      <c r="U22" s="53"/>
      <c r="V22" s="1">
        <f t="shared" si="1"/>
        <v>0</v>
      </c>
      <c r="W22">
        <f t="shared" si="2"/>
        <v>1</v>
      </c>
      <c r="X22" s="79" t="s">
        <v>50</v>
      </c>
    </row>
    <row r="23" spans="2:23">
      <c r="B23" s="23">
        <v>15</v>
      </c>
      <c r="C23" s="24">
        <f t="shared" si="3"/>
        <v>1498618.12768986</v>
      </c>
      <c r="D23" s="24"/>
      <c r="E23" s="23"/>
      <c r="F23" s="25">
        <v>43610</v>
      </c>
      <c r="G23" s="23" t="s">
        <v>47</v>
      </c>
      <c r="H23" s="23">
        <v>122.24</v>
      </c>
      <c r="I23" s="23"/>
      <c r="J23" s="23">
        <v>8</v>
      </c>
      <c r="K23" s="24">
        <f t="shared" si="4"/>
        <v>14986.1812768986</v>
      </c>
      <c r="L23" s="24"/>
      <c r="M23" s="48">
        <f>IF(J23="","",(K23/J23)/LOOKUP(RIGHT($D$2,3),定数!$A$6:$A$13,定数!$B$6:$B$13))</f>
        <v>18.7327265961232</v>
      </c>
      <c r="N23" s="23"/>
      <c r="O23" s="25">
        <v>43614</v>
      </c>
      <c r="P23" s="23">
        <v>123.06</v>
      </c>
      <c r="Q23" s="23"/>
      <c r="R23" s="52">
        <f>IF(P23="","",T23*M23*LOOKUP(RIGHT($D$2,3),定数!$A$6:$A$13,定数!$B$6:$B$13))</f>
        <v>-153608.358088212</v>
      </c>
      <c r="S23" s="52"/>
      <c r="T23" s="53">
        <f>IF(P23="","",IF(G23="買",(P23-H23),(H23-P23))*IF(RIGHT($D$2,3)="JPY",100,10000))</f>
        <v>-82.0000000000007</v>
      </c>
      <c r="U23" s="53"/>
      <c r="V23" t="str">
        <f t="shared" ref="V23:V86" si="5">IF(S23&lt;&gt;"",IF(S23&lt;0,1+V22,0),"")</f>
        <v/>
      </c>
      <c r="W23">
        <f t="shared" si="2"/>
        <v>2</v>
      </c>
    </row>
    <row r="24" spans="2:23">
      <c r="B24" s="23">
        <v>16</v>
      </c>
      <c r="C24" s="24">
        <f t="shared" si="3"/>
        <v>1345009.76960165</v>
      </c>
      <c r="D24" s="24"/>
      <c r="E24" s="23"/>
      <c r="F24" s="25">
        <v>43625</v>
      </c>
      <c r="G24" s="23" t="s">
        <v>47</v>
      </c>
      <c r="H24" s="23">
        <v>121.63</v>
      </c>
      <c r="I24" s="23"/>
      <c r="J24" s="23">
        <v>10</v>
      </c>
      <c r="K24" s="24">
        <f t="shared" si="4"/>
        <v>13450.0976960165</v>
      </c>
      <c r="L24" s="24"/>
      <c r="M24" s="48">
        <f>IF(J24="","",(K24/J24)/LOOKUP(RIGHT($D$2,3),定数!$A$6:$A$13,定数!$B$6:$B$13))</f>
        <v>13.4500976960165</v>
      </c>
      <c r="N24" s="23"/>
      <c r="O24" s="25">
        <v>43628</v>
      </c>
      <c r="P24" s="23">
        <v>119.46</v>
      </c>
      <c r="Q24" s="23"/>
      <c r="R24" s="52">
        <f>IF(P24="","",T24*M24*LOOKUP(RIGHT($D$2,3),定数!$A$6:$A$13,定数!$B$6:$B$13))</f>
        <v>291867.120003557</v>
      </c>
      <c r="S24" s="52"/>
      <c r="T24" s="53">
        <f>IF(P24="","",IF(G24="買",(P24-H24),(H24-P24))*IF(RIGHT($D$2,3)="JPY",100,10000))</f>
        <v>217</v>
      </c>
      <c r="U24" s="53"/>
      <c r="V24" t="str">
        <f t="shared" si="5"/>
        <v/>
      </c>
      <c r="W24">
        <f t="shared" si="2"/>
        <v>0</v>
      </c>
    </row>
    <row r="25" spans="2:24">
      <c r="B25" s="23">
        <v>17</v>
      </c>
      <c r="C25" s="24">
        <f t="shared" si="3"/>
        <v>1636876.8896052</v>
      </c>
      <c r="D25" s="24"/>
      <c r="E25" s="23"/>
      <c r="F25" s="25">
        <v>43659</v>
      </c>
      <c r="G25" s="23" t="s">
        <v>44</v>
      </c>
      <c r="H25" s="23">
        <v>116.23</v>
      </c>
      <c r="I25" s="23"/>
      <c r="J25" s="23">
        <v>12</v>
      </c>
      <c r="K25" s="24">
        <f t="shared" ref="K25:K41" si="6">IF(J25="","",C25*0.01)</f>
        <v>16368.768896052</v>
      </c>
      <c r="L25" s="24"/>
      <c r="M25" s="48">
        <f>IF(J25="","",(K25/J25)/LOOKUP(RIGHT($D$2,3),定数!$A$6:$A$13,定数!$B$6:$B$13))</f>
        <v>13.64064074671</v>
      </c>
      <c r="N25" s="23"/>
      <c r="O25" s="25">
        <v>43660</v>
      </c>
      <c r="P25" s="23">
        <v>116.23</v>
      </c>
      <c r="Q25" s="23"/>
      <c r="R25" s="52">
        <f>IF(P25="","",T25*M25*LOOKUP(RIGHT($D$2,3),定数!$A$6:$A$13,定数!$B$6:$B$13))</f>
        <v>0</v>
      </c>
      <c r="S25" s="52"/>
      <c r="T25" s="53">
        <f>IF(P25="","",IF(G25="買",(P25-H25),(H25-P25))*IF(RIGHT($D$2,3)="JPY",100,10000))</f>
        <v>0</v>
      </c>
      <c r="U25" s="53"/>
      <c r="V25" t="str">
        <f t="shared" si="5"/>
        <v/>
      </c>
      <c r="W25">
        <f t="shared" si="2"/>
        <v>0</v>
      </c>
      <c r="X25" s="79" t="s">
        <v>51</v>
      </c>
    </row>
    <row r="26" spans="1:25">
      <c r="A26" s="81"/>
      <c r="B26" s="82">
        <v>18</v>
      </c>
      <c r="C26" s="83">
        <f t="shared" si="3"/>
        <v>1636876.8896052</v>
      </c>
      <c r="D26" s="83"/>
      <c r="E26" s="82"/>
      <c r="F26" s="84">
        <v>43674</v>
      </c>
      <c r="G26" s="82" t="s">
        <v>44</v>
      </c>
      <c r="H26" s="82">
        <v>116.84</v>
      </c>
      <c r="I26" s="82"/>
      <c r="J26" s="82">
        <v>9</v>
      </c>
      <c r="K26" s="83">
        <f t="shared" si="6"/>
        <v>16368.768896052</v>
      </c>
      <c r="L26" s="83"/>
      <c r="M26" s="85">
        <f>IF(J26="","",(K26/J26)/LOOKUP(RIGHT($D$2,3),定数!$A$6:$A$13,定数!$B$6:$B$13))</f>
        <v>18.1875209956134</v>
      </c>
      <c r="N26" s="82"/>
      <c r="O26" s="84">
        <v>43674</v>
      </c>
      <c r="P26" s="82">
        <v>115.8</v>
      </c>
      <c r="Q26" s="82"/>
      <c r="R26" s="88">
        <f>IF(P26="","",T26*M26*LOOKUP(RIGHT($D$2,3),定数!$A$6:$A$13,定数!$B$6:$B$13))</f>
        <v>-189150.218354381</v>
      </c>
      <c r="S26" s="88"/>
      <c r="T26" s="89">
        <f>IF(P26="","",IF(G26="買",(P26-H26),(H26-P26))*IF(RIGHT($D$2,3)="JPY",100,10000))</f>
        <v>-104.000000000001</v>
      </c>
      <c r="U26" s="89"/>
      <c r="V26" s="81" t="str">
        <f t="shared" si="5"/>
        <v/>
      </c>
      <c r="W26" s="81">
        <f t="shared" si="2"/>
        <v>1</v>
      </c>
      <c r="X26" s="81" t="s">
        <v>52</v>
      </c>
      <c r="Y26" s="81"/>
    </row>
    <row r="27" spans="2:23">
      <c r="B27" s="23">
        <v>19</v>
      </c>
      <c r="C27" s="24">
        <f t="shared" si="3"/>
        <v>1447726.67125082</v>
      </c>
      <c r="D27" s="24"/>
      <c r="E27" s="23"/>
      <c r="F27" s="25">
        <v>43694</v>
      </c>
      <c r="G27" s="23" t="s">
        <v>47</v>
      </c>
      <c r="H27" s="23">
        <v>112.8</v>
      </c>
      <c r="I27" s="23"/>
      <c r="J27" s="23">
        <v>10</v>
      </c>
      <c r="K27" s="24">
        <f t="shared" si="6"/>
        <v>14477.2667125082</v>
      </c>
      <c r="L27" s="24"/>
      <c r="M27" s="48">
        <f>IF(J27="","",(K27/J27)/LOOKUP(RIGHT($D$2,3),定数!$A$6:$A$13,定数!$B$6:$B$13))</f>
        <v>14.4772667125082</v>
      </c>
      <c r="N27" s="23"/>
      <c r="O27" s="25">
        <v>43695</v>
      </c>
      <c r="P27" s="23">
        <v>113.92</v>
      </c>
      <c r="Q27" s="23"/>
      <c r="R27" s="52">
        <f>IF(P27="","",T27*M27*LOOKUP(RIGHT($D$2,3),定数!$A$6:$A$13,定数!$B$6:$B$13))</f>
        <v>-162145.387180092</v>
      </c>
      <c r="S27" s="52"/>
      <c r="T27" s="53">
        <f>IF(P27="","",IF(G27="買",(P27-H27),(H27-P27))*IF(RIGHT($D$2,3)="JPY",100,10000))</f>
        <v>-112</v>
      </c>
      <c r="U27" s="53"/>
      <c r="V27" t="str">
        <f t="shared" si="5"/>
        <v/>
      </c>
      <c r="W27">
        <f t="shared" si="2"/>
        <v>2</v>
      </c>
    </row>
    <row r="28" s="79" customFormat="1" spans="2:23">
      <c r="B28" s="23">
        <v>20</v>
      </c>
      <c r="C28" s="24">
        <f t="shared" si="3"/>
        <v>1285581.28407073</v>
      </c>
      <c r="D28" s="24"/>
      <c r="E28" s="23"/>
      <c r="F28" s="25">
        <v>43705</v>
      </c>
      <c r="G28" s="23" t="s">
        <v>44</v>
      </c>
      <c r="H28" s="23">
        <v>114.13</v>
      </c>
      <c r="I28" s="23"/>
      <c r="J28" s="23">
        <v>10</v>
      </c>
      <c r="K28" s="24">
        <f t="shared" si="6"/>
        <v>12855.8128407073</v>
      </c>
      <c r="L28" s="24"/>
      <c r="M28" s="48">
        <f>IF(J28="","",(K28/J28)/LOOKUP(RIGHT($D$2,3),定数!$A$6:$A$13,定数!$B$6:$B$13))</f>
        <v>12.8558128407073</v>
      </c>
      <c r="N28" s="23"/>
      <c r="O28" s="25">
        <v>43709</v>
      </c>
      <c r="P28" s="23">
        <v>116.34</v>
      </c>
      <c r="Q28" s="23"/>
      <c r="R28" s="52">
        <f>IF(P28="","",T28*M28*LOOKUP(RIGHT($D$2,3),定数!$A$6:$A$13,定数!$B$6:$B$13))</f>
        <v>284113.463779633</v>
      </c>
      <c r="S28" s="52"/>
      <c r="T28" s="53">
        <f>IF(P28="","",IF(G28="買",(P28-H28),(H28-P28))*IF(RIGHT($D$2,3)="JPY",100,10000))</f>
        <v>221.000000000001</v>
      </c>
      <c r="U28" s="53"/>
      <c r="V28" s="79" t="str">
        <f t="shared" si="5"/>
        <v/>
      </c>
      <c r="W28" s="79">
        <f t="shared" si="2"/>
        <v>0</v>
      </c>
    </row>
    <row r="29" s="79" customFormat="1" spans="2:23">
      <c r="B29" s="23">
        <v>21</v>
      </c>
      <c r="C29" s="24">
        <f t="shared" si="3"/>
        <v>1569694.74785036</v>
      </c>
      <c r="D29" s="24"/>
      <c r="E29" s="23"/>
      <c r="F29" s="25">
        <v>43756</v>
      </c>
      <c r="G29" s="23" t="s">
        <v>47</v>
      </c>
      <c r="H29" s="23">
        <v>113.97</v>
      </c>
      <c r="I29" s="23"/>
      <c r="J29" s="23">
        <v>11</v>
      </c>
      <c r="K29" s="24">
        <f t="shared" si="6"/>
        <v>15696.9474785036</v>
      </c>
      <c r="L29" s="24"/>
      <c r="M29" s="48">
        <f>IF(J29="","",(K29/J29)/LOOKUP(RIGHT($D$2,3),定数!$A$6:$A$13,定数!$B$6:$B$13))</f>
        <v>14.2699522531851</v>
      </c>
      <c r="N29" s="23"/>
      <c r="O29" s="25">
        <v>43758</v>
      </c>
      <c r="P29" s="23">
        <v>112.75</v>
      </c>
      <c r="Q29" s="23"/>
      <c r="R29" s="52">
        <f>IF(P29="","",T29*M29*LOOKUP(RIGHT($D$2,3),定数!$A$6:$A$13,定数!$B$6:$B$13))</f>
        <v>174093.417488859</v>
      </c>
      <c r="S29" s="52"/>
      <c r="T29" s="53">
        <f>IF(P29="","",IF(G29="買",(P29-H29),(H29-P29))*IF(RIGHT($D$2,3)="JPY",100,10000))</f>
        <v>122</v>
      </c>
      <c r="U29" s="53"/>
      <c r="V29" s="79" t="str">
        <f t="shared" si="5"/>
        <v/>
      </c>
      <c r="W29" s="79">
        <f t="shared" si="2"/>
        <v>0</v>
      </c>
    </row>
    <row r="30" s="79" customFormat="1" spans="2:24">
      <c r="B30" s="23">
        <v>22</v>
      </c>
      <c r="C30" s="24">
        <f t="shared" si="3"/>
        <v>1743788.16533922</v>
      </c>
      <c r="D30" s="24"/>
      <c r="E30" s="23"/>
      <c r="F30" s="25">
        <v>43763</v>
      </c>
      <c r="G30" s="23" t="s">
        <v>47</v>
      </c>
      <c r="H30" s="23">
        <v>113.29</v>
      </c>
      <c r="I30" s="23"/>
      <c r="J30" s="23">
        <v>6</v>
      </c>
      <c r="K30" s="24">
        <f t="shared" si="6"/>
        <v>17437.8816533922</v>
      </c>
      <c r="L30" s="24"/>
      <c r="M30" s="48">
        <f>IF(J30="","",(K30/J30)/LOOKUP(RIGHT($D$2,3),定数!$A$6:$A$13,定数!$B$6:$B$13))</f>
        <v>29.063136088987</v>
      </c>
      <c r="N30" s="23"/>
      <c r="O30" s="25">
        <v>43763</v>
      </c>
      <c r="P30" s="23">
        <v>113.89</v>
      </c>
      <c r="Q30" s="23"/>
      <c r="R30" s="52">
        <f>IF(P30="","",T30*M30*LOOKUP(RIGHT($D$2,3),定数!$A$6:$A$13,定数!$B$6:$B$13))</f>
        <v>-174378.816533921</v>
      </c>
      <c r="S30" s="52"/>
      <c r="T30" s="53">
        <f>IF(P30="","",IF(G30="買",(P30-H30),(H30-P30))*IF(RIGHT($D$2,3)="JPY",100,10000))</f>
        <v>-59.9999999999994</v>
      </c>
      <c r="U30" s="53"/>
      <c r="V30" s="79" t="str">
        <f t="shared" si="5"/>
        <v/>
      </c>
      <c r="W30" s="79">
        <f t="shared" si="2"/>
        <v>1</v>
      </c>
      <c r="X30" s="79" t="s">
        <v>53</v>
      </c>
    </row>
    <row r="31" s="79" customFormat="1" spans="2:23">
      <c r="B31" s="23">
        <v>23</v>
      </c>
      <c r="C31" s="24">
        <f t="shared" si="3"/>
        <v>1569409.3488053</v>
      </c>
      <c r="D31" s="24"/>
      <c r="E31" s="23"/>
      <c r="F31" s="25">
        <v>43820</v>
      </c>
      <c r="G31" s="23" t="s">
        <v>44</v>
      </c>
      <c r="H31" s="23">
        <v>122.87</v>
      </c>
      <c r="I31" s="23"/>
      <c r="J31" s="23">
        <v>7</v>
      </c>
      <c r="K31" s="24">
        <f t="shared" si="6"/>
        <v>15694.093488053</v>
      </c>
      <c r="L31" s="24"/>
      <c r="M31" s="48">
        <f>IF(J31="","",(K31/J31)/LOOKUP(RIGHT($D$2,3),定数!$A$6:$A$13,定数!$B$6:$B$13))</f>
        <v>22.4201335543615</v>
      </c>
      <c r="N31" s="23"/>
      <c r="O31" s="25">
        <v>43826</v>
      </c>
      <c r="P31" s="23">
        <v>122.05</v>
      </c>
      <c r="Q31" s="23"/>
      <c r="R31" s="52">
        <f>IF(P31="","",T31*M31*LOOKUP(RIGHT($D$2,3),定数!$A$6:$A$13,定数!$B$6:$B$13))</f>
        <v>-183845.095145766</v>
      </c>
      <c r="S31" s="52"/>
      <c r="T31" s="53">
        <f>IF(P31="","",IF(G31="買",(P31-H31),(H31-P31))*IF(RIGHT($D$2,3)="JPY",100,10000))</f>
        <v>-82.0000000000007</v>
      </c>
      <c r="U31" s="53"/>
      <c r="V31" s="79" t="str">
        <f t="shared" si="5"/>
        <v/>
      </c>
      <c r="W31" s="79">
        <f t="shared" si="2"/>
        <v>2</v>
      </c>
    </row>
    <row r="32" s="79" customFormat="1" spans="2:23">
      <c r="B32" s="23">
        <v>24</v>
      </c>
      <c r="C32" s="24">
        <f t="shared" si="3"/>
        <v>1385564.25365954</v>
      </c>
      <c r="D32" s="24"/>
      <c r="E32" s="23">
        <v>2017</v>
      </c>
      <c r="F32" s="25">
        <v>43475</v>
      </c>
      <c r="G32" s="23" t="s">
        <v>47</v>
      </c>
      <c r="H32" s="23">
        <v>122.08</v>
      </c>
      <c r="I32" s="23"/>
      <c r="J32" s="23">
        <v>9</v>
      </c>
      <c r="K32" s="24">
        <f t="shared" si="6"/>
        <v>13855.6425365954</v>
      </c>
      <c r="L32" s="24"/>
      <c r="M32" s="48">
        <f>IF(J32="","",(K32/J32)/LOOKUP(RIGHT($D$2,3),定数!$A$6:$A$13,定数!$B$6:$B$13))</f>
        <v>15.3951583739948</v>
      </c>
      <c r="N32" s="23">
        <v>2017</v>
      </c>
      <c r="O32" s="25">
        <v>43483</v>
      </c>
      <c r="P32" s="23">
        <v>122.93</v>
      </c>
      <c r="Q32" s="23"/>
      <c r="R32" s="52">
        <f>IF(P32="","",T32*M32*LOOKUP(RIGHT($D$2,3),定数!$A$6:$A$13,定数!$B$6:$B$13))</f>
        <v>-130858.846178958</v>
      </c>
      <c r="S32" s="52"/>
      <c r="T32" s="53">
        <f>IF(P32="","",IF(G32="買",(P32-H32),(H32-P32))*IF(RIGHT($D$2,3)="JPY",100,10000))</f>
        <v>-85.0000000000009</v>
      </c>
      <c r="U32" s="53"/>
      <c r="V32" s="79" t="str">
        <f t="shared" si="5"/>
        <v/>
      </c>
      <c r="W32" s="79">
        <f t="shared" si="2"/>
        <v>3</v>
      </c>
    </row>
    <row r="33" s="79" customFormat="1" spans="2:23">
      <c r="B33" s="23">
        <v>25</v>
      </c>
      <c r="C33" s="24">
        <f t="shared" si="3"/>
        <v>1254705.40748058</v>
      </c>
      <c r="D33" s="24"/>
      <c r="E33" s="23"/>
      <c r="F33" s="25">
        <v>43512</v>
      </c>
      <c r="G33" s="23" t="s">
        <v>47</v>
      </c>
      <c r="H33" s="23">
        <v>120.17</v>
      </c>
      <c r="I33" s="23"/>
      <c r="J33" s="23">
        <v>11</v>
      </c>
      <c r="K33" s="24">
        <f t="shared" si="6"/>
        <v>12547.0540748058</v>
      </c>
      <c r="L33" s="24"/>
      <c r="M33" s="48">
        <f>IF(J33="","",(K33/J33)/LOOKUP(RIGHT($D$2,3),定数!$A$6:$A$13,定数!$B$6:$B$13))</f>
        <v>11.406412795278</v>
      </c>
      <c r="N33" s="23" t="s">
        <v>46</v>
      </c>
      <c r="O33" s="25">
        <v>43525</v>
      </c>
      <c r="P33" s="23">
        <v>120.17</v>
      </c>
      <c r="Q33" s="23"/>
      <c r="R33" s="52">
        <f>IF(P33="","",T33*M33*LOOKUP(RIGHT($D$2,3),定数!$A$6:$A$13,定数!$B$6:$B$13))</f>
        <v>0</v>
      </c>
      <c r="S33" s="52"/>
      <c r="T33" s="53">
        <f>IF(P33="","",IF(G33="買",(P33-H33),(H33-P33))*IF(RIGHT($D$2,3)="JPY",100,10000))</f>
        <v>0</v>
      </c>
      <c r="U33" s="53"/>
      <c r="V33" s="79" t="str">
        <f t="shared" si="5"/>
        <v/>
      </c>
      <c r="W33" s="79">
        <f t="shared" si="2"/>
        <v>0</v>
      </c>
    </row>
    <row r="34" s="79" customFormat="1" spans="2:23">
      <c r="B34" s="23">
        <v>26</v>
      </c>
      <c r="C34" s="24">
        <f t="shared" si="3"/>
        <v>1254705.40748058</v>
      </c>
      <c r="D34" s="24"/>
      <c r="E34" s="23"/>
      <c r="F34" s="25">
        <v>43540</v>
      </c>
      <c r="G34" s="23" t="s">
        <v>44</v>
      </c>
      <c r="H34" s="23">
        <v>122.06</v>
      </c>
      <c r="I34" s="23"/>
      <c r="J34" s="23">
        <v>8</v>
      </c>
      <c r="K34" s="24">
        <f t="shared" si="6"/>
        <v>12547.0540748058</v>
      </c>
      <c r="L34" s="24"/>
      <c r="M34" s="48">
        <f>IF(J34="","",(K34/J34)/LOOKUP(RIGHT($D$2,3),定数!$A$6:$A$13,定数!$B$6:$B$13))</f>
        <v>15.6838175935072</v>
      </c>
      <c r="N34" s="23" t="s">
        <v>46</v>
      </c>
      <c r="O34" s="25">
        <v>43543</v>
      </c>
      <c r="P34" s="23">
        <v>121.19</v>
      </c>
      <c r="Q34" s="23"/>
      <c r="R34" s="52">
        <f>IF(P34="","",T34*M34*LOOKUP(RIGHT($D$2,3),定数!$A$6:$A$13,定数!$B$6:$B$13))</f>
        <v>-136449.213063514</v>
      </c>
      <c r="S34" s="52"/>
      <c r="T34" s="53">
        <f>IF(P34="","",IF(G34="買",(P34-H34),(H34-P34))*IF(RIGHT($D$2,3)="JPY",100,10000))</f>
        <v>-87.0000000000005</v>
      </c>
      <c r="U34" s="53"/>
      <c r="V34" s="79" t="str">
        <f t="shared" si="5"/>
        <v/>
      </c>
      <c r="W34" s="79">
        <f t="shared" si="2"/>
        <v>1</v>
      </c>
    </row>
    <row r="35" s="79" customFormat="1" spans="2:23">
      <c r="B35" s="23">
        <v>27</v>
      </c>
      <c r="C35" s="24">
        <f t="shared" si="3"/>
        <v>1118256.19441707</v>
      </c>
      <c r="D35" s="24"/>
      <c r="E35" s="23"/>
      <c r="F35" s="25">
        <v>43599</v>
      </c>
      <c r="G35" s="23" t="s">
        <v>44</v>
      </c>
      <c r="H35" s="23">
        <v>123.95</v>
      </c>
      <c r="I35" s="23"/>
      <c r="J35" s="23">
        <v>6</v>
      </c>
      <c r="K35" s="24">
        <f t="shared" si="6"/>
        <v>11182.5619441706</v>
      </c>
      <c r="L35" s="24"/>
      <c r="M35" s="48">
        <f>IF(J35="","",(K35/J35)/LOOKUP(RIGHT($D$2,3),定数!$A$6:$A$13,定数!$B$6:$B$13))</f>
        <v>18.6376032402844</v>
      </c>
      <c r="N35" s="23" t="s">
        <v>46</v>
      </c>
      <c r="O35" s="25">
        <v>43600</v>
      </c>
      <c r="P35" s="23">
        <v>125.29</v>
      </c>
      <c r="Q35" s="23"/>
      <c r="R35" s="52">
        <f>IF(P35="","",T35*M35*LOOKUP(RIGHT($D$2,3),定数!$A$6:$A$13,定数!$B$6:$B$13))</f>
        <v>249743.883419811</v>
      </c>
      <c r="S35" s="52"/>
      <c r="T35" s="53">
        <f>IF(P35="","",IF(G35="買",(P35-H35),(H35-P35))*IF(RIGHT($D$2,3)="JPY",100,10000))</f>
        <v>134</v>
      </c>
      <c r="U35" s="53"/>
      <c r="V35" s="79" t="str">
        <f t="shared" si="5"/>
        <v/>
      </c>
      <c r="W35" s="79">
        <f t="shared" si="2"/>
        <v>0</v>
      </c>
    </row>
    <row r="36" s="79" customFormat="1" spans="2:23">
      <c r="B36" s="23">
        <v>28</v>
      </c>
      <c r="C36" s="24">
        <f t="shared" si="3"/>
        <v>1368000.07783688</v>
      </c>
      <c r="D36" s="24"/>
      <c r="E36" s="23"/>
      <c r="F36" s="25">
        <v>43638</v>
      </c>
      <c r="G36" s="23" t="s">
        <v>44</v>
      </c>
      <c r="H36" s="23">
        <v>124.46</v>
      </c>
      <c r="I36" s="23"/>
      <c r="J36" s="23">
        <v>8</v>
      </c>
      <c r="K36" s="24">
        <f t="shared" si="6"/>
        <v>13680.0007783688</v>
      </c>
      <c r="L36" s="24"/>
      <c r="M36" s="48">
        <f>IF(J36="","",(K36/J36)/LOOKUP(RIGHT($D$2,3),定数!$A$6:$A$13,定数!$B$6:$B$13))</f>
        <v>17.100000972961</v>
      </c>
      <c r="N36" s="23" t="s">
        <v>46</v>
      </c>
      <c r="O36" s="25">
        <v>43642</v>
      </c>
      <c r="P36" s="23">
        <v>125.99</v>
      </c>
      <c r="Q36" s="23"/>
      <c r="R36" s="52">
        <f>IF(P36="","",T36*M36*LOOKUP(RIGHT($D$2,3),定数!$A$6:$A$13,定数!$B$6:$B$13))</f>
        <v>261630.014886303</v>
      </c>
      <c r="S36" s="52"/>
      <c r="T36" s="53">
        <f>IF(P36="","",IF(G36="買",(P36-H36),(H36-P36))*IF(RIGHT($D$2,3)="JPY",100,10000))</f>
        <v>153</v>
      </c>
      <c r="U36" s="53"/>
      <c r="V36" s="79" t="str">
        <f t="shared" si="5"/>
        <v/>
      </c>
      <c r="W36" s="79">
        <f t="shared" si="2"/>
        <v>0</v>
      </c>
    </row>
    <row r="37" s="79" customFormat="1" spans="2:23">
      <c r="B37" s="23">
        <v>29</v>
      </c>
      <c r="C37" s="24">
        <f t="shared" si="3"/>
        <v>1629630.09272318</v>
      </c>
      <c r="D37" s="24"/>
      <c r="E37" s="23"/>
      <c r="F37" s="25">
        <v>43670</v>
      </c>
      <c r="G37" s="23" t="s">
        <v>44</v>
      </c>
      <c r="H37" s="23">
        <v>129.76</v>
      </c>
      <c r="I37" s="23"/>
      <c r="J37" s="23">
        <v>8</v>
      </c>
      <c r="K37" s="24">
        <f t="shared" si="6"/>
        <v>16296.3009272318</v>
      </c>
      <c r="L37" s="24"/>
      <c r="M37" s="48">
        <f>IF(J37="","",(K37/J37)/LOOKUP(RIGHT($D$2,3),定数!$A$6:$A$13,定数!$B$6:$B$13))</f>
        <v>20.3703761590397</v>
      </c>
      <c r="N37" s="23" t="s">
        <v>46</v>
      </c>
      <c r="O37" s="25">
        <v>43684</v>
      </c>
      <c r="P37" s="23">
        <v>129.76</v>
      </c>
      <c r="Q37" s="23"/>
      <c r="R37" s="52">
        <f>IF(P37="","",T37*M37*LOOKUP(RIGHT($D$2,3),定数!$A$6:$A$13,定数!$B$6:$B$13))</f>
        <v>0</v>
      </c>
      <c r="S37" s="52"/>
      <c r="T37" s="53">
        <f>IF(P37="","",IF(G37="買",(P37-H37),(H37-P37))*IF(RIGHT($D$2,3)="JPY",100,10000))</f>
        <v>0</v>
      </c>
      <c r="U37" s="53"/>
      <c r="V37" s="79" t="str">
        <f t="shared" si="5"/>
        <v/>
      </c>
      <c r="W37" s="79">
        <f t="shared" si="2"/>
        <v>0</v>
      </c>
    </row>
    <row r="38" s="79" customFormat="1" spans="2:23">
      <c r="B38" s="23">
        <v>30</v>
      </c>
      <c r="C38" s="24">
        <f t="shared" si="3"/>
        <v>1629630.09272318</v>
      </c>
      <c r="D38" s="24"/>
      <c r="E38" s="23"/>
      <c r="F38" s="25">
        <v>43746</v>
      </c>
      <c r="G38" s="23" t="s">
        <v>47</v>
      </c>
      <c r="H38" s="23">
        <v>131.95</v>
      </c>
      <c r="I38" s="23"/>
      <c r="J38" s="23">
        <v>8</v>
      </c>
      <c r="K38" s="24">
        <f t="shared" si="6"/>
        <v>16296.3009272318</v>
      </c>
      <c r="L38" s="24"/>
      <c r="M38" s="48">
        <f>IF(J38="","",(K38/J38)/LOOKUP(RIGHT($D$2,3),定数!$A$6:$A$13,定数!$B$6:$B$13))</f>
        <v>20.3703761590397</v>
      </c>
      <c r="N38" s="23" t="s">
        <v>46</v>
      </c>
      <c r="O38" s="25">
        <v>43747</v>
      </c>
      <c r="P38" s="23">
        <v>132.76</v>
      </c>
      <c r="Q38" s="23"/>
      <c r="R38" s="52">
        <f>IF(P38="","",T38*M38*LOOKUP(RIGHT($D$2,3),定数!$A$6:$A$13,定数!$B$6:$B$13))</f>
        <v>-165000.046888222</v>
      </c>
      <c r="S38" s="52"/>
      <c r="T38" s="53">
        <f>IF(P38="","",IF(G38="買",(P38-H38),(H38-P38))*IF(RIGHT($D$2,3)="JPY",100,10000))</f>
        <v>-81.0000000000002</v>
      </c>
      <c r="U38" s="53"/>
      <c r="V38" s="79" t="str">
        <f t="shared" si="5"/>
        <v/>
      </c>
      <c r="W38" s="79">
        <f t="shared" si="2"/>
        <v>1</v>
      </c>
    </row>
    <row r="39" s="79" customFormat="1" spans="2:23">
      <c r="B39" s="23">
        <v>31</v>
      </c>
      <c r="C39" s="24">
        <f t="shared" si="3"/>
        <v>1464630.04583496</v>
      </c>
      <c r="D39" s="24"/>
      <c r="E39" s="23"/>
      <c r="F39" s="25">
        <v>43757</v>
      </c>
      <c r="G39" s="23" t="s">
        <v>44</v>
      </c>
      <c r="H39" s="23">
        <v>133.62</v>
      </c>
      <c r="I39" s="23"/>
      <c r="J39" s="23">
        <v>11</v>
      </c>
      <c r="K39" s="24">
        <f t="shared" si="6"/>
        <v>14646.3004583496</v>
      </c>
      <c r="L39" s="24"/>
      <c r="M39" s="48">
        <f>IF(J39="","",(K39/J39)/LOOKUP(RIGHT($D$2,3),定数!$A$6:$A$13,定数!$B$6:$B$13))</f>
        <v>13.3148185984996</v>
      </c>
      <c r="N39" s="23" t="s">
        <v>46</v>
      </c>
      <c r="O39" s="25">
        <v>43764</v>
      </c>
      <c r="P39" s="23">
        <v>132.46</v>
      </c>
      <c r="Q39" s="23"/>
      <c r="R39" s="52">
        <f>IF(P39="","",T39*M39*LOOKUP(RIGHT($D$2,3),定数!$A$6:$A$13,定数!$B$6:$B$13))</f>
        <v>-154451.895742595</v>
      </c>
      <c r="S39" s="52"/>
      <c r="T39" s="53">
        <f>IF(P39="","",IF(G39="買",(P39-H39),(H39-P39))*IF(RIGHT($D$2,3)="JPY",100,10000))</f>
        <v>-116</v>
      </c>
      <c r="U39" s="53"/>
      <c r="V39" s="79" t="str">
        <f t="shared" si="5"/>
        <v/>
      </c>
      <c r="W39" s="79">
        <f t="shared" si="2"/>
        <v>2</v>
      </c>
    </row>
    <row r="40" s="79" customFormat="1" spans="2:23">
      <c r="B40" s="23">
        <v>32</v>
      </c>
      <c r="C40" s="24">
        <f t="shared" si="3"/>
        <v>1310178.15009236</v>
      </c>
      <c r="D40" s="24"/>
      <c r="E40" s="23"/>
      <c r="F40" s="25">
        <v>43775</v>
      </c>
      <c r="G40" s="23" t="s">
        <v>47</v>
      </c>
      <c r="H40" s="23">
        <v>131.94</v>
      </c>
      <c r="I40" s="23"/>
      <c r="J40" s="23">
        <v>6</v>
      </c>
      <c r="K40" s="24">
        <f t="shared" si="6"/>
        <v>13101.7815009236</v>
      </c>
      <c r="L40" s="24"/>
      <c r="M40" s="48">
        <f>IF(J40="","",(K40/J40)/LOOKUP(RIGHT($D$2,3),定数!$A$6:$A$13,定数!$B$6:$B$13))</f>
        <v>21.8363025015394</v>
      </c>
      <c r="N40" s="23" t="s">
        <v>46</v>
      </c>
      <c r="O40" s="25">
        <v>43782</v>
      </c>
      <c r="P40" s="23">
        <v>133.1</v>
      </c>
      <c r="Q40" s="23"/>
      <c r="R40" s="52">
        <f>IF(P40="","",T40*M40*LOOKUP(RIGHT($D$2,3),定数!$A$6:$A$13,定数!$B$6:$B$13))</f>
        <v>-253301.109017857</v>
      </c>
      <c r="S40" s="52"/>
      <c r="T40" s="53">
        <f>IF(P40="","",IF(G40="買",(P40-H40),(H40-P40))*IF(RIGHT($D$2,3)="JPY",100,10000))</f>
        <v>-116</v>
      </c>
      <c r="U40" s="53"/>
      <c r="V40" s="79" t="str">
        <f t="shared" si="5"/>
        <v/>
      </c>
      <c r="W40" s="79">
        <f t="shared" si="2"/>
        <v>3</v>
      </c>
    </row>
    <row r="41" s="79" customFormat="1" spans="2:23">
      <c r="B41" s="23">
        <v>33</v>
      </c>
      <c r="C41" s="24">
        <f t="shared" si="3"/>
        <v>1056877.0410745</v>
      </c>
      <c r="D41" s="24"/>
      <c r="E41" s="23">
        <v>2018</v>
      </c>
      <c r="F41" s="25">
        <v>43480</v>
      </c>
      <c r="G41" s="23" t="s">
        <v>44</v>
      </c>
      <c r="H41" s="23">
        <v>135.99</v>
      </c>
      <c r="I41" s="23"/>
      <c r="J41" s="23">
        <v>9</v>
      </c>
      <c r="K41" s="24">
        <f t="shared" si="6"/>
        <v>10568.770410745</v>
      </c>
      <c r="L41" s="24"/>
      <c r="M41" s="48">
        <f>IF(J41="","",(K41/J41)/LOOKUP(RIGHT($D$2,3),定数!$A$6:$A$13,定数!$B$6:$B$13))</f>
        <v>11.7430782341612</v>
      </c>
      <c r="N41" s="23">
        <v>2018</v>
      </c>
      <c r="O41" s="25">
        <v>43488</v>
      </c>
      <c r="P41" s="23">
        <v>135.01</v>
      </c>
      <c r="Q41" s="23"/>
      <c r="R41" s="52">
        <f>IF(P41="","",T41*M41*LOOKUP(RIGHT($D$2,3),定数!$A$6:$A$13,定数!$B$6:$B$13))</f>
        <v>-115082.166694782</v>
      </c>
      <c r="S41" s="52"/>
      <c r="T41" s="53">
        <f>IF(P41="","",IF(G41="買",(P41-H41),(H41-P41))*IF(RIGHT($D$2,3)="JPY",100,10000))</f>
        <v>-98.0000000000018</v>
      </c>
      <c r="U41" s="53"/>
      <c r="V41" s="79" t="str">
        <f t="shared" si="5"/>
        <v/>
      </c>
      <c r="W41" s="79">
        <f t="shared" si="2"/>
        <v>4</v>
      </c>
    </row>
    <row r="42" s="79" customFormat="1" spans="2:24">
      <c r="B42" s="23">
        <v>34</v>
      </c>
      <c r="C42" s="90">
        <f t="shared" si="3"/>
        <v>941794.874379723</v>
      </c>
      <c r="D42" s="90"/>
      <c r="E42" s="23"/>
      <c r="F42" s="25">
        <v>43489</v>
      </c>
      <c r="G42" s="23" t="s">
        <v>44</v>
      </c>
      <c r="H42" s="23">
        <v>135.66</v>
      </c>
      <c r="I42" s="23"/>
      <c r="J42" s="23">
        <v>7</v>
      </c>
      <c r="K42" s="24">
        <f t="shared" ref="K42:K60" si="7">IF(J42="","",C42*0.01)</f>
        <v>9417.94874379723</v>
      </c>
      <c r="L42" s="24"/>
      <c r="M42" s="48">
        <f>IF(J42="","",(K42/J42)/LOOKUP(RIGHT($D$2,3),定数!$A$6:$A$13,定数!$B$6:$B$13))</f>
        <v>13.4542124911389</v>
      </c>
      <c r="N42" s="23" t="s">
        <v>46</v>
      </c>
      <c r="O42" s="25">
        <v>43490</v>
      </c>
      <c r="P42" s="23">
        <v>134.9</v>
      </c>
      <c r="Q42" s="23"/>
      <c r="R42" s="52">
        <f>IF(P42="","",T42*M42*LOOKUP(RIGHT($D$2,3),定数!$A$6:$A$13,定数!$B$6:$B$13))</f>
        <v>-102252.014932654</v>
      </c>
      <c r="S42" s="52"/>
      <c r="T42" s="53">
        <f>IF(P42="","",IF(G42="買",(P42-H42),(H42-P42))*IF(RIGHT($D$2,3)="JPY",100,10000))</f>
        <v>-75.9999999999991</v>
      </c>
      <c r="U42" s="53"/>
      <c r="V42" s="79" t="str">
        <f t="shared" si="5"/>
        <v/>
      </c>
      <c r="W42" s="79">
        <f t="shared" si="2"/>
        <v>5</v>
      </c>
      <c r="X42" s="87" t="s">
        <v>54</v>
      </c>
    </row>
    <row r="43" s="79" customFormat="1" spans="2:24">
      <c r="B43" s="23">
        <v>35</v>
      </c>
      <c r="C43" s="90">
        <f t="shared" si="3"/>
        <v>839542.859447069</v>
      </c>
      <c r="D43" s="90"/>
      <c r="E43" s="23"/>
      <c r="F43" s="25">
        <v>43494</v>
      </c>
      <c r="G43" s="23" t="s">
        <v>47</v>
      </c>
      <c r="H43" s="23">
        <v>134.3</v>
      </c>
      <c r="I43" s="23"/>
      <c r="J43" s="23">
        <v>10</v>
      </c>
      <c r="K43" s="24">
        <f t="shared" si="7"/>
        <v>8395.42859447069</v>
      </c>
      <c r="L43" s="24"/>
      <c r="M43" s="48">
        <f>IF(J43="","",(K43/J43)/LOOKUP(RIGHT($D$2,3),定数!$A$6:$A$13,定数!$B$6:$B$13))</f>
        <v>8.39542859447069</v>
      </c>
      <c r="N43" s="23" t="s">
        <v>46</v>
      </c>
      <c r="O43" s="25">
        <v>43495</v>
      </c>
      <c r="P43" s="23">
        <v>135.03</v>
      </c>
      <c r="Q43" s="23"/>
      <c r="R43" s="52">
        <f>IF(P43="","",T43*M43*LOOKUP(RIGHT($D$2,3),定数!$A$6:$A$13,定数!$B$6:$B$13))</f>
        <v>-61286.6287396352</v>
      </c>
      <c r="S43" s="52"/>
      <c r="T43" s="53">
        <f>IF(P43="","",IF(G43="買",(P43-H43),(H43-P43))*IF(RIGHT($D$2,3)="JPY",100,10000))</f>
        <v>-72.999999999999</v>
      </c>
      <c r="U43" s="53"/>
      <c r="V43" s="79" t="str">
        <f t="shared" si="5"/>
        <v/>
      </c>
      <c r="W43" s="79">
        <f t="shared" si="2"/>
        <v>6</v>
      </c>
      <c r="X43" s="87" t="s">
        <v>54</v>
      </c>
    </row>
    <row r="44" s="79" customFormat="1" spans="2:24">
      <c r="B44" s="23">
        <v>36</v>
      </c>
      <c r="C44" s="90">
        <f t="shared" si="3"/>
        <v>778256.230707434</v>
      </c>
      <c r="D44" s="90"/>
      <c r="E44" s="23"/>
      <c r="F44" s="25">
        <v>43517</v>
      </c>
      <c r="G44" s="23" t="s">
        <v>47</v>
      </c>
      <c r="H44" s="23">
        <v>134.3</v>
      </c>
      <c r="I44" s="23"/>
      <c r="J44" s="23">
        <v>7</v>
      </c>
      <c r="K44" s="24">
        <f t="shared" si="7"/>
        <v>7782.56230707434</v>
      </c>
      <c r="L44" s="24"/>
      <c r="M44" s="48">
        <f>IF(J44="","",(K44/J44)/LOOKUP(RIGHT($D$2,3),定数!$A$6:$A$13,定数!$B$6:$B$13))</f>
        <v>11.1179461529633</v>
      </c>
      <c r="N44" s="23" t="s">
        <v>46</v>
      </c>
      <c r="O44" s="25">
        <v>43523</v>
      </c>
      <c r="P44" s="23">
        <v>130.71</v>
      </c>
      <c r="Q44" s="23"/>
      <c r="R44" s="52">
        <f>IF(P44="","",T44*M44*LOOKUP(RIGHT($D$2,3),定数!$A$6:$A$13,定数!$B$6:$B$13))</f>
        <v>399134.266891384</v>
      </c>
      <c r="S44" s="52"/>
      <c r="T44" s="53">
        <f>IF(P44="","",IF(G44="買",(P44-H44),(H44-P44))*IF(RIGHT($D$2,3)="JPY",100,10000))</f>
        <v>359</v>
      </c>
      <c r="U44" s="53"/>
      <c r="V44" s="79" t="str">
        <f t="shared" si="5"/>
        <v/>
      </c>
      <c r="W44" s="79">
        <f t="shared" si="2"/>
        <v>0</v>
      </c>
      <c r="X44" s="87" t="s">
        <v>54</v>
      </c>
    </row>
    <row r="45" s="79" customFormat="1" spans="2:23">
      <c r="B45" s="23">
        <v>37</v>
      </c>
      <c r="C45" s="24">
        <f t="shared" si="3"/>
        <v>1177390.49759882</v>
      </c>
      <c r="D45" s="24"/>
      <c r="E45" s="23"/>
      <c r="F45" s="25">
        <v>43523</v>
      </c>
      <c r="G45" s="23" t="s">
        <v>47</v>
      </c>
      <c r="H45" s="23">
        <v>131.25</v>
      </c>
      <c r="I45" s="23"/>
      <c r="J45" s="23">
        <v>9</v>
      </c>
      <c r="K45" s="24">
        <f t="shared" si="7"/>
        <v>11773.9049759882</v>
      </c>
      <c r="L45" s="24"/>
      <c r="M45" s="48">
        <f>IF(J45="","",(K45/J45)/LOOKUP(RIGHT($D$2,3),定数!$A$6:$A$13,定数!$B$6:$B$13))</f>
        <v>13.0821166399869</v>
      </c>
      <c r="N45" s="23" t="s">
        <v>46</v>
      </c>
      <c r="O45" s="25">
        <v>43528</v>
      </c>
      <c r="P45" s="23">
        <v>129.51</v>
      </c>
      <c r="Q45" s="23"/>
      <c r="R45" s="52">
        <f>IF(P45="","",T45*M45*LOOKUP(RIGHT($D$2,3),定数!$A$6:$A$13,定数!$B$6:$B$13))</f>
        <v>227628.829535773</v>
      </c>
      <c r="S45" s="52"/>
      <c r="T45" s="53">
        <f>IF(P45="","",IF(G45="買",(P45-H45),(H45-P45))*IF(RIGHT($D$2,3)="JPY",100,10000))</f>
        <v>174.000000000001</v>
      </c>
      <c r="U45" s="53"/>
      <c r="V45" s="79" t="str">
        <f t="shared" si="5"/>
        <v/>
      </c>
      <c r="W45" s="79">
        <f t="shared" si="2"/>
        <v>0</v>
      </c>
    </row>
    <row r="46" s="79" customFormat="1" spans="2:23">
      <c r="B46" s="23">
        <v>38</v>
      </c>
      <c r="C46" s="24">
        <f t="shared" si="3"/>
        <v>1405019.32713459</v>
      </c>
      <c r="D46" s="24"/>
      <c r="E46" s="23"/>
      <c r="F46" s="25">
        <v>43544</v>
      </c>
      <c r="G46" s="23" t="s">
        <v>47</v>
      </c>
      <c r="H46" s="23">
        <v>130.32</v>
      </c>
      <c r="I46" s="23"/>
      <c r="J46" s="23">
        <v>13</v>
      </c>
      <c r="K46" s="24">
        <f t="shared" si="7"/>
        <v>14050.1932713459</v>
      </c>
      <c r="L46" s="24"/>
      <c r="M46" s="48">
        <f>IF(J46="","",(K46/J46)/LOOKUP(RIGHT($D$2,3),定数!$A$6:$A$13,定数!$B$6:$B$13))</f>
        <v>10.8078409779584</v>
      </c>
      <c r="N46" s="23" t="s">
        <v>46</v>
      </c>
      <c r="O46" s="25">
        <v>43550</v>
      </c>
      <c r="P46" s="23">
        <v>131.69</v>
      </c>
      <c r="Q46" s="23"/>
      <c r="R46" s="52">
        <f>IF(P46="","",T46*M46*LOOKUP(RIGHT($D$2,3),定数!$A$6:$A$13,定数!$B$6:$B$13))</f>
        <v>-148067.42139803</v>
      </c>
      <c r="S46" s="52"/>
      <c r="T46" s="53">
        <f>IF(P46="","",IF(G46="買",(P46-H46),(H46-P46))*IF(RIGHT($D$2,3)="JPY",100,10000))</f>
        <v>-137</v>
      </c>
      <c r="U46" s="53"/>
      <c r="V46" s="79" t="str">
        <f t="shared" si="5"/>
        <v/>
      </c>
      <c r="W46" s="79">
        <f t="shared" si="2"/>
        <v>1</v>
      </c>
    </row>
    <row r="47" s="79" customFormat="1" spans="2:23">
      <c r="B47" s="23">
        <v>39</v>
      </c>
      <c r="C47" s="24">
        <f t="shared" si="3"/>
        <v>1256951.90573656</v>
      </c>
      <c r="D47" s="24"/>
      <c r="E47" s="23"/>
      <c r="F47" s="25">
        <v>43559</v>
      </c>
      <c r="G47" s="23" t="s">
        <v>44</v>
      </c>
      <c r="H47" s="23">
        <v>131.19</v>
      </c>
      <c r="I47" s="23"/>
      <c r="J47" s="23">
        <v>9</v>
      </c>
      <c r="K47" s="24">
        <f t="shared" si="7"/>
        <v>12569.5190573656</v>
      </c>
      <c r="L47" s="24"/>
      <c r="M47" s="48">
        <f>IF(J47="","",(K47/J47)/LOOKUP(RIGHT($D$2,3),定数!$A$6:$A$13,定数!$B$6:$B$13))</f>
        <v>13.9661322859618</v>
      </c>
      <c r="N47" s="23" t="s">
        <v>46</v>
      </c>
      <c r="O47" s="25">
        <v>43578</v>
      </c>
      <c r="P47" s="23">
        <v>133.14</v>
      </c>
      <c r="Q47" s="23"/>
      <c r="R47" s="52">
        <f>IF(P47="","",T47*M47*LOOKUP(RIGHT($D$2,3),定数!$A$6:$A$13,定数!$B$6:$B$13))</f>
        <v>272339.579576253</v>
      </c>
      <c r="S47" s="52"/>
      <c r="T47" s="53">
        <f>IF(P47="","",IF(G47="買",(P47-H47),(H47-P47))*IF(RIGHT($D$2,3)="JPY",100,10000))</f>
        <v>194.999999999999</v>
      </c>
      <c r="U47" s="53"/>
      <c r="V47" s="79" t="str">
        <f t="shared" si="5"/>
        <v/>
      </c>
      <c r="W47" s="79">
        <f t="shared" si="2"/>
        <v>0</v>
      </c>
    </row>
    <row r="48" s="79" customFormat="1" spans="2:23">
      <c r="B48" s="23">
        <v>40</v>
      </c>
      <c r="C48" s="24">
        <f t="shared" si="3"/>
        <v>1529291.48531281</v>
      </c>
      <c r="D48" s="24"/>
      <c r="E48" s="23"/>
      <c r="F48" s="25">
        <v>43585</v>
      </c>
      <c r="G48" s="23" t="s">
        <v>47</v>
      </c>
      <c r="H48" s="23">
        <v>131.84</v>
      </c>
      <c r="I48" s="23"/>
      <c r="J48" s="23">
        <v>6</v>
      </c>
      <c r="K48" s="24">
        <f t="shared" si="7"/>
        <v>15292.9148531281</v>
      </c>
      <c r="L48" s="24"/>
      <c r="M48" s="48">
        <f>IF(J48="","",(K48/J48)/LOOKUP(RIGHT($D$2,3),定数!$A$6:$A$13,定数!$B$6:$B$13))</f>
        <v>25.4881914218802</v>
      </c>
      <c r="N48" s="23" t="s">
        <v>46</v>
      </c>
      <c r="O48" s="25">
        <v>43587</v>
      </c>
      <c r="P48" s="23">
        <v>130.52</v>
      </c>
      <c r="Q48" s="23"/>
      <c r="R48" s="52">
        <f>IF(P48="","",T48*M48*LOOKUP(RIGHT($D$2,3),定数!$A$6:$A$13,定数!$B$6:$B$13))</f>
        <v>336444.126768817</v>
      </c>
      <c r="S48" s="52"/>
      <c r="T48" s="53">
        <f>IF(P48="","",IF(G48="買",(P48-H48),(H48-P48))*IF(RIGHT($D$2,3)="JPY",100,10000))</f>
        <v>131.999999999999</v>
      </c>
      <c r="U48" s="53"/>
      <c r="V48" s="79" t="str">
        <f t="shared" si="5"/>
        <v/>
      </c>
      <c r="W48" s="79">
        <f t="shared" si="2"/>
        <v>0</v>
      </c>
    </row>
    <row r="49" s="79" customFormat="1" spans="2:23">
      <c r="B49" s="23">
        <v>41</v>
      </c>
      <c r="C49" s="24">
        <f t="shared" si="3"/>
        <v>1865735.61208163</v>
      </c>
      <c r="D49" s="24"/>
      <c r="E49" s="23"/>
      <c r="F49" s="25">
        <v>43634</v>
      </c>
      <c r="G49" s="23" t="s">
        <v>47</v>
      </c>
      <c r="H49" s="23">
        <v>127.79</v>
      </c>
      <c r="I49" s="23"/>
      <c r="J49" s="23">
        <v>7</v>
      </c>
      <c r="K49" s="24">
        <f t="shared" si="7"/>
        <v>18657.3561208163</v>
      </c>
      <c r="L49" s="24"/>
      <c r="M49" s="48">
        <f>IF(J49="","",(K49/J49)/LOOKUP(RIGHT($D$2,3),定数!$A$6:$A$13,定数!$B$6:$B$13))</f>
        <v>26.6533658868804</v>
      </c>
      <c r="N49" s="23" t="s">
        <v>46</v>
      </c>
      <c r="O49" s="25">
        <v>43624</v>
      </c>
      <c r="P49" s="23">
        <v>127.79</v>
      </c>
      <c r="Q49" s="23"/>
      <c r="R49" s="52">
        <f>IF(P49="","",T49*M49*LOOKUP(RIGHT($D$2,3),定数!$A$6:$A$13,定数!$B$6:$B$13))</f>
        <v>0</v>
      </c>
      <c r="S49" s="52"/>
      <c r="T49" s="53">
        <f>IF(P49="","",IF(G49="買",(P49-H49),(H49-P49))*IF(RIGHT($D$2,3)="JPY",100,10000))</f>
        <v>0</v>
      </c>
      <c r="U49" s="53"/>
      <c r="V49" s="79" t="str">
        <f t="shared" si="5"/>
        <v/>
      </c>
      <c r="W49" s="79">
        <f t="shared" si="2"/>
        <v>0</v>
      </c>
    </row>
    <row r="50" s="79" customFormat="1" spans="2:23">
      <c r="B50" s="23">
        <v>42</v>
      </c>
      <c r="C50" s="24">
        <f t="shared" si="3"/>
        <v>1865735.61208163</v>
      </c>
      <c r="D50" s="24"/>
      <c r="E50" s="23"/>
      <c r="F50" s="25">
        <v>43648</v>
      </c>
      <c r="G50" s="23" t="s">
        <v>44</v>
      </c>
      <c r="H50" s="23">
        <v>129.5</v>
      </c>
      <c r="I50" s="23"/>
      <c r="J50" s="23">
        <v>11</v>
      </c>
      <c r="K50" s="24">
        <f t="shared" si="7"/>
        <v>18657.3561208163</v>
      </c>
      <c r="L50" s="24"/>
      <c r="M50" s="48">
        <f>IF(J50="","",(K50/J50)/LOOKUP(RIGHT($D$2,3),定数!$A$6:$A$13,定数!$B$6:$B$13))</f>
        <v>16.9612328371057</v>
      </c>
      <c r="N50" s="23" t="s">
        <v>46</v>
      </c>
      <c r="O50" s="25">
        <v>43661</v>
      </c>
      <c r="P50" s="23">
        <v>131.67</v>
      </c>
      <c r="Q50" s="23"/>
      <c r="R50" s="52">
        <f>IF(P50="","",T50*M50*LOOKUP(RIGHT($D$2,3),定数!$A$6:$A$13,定数!$B$6:$B$13))</f>
        <v>368058.752565192</v>
      </c>
      <c r="S50" s="52"/>
      <c r="T50" s="53">
        <f>IF(P50="","",IF(G50="買",(P50-H50),(H50-P50))*IF(RIGHT($D$2,3)="JPY",100,10000))</f>
        <v>216.999999999999</v>
      </c>
      <c r="U50" s="53"/>
      <c r="V50" s="79" t="str">
        <f t="shared" si="5"/>
        <v/>
      </c>
      <c r="W50" s="79">
        <f t="shared" si="2"/>
        <v>0</v>
      </c>
    </row>
    <row r="51" s="79" customFormat="1" spans="2:23">
      <c r="B51" s="23">
        <v>43</v>
      </c>
      <c r="C51" s="24">
        <f t="shared" si="3"/>
        <v>2233794.36464682</v>
      </c>
      <c r="D51" s="24"/>
      <c r="E51" s="23"/>
      <c r="F51" s="25">
        <v>43672</v>
      </c>
      <c r="G51" s="23" t="s">
        <v>47</v>
      </c>
      <c r="H51" s="23">
        <v>129.39</v>
      </c>
      <c r="I51" s="23"/>
      <c r="J51" s="23">
        <v>9</v>
      </c>
      <c r="K51" s="24">
        <f t="shared" si="7"/>
        <v>22337.9436464682</v>
      </c>
      <c r="L51" s="24"/>
      <c r="M51" s="48">
        <f>IF(J51="","",(K51/J51)/LOOKUP(RIGHT($D$2,3),定数!$A$6:$A$13,定数!$B$6:$B$13))</f>
        <v>24.8199373849647</v>
      </c>
      <c r="N51" s="23" t="s">
        <v>46</v>
      </c>
      <c r="O51" s="25">
        <v>43676</v>
      </c>
      <c r="P51" s="23">
        <v>130.26</v>
      </c>
      <c r="Q51" s="23"/>
      <c r="R51" s="52">
        <f>IF(P51="","",T51*M51*LOOKUP(RIGHT($D$2,3),定数!$A$6:$A$13,定数!$B$6:$B$13))</f>
        <v>-215933.455249194</v>
      </c>
      <c r="S51" s="52"/>
      <c r="T51" s="53">
        <f>IF(P51="","",IF(G51="買",(P51-H51),(H51-P51))*IF(RIGHT($D$2,3)="JPY",100,10000))</f>
        <v>-87.0000000000005</v>
      </c>
      <c r="U51" s="53"/>
      <c r="V51" s="79" t="str">
        <f t="shared" si="5"/>
        <v/>
      </c>
      <c r="W51" s="79">
        <f t="shared" si="2"/>
        <v>1</v>
      </c>
    </row>
    <row r="52" s="79" customFormat="1" spans="2:23">
      <c r="B52" s="23">
        <v>44</v>
      </c>
      <c r="C52" s="24">
        <f t="shared" si="3"/>
        <v>2017860.90939763</v>
      </c>
      <c r="D52" s="24"/>
      <c r="E52" s="23"/>
      <c r="F52" s="25">
        <v>43685</v>
      </c>
      <c r="G52" s="23" t="s">
        <v>47</v>
      </c>
      <c r="H52" s="23">
        <v>128.53</v>
      </c>
      <c r="I52" s="23"/>
      <c r="J52" s="23">
        <v>8</v>
      </c>
      <c r="K52" s="24">
        <f t="shared" si="7"/>
        <v>20178.6090939763</v>
      </c>
      <c r="L52" s="24"/>
      <c r="M52" s="48">
        <f>IF(J52="","",(K52/J52)/LOOKUP(RIGHT($D$2,3),定数!$A$6:$A$13,定数!$B$6:$B$13))</f>
        <v>25.2232613674704</v>
      </c>
      <c r="N52" s="23" t="s">
        <v>46</v>
      </c>
      <c r="O52" s="25">
        <v>43686</v>
      </c>
      <c r="P52" s="23">
        <v>126.74</v>
      </c>
      <c r="Q52" s="23"/>
      <c r="R52" s="52">
        <f>IF(P52="","",T52*M52*LOOKUP(RIGHT($D$2,3),定数!$A$6:$A$13,定数!$B$6:$B$13))</f>
        <v>451496.378477721</v>
      </c>
      <c r="S52" s="52"/>
      <c r="T52" s="53">
        <f>IF(P52="","",IF(G52="買",(P52-H52),(H52-P52))*IF(RIGHT($D$2,3)="JPY",100,10000))</f>
        <v>179.000000000001</v>
      </c>
      <c r="U52" s="53"/>
      <c r="V52" s="79" t="str">
        <f t="shared" si="5"/>
        <v/>
      </c>
      <c r="W52" s="79">
        <f t="shared" si="2"/>
        <v>0</v>
      </c>
    </row>
    <row r="53" s="79" customFormat="1" spans="2:23">
      <c r="B53" s="23">
        <v>45</v>
      </c>
      <c r="C53" s="24">
        <f t="shared" si="3"/>
        <v>2469357.28787535</v>
      </c>
      <c r="D53" s="24"/>
      <c r="E53" s="23"/>
      <c r="F53" s="25">
        <v>43710</v>
      </c>
      <c r="G53" s="23" t="s">
        <v>44</v>
      </c>
      <c r="H53" s="23">
        <v>129.81</v>
      </c>
      <c r="I53" s="23"/>
      <c r="J53" s="23">
        <v>8</v>
      </c>
      <c r="K53" s="24">
        <f t="shared" si="7"/>
        <v>24693.5728787535</v>
      </c>
      <c r="L53" s="24"/>
      <c r="M53" s="48">
        <f>IF(J53="","",(K53/J53)/LOOKUP(RIGHT($D$2,3),定数!$A$6:$A$13,定数!$B$6:$B$13))</f>
        <v>30.8669660984419</v>
      </c>
      <c r="N53" s="23" t="s">
        <v>46</v>
      </c>
      <c r="O53" s="25">
        <v>43726</v>
      </c>
      <c r="P53" s="23">
        <v>131.56</v>
      </c>
      <c r="Q53" s="23"/>
      <c r="R53" s="52">
        <f>IF(P53="","",T53*M53*LOOKUP(RIGHT($D$2,3),定数!$A$6:$A$13,定数!$B$6:$B$13))</f>
        <v>540171.906722733</v>
      </c>
      <c r="S53" s="52"/>
      <c r="T53" s="53">
        <f>IF(P53="","",IF(G53="買",(P53-H53),(H53-P53))*IF(RIGHT($D$2,3)="JPY",100,10000))</f>
        <v>175</v>
      </c>
      <c r="U53" s="53"/>
      <c r="V53" s="79" t="str">
        <f t="shared" si="5"/>
        <v/>
      </c>
      <c r="W53" s="79">
        <f t="shared" si="2"/>
        <v>0</v>
      </c>
    </row>
    <row r="54" s="79" customFormat="1" spans="2:23">
      <c r="B54" s="23">
        <v>46</v>
      </c>
      <c r="C54" s="24">
        <f t="shared" si="3"/>
        <v>3009529.19459808</v>
      </c>
      <c r="D54" s="24"/>
      <c r="E54" s="23"/>
      <c r="F54" s="25">
        <v>43738</v>
      </c>
      <c r="G54" s="23" t="s">
        <v>44</v>
      </c>
      <c r="H54" s="23">
        <v>132.3</v>
      </c>
      <c r="I54" s="23"/>
      <c r="J54" s="23">
        <v>11</v>
      </c>
      <c r="K54" s="24">
        <f t="shared" si="7"/>
        <v>30095.2919459808</v>
      </c>
      <c r="L54" s="24"/>
      <c r="M54" s="48">
        <f>IF(J54="","",(K54/J54)/LOOKUP(RIGHT($D$2,3),定数!$A$6:$A$13,定数!$B$6:$B$13))</f>
        <v>27.359356314528</v>
      </c>
      <c r="N54" s="23" t="s">
        <v>46</v>
      </c>
      <c r="O54" s="25">
        <v>43739</v>
      </c>
      <c r="P54" s="23">
        <v>131.17</v>
      </c>
      <c r="Q54" s="23"/>
      <c r="R54" s="52">
        <f>IF(P54="","",T54*M54*LOOKUP(RIGHT($D$2,3),定数!$A$6:$A$13,定数!$B$6:$B$13))</f>
        <v>-309160.726354173</v>
      </c>
      <c r="S54" s="52"/>
      <c r="T54" s="53">
        <f>IF(P54="","",IF(G54="買",(P54-H54),(H54-P54))*IF(RIGHT($D$2,3)="JPY",100,10000))</f>
        <v>-113.000000000002</v>
      </c>
      <c r="U54" s="53"/>
      <c r="V54" s="79" t="str">
        <f t="shared" si="5"/>
        <v/>
      </c>
      <c r="W54" s="79">
        <f t="shared" si="2"/>
        <v>1</v>
      </c>
    </row>
    <row r="55" s="79" customFormat="1" spans="2:23">
      <c r="B55" s="23">
        <v>47</v>
      </c>
      <c r="C55" s="24">
        <f t="shared" si="3"/>
        <v>2700368.46824391</v>
      </c>
      <c r="D55" s="24"/>
      <c r="E55" s="23"/>
      <c r="F55" s="25">
        <v>43745</v>
      </c>
      <c r="G55" s="23" t="s">
        <v>47</v>
      </c>
      <c r="H55" s="23">
        <v>130.57</v>
      </c>
      <c r="I55" s="23"/>
      <c r="J55" s="23">
        <v>7</v>
      </c>
      <c r="K55" s="24">
        <f t="shared" si="7"/>
        <v>27003.6846824391</v>
      </c>
      <c r="L55" s="24"/>
      <c r="M55" s="48">
        <f>IF(J55="","",(K55/J55)/LOOKUP(RIGHT($D$2,3),定数!$A$6:$A$13,定数!$B$6:$B$13))</f>
        <v>38.5766924034844</v>
      </c>
      <c r="N55" s="23" t="s">
        <v>46</v>
      </c>
      <c r="O55" s="25">
        <v>43755</v>
      </c>
      <c r="P55" s="23">
        <v>128.89</v>
      </c>
      <c r="Q55" s="23"/>
      <c r="R55" s="52">
        <f>IF(P55="","",T55*M55*LOOKUP(RIGHT($D$2,3),定数!$A$6:$A$13,定数!$B$6:$B$13))</f>
        <v>648088.432378541</v>
      </c>
      <c r="S55" s="52"/>
      <c r="T55" s="53">
        <f>IF(P55="","",IF(G55="買",(P55-H55),(H55-P55))*IF(RIGHT($D$2,3)="JPY",100,10000))</f>
        <v>168.000000000001</v>
      </c>
      <c r="U55" s="53"/>
      <c r="V55" s="79" t="str">
        <f t="shared" si="5"/>
        <v/>
      </c>
      <c r="W55" s="79">
        <f t="shared" si="2"/>
        <v>0</v>
      </c>
    </row>
    <row r="56" s="79" customFormat="1" spans="2:23">
      <c r="B56" s="23">
        <v>48</v>
      </c>
      <c r="C56" s="24">
        <f t="shared" si="3"/>
        <v>3348456.90062245</v>
      </c>
      <c r="D56" s="24"/>
      <c r="E56" s="23"/>
      <c r="F56" s="25">
        <v>43760</v>
      </c>
      <c r="G56" s="23" t="s">
        <v>47</v>
      </c>
      <c r="H56" s="23">
        <v>129.18</v>
      </c>
      <c r="I56" s="23"/>
      <c r="J56" s="23">
        <v>9</v>
      </c>
      <c r="K56" s="24">
        <f t="shared" si="7"/>
        <v>33484.5690062245</v>
      </c>
      <c r="L56" s="24"/>
      <c r="M56" s="48">
        <f>IF(J56="","",(K56/J56)/LOOKUP(RIGHT($D$2,3),定数!$A$6:$A$13,定数!$B$6:$B$13))</f>
        <v>37.2050766735828</v>
      </c>
      <c r="N56" s="57" t="s">
        <v>46</v>
      </c>
      <c r="O56" s="25">
        <v>43765</v>
      </c>
      <c r="P56" s="23">
        <v>127.17</v>
      </c>
      <c r="Q56" s="23"/>
      <c r="R56" s="52">
        <f>IF(P56="","",T56*M56*LOOKUP(RIGHT($D$2,3),定数!$A$6:$A$13,定数!$B$6:$B$13))</f>
        <v>747822.041139016</v>
      </c>
      <c r="S56" s="52"/>
      <c r="T56" s="53">
        <f>IF(P56="","",IF(G56="買",(P56-H56),(H56-P56))*IF(RIGHT($D$2,3)="JPY",100,10000))</f>
        <v>201.000000000001</v>
      </c>
      <c r="U56" s="53"/>
      <c r="V56" s="79" t="str">
        <f t="shared" si="5"/>
        <v/>
      </c>
      <c r="W56" s="79">
        <f t="shared" si="2"/>
        <v>0</v>
      </c>
    </row>
    <row r="57" s="79" customFormat="1" spans="2:23">
      <c r="B57" s="23">
        <v>49</v>
      </c>
      <c r="C57" s="24">
        <f t="shared" si="3"/>
        <v>4096278.94176147</v>
      </c>
      <c r="D57" s="24"/>
      <c r="E57" s="23"/>
      <c r="F57" s="25">
        <v>43783</v>
      </c>
      <c r="G57" s="23" t="s">
        <v>47</v>
      </c>
      <c r="H57" s="23">
        <v>128.11</v>
      </c>
      <c r="I57" s="23"/>
      <c r="J57" s="23">
        <v>11</v>
      </c>
      <c r="K57" s="24">
        <f t="shared" si="7"/>
        <v>40962.7894176147</v>
      </c>
      <c r="L57" s="24"/>
      <c r="M57" s="48">
        <f>IF(J57="","",(K57/J57)/LOOKUP(RIGHT($D$2,3),定数!$A$6:$A$13,定数!$B$6:$B$13))</f>
        <v>37.2388994705588</v>
      </c>
      <c r="N57" s="57" t="s">
        <v>46</v>
      </c>
      <c r="O57" s="25">
        <v>43796</v>
      </c>
      <c r="P57" s="23">
        <v>129.22</v>
      </c>
      <c r="Q57" s="23"/>
      <c r="R57" s="52">
        <f>IF(P57="","",T57*M57*LOOKUP(RIGHT($D$2,3),定数!$A$6:$A$13,定数!$B$6:$B$13))</f>
        <v>-413351.784123197</v>
      </c>
      <c r="S57" s="52"/>
      <c r="T57" s="53">
        <f>IF(P57="","",IF(G57="買",(P57-H57),(H57-P57))*IF(RIGHT($D$2,3)="JPY",100,10000))</f>
        <v>-110.999999999999</v>
      </c>
      <c r="U57" s="53"/>
      <c r="V57" s="79" t="str">
        <f t="shared" si="5"/>
        <v/>
      </c>
      <c r="W57" s="79">
        <f t="shared" si="2"/>
        <v>1</v>
      </c>
    </row>
    <row r="58" s="79" customFormat="1" spans="2:23">
      <c r="B58" s="23">
        <v>50</v>
      </c>
      <c r="C58" s="24">
        <f t="shared" si="3"/>
        <v>3682927.15763827</v>
      </c>
      <c r="D58" s="24"/>
      <c r="E58" s="23"/>
      <c r="F58" s="25">
        <v>43798</v>
      </c>
      <c r="G58" s="23" t="s">
        <v>44</v>
      </c>
      <c r="H58" s="23">
        <v>129.29</v>
      </c>
      <c r="I58" s="23"/>
      <c r="J58" s="23">
        <v>6</v>
      </c>
      <c r="K58" s="24">
        <f t="shared" si="7"/>
        <v>36829.2715763827</v>
      </c>
      <c r="L58" s="24"/>
      <c r="M58" s="48">
        <f>IF(J58="","",(K58/J58)/LOOKUP(RIGHT($D$2,3),定数!$A$6:$A$13,定数!$B$6:$B$13))</f>
        <v>61.3821192939711</v>
      </c>
      <c r="N58" s="57" t="s">
        <v>46</v>
      </c>
      <c r="O58" s="25">
        <v>43801</v>
      </c>
      <c r="P58" s="23">
        <v>128.66</v>
      </c>
      <c r="Q58" s="23"/>
      <c r="R58" s="52">
        <f>IF(P58="","",T58*M58*LOOKUP(RIGHT($D$2,3),定数!$A$6:$A$13,定数!$B$6:$B$13))</f>
        <v>-386707.351552015</v>
      </c>
      <c r="S58" s="52"/>
      <c r="T58" s="53">
        <f>IF(P58="","",IF(G58="買",(P58-H58),(H58-P58))*IF(RIGHT($D$2,3)="JPY",100,10000))</f>
        <v>-62.9999999999995</v>
      </c>
      <c r="U58" s="53"/>
      <c r="V58" s="79" t="str">
        <f t="shared" si="5"/>
        <v/>
      </c>
      <c r="W58" s="79">
        <f t="shared" si="2"/>
        <v>2</v>
      </c>
    </row>
    <row r="59" s="79" customFormat="1" spans="2:23">
      <c r="B59" s="23">
        <v>51</v>
      </c>
      <c r="C59" s="24">
        <f t="shared" ref="C59:C90" si="8">IF(R58="","",C58+R58)</f>
        <v>3296219.80608625</v>
      </c>
      <c r="D59" s="24"/>
      <c r="E59" s="23" t="s">
        <v>46</v>
      </c>
      <c r="F59" s="25">
        <v>43816</v>
      </c>
      <c r="G59" s="23" t="s">
        <v>47</v>
      </c>
      <c r="H59" s="23">
        <v>127.84</v>
      </c>
      <c r="I59" s="23"/>
      <c r="J59" s="23">
        <v>7</v>
      </c>
      <c r="K59" s="24">
        <f t="shared" si="7"/>
        <v>32962.1980608625</v>
      </c>
      <c r="L59" s="24"/>
      <c r="M59" s="48">
        <f>IF(J59="","",(K59/J59)/LOOKUP(RIGHT($D$2,3),定数!$A$6:$A$13,定数!$B$6:$B$13))</f>
        <v>47.0888543726608</v>
      </c>
      <c r="N59" s="57" t="s">
        <v>46</v>
      </c>
      <c r="O59" s="25">
        <v>43819</v>
      </c>
      <c r="P59" s="23">
        <v>126.54</v>
      </c>
      <c r="Q59" s="23"/>
      <c r="R59" s="52">
        <f>IF(P59="","",T59*M59*LOOKUP(RIGHT($D$2,3),定数!$A$6:$A$13,定数!$B$6:$B$13))</f>
        <v>612155.106844589</v>
      </c>
      <c r="S59" s="52"/>
      <c r="T59" s="53">
        <f>IF(P59="","",IF(G59="買",(P59-H59),(H59-P59))*IF(RIGHT($D$2,3)="JPY",100,10000))</f>
        <v>130</v>
      </c>
      <c r="U59" s="53"/>
      <c r="V59" s="79" t="str">
        <f t="shared" si="5"/>
        <v/>
      </c>
      <c r="W59" s="79">
        <f t="shared" si="2"/>
        <v>0</v>
      </c>
    </row>
    <row r="60" s="79" customFormat="1" spans="2:23">
      <c r="B60" s="23">
        <v>52</v>
      </c>
      <c r="C60" s="24">
        <f t="shared" si="8"/>
        <v>3908374.91293084</v>
      </c>
      <c r="D60" s="24"/>
      <c r="E60" s="23">
        <v>2019</v>
      </c>
      <c r="F60" s="25">
        <v>43475</v>
      </c>
      <c r="G60" s="23" t="s">
        <v>47</v>
      </c>
      <c r="H60" s="23">
        <v>124.33</v>
      </c>
      <c r="I60" s="23"/>
      <c r="J60" s="23">
        <v>7</v>
      </c>
      <c r="K60" s="24">
        <f t="shared" si="7"/>
        <v>39083.7491293084</v>
      </c>
      <c r="L60" s="24"/>
      <c r="M60" s="48">
        <f>IF(J60="","",(K60/J60)/LOOKUP(RIGHT($D$2,3),定数!$A$6:$A$13,定数!$B$6:$B$13))</f>
        <v>55.8339273275835</v>
      </c>
      <c r="N60" s="23">
        <v>2019</v>
      </c>
      <c r="O60" s="25">
        <v>43479</v>
      </c>
      <c r="P60" s="23">
        <v>124.33</v>
      </c>
      <c r="Q60" s="23"/>
      <c r="R60" s="52">
        <f>IF(P60="","",T60*M60*LOOKUP(RIGHT($D$2,3),定数!$A$6:$A$13,定数!$B$6:$B$13))</f>
        <v>0</v>
      </c>
      <c r="S60" s="52"/>
      <c r="T60" s="53">
        <f>IF(P60="","",IF(G60="買",(P60-H60),(H60-P60))*IF(RIGHT($D$2,3)="JPY",100,10000))</f>
        <v>0</v>
      </c>
      <c r="U60" s="53"/>
      <c r="V60" s="79" t="str">
        <f t="shared" si="5"/>
        <v/>
      </c>
      <c r="W60" s="79">
        <f t="shared" si="2"/>
        <v>0</v>
      </c>
    </row>
    <row r="61" s="79" customFormat="1" spans="2:23">
      <c r="B61" s="23">
        <v>53</v>
      </c>
      <c r="C61" s="24">
        <f t="shared" si="8"/>
        <v>3908374.91293084</v>
      </c>
      <c r="D61" s="24"/>
      <c r="E61" s="23"/>
      <c r="F61" s="25"/>
      <c r="G61" s="23"/>
      <c r="H61" s="23"/>
      <c r="I61" s="23"/>
      <c r="J61" s="23"/>
      <c r="K61" s="24"/>
      <c r="L61" s="24"/>
      <c r="M61" s="48"/>
      <c r="N61" s="23"/>
      <c r="O61" s="25"/>
      <c r="P61" s="23"/>
      <c r="Q61" s="23"/>
      <c r="R61" s="52"/>
      <c r="S61" s="52"/>
      <c r="T61" s="53"/>
      <c r="U61" s="53"/>
      <c r="V61" s="79" t="str">
        <f t="shared" si="5"/>
        <v/>
      </c>
      <c r="W61" s="79" t="str">
        <f t="shared" si="2"/>
        <v/>
      </c>
    </row>
    <row r="62" spans="2:23">
      <c r="B62" s="23">
        <v>54</v>
      </c>
      <c r="C62" s="24" t="str">
        <f t="shared" si="8"/>
        <v/>
      </c>
      <c r="D62" s="24"/>
      <c r="E62" s="23"/>
      <c r="F62" s="25"/>
      <c r="G62" s="23"/>
      <c r="H62" s="23"/>
      <c r="I62" s="23"/>
      <c r="J62" s="23"/>
      <c r="K62" s="24"/>
      <c r="L62" s="24"/>
      <c r="M62" s="48"/>
      <c r="N62" s="23"/>
      <c r="O62" s="25"/>
      <c r="P62" s="23"/>
      <c r="Q62" s="23"/>
      <c r="R62" s="52"/>
      <c r="S62" s="52"/>
      <c r="T62" s="53"/>
      <c r="U62" s="53"/>
      <c r="V62" t="str">
        <f t="shared" si="5"/>
        <v/>
      </c>
      <c r="W62" t="str">
        <f t="shared" si="2"/>
        <v/>
      </c>
    </row>
    <row r="63" spans="2:23">
      <c r="B63" s="23">
        <v>55</v>
      </c>
      <c r="C63" s="24" t="str">
        <f t="shared" si="8"/>
        <v/>
      </c>
      <c r="D63" s="24"/>
      <c r="E63" s="23"/>
      <c r="F63" s="25"/>
      <c r="G63" s="23"/>
      <c r="H63" s="23"/>
      <c r="I63" s="23"/>
      <c r="J63" s="23"/>
      <c r="K63" s="24"/>
      <c r="L63" s="24"/>
      <c r="M63" s="48"/>
      <c r="N63" s="23"/>
      <c r="O63" s="25"/>
      <c r="P63" s="23"/>
      <c r="Q63" s="23"/>
      <c r="R63" s="52"/>
      <c r="S63" s="52"/>
      <c r="T63" s="53"/>
      <c r="U63" s="53"/>
      <c r="V63" t="str">
        <f t="shared" si="5"/>
        <v/>
      </c>
      <c r="W63" t="str">
        <f t="shared" si="2"/>
        <v/>
      </c>
    </row>
    <row r="64" spans="2:23">
      <c r="B64" s="23">
        <v>56</v>
      </c>
      <c r="C64" s="24" t="str">
        <f t="shared" si="8"/>
        <v/>
      </c>
      <c r="D64" s="24"/>
      <c r="E64" s="23"/>
      <c r="F64" s="25"/>
      <c r="G64" s="23"/>
      <c r="H64" s="23"/>
      <c r="I64" s="23"/>
      <c r="J64" s="23"/>
      <c r="K64" s="24"/>
      <c r="L64" s="24"/>
      <c r="M64" s="48"/>
      <c r="N64" s="23"/>
      <c r="O64" s="25"/>
      <c r="P64" s="23"/>
      <c r="Q64" s="23"/>
      <c r="R64" s="52"/>
      <c r="S64" s="52"/>
      <c r="T64" s="53"/>
      <c r="U64" s="53"/>
      <c r="V64" t="str">
        <f t="shared" si="5"/>
        <v/>
      </c>
      <c r="W64" t="str">
        <f t="shared" si="2"/>
        <v/>
      </c>
    </row>
    <row r="65" spans="2:23">
      <c r="B65" s="23">
        <v>57</v>
      </c>
      <c r="C65" s="24" t="str">
        <f t="shared" si="8"/>
        <v/>
      </c>
      <c r="D65" s="24"/>
      <c r="E65" s="23"/>
      <c r="F65" s="25"/>
      <c r="G65" s="23"/>
      <c r="H65" s="23"/>
      <c r="I65" s="23"/>
      <c r="J65" s="23"/>
      <c r="K65" s="24"/>
      <c r="L65" s="24"/>
      <c r="M65" s="48"/>
      <c r="N65" s="23"/>
      <c r="O65" s="25"/>
      <c r="P65" s="23"/>
      <c r="Q65" s="23"/>
      <c r="R65" s="52"/>
      <c r="S65" s="52"/>
      <c r="T65" s="53"/>
      <c r="U65" s="53"/>
      <c r="V65" t="str">
        <f t="shared" si="5"/>
        <v/>
      </c>
      <c r="W65" t="str">
        <f t="shared" si="2"/>
        <v/>
      </c>
    </row>
    <row r="66" spans="2:23">
      <c r="B66" s="23">
        <v>58</v>
      </c>
      <c r="C66" s="24" t="str">
        <f t="shared" si="8"/>
        <v/>
      </c>
      <c r="D66" s="24"/>
      <c r="E66" s="23"/>
      <c r="F66" s="25"/>
      <c r="G66" s="23"/>
      <c r="H66" s="23"/>
      <c r="I66" s="23"/>
      <c r="J66" s="23"/>
      <c r="K66" s="24"/>
      <c r="L66" s="24"/>
      <c r="M66" s="48"/>
      <c r="N66" s="23"/>
      <c r="O66" s="25"/>
      <c r="P66" s="23"/>
      <c r="Q66" s="23"/>
      <c r="R66" s="52"/>
      <c r="S66" s="52"/>
      <c r="T66" s="53"/>
      <c r="U66" s="53"/>
      <c r="V66" t="str">
        <f t="shared" si="5"/>
        <v/>
      </c>
      <c r="W66" t="str">
        <f t="shared" si="2"/>
        <v/>
      </c>
    </row>
    <row r="67" spans="2:23">
      <c r="B67" s="23">
        <v>59</v>
      </c>
      <c r="C67" s="24" t="str">
        <f t="shared" si="8"/>
        <v/>
      </c>
      <c r="D67" s="24"/>
      <c r="E67" s="23"/>
      <c r="F67" s="25"/>
      <c r="G67" s="23"/>
      <c r="H67" s="23"/>
      <c r="I67" s="23"/>
      <c r="J67" s="23"/>
      <c r="K67" s="24"/>
      <c r="L67" s="24"/>
      <c r="M67" s="48"/>
      <c r="N67" s="23"/>
      <c r="O67" s="25"/>
      <c r="P67" s="23"/>
      <c r="Q67" s="23"/>
      <c r="R67" s="52"/>
      <c r="S67" s="52"/>
      <c r="T67" s="53"/>
      <c r="U67" s="53"/>
      <c r="V67" t="str">
        <f t="shared" si="5"/>
        <v/>
      </c>
      <c r="W67" t="str">
        <f t="shared" si="2"/>
        <v/>
      </c>
    </row>
    <row r="68" spans="2:23">
      <c r="B68" s="23">
        <v>60</v>
      </c>
      <c r="C68" s="24" t="str">
        <f t="shared" si="8"/>
        <v/>
      </c>
      <c r="D68" s="24"/>
      <c r="E68" s="23"/>
      <c r="F68" s="25"/>
      <c r="G68" s="23"/>
      <c r="H68" s="23"/>
      <c r="I68" s="23"/>
      <c r="J68" s="23"/>
      <c r="K68" s="24"/>
      <c r="L68" s="24"/>
      <c r="M68" s="48"/>
      <c r="N68" s="23"/>
      <c r="O68" s="25"/>
      <c r="P68" s="23"/>
      <c r="Q68" s="23"/>
      <c r="R68" s="52"/>
      <c r="S68" s="52"/>
      <c r="T68" s="53"/>
      <c r="U68" s="53"/>
      <c r="V68" t="str">
        <f t="shared" si="5"/>
        <v/>
      </c>
      <c r="W68" t="str">
        <f t="shared" si="2"/>
        <v/>
      </c>
    </row>
    <row r="69" spans="2:23">
      <c r="B69" s="23">
        <v>61</v>
      </c>
      <c r="C69" s="24" t="str">
        <f t="shared" si="8"/>
        <v/>
      </c>
      <c r="D69" s="24"/>
      <c r="E69" s="23"/>
      <c r="F69" s="25"/>
      <c r="G69" s="23"/>
      <c r="H69" s="23"/>
      <c r="I69" s="23"/>
      <c r="J69" s="23"/>
      <c r="K69" s="24"/>
      <c r="L69" s="24"/>
      <c r="M69" s="48"/>
      <c r="N69" s="23"/>
      <c r="O69" s="25"/>
      <c r="P69" s="23"/>
      <c r="Q69" s="23"/>
      <c r="R69" s="52"/>
      <c r="S69" s="52"/>
      <c r="T69" s="53"/>
      <c r="U69" s="53"/>
      <c r="V69" t="str">
        <f t="shared" si="5"/>
        <v/>
      </c>
      <c r="W69" t="str">
        <f t="shared" si="2"/>
        <v/>
      </c>
    </row>
    <row r="70" spans="2:23">
      <c r="B70" s="23">
        <v>62</v>
      </c>
      <c r="C70" s="24" t="str">
        <f t="shared" si="8"/>
        <v/>
      </c>
      <c r="D70" s="24"/>
      <c r="E70" s="23"/>
      <c r="F70" s="25"/>
      <c r="G70" s="23"/>
      <c r="H70" s="23"/>
      <c r="I70" s="23"/>
      <c r="J70" s="23"/>
      <c r="K70" s="24"/>
      <c r="L70" s="24"/>
      <c r="M70" s="48"/>
      <c r="N70" s="23"/>
      <c r="O70" s="25"/>
      <c r="P70" s="23"/>
      <c r="Q70" s="23"/>
      <c r="R70" s="52"/>
      <c r="S70" s="52"/>
      <c r="T70" s="53"/>
      <c r="U70" s="53"/>
      <c r="V70" t="str">
        <f t="shared" si="5"/>
        <v/>
      </c>
      <c r="W70" t="str">
        <f t="shared" si="2"/>
        <v/>
      </c>
    </row>
    <row r="71" spans="2:23">
      <c r="B71" s="23">
        <v>63</v>
      </c>
      <c r="C71" s="24" t="str">
        <f t="shared" si="8"/>
        <v/>
      </c>
      <c r="D71" s="24"/>
      <c r="E71" s="23"/>
      <c r="F71" s="25"/>
      <c r="G71" s="23"/>
      <c r="H71" s="23"/>
      <c r="I71" s="23"/>
      <c r="J71" s="23"/>
      <c r="K71" s="24"/>
      <c r="L71" s="24"/>
      <c r="M71" s="48"/>
      <c r="N71" s="23"/>
      <c r="O71" s="25"/>
      <c r="P71" s="23"/>
      <c r="Q71" s="23"/>
      <c r="R71" s="52"/>
      <c r="S71" s="52"/>
      <c r="T71" s="53"/>
      <c r="U71" s="53"/>
      <c r="V71" t="str">
        <f t="shared" si="5"/>
        <v/>
      </c>
      <c r="W71" t="str">
        <f t="shared" si="2"/>
        <v/>
      </c>
    </row>
    <row r="72" spans="2:23">
      <c r="B72" s="23">
        <v>64</v>
      </c>
      <c r="C72" s="24" t="str">
        <f t="shared" si="8"/>
        <v/>
      </c>
      <c r="D72" s="24"/>
      <c r="E72" s="23"/>
      <c r="F72" s="25"/>
      <c r="G72" s="23"/>
      <c r="H72" s="23"/>
      <c r="I72" s="23"/>
      <c r="J72" s="23"/>
      <c r="K72" s="24"/>
      <c r="L72" s="24"/>
      <c r="M72" s="48"/>
      <c r="N72" s="23"/>
      <c r="O72" s="25"/>
      <c r="P72" s="23"/>
      <c r="Q72" s="23"/>
      <c r="R72" s="52"/>
      <c r="S72" s="52"/>
      <c r="T72" s="53"/>
      <c r="U72" s="53"/>
      <c r="V72" t="str">
        <f t="shared" si="5"/>
        <v/>
      </c>
      <c r="W72" t="str">
        <f t="shared" si="2"/>
        <v/>
      </c>
    </row>
    <row r="73" spans="2:23">
      <c r="B73" s="23">
        <v>65</v>
      </c>
      <c r="C73" s="24" t="str">
        <f t="shared" si="8"/>
        <v/>
      </c>
      <c r="D73" s="24"/>
      <c r="E73" s="23"/>
      <c r="F73" s="25"/>
      <c r="G73" s="23"/>
      <c r="H73" s="23"/>
      <c r="I73" s="23"/>
      <c r="J73" s="23"/>
      <c r="K73" s="24"/>
      <c r="L73" s="24"/>
      <c r="M73" s="48"/>
      <c r="N73" s="23"/>
      <c r="O73" s="25"/>
      <c r="P73" s="23"/>
      <c r="Q73" s="23"/>
      <c r="R73" s="52"/>
      <c r="S73" s="52"/>
      <c r="T73" s="53"/>
      <c r="U73" s="53"/>
      <c r="V73" t="str">
        <f t="shared" si="5"/>
        <v/>
      </c>
      <c r="W73" t="str">
        <f t="shared" ref="W73:W108" si="9">IF(T73&lt;&gt;"",IF(T73&lt;0,1+W72,0),"")</f>
        <v/>
      </c>
    </row>
    <row r="74" spans="2:23">
      <c r="B74" s="23">
        <v>66</v>
      </c>
      <c r="C74" s="24" t="str">
        <f t="shared" si="8"/>
        <v/>
      </c>
      <c r="D74" s="24"/>
      <c r="E74" s="23"/>
      <c r="F74" s="25"/>
      <c r="G74" s="23"/>
      <c r="H74" s="23"/>
      <c r="I74" s="23"/>
      <c r="J74" s="23"/>
      <c r="K74" s="24"/>
      <c r="L74" s="24"/>
      <c r="M74" s="48"/>
      <c r="N74" s="23"/>
      <c r="O74" s="25"/>
      <c r="P74" s="23"/>
      <c r="Q74" s="23"/>
      <c r="R74" s="52"/>
      <c r="S74" s="52"/>
      <c r="T74" s="53"/>
      <c r="U74" s="53"/>
      <c r="V74" t="str">
        <f t="shared" si="5"/>
        <v/>
      </c>
      <c r="W74" t="str">
        <f t="shared" si="9"/>
        <v/>
      </c>
    </row>
    <row r="75" spans="2:23">
      <c r="B75" s="23">
        <v>67</v>
      </c>
      <c r="C75" s="24" t="str">
        <f t="shared" si="8"/>
        <v/>
      </c>
      <c r="D75" s="24"/>
      <c r="E75" s="23"/>
      <c r="F75" s="25"/>
      <c r="G75" s="23"/>
      <c r="H75" s="23"/>
      <c r="I75" s="23"/>
      <c r="J75" s="23"/>
      <c r="K75" s="24"/>
      <c r="L75" s="24"/>
      <c r="M75" s="48"/>
      <c r="N75" s="23"/>
      <c r="O75" s="25"/>
      <c r="P75" s="23"/>
      <c r="Q75" s="23"/>
      <c r="R75" s="52"/>
      <c r="S75" s="52"/>
      <c r="T75" s="53"/>
      <c r="U75" s="53"/>
      <c r="V75" t="str">
        <f t="shared" si="5"/>
        <v/>
      </c>
      <c r="W75" t="str">
        <f t="shared" si="9"/>
        <v/>
      </c>
    </row>
    <row r="76" spans="2:23">
      <c r="B76" s="23">
        <v>68</v>
      </c>
      <c r="C76" s="24" t="str">
        <f t="shared" si="8"/>
        <v/>
      </c>
      <c r="D76" s="24"/>
      <c r="E76" s="23"/>
      <c r="F76" s="25"/>
      <c r="G76" s="23"/>
      <c r="H76" s="23"/>
      <c r="I76" s="23"/>
      <c r="J76" s="23"/>
      <c r="K76" s="24"/>
      <c r="L76" s="24"/>
      <c r="M76" s="48"/>
      <c r="N76" s="23"/>
      <c r="O76" s="25"/>
      <c r="P76" s="23"/>
      <c r="Q76" s="23"/>
      <c r="R76" s="52"/>
      <c r="S76" s="52"/>
      <c r="T76" s="53"/>
      <c r="U76" s="53"/>
      <c r="V76" t="str">
        <f t="shared" si="5"/>
        <v/>
      </c>
      <c r="W76" t="str">
        <f t="shared" si="9"/>
        <v/>
      </c>
    </row>
    <row r="77" spans="2:23">
      <c r="B77" s="23">
        <v>69</v>
      </c>
      <c r="C77" s="24" t="str">
        <f t="shared" si="8"/>
        <v/>
      </c>
      <c r="D77" s="24"/>
      <c r="E77" s="23"/>
      <c r="F77" s="25"/>
      <c r="G77" s="23"/>
      <c r="H77" s="23"/>
      <c r="I77" s="23"/>
      <c r="J77" s="23"/>
      <c r="K77" s="24"/>
      <c r="L77" s="24"/>
      <c r="M77" s="48"/>
      <c r="N77" s="23"/>
      <c r="O77" s="25"/>
      <c r="P77" s="23"/>
      <c r="Q77" s="23"/>
      <c r="R77" s="52"/>
      <c r="S77" s="52"/>
      <c r="T77" s="53"/>
      <c r="U77" s="53"/>
      <c r="V77" t="str">
        <f t="shared" si="5"/>
        <v/>
      </c>
      <c r="W77" t="str">
        <f t="shared" si="9"/>
        <v/>
      </c>
    </row>
    <row r="78" spans="2:23">
      <c r="B78" s="23">
        <v>70</v>
      </c>
      <c r="C78" s="24" t="str">
        <f t="shared" si="8"/>
        <v/>
      </c>
      <c r="D78" s="24"/>
      <c r="E78" s="23"/>
      <c r="F78" s="25"/>
      <c r="G78" s="23"/>
      <c r="H78" s="23"/>
      <c r="I78" s="23"/>
      <c r="J78" s="23"/>
      <c r="K78" s="24"/>
      <c r="L78" s="24"/>
      <c r="M78" s="48"/>
      <c r="N78" s="23"/>
      <c r="O78" s="25"/>
      <c r="P78" s="23"/>
      <c r="Q78" s="23"/>
      <c r="R78" s="52"/>
      <c r="S78" s="52"/>
      <c r="T78" s="53"/>
      <c r="U78" s="53"/>
      <c r="V78" t="str">
        <f t="shared" si="5"/>
        <v/>
      </c>
      <c r="W78" t="str">
        <f t="shared" si="9"/>
        <v/>
      </c>
    </row>
    <row r="79" spans="2:23">
      <c r="B79" s="23">
        <v>71</v>
      </c>
      <c r="C79" s="24" t="str">
        <f t="shared" si="8"/>
        <v/>
      </c>
      <c r="D79" s="24"/>
      <c r="E79" s="23"/>
      <c r="F79" s="25"/>
      <c r="G79" s="23"/>
      <c r="H79" s="23"/>
      <c r="I79" s="23"/>
      <c r="J79" s="23"/>
      <c r="K79" s="24"/>
      <c r="L79" s="24"/>
      <c r="M79" s="48"/>
      <c r="N79" s="23"/>
      <c r="O79" s="25"/>
      <c r="P79" s="23"/>
      <c r="Q79" s="23"/>
      <c r="R79" s="52"/>
      <c r="S79" s="52"/>
      <c r="T79" s="53"/>
      <c r="U79" s="53"/>
      <c r="V79" t="str">
        <f t="shared" si="5"/>
        <v/>
      </c>
      <c r="W79" t="str">
        <f t="shared" si="9"/>
        <v/>
      </c>
    </row>
    <row r="80" spans="2:23">
      <c r="B80" s="23">
        <v>72</v>
      </c>
      <c r="C80" s="24" t="str">
        <f t="shared" si="8"/>
        <v/>
      </c>
      <c r="D80" s="24"/>
      <c r="E80" s="23"/>
      <c r="F80" s="25"/>
      <c r="G80" s="23"/>
      <c r="H80" s="23"/>
      <c r="I80" s="23"/>
      <c r="J80" s="23"/>
      <c r="K80" s="24"/>
      <c r="L80" s="24"/>
      <c r="M80" s="48"/>
      <c r="N80" s="23"/>
      <c r="O80" s="25"/>
      <c r="P80" s="23"/>
      <c r="Q80" s="23"/>
      <c r="R80" s="52"/>
      <c r="S80" s="52"/>
      <c r="T80" s="53"/>
      <c r="U80" s="53"/>
      <c r="V80" t="str">
        <f t="shared" si="5"/>
        <v/>
      </c>
      <c r="W80" t="str">
        <f t="shared" si="9"/>
        <v/>
      </c>
    </row>
    <row r="81" spans="2:23">
      <c r="B81" s="23">
        <v>73</v>
      </c>
      <c r="C81" s="24" t="str">
        <f t="shared" si="8"/>
        <v/>
      </c>
      <c r="D81" s="24"/>
      <c r="E81" s="23"/>
      <c r="F81" s="25"/>
      <c r="G81" s="23"/>
      <c r="H81" s="23"/>
      <c r="I81" s="23"/>
      <c r="J81" s="23"/>
      <c r="K81" s="24"/>
      <c r="L81" s="24"/>
      <c r="M81" s="48"/>
      <c r="N81" s="23"/>
      <c r="O81" s="25"/>
      <c r="P81" s="23"/>
      <c r="Q81" s="23"/>
      <c r="R81" s="52"/>
      <c r="S81" s="52"/>
      <c r="T81" s="53"/>
      <c r="U81" s="53"/>
      <c r="V81" t="str">
        <f t="shared" si="5"/>
        <v/>
      </c>
      <c r="W81" t="str">
        <f t="shared" si="9"/>
        <v/>
      </c>
    </row>
    <row r="82" spans="2:23">
      <c r="B82" s="23">
        <v>74</v>
      </c>
      <c r="C82" s="24" t="str">
        <f t="shared" si="8"/>
        <v/>
      </c>
      <c r="D82" s="24"/>
      <c r="E82" s="23"/>
      <c r="F82" s="25"/>
      <c r="G82" s="23"/>
      <c r="H82" s="23"/>
      <c r="I82" s="23"/>
      <c r="J82" s="23"/>
      <c r="K82" s="24"/>
      <c r="L82" s="24"/>
      <c r="M82" s="48"/>
      <c r="N82" s="23"/>
      <c r="O82" s="25"/>
      <c r="P82" s="23"/>
      <c r="Q82" s="23"/>
      <c r="R82" s="52"/>
      <c r="S82" s="52"/>
      <c r="T82" s="53"/>
      <c r="U82" s="53"/>
      <c r="V82" t="str">
        <f t="shared" si="5"/>
        <v/>
      </c>
      <c r="W82" t="str">
        <f t="shared" si="9"/>
        <v/>
      </c>
    </row>
    <row r="83" spans="2:23">
      <c r="B83" s="23">
        <v>75</v>
      </c>
      <c r="C83" s="24" t="str">
        <f t="shared" si="8"/>
        <v/>
      </c>
      <c r="D83" s="24"/>
      <c r="E83" s="23"/>
      <c r="F83" s="25"/>
      <c r="G83" s="23"/>
      <c r="H83" s="23"/>
      <c r="I83" s="23"/>
      <c r="J83" s="23"/>
      <c r="K83" s="24"/>
      <c r="L83" s="24"/>
      <c r="M83" s="48"/>
      <c r="N83" s="23"/>
      <c r="O83" s="25"/>
      <c r="P83" s="23"/>
      <c r="Q83" s="23"/>
      <c r="R83" s="52"/>
      <c r="S83" s="52"/>
      <c r="T83" s="53"/>
      <c r="U83" s="53"/>
      <c r="V83" t="str">
        <f t="shared" si="5"/>
        <v/>
      </c>
      <c r="W83" t="str">
        <f t="shared" si="9"/>
        <v/>
      </c>
    </row>
    <row r="84" spans="2:23">
      <c r="B84" s="23">
        <v>76</v>
      </c>
      <c r="C84" s="24" t="str">
        <f t="shared" si="8"/>
        <v/>
      </c>
      <c r="D84" s="24"/>
      <c r="E84" s="23"/>
      <c r="F84" s="25"/>
      <c r="G84" s="23"/>
      <c r="H84" s="23"/>
      <c r="I84" s="23"/>
      <c r="J84" s="23"/>
      <c r="K84" s="24"/>
      <c r="L84" s="24"/>
      <c r="M84" s="48"/>
      <c r="N84" s="23"/>
      <c r="O84" s="25"/>
      <c r="P84" s="23"/>
      <c r="Q84" s="23"/>
      <c r="R84" s="52"/>
      <c r="S84" s="52"/>
      <c r="T84" s="53"/>
      <c r="U84" s="53"/>
      <c r="V84" t="str">
        <f t="shared" si="5"/>
        <v/>
      </c>
      <c r="W84" t="str">
        <f t="shared" si="9"/>
        <v/>
      </c>
    </row>
    <row r="85" spans="2:23">
      <c r="B85" s="23">
        <v>77</v>
      </c>
      <c r="C85" s="24" t="str">
        <f t="shared" si="8"/>
        <v/>
      </c>
      <c r="D85" s="24"/>
      <c r="E85" s="23"/>
      <c r="F85" s="25"/>
      <c r="G85" s="23"/>
      <c r="H85" s="23"/>
      <c r="I85" s="23"/>
      <c r="J85" s="23"/>
      <c r="K85" s="24"/>
      <c r="L85" s="24"/>
      <c r="M85" s="48"/>
      <c r="N85" s="23"/>
      <c r="O85" s="25"/>
      <c r="P85" s="23"/>
      <c r="Q85" s="23"/>
      <c r="R85" s="52"/>
      <c r="S85" s="52"/>
      <c r="T85" s="53"/>
      <c r="U85" s="53"/>
      <c r="V85" t="str">
        <f t="shared" si="5"/>
        <v/>
      </c>
      <c r="W85" t="str">
        <f t="shared" si="9"/>
        <v/>
      </c>
    </row>
    <row r="86" spans="2:23">
      <c r="B86" s="23">
        <v>78</v>
      </c>
      <c r="C86" s="24" t="str">
        <f t="shared" si="8"/>
        <v/>
      </c>
      <c r="D86" s="24"/>
      <c r="E86" s="23"/>
      <c r="F86" s="25"/>
      <c r="G86" s="23"/>
      <c r="H86" s="23"/>
      <c r="I86" s="23"/>
      <c r="J86" s="23"/>
      <c r="K86" s="24"/>
      <c r="L86" s="24"/>
      <c r="M86" s="48"/>
      <c r="N86" s="23"/>
      <c r="O86" s="25"/>
      <c r="P86" s="23"/>
      <c r="Q86" s="23"/>
      <c r="R86" s="52"/>
      <c r="S86" s="52"/>
      <c r="T86" s="53"/>
      <c r="U86" s="53"/>
      <c r="V86" t="str">
        <f t="shared" si="5"/>
        <v/>
      </c>
      <c r="W86" t="str">
        <f t="shared" si="9"/>
        <v/>
      </c>
    </row>
    <row r="87" spans="2:23">
      <c r="B87" s="23">
        <v>79</v>
      </c>
      <c r="C87" s="24" t="str">
        <f t="shared" si="8"/>
        <v/>
      </c>
      <c r="D87" s="24"/>
      <c r="E87" s="23"/>
      <c r="F87" s="25"/>
      <c r="G87" s="23"/>
      <c r="H87" s="23"/>
      <c r="I87" s="23"/>
      <c r="J87" s="23"/>
      <c r="K87" s="24"/>
      <c r="L87" s="24"/>
      <c r="M87" s="48"/>
      <c r="N87" s="23"/>
      <c r="O87" s="25"/>
      <c r="P87" s="23"/>
      <c r="Q87" s="23"/>
      <c r="R87" s="52"/>
      <c r="S87" s="52"/>
      <c r="T87" s="53"/>
      <c r="U87" s="53"/>
      <c r="V87" t="str">
        <f t="shared" ref="V87:V108" si="10">IF(S87&lt;&gt;"",IF(S87&lt;0,1+V86,0),"")</f>
        <v/>
      </c>
      <c r="W87" t="str">
        <f t="shared" si="9"/>
        <v/>
      </c>
    </row>
    <row r="88" spans="2:23">
      <c r="B88" s="23">
        <v>80</v>
      </c>
      <c r="C88" s="24" t="str">
        <f t="shared" si="8"/>
        <v/>
      </c>
      <c r="D88" s="24"/>
      <c r="E88" s="23"/>
      <c r="F88" s="25"/>
      <c r="G88" s="23"/>
      <c r="H88" s="23"/>
      <c r="I88" s="23"/>
      <c r="J88" s="23"/>
      <c r="K88" s="24"/>
      <c r="L88" s="24"/>
      <c r="M88" s="48"/>
      <c r="N88" s="23"/>
      <c r="O88" s="25"/>
      <c r="P88" s="23"/>
      <c r="Q88" s="23"/>
      <c r="R88" s="52"/>
      <c r="S88" s="52"/>
      <c r="T88" s="53"/>
      <c r="U88" s="53"/>
      <c r="V88" t="str">
        <f t="shared" si="10"/>
        <v/>
      </c>
      <c r="W88" t="str">
        <f t="shared" si="9"/>
        <v/>
      </c>
    </row>
    <row r="89" spans="2:23">
      <c r="B89" s="23">
        <v>81</v>
      </c>
      <c r="C89" s="24" t="str">
        <f t="shared" si="8"/>
        <v/>
      </c>
      <c r="D89" s="24"/>
      <c r="E89" s="23"/>
      <c r="F89" s="25"/>
      <c r="G89" s="23"/>
      <c r="H89" s="23"/>
      <c r="I89" s="23"/>
      <c r="J89" s="23"/>
      <c r="K89" s="24"/>
      <c r="L89" s="24"/>
      <c r="M89" s="48"/>
      <c r="N89" s="23"/>
      <c r="O89" s="25"/>
      <c r="P89" s="23"/>
      <c r="Q89" s="23"/>
      <c r="R89" s="52"/>
      <c r="S89" s="52"/>
      <c r="T89" s="53"/>
      <c r="U89" s="53"/>
      <c r="V89" t="str">
        <f t="shared" si="10"/>
        <v/>
      </c>
      <c r="W89" t="str">
        <f t="shared" si="9"/>
        <v/>
      </c>
    </row>
    <row r="90" spans="2:23">
      <c r="B90" s="23">
        <v>82</v>
      </c>
      <c r="C90" s="24" t="str">
        <f t="shared" si="8"/>
        <v/>
      </c>
      <c r="D90" s="24"/>
      <c r="E90" s="23"/>
      <c r="F90" s="25"/>
      <c r="G90" s="23"/>
      <c r="H90" s="23"/>
      <c r="I90" s="23"/>
      <c r="J90" s="23"/>
      <c r="K90" s="24"/>
      <c r="L90" s="24"/>
      <c r="M90" s="48"/>
      <c r="N90" s="23"/>
      <c r="O90" s="25"/>
      <c r="P90" s="23"/>
      <c r="Q90" s="23"/>
      <c r="R90" s="52"/>
      <c r="S90" s="52"/>
      <c r="T90" s="53"/>
      <c r="U90" s="53"/>
      <c r="V90" t="str">
        <f t="shared" si="10"/>
        <v/>
      </c>
      <c r="W90" t="str">
        <f t="shared" si="9"/>
        <v/>
      </c>
    </row>
    <row r="91" spans="2:23">
      <c r="B91" s="23">
        <v>83</v>
      </c>
      <c r="C91" s="24" t="str">
        <f t="shared" ref="C91:C108" si="11">IF(R90="","",C90+R90)</f>
        <v/>
      </c>
      <c r="D91" s="24"/>
      <c r="E91" s="23"/>
      <c r="F91" s="25"/>
      <c r="G91" s="23"/>
      <c r="H91" s="23"/>
      <c r="I91" s="23"/>
      <c r="J91" s="23"/>
      <c r="K91" s="24"/>
      <c r="L91" s="24"/>
      <c r="M91" s="48"/>
      <c r="N91" s="23"/>
      <c r="O91" s="25"/>
      <c r="P91" s="23"/>
      <c r="Q91" s="23"/>
      <c r="R91" s="52"/>
      <c r="S91" s="52"/>
      <c r="T91" s="53"/>
      <c r="U91" s="53"/>
      <c r="V91" t="str">
        <f t="shared" si="10"/>
        <v/>
      </c>
      <c r="W91" t="str">
        <f t="shared" si="9"/>
        <v/>
      </c>
    </row>
    <row r="92" spans="2:23">
      <c r="B92" s="23">
        <v>84</v>
      </c>
      <c r="C92" s="24" t="str">
        <f t="shared" si="11"/>
        <v/>
      </c>
      <c r="D92" s="24"/>
      <c r="E92" s="23"/>
      <c r="F92" s="25"/>
      <c r="G92" s="23"/>
      <c r="H92" s="23"/>
      <c r="I92" s="23"/>
      <c r="J92" s="23"/>
      <c r="K92" s="24"/>
      <c r="L92" s="24"/>
      <c r="M92" s="48"/>
      <c r="N92" s="23"/>
      <c r="O92" s="25"/>
      <c r="P92" s="23"/>
      <c r="Q92" s="23"/>
      <c r="R92" s="52"/>
      <c r="S92" s="52"/>
      <c r="T92" s="53"/>
      <c r="U92" s="53"/>
      <c r="V92" t="str">
        <f t="shared" si="10"/>
        <v/>
      </c>
      <c r="W92" t="str">
        <f t="shared" si="9"/>
        <v/>
      </c>
    </row>
    <row r="93" spans="2:23">
      <c r="B93" s="23">
        <v>85</v>
      </c>
      <c r="C93" s="24" t="str">
        <f t="shared" si="11"/>
        <v/>
      </c>
      <c r="D93" s="24"/>
      <c r="E93" s="23"/>
      <c r="F93" s="25"/>
      <c r="G93" s="23"/>
      <c r="H93" s="23"/>
      <c r="I93" s="23"/>
      <c r="J93" s="23"/>
      <c r="K93" s="24"/>
      <c r="L93" s="24"/>
      <c r="M93" s="48"/>
      <c r="N93" s="23"/>
      <c r="O93" s="25"/>
      <c r="P93" s="23"/>
      <c r="Q93" s="23"/>
      <c r="R93" s="52"/>
      <c r="S93" s="52"/>
      <c r="T93" s="53"/>
      <c r="U93" s="53"/>
      <c r="V93" t="str">
        <f t="shared" si="10"/>
        <v/>
      </c>
      <c r="W93" t="str">
        <f t="shared" si="9"/>
        <v/>
      </c>
    </row>
    <row r="94" spans="2:23">
      <c r="B94" s="23">
        <v>86</v>
      </c>
      <c r="C94" s="24" t="str">
        <f t="shared" si="11"/>
        <v/>
      </c>
      <c r="D94" s="24"/>
      <c r="E94" s="23"/>
      <c r="F94" s="25"/>
      <c r="G94" s="23"/>
      <c r="H94" s="23"/>
      <c r="I94" s="23"/>
      <c r="J94" s="23"/>
      <c r="K94" s="24"/>
      <c r="L94" s="24"/>
      <c r="M94" s="48"/>
      <c r="N94" s="23"/>
      <c r="O94" s="25"/>
      <c r="P94" s="23"/>
      <c r="Q94" s="23"/>
      <c r="R94" s="52"/>
      <c r="S94" s="52"/>
      <c r="T94" s="53"/>
      <c r="U94" s="53"/>
      <c r="V94" t="str">
        <f t="shared" si="10"/>
        <v/>
      </c>
      <c r="W94" t="str">
        <f t="shared" si="9"/>
        <v/>
      </c>
    </row>
    <row r="95" spans="2:23">
      <c r="B95" s="23">
        <v>87</v>
      </c>
      <c r="C95" s="24" t="str">
        <f t="shared" si="11"/>
        <v/>
      </c>
      <c r="D95" s="24"/>
      <c r="E95" s="23"/>
      <c r="F95" s="25"/>
      <c r="G95" s="23"/>
      <c r="H95" s="23"/>
      <c r="I95" s="23"/>
      <c r="J95" s="23"/>
      <c r="K95" s="24"/>
      <c r="L95" s="24"/>
      <c r="M95" s="48"/>
      <c r="N95" s="23"/>
      <c r="O95" s="25"/>
      <c r="P95" s="23"/>
      <c r="Q95" s="23"/>
      <c r="R95" s="52"/>
      <c r="S95" s="52"/>
      <c r="T95" s="53"/>
      <c r="U95" s="53"/>
      <c r="V95" t="str">
        <f t="shared" si="10"/>
        <v/>
      </c>
      <c r="W95" t="str">
        <f t="shared" si="9"/>
        <v/>
      </c>
    </row>
    <row r="96" spans="2:23">
      <c r="B96" s="23">
        <v>88</v>
      </c>
      <c r="C96" s="24" t="str">
        <f t="shared" si="11"/>
        <v/>
      </c>
      <c r="D96" s="24"/>
      <c r="E96" s="23"/>
      <c r="F96" s="25"/>
      <c r="G96" s="23"/>
      <c r="H96" s="23"/>
      <c r="I96" s="23"/>
      <c r="J96" s="23"/>
      <c r="K96" s="24"/>
      <c r="L96" s="24"/>
      <c r="M96" s="48"/>
      <c r="N96" s="23"/>
      <c r="O96" s="25"/>
      <c r="P96" s="23"/>
      <c r="Q96" s="23"/>
      <c r="R96" s="52"/>
      <c r="S96" s="52"/>
      <c r="T96" s="53"/>
      <c r="U96" s="53"/>
      <c r="V96" t="str">
        <f t="shared" si="10"/>
        <v/>
      </c>
      <c r="W96" t="str">
        <f t="shared" si="9"/>
        <v/>
      </c>
    </row>
    <row r="97" spans="2:23">
      <c r="B97" s="23">
        <v>89</v>
      </c>
      <c r="C97" s="24" t="str">
        <f t="shared" si="11"/>
        <v/>
      </c>
      <c r="D97" s="24"/>
      <c r="E97" s="23"/>
      <c r="F97" s="25"/>
      <c r="G97" s="23"/>
      <c r="H97" s="23"/>
      <c r="I97" s="23"/>
      <c r="J97" s="23"/>
      <c r="K97" s="24"/>
      <c r="L97" s="24"/>
      <c r="M97" s="48"/>
      <c r="N97" s="23"/>
      <c r="O97" s="25"/>
      <c r="P97" s="23"/>
      <c r="Q97" s="23"/>
      <c r="R97" s="52"/>
      <c r="S97" s="52"/>
      <c r="T97" s="53"/>
      <c r="U97" s="53"/>
      <c r="V97" t="str">
        <f t="shared" si="10"/>
        <v/>
      </c>
      <c r="W97" t="str">
        <f t="shared" si="9"/>
        <v/>
      </c>
    </row>
    <row r="98" spans="2:23">
      <c r="B98" s="23">
        <v>90</v>
      </c>
      <c r="C98" s="24" t="str">
        <f t="shared" si="11"/>
        <v/>
      </c>
      <c r="D98" s="24"/>
      <c r="E98" s="23"/>
      <c r="F98" s="25"/>
      <c r="G98" s="23"/>
      <c r="H98" s="23"/>
      <c r="I98" s="23"/>
      <c r="J98" s="23"/>
      <c r="K98" s="24"/>
      <c r="L98" s="24"/>
      <c r="M98" s="48"/>
      <c r="N98" s="23"/>
      <c r="O98" s="25"/>
      <c r="P98" s="23"/>
      <c r="Q98" s="23"/>
      <c r="R98" s="52"/>
      <c r="S98" s="52"/>
      <c r="T98" s="53"/>
      <c r="U98" s="53"/>
      <c r="V98" t="str">
        <f t="shared" si="10"/>
        <v/>
      </c>
      <c r="W98" t="str">
        <f t="shared" si="9"/>
        <v/>
      </c>
    </row>
    <row r="99" spans="2:23">
      <c r="B99" s="23">
        <v>91</v>
      </c>
      <c r="C99" s="24" t="str">
        <f t="shared" si="11"/>
        <v/>
      </c>
      <c r="D99" s="24"/>
      <c r="E99" s="23"/>
      <c r="F99" s="25"/>
      <c r="G99" s="23"/>
      <c r="H99" s="23"/>
      <c r="I99" s="23"/>
      <c r="J99" s="23"/>
      <c r="K99" s="24"/>
      <c r="L99" s="24"/>
      <c r="M99" s="48"/>
      <c r="N99" s="23"/>
      <c r="O99" s="25"/>
      <c r="P99" s="23"/>
      <c r="Q99" s="23"/>
      <c r="R99" s="52"/>
      <c r="S99" s="52"/>
      <c r="T99" s="53"/>
      <c r="U99" s="53"/>
      <c r="V99" t="str">
        <f t="shared" si="10"/>
        <v/>
      </c>
      <c r="W99" t="str">
        <f t="shared" si="9"/>
        <v/>
      </c>
    </row>
    <row r="100" spans="2:23">
      <c r="B100" s="23">
        <v>92</v>
      </c>
      <c r="C100" s="24" t="str">
        <f t="shared" si="11"/>
        <v/>
      </c>
      <c r="D100" s="24"/>
      <c r="E100" s="23"/>
      <c r="F100" s="25"/>
      <c r="G100" s="23"/>
      <c r="H100" s="23"/>
      <c r="I100" s="23"/>
      <c r="J100" s="23"/>
      <c r="K100" s="24"/>
      <c r="L100" s="24"/>
      <c r="M100" s="48"/>
      <c r="N100" s="23"/>
      <c r="O100" s="25"/>
      <c r="P100" s="23"/>
      <c r="Q100" s="23"/>
      <c r="R100" s="52"/>
      <c r="S100" s="52"/>
      <c r="T100" s="53"/>
      <c r="U100" s="53"/>
      <c r="V100" t="str">
        <f t="shared" si="10"/>
        <v/>
      </c>
      <c r="W100" t="str">
        <f t="shared" si="9"/>
        <v/>
      </c>
    </row>
    <row r="101" spans="2:23">
      <c r="B101" s="23">
        <v>93</v>
      </c>
      <c r="C101" s="24" t="str">
        <f t="shared" si="11"/>
        <v/>
      </c>
      <c r="D101" s="24"/>
      <c r="E101" s="23"/>
      <c r="F101" s="25"/>
      <c r="G101" s="23"/>
      <c r="H101" s="23"/>
      <c r="I101" s="23"/>
      <c r="J101" s="23"/>
      <c r="K101" s="24"/>
      <c r="L101" s="24"/>
      <c r="M101" s="48"/>
      <c r="N101" s="23"/>
      <c r="O101" s="25"/>
      <c r="P101" s="23"/>
      <c r="Q101" s="23"/>
      <c r="R101" s="52"/>
      <c r="S101" s="52"/>
      <c r="T101" s="53"/>
      <c r="U101" s="53"/>
      <c r="V101" t="str">
        <f t="shared" si="10"/>
        <v/>
      </c>
      <c r="W101" t="str">
        <f t="shared" si="9"/>
        <v/>
      </c>
    </row>
    <row r="102" spans="2:23">
      <c r="B102" s="23">
        <v>94</v>
      </c>
      <c r="C102" s="24" t="str">
        <f t="shared" si="11"/>
        <v/>
      </c>
      <c r="D102" s="24"/>
      <c r="E102" s="23"/>
      <c r="F102" s="25"/>
      <c r="G102" s="23"/>
      <c r="H102" s="23"/>
      <c r="I102" s="23"/>
      <c r="J102" s="23"/>
      <c r="K102" s="24" t="str">
        <f t="shared" ref="K102:K108" si="12">IF(J102="","",C102*0.01)</f>
        <v/>
      </c>
      <c r="L102" s="24"/>
      <c r="M102" s="48"/>
      <c r="N102" s="23"/>
      <c r="O102" s="25"/>
      <c r="P102" s="23"/>
      <c r="Q102" s="23"/>
      <c r="R102" s="52"/>
      <c r="S102" s="52"/>
      <c r="T102" s="53"/>
      <c r="U102" s="53"/>
      <c r="V102" t="str">
        <f t="shared" si="10"/>
        <v/>
      </c>
      <c r="W102" t="str">
        <f t="shared" si="9"/>
        <v/>
      </c>
    </row>
    <row r="103" spans="2:23">
      <c r="B103" s="23">
        <v>95</v>
      </c>
      <c r="C103" s="24" t="str">
        <f t="shared" si="11"/>
        <v/>
      </c>
      <c r="D103" s="24"/>
      <c r="E103" s="23"/>
      <c r="F103" s="25"/>
      <c r="G103" s="23"/>
      <c r="H103" s="23"/>
      <c r="I103" s="23"/>
      <c r="J103" s="23"/>
      <c r="K103" s="24" t="str">
        <f t="shared" si="12"/>
        <v/>
      </c>
      <c r="L103" s="24"/>
      <c r="M103" s="48"/>
      <c r="N103" s="23"/>
      <c r="O103" s="25"/>
      <c r="P103" s="23"/>
      <c r="Q103" s="23"/>
      <c r="R103" s="52"/>
      <c r="S103" s="52"/>
      <c r="T103" s="53"/>
      <c r="U103" s="53"/>
      <c r="V103" t="str">
        <f t="shared" si="10"/>
        <v/>
      </c>
      <c r="W103" t="str">
        <f t="shared" si="9"/>
        <v/>
      </c>
    </row>
    <row r="104" spans="2:23">
      <c r="B104" s="23">
        <v>96</v>
      </c>
      <c r="C104" s="24" t="str">
        <f t="shared" si="11"/>
        <v/>
      </c>
      <c r="D104" s="24"/>
      <c r="E104" s="23"/>
      <c r="F104" s="25"/>
      <c r="G104" s="23"/>
      <c r="H104" s="23"/>
      <c r="I104" s="23"/>
      <c r="J104" s="23"/>
      <c r="K104" s="24" t="str">
        <f t="shared" si="12"/>
        <v/>
      </c>
      <c r="L104" s="24"/>
      <c r="M104" s="48"/>
      <c r="N104" s="23"/>
      <c r="O104" s="25"/>
      <c r="P104" s="23"/>
      <c r="Q104" s="23"/>
      <c r="R104" s="52"/>
      <c r="S104" s="52"/>
      <c r="T104" s="53"/>
      <c r="U104" s="53"/>
      <c r="V104" t="str">
        <f t="shared" si="10"/>
        <v/>
      </c>
      <c r="W104" t="str">
        <f t="shared" si="9"/>
        <v/>
      </c>
    </row>
    <row r="105" spans="2:23">
      <c r="B105" s="23">
        <v>97</v>
      </c>
      <c r="C105" s="24" t="str">
        <f t="shared" si="11"/>
        <v/>
      </c>
      <c r="D105" s="24"/>
      <c r="E105" s="23"/>
      <c r="F105" s="25"/>
      <c r="G105" s="23"/>
      <c r="H105" s="23"/>
      <c r="I105" s="23"/>
      <c r="J105" s="23"/>
      <c r="K105" s="24" t="str">
        <f t="shared" si="12"/>
        <v/>
      </c>
      <c r="L105" s="24"/>
      <c r="M105" s="48"/>
      <c r="N105" s="23"/>
      <c r="O105" s="25"/>
      <c r="P105" s="23"/>
      <c r="Q105" s="23"/>
      <c r="R105" s="52"/>
      <c r="S105" s="52"/>
      <c r="T105" s="53"/>
      <c r="U105" s="53"/>
      <c r="V105" t="str">
        <f t="shared" si="10"/>
        <v/>
      </c>
      <c r="W105" t="str">
        <f t="shared" si="9"/>
        <v/>
      </c>
    </row>
    <row r="106" spans="2:23">
      <c r="B106" s="23">
        <v>98</v>
      </c>
      <c r="C106" s="24" t="str">
        <f t="shared" si="11"/>
        <v/>
      </c>
      <c r="D106" s="24"/>
      <c r="E106" s="23"/>
      <c r="F106" s="25"/>
      <c r="G106" s="23"/>
      <c r="H106" s="23"/>
      <c r="I106" s="23"/>
      <c r="J106" s="23"/>
      <c r="K106" s="24" t="str">
        <f t="shared" si="12"/>
        <v/>
      </c>
      <c r="L106" s="24"/>
      <c r="M106" s="48"/>
      <c r="N106" s="23"/>
      <c r="O106" s="25"/>
      <c r="P106" s="23"/>
      <c r="Q106" s="23"/>
      <c r="R106" s="52"/>
      <c r="S106" s="52"/>
      <c r="T106" s="53"/>
      <c r="U106" s="53"/>
      <c r="V106" t="str">
        <f t="shared" si="10"/>
        <v/>
      </c>
      <c r="W106" t="str">
        <f t="shared" si="9"/>
        <v/>
      </c>
    </row>
    <row r="107" spans="2:23">
      <c r="B107" s="23">
        <v>99</v>
      </c>
      <c r="C107" s="24" t="str">
        <f t="shared" si="11"/>
        <v/>
      </c>
      <c r="D107" s="24"/>
      <c r="E107" s="23"/>
      <c r="F107" s="25"/>
      <c r="G107" s="23"/>
      <c r="H107" s="23"/>
      <c r="I107" s="23"/>
      <c r="J107" s="23"/>
      <c r="K107" s="24" t="str">
        <f t="shared" si="12"/>
        <v/>
      </c>
      <c r="L107" s="24"/>
      <c r="M107" s="48"/>
      <c r="N107" s="23"/>
      <c r="O107" s="25"/>
      <c r="P107" s="23"/>
      <c r="Q107" s="23"/>
      <c r="R107" s="52"/>
      <c r="S107" s="52"/>
      <c r="T107" s="53"/>
      <c r="U107" s="53"/>
      <c r="V107" t="str">
        <f t="shared" si="10"/>
        <v/>
      </c>
      <c r="W107" t="str">
        <f t="shared" si="9"/>
        <v/>
      </c>
    </row>
    <row r="108" spans="2:23">
      <c r="B108" s="23">
        <v>100</v>
      </c>
      <c r="C108" s="24" t="str">
        <f t="shared" si="11"/>
        <v/>
      </c>
      <c r="D108" s="24"/>
      <c r="E108" s="23"/>
      <c r="F108" s="25"/>
      <c r="G108" s="23"/>
      <c r="H108" s="23"/>
      <c r="I108" s="23"/>
      <c r="J108" s="23"/>
      <c r="K108" s="24" t="str">
        <f t="shared" si="12"/>
        <v/>
      </c>
      <c r="L108" s="24"/>
      <c r="M108" s="48"/>
      <c r="N108" s="23"/>
      <c r="O108" s="25"/>
      <c r="P108" s="23"/>
      <c r="Q108" s="23"/>
      <c r="R108" s="52"/>
      <c r="S108" s="52"/>
      <c r="T108" s="53"/>
      <c r="U108" s="53"/>
      <c r="V108" t="str">
        <f t="shared" si="10"/>
        <v/>
      </c>
      <c r="W108" t="str">
        <f t="shared" si="9"/>
        <v/>
      </c>
    </row>
    <row r="109" spans="2:18">
      <c r="B109" s="49"/>
      <c r="C109" s="49"/>
      <c r="D109" s="49"/>
      <c r="E109" s="49"/>
      <c r="F109" s="49"/>
      <c r="G109" s="49"/>
      <c r="H109" s="49"/>
      <c r="I109" s="49"/>
      <c r="J109" s="49"/>
      <c r="K109" s="49"/>
      <c r="L109" s="49"/>
      <c r="M109" s="49"/>
      <c r="N109" s="49"/>
      <c r="O109" s="49"/>
      <c r="P109" s="49"/>
      <c r="Q109" s="49"/>
      <c r="R109" s="49"/>
    </row>
  </sheetData>
  <autoFilter ref="B8:X108">
    <extLst/>
  </autoFilter>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E7:I7"/>
    <mergeCell ref="J7:L7"/>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B7:B8"/>
    <mergeCell ref="M7:M8"/>
    <mergeCell ref="C7:D8"/>
  </mergeCells>
  <conditionalFormatting sqref="G9">
    <cfRule type="cellIs" dxfId="0" priority="98" stopIfTrue="1" operator="equal">
      <formula>"売"</formula>
    </cfRule>
    <cfRule type="cellIs" dxfId="1" priority="97" stopIfTrue="1" operator="equal">
      <formula>"買"</formula>
    </cfRule>
  </conditionalFormatting>
  <conditionalFormatting sqref="G10">
    <cfRule type="cellIs" dxfId="0" priority="96" stopIfTrue="1" operator="equal">
      <formula>"売"</formula>
    </cfRule>
    <cfRule type="cellIs" dxfId="1" priority="95" stopIfTrue="1" operator="equal">
      <formula>"買"</formula>
    </cfRule>
  </conditionalFormatting>
  <conditionalFormatting sqref="G11">
    <cfRule type="cellIs" dxfId="0" priority="94" stopIfTrue="1" operator="equal">
      <formula>"売"</formula>
    </cfRule>
    <cfRule type="cellIs" dxfId="1" priority="93" stopIfTrue="1" operator="equal">
      <formula>"買"</formula>
    </cfRule>
  </conditionalFormatting>
  <conditionalFormatting sqref="G12">
    <cfRule type="cellIs" dxfId="0" priority="92" stopIfTrue="1" operator="equal">
      <formula>"売"</formula>
    </cfRule>
    <cfRule type="cellIs" dxfId="1" priority="91" stopIfTrue="1" operator="equal">
      <formula>"買"</formula>
    </cfRule>
  </conditionalFormatting>
  <conditionalFormatting sqref="G13">
    <cfRule type="cellIs" dxfId="0" priority="90" stopIfTrue="1" operator="equal">
      <formula>"売"</formula>
    </cfRule>
    <cfRule type="cellIs" dxfId="1" priority="89" stopIfTrue="1" operator="equal">
      <formula>"買"</formula>
    </cfRule>
  </conditionalFormatting>
  <conditionalFormatting sqref="G14">
    <cfRule type="cellIs" dxfId="0" priority="88" stopIfTrue="1" operator="equal">
      <formula>"売"</formula>
    </cfRule>
    <cfRule type="cellIs" dxfId="1" priority="87" stopIfTrue="1" operator="equal">
      <formula>"買"</formula>
    </cfRule>
  </conditionalFormatting>
  <conditionalFormatting sqref="G15">
    <cfRule type="cellIs" dxfId="0" priority="86" stopIfTrue="1" operator="equal">
      <formula>"売"</formula>
    </cfRule>
    <cfRule type="cellIs" dxfId="1" priority="85" stopIfTrue="1" operator="equal">
      <formula>"買"</formula>
    </cfRule>
  </conditionalFormatting>
  <conditionalFormatting sqref="G16">
    <cfRule type="cellIs" dxfId="0" priority="84" stopIfTrue="1" operator="equal">
      <formula>"売"</formula>
    </cfRule>
    <cfRule type="cellIs" dxfId="1" priority="83" stopIfTrue="1" operator="equal">
      <formula>"買"</formula>
    </cfRule>
  </conditionalFormatting>
  <conditionalFormatting sqref="G17">
    <cfRule type="cellIs" dxfId="0" priority="82" stopIfTrue="1" operator="equal">
      <formula>"売"</formula>
    </cfRule>
    <cfRule type="cellIs" dxfId="1" priority="81" stopIfTrue="1" operator="equal">
      <formula>"買"</formula>
    </cfRule>
  </conditionalFormatting>
  <conditionalFormatting sqref="G18">
    <cfRule type="cellIs" dxfId="0" priority="80" stopIfTrue="1" operator="equal">
      <formula>"売"</formula>
    </cfRule>
    <cfRule type="cellIs" dxfId="1" priority="79" stopIfTrue="1" operator="equal">
      <formula>"買"</formula>
    </cfRule>
  </conditionalFormatting>
  <conditionalFormatting sqref="G19">
    <cfRule type="cellIs" dxfId="0" priority="78" stopIfTrue="1" operator="equal">
      <formula>"売"</formula>
    </cfRule>
    <cfRule type="cellIs" dxfId="1" priority="77" stopIfTrue="1" operator="equal">
      <formula>"買"</formula>
    </cfRule>
  </conditionalFormatting>
  <conditionalFormatting sqref="G20">
    <cfRule type="cellIs" dxfId="0" priority="76" stopIfTrue="1" operator="equal">
      <formula>"売"</formula>
    </cfRule>
    <cfRule type="cellIs" dxfId="1" priority="75" stopIfTrue="1" operator="equal">
      <formula>"買"</formula>
    </cfRule>
  </conditionalFormatting>
  <conditionalFormatting sqref="G21">
    <cfRule type="cellIs" dxfId="0" priority="74" stopIfTrue="1" operator="equal">
      <formula>"売"</formula>
    </cfRule>
    <cfRule type="cellIs" dxfId="1" priority="73" stopIfTrue="1" operator="equal">
      <formula>"買"</formula>
    </cfRule>
  </conditionalFormatting>
  <conditionalFormatting sqref="G22">
    <cfRule type="cellIs" dxfId="0" priority="108" stopIfTrue="1" operator="equal">
      <formula>"売"</formula>
    </cfRule>
    <cfRule type="cellIs" dxfId="1" priority="107" stopIfTrue="1" operator="equal">
      <formula>"買"</formula>
    </cfRule>
  </conditionalFormatting>
  <conditionalFormatting sqref="G23">
    <cfRule type="cellIs" dxfId="0" priority="72" stopIfTrue="1" operator="equal">
      <formula>"売"</formula>
    </cfRule>
    <cfRule type="cellIs" dxfId="1" priority="71" stopIfTrue="1" operator="equal">
      <formula>"買"</formula>
    </cfRule>
  </conditionalFormatting>
  <conditionalFormatting sqref="G24">
    <cfRule type="cellIs" dxfId="0" priority="70" stopIfTrue="1" operator="equal">
      <formula>"売"</formula>
    </cfRule>
    <cfRule type="cellIs" dxfId="1" priority="69" stopIfTrue="1" operator="equal">
      <formula>"買"</formula>
    </cfRule>
  </conditionalFormatting>
  <conditionalFormatting sqref="G25">
    <cfRule type="cellIs" dxfId="0" priority="104" stopIfTrue="1" operator="equal">
      <formula>"売"</formula>
    </cfRule>
    <cfRule type="cellIs" dxfId="1" priority="103" stopIfTrue="1" operator="equal">
      <formula>"買"</formula>
    </cfRule>
  </conditionalFormatting>
  <conditionalFormatting sqref="G26">
    <cfRule type="cellIs" dxfId="0" priority="68" stopIfTrue="1" operator="equal">
      <formula>"売"</formula>
    </cfRule>
    <cfRule type="cellIs" dxfId="1" priority="67" stopIfTrue="1" operator="equal">
      <formula>"買"</formula>
    </cfRule>
  </conditionalFormatting>
  <conditionalFormatting sqref="G27">
    <cfRule type="cellIs" dxfId="0" priority="100" stopIfTrue="1" operator="equal">
      <formula>"売"</formula>
    </cfRule>
    <cfRule type="cellIs" dxfId="1" priority="99" stopIfTrue="1" operator="equal">
      <formula>"買"</formula>
    </cfRule>
  </conditionalFormatting>
  <conditionalFormatting sqref="G28">
    <cfRule type="cellIs" dxfId="0" priority="66" stopIfTrue="1" operator="equal">
      <formula>"売"</formula>
    </cfRule>
    <cfRule type="cellIs" dxfId="1" priority="65" stopIfTrue="1" operator="equal">
      <formula>"買"</formula>
    </cfRule>
  </conditionalFormatting>
  <conditionalFormatting sqref="G29">
    <cfRule type="cellIs" dxfId="0" priority="64" stopIfTrue="1" operator="equal">
      <formula>"売"</formula>
    </cfRule>
    <cfRule type="cellIs" dxfId="1" priority="63" stopIfTrue="1" operator="equal">
      <formula>"買"</formula>
    </cfRule>
  </conditionalFormatting>
  <conditionalFormatting sqref="G30">
    <cfRule type="cellIs" dxfId="0" priority="62" stopIfTrue="1" operator="equal">
      <formula>"売"</formula>
    </cfRule>
    <cfRule type="cellIs" dxfId="1" priority="61" stopIfTrue="1" operator="equal">
      <formula>"買"</formula>
    </cfRule>
  </conditionalFormatting>
  <conditionalFormatting sqref="G31">
    <cfRule type="cellIs" dxfId="0" priority="60" stopIfTrue="1" operator="equal">
      <formula>"売"</formula>
    </cfRule>
    <cfRule type="cellIs" dxfId="1" priority="59" stopIfTrue="1" operator="equal">
      <formula>"買"</formula>
    </cfRule>
  </conditionalFormatting>
  <conditionalFormatting sqref="G32">
    <cfRule type="cellIs" dxfId="0" priority="58" stopIfTrue="1" operator="equal">
      <formula>"売"</formula>
    </cfRule>
    <cfRule type="cellIs" dxfId="1" priority="57" stopIfTrue="1" operator="equal">
      <formula>"買"</formula>
    </cfRule>
  </conditionalFormatting>
  <conditionalFormatting sqref="G33">
    <cfRule type="cellIs" dxfId="0" priority="56" stopIfTrue="1" operator="equal">
      <formula>"売"</formula>
    </cfRule>
    <cfRule type="cellIs" dxfId="1" priority="55" stopIfTrue="1" operator="equal">
      <formula>"買"</formula>
    </cfRule>
  </conditionalFormatting>
  <conditionalFormatting sqref="G34">
    <cfRule type="cellIs" dxfId="0" priority="54" stopIfTrue="1" operator="equal">
      <formula>"売"</formula>
    </cfRule>
    <cfRule type="cellIs" dxfId="1" priority="53" stopIfTrue="1" operator="equal">
      <formula>"買"</formula>
    </cfRule>
  </conditionalFormatting>
  <conditionalFormatting sqref="G35">
    <cfRule type="cellIs" dxfId="0" priority="52" stopIfTrue="1" operator="equal">
      <formula>"売"</formula>
    </cfRule>
    <cfRule type="cellIs" dxfId="1" priority="51" stopIfTrue="1" operator="equal">
      <formula>"買"</formula>
    </cfRule>
  </conditionalFormatting>
  <conditionalFormatting sqref="G36">
    <cfRule type="cellIs" dxfId="0" priority="50" stopIfTrue="1" operator="equal">
      <formula>"売"</formula>
    </cfRule>
    <cfRule type="cellIs" dxfId="1" priority="49" stopIfTrue="1" operator="equal">
      <formula>"買"</formula>
    </cfRule>
  </conditionalFormatting>
  <conditionalFormatting sqref="G37">
    <cfRule type="cellIs" dxfId="0" priority="48" stopIfTrue="1" operator="equal">
      <formula>"売"</formula>
    </cfRule>
    <cfRule type="cellIs" dxfId="1" priority="47" stopIfTrue="1" operator="equal">
      <formula>"買"</formula>
    </cfRule>
  </conditionalFormatting>
  <conditionalFormatting sqref="G38">
    <cfRule type="cellIs" dxfId="0" priority="46" stopIfTrue="1" operator="equal">
      <formula>"売"</formula>
    </cfRule>
    <cfRule type="cellIs" dxfId="1" priority="45" stopIfTrue="1" operator="equal">
      <formula>"買"</formula>
    </cfRule>
  </conditionalFormatting>
  <conditionalFormatting sqref="G39">
    <cfRule type="cellIs" dxfId="0" priority="44" stopIfTrue="1" operator="equal">
      <formula>"売"</formula>
    </cfRule>
    <cfRule type="cellIs" dxfId="1" priority="43" stopIfTrue="1" operator="equal">
      <formula>"買"</formula>
    </cfRule>
  </conditionalFormatting>
  <conditionalFormatting sqref="G40">
    <cfRule type="cellIs" dxfId="0" priority="42" stopIfTrue="1" operator="equal">
      <formula>"売"</formula>
    </cfRule>
    <cfRule type="cellIs" dxfId="1" priority="41" stopIfTrue="1" operator="equal">
      <formula>"買"</formula>
    </cfRule>
  </conditionalFormatting>
  <conditionalFormatting sqref="G41">
    <cfRule type="cellIs" dxfId="0" priority="40" stopIfTrue="1" operator="equal">
      <formula>"売"</formula>
    </cfRule>
    <cfRule type="cellIs" dxfId="1" priority="39" stopIfTrue="1" operator="equal">
      <formula>"買"</formula>
    </cfRule>
  </conditionalFormatting>
  <conditionalFormatting sqref="G42">
    <cfRule type="cellIs" dxfId="0" priority="38" stopIfTrue="1" operator="equal">
      <formula>"売"</formula>
    </cfRule>
    <cfRule type="cellIs" dxfId="1" priority="37" stopIfTrue="1" operator="equal">
      <formula>"買"</formula>
    </cfRule>
  </conditionalFormatting>
  <conditionalFormatting sqref="G43">
    <cfRule type="cellIs" dxfId="0" priority="36" stopIfTrue="1" operator="equal">
      <formula>"売"</formula>
    </cfRule>
    <cfRule type="cellIs" dxfId="1" priority="35" stopIfTrue="1" operator="equal">
      <formula>"買"</formula>
    </cfRule>
  </conditionalFormatting>
  <conditionalFormatting sqref="G44">
    <cfRule type="cellIs" dxfId="0" priority="34" stopIfTrue="1" operator="equal">
      <formula>"売"</formula>
    </cfRule>
    <cfRule type="cellIs" dxfId="1" priority="33" stopIfTrue="1" operator="equal">
      <formula>"買"</formula>
    </cfRule>
  </conditionalFormatting>
  <conditionalFormatting sqref="G45">
    <cfRule type="cellIs" dxfId="0" priority="32" stopIfTrue="1" operator="equal">
      <formula>"売"</formula>
    </cfRule>
    <cfRule type="cellIs" dxfId="1" priority="31" stopIfTrue="1" operator="equal">
      <formula>"買"</formula>
    </cfRule>
  </conditionalFormatting>
  <conditionalFormatting sqref="G46">
    <cfRule type="cellIs" dxfId="0" priority="30" stopIfTrue="1" operator="equal">
      <formula>"売"</formula>
    </cfRule>
    <cfRule type="cellIs" dxfId="1" priority="29" stopIfTrue="1" operator="equal">
      <formula>"買"</formula>
    </cfRule>
  </conditionalFormatting>
  <conditionalFormatting sqref="G47">
    <cfRule type="cellIs" dxfId="0" priority="28" stopIfTrue="1" operator="equal">
      <formula>"売"</formula>
    </cfRule>
    <cfRule type="cellIs" dxfId="1" priority="27" stopIfTrue="1" operator="equal">
      <formula>"買"</formula>
    </cfRule>
  </conditionalFormatting>
  <conditionalFormatting sqref="G48">
    <cfRule type="cellIs" dxfId="0" priority="26" stopIfTrue="1" operator="equal">
      <formula>"売"</formula>
    </cfRule>
    <cfRule type="cellIs" dxfId="1" priority="25" stopIfTrue="1" operator="equal">
      <formula>"買"</formula>
    </cfRule>
  </conditionalFormatting>
  <conditionalFormatting sqref="G49">
    <cfRule type="cellIs" dxfId="0" priority="24" stopIfTrue="1" operator="equal">
      <formula>"売"</formula>
    </cfRule>
    <cfRule type="cellIs" dxfId="1" priority="23" stopIfTrue="1" operator="equal">
      <formula>"買"</formula>
    </cfRule>
  </conditionalFormatting>
  <conditionalFormatting sqref="G50">
    <cfRule type="cellIs" dxfId="0" priority="22" stopIfTrue="1" operator="equal">
      <formula>"売"</formula>
    </cfRule>
    <cfRule type="cellIs" dxfId="1" priority="21" stopIfTrue="1" operator="equal">
      <formula>"買"</formula>
    </cfRule>
  </conditionalFormatting>
  <conditionalFormatting sqref="G51">
    <cfRule type="cellIs" dxfId="0" priority="20" stopIfTrue="1" operator="equal">
      <formula>"売"</formula>
    </cfRule>
    <cfRule type="cellIs" dxfId="1" priority="19" stopIfTrue="1" operator="equal">
      <formula>"買"</formula>
    </cfRule>
  </conditionalFormatting>
  <conditionalFormatting sqref="G52">
    <cfRule type="cellIs" dxfId="0" priority="18" stopIfTrue="1" operator="equal">
      <formula>"売"</formula>
    </cfRule>
    <cfRule type="cellIs" dxfId="1" priority="17" stopIfTrue="1" operator="equal">
      <formula>"買"</formula>
    </cfRule>
  </conditionalFormatting>
  <conditionalFormatting sqref="G53">
    <cfRule type="cellIs" dxfId="0" priority="16" stopIfTrue="1" operator="equal">
      <formula>"売"</formula>
    </cfRule>
    <cfRule type="cellIs" dxfId="1" priority="15" stopIfTrue="1" operator="equal">
      <formula>"買"</formula>
    </cfRule>
  </conditionalFormatting>
  <conditionalFormatting sqref="G54">
    <cfRule type="cellIs" dxfId="0" priority="14" stopIfTrue="1" operator="equal">
      <formula>"売"</formula>
    </cfRule>
    <cfRule type="cellIs" dxfId="1" priority="13" stopIfTrue="1" operator="equal">
      <formula>"買"</formula>
    </cfRule>
  </conditionalFormatting>
  <conditionalFormatting sqref="G55">
    <cfRule type="cellIs" dxfId="0" priority="12" stopIfTrue="1" operator="equal">
      <formula>"売"</formula>
    </cfRule>
    <cfRule type="cellIs" dxfId="1" priority="11" stopIfTrue="1" operator="equal">
      <formula>"買"</formula>
    </cfRule>
  </conditionalFormatting>
  <conditionalFormatting sqref="G56">
    <cfRule type="cellIs" dxfId="0" priority="10" stopIfTrue="1" operator="equal">
      <formula>"売"</formula>
    </cfRule>
    <cfRule type="cellIs" dxfId="1" priority="9" stopIfTrue="1" operator="equal">
      <formula>"買"</formula>
    </cfRule>
  </conditionalFormatting>
  <conditionalFormatting sqref="G57">
    <cfRule type="cellIs" dxfId="0" priority="8" stopIfTrue="1" operator="equal">
      <formula>"売"</formula>
    </cfRule>
    <cfRule type="cellIs" dxfId="1" priority="7" stopIfTrue="1" operator="equal">
      <formula>"買"</formula>
    </cfRule>
  </conditionalFormatting>
  <conditionalFormatting sqref="G58">
    <cfRule type="cellIs" dxfId="0" priority="6" stopIfTrue="1" operator="equal">
      <formula>"売"</formula>
    </cfRule>
    <cfRule type="cellIs" dxfId="1" priority="5" stopIfTrue="1" operator="equal">
      <formula>"買"</formula>
    </cfRule>
  </conditionalFormatting>
  <conditionalFormatting sqref="G59">
    <cfRule type="cellIs" dxfId="0" priority="4" stopIfTrue="1" operator="equal">
      <formula>"売"</formula>
    </cfRule>
    <cfRule type="cellIs" dxfId="1" priority="3" stopIfTrue="1" operator="equal">
      <formula>"買"</formula>
    </cfRule>
  </conditionalFormatting>
  <conditionalFormatting sqref="G60">
    <cfRule type="cellIs" dxfId="0" priority="2" stopIfTrue="1" operator="equal">
      <formula>"売"</formula>
    </cfRule>
    <cfRule type="cellIs" dxfId="1" priority="1" stopIfTrue="1" operator="equal">
      <formula>"買"</formula>
    </cfRule>
  </conditionalFormatting>
  <conditionalFormatting sqref="G61">
    <cfRule type="cellIs" dxfId="0" priority="188" stopIfTrue="1" operator="equal">
      <formula>"売"</formula>
    </cfRule>
    <cfRule type="cellIs" dxfId="1" priority="187" stopIfTrue="1" operator="equal">
      <formula>"買"</formula>
    </cfRule>
  </conditionalFormatting>
  <conditionalFormatting sqref="G62">
    <cfRule type="cellIs" dxfId="0" priority="186" stopIfTrue="1" operator="equal">
      <formula>"売"</formula>
    </cfRule>
    <cfRule type="cellIs" dxfId="1" priority="185" stopIfTrue="1" operator="equal">
      <formula>"買"</formula>
    </cfRule>
  </conditionalFormatting>
  <conditionalFormatting sqref="G64">
    <cfRule type="cellIs" dxfId="0" priority="184" stopIfTrue="1" operator="equal">
      <formula>"売"</formula>
    </cfRule>
    <cfRule type="cellIs" dxfId="1" priority="183" stopIfTrue="1" operator="equal">
      <formula>"買"</formula>
    </cfRule>
  </conditionalFormatting>
  <conditionalFormatting sqref="G65">
    <cfRule type="cellIs" dxfId="0" priority="182" stopIfTrue="1" operator="equal">
      <formula>"売"</formula>
    </cfRule>
    <cfRule type="cellIs" dxfId="1" priority="181" stopIfTrue="1" operator="equal">
      <formula>"買"</formula>
    </cfRule>
  </conditionalFormatting>
  <conditionalFormatting sqref="G66">
    <cfRule type="cellIs" dxfId="0" priority="180" stopIfTrue="1" operator="equal">
      <formula>"売"</formula>
    </cfRule>
    <cfRule type="cellIs" dxfId="1" priority="179" stopIfTrue="1" operator="equal">
      <formula>"買"</formula>
    </cfRule>
  </conditionalFormatting>
  <conditionalFormatting sqref="G67">
    <cfRule type="cellIs" dxfId="0" priority="178" stopIfTrue="1" operator="equal">
      <formula>"売"</formula>
    </cfRule>
    <cfRule type="cellIs" dxfId="1" priority="177" stopIfTrue="1" operator="equal">
      <formula>"買"</formula>
    </cfRule>
  </conditionalFormatting>
  <conditionalFormatting sqref="G68">
    <cfRule type="cellIs" dxfId="0" priority="176" stopIfTrue="1" operator="equal">
      <formula>"売"</formula>
    </cfRule>
    <cfRule type="cellIs" dxfId="1" priority="175" stopIfTrue="1" operator="equal">
      <formula>"買"</formula>
    </cfRule>
  </conditionalFormatting>
  <conditionalFormatting sqref="G70">
    <cfRule type="cellIs" dxfId="0" priority="174" stopIfTrue="1" operator="equal">
      <formula>"売"</formula>
    </cfRule>
    <cfRule type="cellIs" dxfId="1" priority="173" stopIfTrue="1" operator="equal">
      <formula>"買"</formula>
    </cfRule>
  </conditionalFormatting>
  <conditionalFormatting sqref="G71">
    <cfRule type="cellIs" dxfId="0" priority="172" stopIfTrue="1" operator="equal">
      <formula>"売"</formula>
    </cfRule>
    <cfRule type="cellIs" dxfId="1" priority="171" stopIfTrue="1" operator="equal">
      <formula>"買"</formula>
    </cfRule>
  </conditionalFormatting>
  <conditionalFormatting sqref="G72">
    <cfRule type="cellIs" dxfId="0" priority="170" stopIfTrue="1" operator="equal">
      <formula>"売"</formula>
    </cfRule>
    <cfRule type="cellIs" dxfId="1" priority="169" stopIfTrue="1" operator="equal">
      <formula>"買"</formula>
    </cfRule>
  </conditionalFormatting>
  <conditionalFormatting sqref="G73">
    <cfRule type="cellIs" dxfId="0" priority="168" stopIfTrue="1" operator="equal">
      <formula>"売"</formula>
    </cfRule>
    <cfRule type="cellIs" dxfId="1" priority="167" stopIfTrue="1" operator="equal">
      <formula>"買"</formula>
    </cfRule>
  </conditionalFormatting>
  <conditionalFormatting sqref="G74">
    <cfRule type="cellIs" dxfId="0" priority="166" stopIfTrue="1" operator="equal">
      <formula>"売"</formula>
    </cfRule>
    <cfRule type="cellIs" dxfId="1" priority="165" stopIfTrue="1" operator="equal">
      <formula>"買"</formula>
    </cfRule>
  </conditionalFormatting>
  <conditionalFormatting sqref="G75">
    <cfRule type="cellIs" dxfId="0" priority="164" stopIfTrue="1" operator="equal">
      <formula>"売"</formula>
    </cfRule>
    <cfRule type="cellIs" dxfId="1" priority="163" stopIfTrue="1" operator="equal">
      <formula>"買"</formula>
    </cfRule>
  </conditionalFormatting>
  <conditionalFormatting sqref="G76">
    <cfRule type="cellIs" dxfId="0" priority="162" stopIfTrue="1" operator="equal">
      <formula>"売"</formula>
    </cfRule>
    <cfRule type="cellIs" dxfId="1" priority="161" stopIfTrue="1" operator="equal">
      <formula>"買"</formula>
    </cfRule>
  </conditionalFormatting>
  <conditionalFormatting sqref="G77">
    <cfRule type="cellIs" dxfId="0" priority="160" stopIfTrue="1" operator="equal">
      <formula>"売"</formula>
    </cfRule>
    <cfRule type="cellIs" dxfId="1" priority="159" stopIfTrue="1" operator="equal">
      <formula>"買"</formula>
    </cfRule>
  </conditionalFormatting>
  <conditionalFormatting sqref="G78">
    <cfRule type="cellIs" dxfId="0" priority="158" stopIfTrue="1" operator="equal">
      <formula>"売"</formula>
    </cfRule>
    <cfRule type="cellIs" dxfId="1" priority="157" stopIfTrue="1" operator="equal">
      <formula>"買"</formula>
    </cfRule>
  </conditionalFormatting>
  <conditionalFormatting sqref="G79">
    <cfRule type="cellIs" dxfId="0" priority="156" stopIfTrue="1" operator="equal">
      <formula>"売"</formula>
    </cfRule>
    <cfRule type="cellIs" dxfId="1" priority="155" stopIfTrue="1" operator="equal">
      <formula>"買"</formula>
    </cfRule>
  </conditionalFormatting>
  <conditionalFormatting sqref="G80">
    <cfRule type="cellIs" dxfId="0" priority="154" stopIfTrue="1" operator="equal">
      <formula>"売"</formula>
    </cfRule>
    <cfRule type="cellIs" dxfId="1" priority="153" stopIfTrue="1" operator="equal">
      <formula>"買"</formula>
    </cfRule>
  </conditionalFormatting>
  <conditionalFormatting sqref="G81">
    <cfRule type="cellIs" dxfId="0" priority="152" stopIfTrue="1" operator="equal">
      <formula>"売"</formula>
    </cfRule>
    <cfRule type="cellIs" dxfId="1" priority="151" stopIfTrue="1" operator="equal">
      <formula>"買"</formula>
    </cfRule>
  </conditionalFormatting>
  <conditionalFormatting sqref="G82">
    <cfRule type="cellIs" dxfId="0" priority="150" stopIfTrue="1" operator="equal">
      <formula>"売"</formula>
    </cfRule>
    <cfRule type="cellIs" dxfId="1" priority="149" stopIfTrue="1" operator="equal">
      <formula>"買"</formula>
    </cfRule>
  </conditionalFormatting>
  <conditionalFormatting sqref="G83">
    <cfRule type="cellIs" dxfId="0" priority="148" stopIfTrue="1" operator="equal">
      <formula>"売"</formula>
    </cfRule>
    <cfRule type="cellIs" dxfId="1" priority="147" stopIfTrue="1" operator="equal">
      <formula>"買"</formula>
    </cfRule>
  </conditionalFormatting>
  <conditionalFormatting sqref="G84">
    <cfRule type="cellIs" dxfId="0" priority="146" stopIfTrue="1" operator="equal">
      <formula>"売"</formula>
    </cfRule>
    <cfRule type="cellIs" dxfId="1" priority="145" stopIfTrue="1" operator="equal">
      <formula>"買"</formula>
    </cfRule>
  </conditionalFormatting>
  <conditionalFormatting sqref="G85">
    <cfRule type="cellIs" dxfId="0" priority="144" stopIfTrue="1" operator="equal">
      <formula>"売"</formula>
    </cfRule>
    <cfRule type="cellIs" dxfId="1" priority="143" stopIfTrue="1" operator="equal">
      <formula>"買"</formula>
    </cfRule>
  </conditionalFormatting>
  <conditionalFormatting sqref="G86">
    <cfRule type="cellIs" dxfId="0" priority="142" stopIfTrue="1" operator="equal">
      <formula>"売"</formula>
    </cfRule>
    <cfRule type="cellIs" dxfId="1" priority="141" stopIfTrue="1" operator="equal">
      <formula>"買"</formula>
    </cfRule>
  </conditionalFormatting>
  <conditionalFormatting sqref="G87">
    <cfRule type="cellIs" dxfId="0" priority="140" stopIfTrue="1" operator="equal">
      <formula>"売"</formula>
    </cfRule>
    <cfRule type="cellIs" dxfId="1" priority="139" stopIfTrue="1" operator="equal">
      <formula>"買"</formula>
    </cfRule>
  </conditionalFormatting>
  <conditionalFormatting sqref="G88">
    <cfRule type="cellIs" dxfId="0" priority="138" stopIfTrue="1" operator="equal">
      <formula>"売"</formula>
    </cfRule>
    <cfRule type="cellIs" dxfId="1" priority="137" stopIfTrue="1" operator="equal">
      <formula>"買"</formula>
    </cfRule>
  </conditionalFormatting>
  <conditionalFormatting sqref="G89">
    <cfRule type="cellIs" dxfId="0" priority="136" stopIfTrue="1" operator="equal">
      <formula>"売"</formula>
    </cfRule>
    <cfRule type="cellIs" dxfId="1" priority="135" stopIfTrue="1" operator="equal">
      <formula>"買"</formula>
    </cfRule>
  </conditionalFormatting>
  <conditionalFormatting sqref="G63 G69 G90:G108">
    <cfRule type="cellIs" dxfId="1" priority="379" stopIfTrue="1" operator="equal">
      <formula>"買"</formula>
    </cfRule>
    <cfRule type="cellIs" dxfId="0" priority="380" stopIfTrue="1" operator="equal">
      <formula>"売"</formula>
    </cfRule>
  </conditionalFormatting>
  <dataValidations count="1">
    <dataValidation type="list" allowBlank="1" showInputMessage="1" showErrorMessage="1" sqref="G9 G10 G11 G12 G13 G14 G15 G16 G17 G18 G19 G20 G21 G22 G23 G24 G25 G26 G27 G28 G29 G30 G31 G32 G33 G34 G35 G36 G37 G38 G39 G40 G41 G42 G43 G44 G45 G46 G47 G48 G49 G50 G51 G52 G53 G54 G55 G56 G57 G58 G59 G60 G61 G62 G63 G64 G65 G66 G67 G68 G69 G70 G71 G72 G73 G74 G75 G76 G77 G78 G79 G80 G81 G82 G83 G84 G85 G86 G87 G88 G89 G90:G108">
      <formula1>"買,売"</formula1>
    </dataValidation>
  </dataValidations>
  <pageMargins left="0.7" right="0.7" top="0.75" bottom="0.75" header="0.3" footer="0.3"/>
  <pageSetup paperSize="9" orientation="portrait" horizontalDpi="600" vertic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C109"/>
  <sheetViews>
    <sheetView workbookViewId="0">
      <pane ySplit="8" topLeftCell="A35" activePane="bottomLeft" state="frozen"/>
      <selection/>
      <selection pane="bottomLeft" activeCell="T47" sqref="T47:U47"/>
    </sheetView>
  </sheetViews>
  <sheetFormatPr defaultColWidth="8.88888888888889" defaultRowHeight="13.2"/>
  <cols>
    <col min="1" max="1" width="2.87962962962963" customWidth="1"/>
    <col min="2" max="18" width="6.62962962962963" customWidth="1"/>
    <col min="22" max="22" width="10.8796296296296" style="1" hidden="1" customWidth="1"/>
    <col min="23" max="23" width="8.88888888888889" hidden="1" customWidth="1"/>
  </cols>
  <sheetData>
    <row r="2" spans="2:20">
      <c r="B2" s="2" t="s">
        <v>10</v>
      </c>
      <c r="C2" s="2"/>
      <c r="D2" s="54" t="s">
        <v>11</v>
      </c>
      <c r="E2" s="54"/>
      <c r="F2" s="2" t="s">
        <v>12</v>
      </c>
      <c r="G2" s="2"/>
      <c r="H2" s="3" t="s">
        <v>13</v>
      </c>
      <c r="I2" s="3"/>
      <c r="J2" s="2" t="s">
        <v>14</v>
      </c>
      <c r="K2" s="2"/>
      <c r="L2" s="55">
        <v>1000000</v>
      </c>
      <c r="M2" s="54"/>
      <c r="N2" s="2" t="s">
        <v>15</v>
      </c>
      <c r="O2" s="2"/>
      <c r="P2" s="26">
        <f>SUM(L2,D4)</f>
        <v>4107374.1383366</v>
      </c>
      <c r="Q2" s="3"/>
      <c r="R2" s="49"/>
      <c r="S2" s="49"/>
      <c r="T2" s="49"/>
    </row>
    <row r="3" ht="57" customHeight="1" spans="2:19">
      <c r="B3" s="2" t="s">
        <v>16</v>
      </c>
      <c r="C3" s="2"/>
      <c r="D3" s="4" t="s">
        <v>17</v>
      </c>
      <c r="E3" s="4"/>
      <c r="F3" s="4"/>
      <c r="G3" s="4"/>
      <c r="H3" s="4"/>
      <c r="I3" s="4"/>
      <c r="J3" s="2" t="s">
        <v>18</v>
      </c>
      <c r="K3" s="2"/>
      <c r="L3" s="4" t="s">
        <v>55</v>
      </c>
      <c r="M3" s="27"/>
      <c r="N3" s="27"/>
      <c r="O3" s="27"/>
      <c r="P3" s="27"/>
      <c r="Q3" s="27"/>
      <c r="R3" s="49"/>
      <c r="S3" s="49"/>
    </row>
    <row r="4" spans="2:20">
      <c r="B4" s="2" t="s">
        <v>20</v>
      </c>
      <c r="C4" s="2"/>
      <c r="D4" s="5">
        <f>SUM($R$9:$S$993)</f>
        <v>3107374.1383366</v>
      </c>
      <c r="E4" s="5"/>
      <c r="F4" s="2" t="s">
        <v>21</v>
      </c>
      <c r="G4" s="2"/>
      <c r="H4" s="6">
        <f>SUM($T$9:$U$108)</f>
        <v>1493.99999999999</v>
      </c>
      <c r="I4" s="3"/>
      <c r="J4" s="28" t="s">
        <v>22</v>
      </c>
      <c r="K4" s="28"/>
      <c r="L4" s="26">
        <f>MAX($C$9:$D$990)-C9</f>
        <v>3107374.1383366</v>
      </c>
      <c r="M4" s="26"/>
      <c r="N4" s="28" t="s">
        <v>23</v>
      </c>
      <c r="O4" s="28"/>
      <c r="P4" s="5">
        <f>SUMIF(R9:S990,"&lt;0",R9:S990)</f>
        <v>-4334235.42711857</v>
      </c>
      <c r="Q4" s="5"/>
      <c r="R4" s="49"/>
      <c r="S4" s="49"/>
      <c r="T4" s="49"/>
    </row>
    <row r="5" spans="2:20">
      <c r="B5" s="7" t="s">
        <v>24</v>
      </c>
      <c r="C5" s="3">
        <f>COUNTIF($R$9:$R$990,"&gt;0")</f>
        <v>27</v>
      </c>
      <c r="D5" s="2" t="s">
        <v>25</v>
      </c>
      <c r="E5" s="8">
        <f>COUNTIF($R$9:$R$990,"&lt;0")</f>
        <v>24</v>
      </c>
      <c r="F5" s="2" t="s">
        <v>26</v>
      </c>
      <c r="G5" s="3">
        <f>COUNTIF($R$9:$R$990,"=0")</f>
        <v>1</v>
      </c>
      <c r="H5" s="2" t="s">
        <v>27</v>
      </c>
      <c r="I5" s="29">
        <f>C5/SUM(C5,E5,G5)</f>
        <v>0.519230769230769</v>
      </c>
      <c r="J5" s="7" t="s">
        <v>28</v>
      </c>
      <c r="K5" s="2"/>
      <c r="L5" s="30">
        <f>MAX(V9:V993)</f>
        <v>2</v>
      </c>
      <c r="M5" s="31"/>
      <c r="N5" s="32" t="s">
        <v>29</v>
      </c>
      <c r="O5" s="33"/>
      <c r="P5" s="30">
        <f>MAX(W9:W993)</f>
        <v>2</v>
      </c>
      <c r="Q5" s="31"/>
      <c r="R5" s="49"/>
      <c r="S5" s="49"/>
      <c r="T5" s="49"/>
    </row>
    <row r="6" spans="2:20">
      <c r="B6" s="9"/>
      <c r="C6" s="10"/>
      <c r="D6" s="11"/>
      <c r="E6" s="12"/>
      <c r="F6" s="9"/>
      <c r="G6" s="12"/>
      <c r="H6" s="9"/>
      <c r="I6" s="34"/>
      <c r="J6" s="9"/>
      <c r="K6" s="9"/>
      <c r="L6" s="12"/>
      <c r="M6" s="12"/>
      <c r="N6" s="35"/>
      <c r="O6" s="35"/>
      <c r="P6" s="36"/>
      <c r="Q6" s="31"/>
      <c r="R6" s="49"/>
      <c r="S6" s="49"/>
      <c r="T6" s="49"/>
    </row>
    <row r="7" spans="2:21">
      <c r="B7" s="13" t="s">
        <v>30</v>
      </c>
      <c r="C7" s="14" t="s">
        <v>31</v>
      </c>
      <c r="D7" s="15"/>
      <c r="E7" s="16" t="s">
        <v>32</v>
      </c>
      <c r="F7" s="17"/>
      <c r="G7" s="17"/>
      <c r="H7" s="17"/>
      <c r="I7" s="37"/>
      <c r="J7" s="38" t="s">
        <v>33</v>
      </c>
      <c r="K7" s="39"/>
      <c r="L7" s="40"/>
      <c r="M7" s="41" t="s">
        <v>34</v>
      </c>
      <c r="N7" s="42" t="s">
        <v>35</v>
      </c>
      <c r="O7" s="43"/>
      <c r="P7" s="43"/>
      <c r="Q7" s="50"/>
      <c r="R7" s="51" t="s">
        <v>36</v>
      </c>
      <c r="S7" s="51"/>
      <c r="T7" s="51"/>
      <c r="U7" s="51"/>
    </row>
    <row r="8" spans="2:21">
      <c r="B8" s="18"/>
      <c r="C8" s="19"/>
      <c r="D8" s="20"/>
      <c r="E8" s="21" t="s">
        <v>37</v>
      </c>
      <c r="F8" s="21" t="s">
        <v>38</v>
      </c>
      <c r="G8" s="21" t="s">
        <v>39</v>
      </c>
      <c r="H8" s="22" t="s">
        <v>40</v>
      </c>
      <c r="I8" s="37"/>
      <c r="J8" s="44" t="s">
        <v>41</v>
      </c>
      <c r="K8" s="45" t="s">
        <v>42</v>
      </c>
      <c r="L8" s="40"/>
      <c r="M8" s="41"/>
      <c r="N8" s="46" t="s">
        <v>37</v>
      </c>
      <c r="O8" s="46" t="s">
        <v>38</v>
      </c>
      <c r="P8" s="47" t="s">
        <v>40</v>
      </c>
      <c r="Q8" s="50"/>
      <c r="R8" s="51" t="s">
        <v>43</v>
      </c>
      <c r="S8" s="51"/>
      <c r="T8" s="51" t="s">
        <v>41</v>
      </c>
      <c r="U8" s="51"/>
    </row>
    <row r="9" spans="2:23">
      <c r="B9" s="23">
        <v>1</v>
      </c>
      <c r="C9" s="24">
        <v>1000000</v>
      </c>
      <c r="D9" s="24"/>
      <c r="E9" s="23">
        <v>2014</v>
      </c>
      <c r="F9" s="25">
        <v>43761</v>
      </c>
      <c r="G9" s="23" t="s">
        <v>44</v>
      </c>
      <c r="H9" s="23">
        <v>137.08</v>
      </c>
      <c r="I9" s="23"/>
      <c r="J9" s="23">
        <v>6</v>
      </c>
      <c r="K9" s="24">
        <f t="shared" ref="K9:K41" si="0">IF(J9="","",C9*0.01)</f>
        <v>10000</v>
      </c>
      <c r="L9" s="24"/>
      <c r="M9" s="48">
        <f>IF(J9="","",(K9/J9)/LOOKUP(RIGHT($D$2,3),定数!$A$6:$A$13,定数!$B$6:$B$13))</f>
        <v>16.6666666666667</v>
      </c>
      <c r="N9" s="23">
        <v>2014</v>
      </c>
      <c r="O9" s="25">
        <v>43768</v>
      </c>
      <c r="P9" s="23">
        <v>138.13</v>
      </c>
      <c r="Q9" s="23"/>
      <c r="R9" s="52">
        <f>IF(P9="","",T9*M9*LOOKUP(RIGHT($D$2,3),定数!$A$6:$A$13,定数!$B$6:$B$13))</f>
        <v>174999.999999997</v>
      </c>
      <c r="S9" s="52"/>
      <c r="T9" s="53">
        <f>IF(P9="","",IF(G9="買",(P9-H9),(H9-P9))*IF(RIGHT($D$2,3)="JPY",100,10000))</f>
        <v>104.999999999998</v>
      </c>
      <c r="U9" s="53"/>
      <c r="V9" s="56">
        <f t="shared" ref="V9:V22" si="1">IF(T9&lt;&gt;"",IF(T9&gt;0,1+V8,0),"")</f>
        <v>1</v>
      </c>
      <c r="W9">
        <f t="shared" ref="W9:W22" si="2">IF(T9&lt;&gt;"",IF(T9&lt;0,1+W8,0),"")</f>
        <v>0</v>
      </c>
    </row>
    <row r="10" spans="2:23">
      <c r="B10" s="23">
        <v>2</v>
      </c>
      <c r="C10" s="24">
        <f t="shared" ref="C10:C35" si="3">IF(R9="","",C9+R9)</f>
        <v>1175000</v>
      </c>
      <c r="D10" s="24"/>
      <c r="E10" s="57"/>
      <c r="F10" s="25">
        <v>43800</v>
      </c>
      <c r="G10" s="23" t="s">
        <v>44</v>
      </c>
      <c r="H10" s="23">
        <v>148.16</v>
      </c>
      <c r="I10" s="23"/>
      <c r="J10" s="23">
        <v>10</v>
      </c>
      <c r="K10" s="24">
        <f t="shared" si="0"/>
        <v>11750</v>
      </c>
      <c r="L10" s="24"/>
      <c r="M10" s="48">
        <f>IF(J10="","",(K10/J10)/LOOKUP(RIGHT($D$2,3),定数!$A$6:$A$13,定数!$B$6:$B$13))</f>
        <v>11.75</v>
      </c>
      <c r="N10" s="23" t="s">
        <v>46</v>
      </c>
      <c r="O10" s="25">
        <v>43801</v>
      </c>
      <c r="P10" s="23">
        <v>147.07</v>
      </c>
      <c r="Q10" s="23"/>
      <c r="R10" s="52">
        <f>IF(P10="","",T10*M10*LOOKUP(RIGHT($D$2,3),定数!$A$6:$A$13,定数!$B$6:$B$13))</f>
        <v>-128075</v>
      </c>
      <c r="S10" s="52"/>
      <c r="T10" s="53">
        <f>IF(P10="","",IF(G10="買",(P10-H10),(H10-P10))*IF(RIGHT($D$2,3)="JPY",100,10000))</f>
        <v>-109</v>
      </c>
      <c r="U10" s="53"/>
      <c r="V10" s="1">
        <f t="shared" si="1"/>
        <v>0</v>
      </c>
      <c r="W10">
        <f t="shared" si="2"/>
        <v>1</v>
      </c>
    </row>
    <row r="11" spans="2:23">
      <c r="B11" s="23">
        <v>3</v>
      </c>
      <c r="C11" s="24">
        <f t="shared" si="3"/>
        <v>1046925</v>
      </c>
      <c r="D11" s="24"/>
      <c r="E11" s="23" t="s">
        <v>46</v>
      </c>
      <c r="F11" s="25">
        <v>43802</v>
      </c>
      <c r="G11" s="23" t="s">
        <v>44</v>
      </c>
      <c r="H11" s="23">
        <v>147.91</v>
      </c>
      <c r="I11" s="23"/>
      <c r="J11" s="23">
        <v>10</v>
      </c>
      <c r="K11" s="24">
        <f t="shared" si="0"/>
        <v>10469.25</v>
      </c>
      <c r="L11" s="24"/>
      <c r="M11" s="48">
        <f>IF(J11="","",(K11/J11)/LOOKUP(RIGHT($D$2,3),定数!$A$6:$A$13,定数!$B$6:$B$13))</f>
        <v>10.46925</v>
      </c>
      <c r="N11" s="23" t="s">
        <v>46</v>
      </c>
      <c r="O11" s="25">
        <v>43806</v>
      </c>
      <c r="P11" s="23">
        <v>149.28</v>
      </c>
      <c r="Q11" s="23"/>
      <c r="R11" s="52">
        <f>IF(P11="","",T11*M11*LOOKUP(RIGHT($D$2,3),定数!$A$6:$A$13,定数!$B$6:$B$13))</f>
        <v>143428.725</v>
      </c>
      <c r="S11" s="52"/>
      <c r="T11" s="53">
        <f>IF(P11="","",IF(G11="買",(P11-H11),(H11-P11))*IF(RIGHT($D$2,3)="JPY",100,10000))</f>
        <v>137</v>
      </c>
      <c r="U11" s="53"/>
      <c r="V11" s="1">
        <f t="shared" si="1"/>
        <v>1</v>
      </c>
      <c r="W11">
        <f t="shared" si="2"/>
        <v>0</v>
      </c>
    </row>
    <row r="12" spans="1:29">
      <c r="A12" s="79"/>
      <c r="B12" s="23">
        <v>4</v>
      </c>
      <c r="C12" s="24">
        <f t="shared" si="3"/>
        <v>1190353.725</v>
      </c>
      <c r="D12" s="24"/>
      <c r="E12" s="23">
        <v>2015</v>
      </c>
      <c r="F12" s="25">
        <v>43554</v>
      </c>
      <c r="G12" s="23" t="s">
        <v>47</v>
      </c>
      <c r="H12" s="23">
        <v>129</v>
      </c>
      <c r="I12" s="23"/>
      <c r="J12" s="23">
        <v>15</v>
      </c>
      <c r="K12" s="24">
        <f t="shared" si="0"/>
        <v>11903.53725</v>
      </c>
      <c r="L12" s="24"/>
      <c r="M12" s="48">
        <f>IF(J12="","",(K12/J12)/LOOKUP(RIGHT($D$2,3),定数!$A$6:$A$13,定数!$B$6:$B$13))</f>
        <v>7.93569149999998</v>
      </c>
      <c r="N12" s="23">
        <v>2015</v>
      </c>
      <c r="O12" s="25">
        <v>43556</v>
      </c>
      <c r="P12" s="23">
        <v>130.4</v>
      </c>
      <c r="Q12" s="23"/>
      <c r="R12" s="52">
        <f>IF(P12="","",T12*M12*LOOKUP(RIGHT($D$2,3),定数!$A$6:$A$13,定数!$B$6:$B$13))</f>
        <v>-111099.681</v>
      </c>
      <c r="S12" s="52"/>
      <c r="T12" s="53">
        <f>IF(P12="","",IF(G12="買",(P12-H12),(H12-P12))*IF(RIGHT($D$2,3)="JPY",100,10000))</f>
        <v>-140.000000000001</v>
      </c>
      <c r="U12" s="53"/>
      <c r="V12" s="86">
        <f t="shared" si="1"/>
        <v>0</v>
      </c>
      <c r="W12" s="79">
        <f t="shared" si="2"/>
        <v>1</v>
      </c>
      <c r="X12" s="79"/>
      <c r="Y12" s="79"/>
      <c r="Z12" s="79"/>
      <c r="AA12" s="79"/>
      <c r="AB12" s="79"/>
      <c r="AC12" s="79"/>
    </row>
    <row r="13" spans="1:29">
      <c r="A13" s="79"/>
      <c r="B13" s="23">
        <v>5</v>
      </c>
      <c r="C13" s="24">
        <f t="shared" si="3"/>
        <v>1079254.044</v>
      </c>
      <c r="D13" s="24"/>
      <c r="E13" s="23" t="s">
        <v>46</v>
      </c>
      <c r="F13" s="25">
        <v>43560</v>
      </c>
      <c r="G13" s="23" t="s">
        <v>44</v>
      </c>
      <c r="H13" s="23">
        <v>130.97</v>
      </c>
      <c r="I13" s="23"/>
      <c r="J13" s="23">
        <v>10</v>
      </c>
      <c r="K13" s="24">
        <f t="shared" si="0"/>
        <v>10792.54044</v>
      </c>
      <c r="L13" s="24"/>
      <c r="M13" s="48">
        <f>IF(J13="","",(K13/J13)/LOOKUP(RIGHT($D$2,3),定数!$A$6:$A$13,定数!$B$6:$B$13))</f>
        <v>10.79254044</v>
      </c>
      <c r="N13" s="23" t="s">
        <v>46</v>
      </c>
      <c r="O13" s="25">
        <v>43561</v>
      </c>
      <c r="P13" s="23">
        <v>130</v>
      </c>
      <c r="Q13" s="23"/>
      <c r="R13" s="52">
        <f>IF(P13="","",T13*M13*LOOKUP(RIGHT($D$2,3),定数!$A$6:$A$13,定数!$B$6:$B$13))</f>
        <v>-104687.642268</v>
      </c>
      <c r="S13" s="52"/>
      <c r="T13" s="53">
        <f>IF(P13="","",IF(G13="買",(P13-H13),(H13-P13))*IF(RIGHT($D$2,3)="JPY",100,10000))</f>
        <v>-96.9999999999999</v>
      </c>
      <c r="U13" s="53"/>
      <c r="V13" s="86">
        <f t="shared" si="1"/>
        <v>0</v>
      </c>
      <c r="W13" s="79">
        <f t="shared" si="2"/>
        <v>2</v>
      </c>
      <c r="X13" s="87" t="s">
        <v>48</v>
      </c>
      <c r="Y13" s="79"/>
      <c r="Z13" s="79"/>
      <c r="AA13" s="79"/>
      <c r="AB13" s="79"/>
      <c r="AC13" s="79"/>
    </row>
    <row r="14" spans="1:29">
      <c r="A14" s="79"/>
      <c r="B14" s="23">
        <v>6</v>
      </c>
      <c r="C14" s="24">
        <f t="shared" si="3"/>
        <v>974566.401731997</v>
      </c>
      <c r="D14" s="24"/>
      <c r="E14" s="23" t="s">
        <v>46</v>
      </c>
      <c r="F14" s="25">
        <v>43578</v>
      </c>
      <c r="G14" s="23" t="s">
        <v>44</v>
      </c>
      <c r="H14" s="23">
        <v>129.67</v>
      </c>
      <c r="I14" s="23"/>
      <c r="J14" s="23">
        <v>18</v>
      </c>
      <c r="K14" s="24">
        <f t="shared" si="0"/>
        <v>9745.66401731997</v>
      </c>
      <c r="L14" s="24"/>
      <c r="M14" s="48">
        <f>IF(J14="","",(K14/J14)/LOOKUP(RIGHT($D$2,3),定数!$A$6:$A$13,定数!$B$6:$B$13))</f>
        <v>5.41425778739998</v>
      </c>
      <c r="N14" s="23" t="s">
        <v>46</v>
      </c>
      <c r="O14" s="25">
        <v>43583</v>
      </c>
      <c r="P14" s="23">
        <v>132.47</v>
      </c>
      <c r="Q14" s="23"/>
      <c r="R14" s="52">
        <f>IF(P14="","",T14*M14*LOOKUP(RIGHT($D$2,3),定数!$A$6:$A$13,定数!$B$6:$B$13))</f>
        <v>151599.2180472</v>
      </c>
      <c r="S14" s="52"/>
      <c r="T14" s="53">
        <f>IF(P14="","",IF(G14="買",(P14-H14),(H14-P14))*IF(RIGHT($D$2,3)="JPY",100,10000))</f>
        <v>280.000000000001</v>
      </c>
      <c r="U14" s="53"/>
      <c r="V14" s="86">
        <f t="shared" si="1"/>
        <v>1</v>
      </c>
      <c r="W14" s="79">
        <f t="shared" si="2"/>
        <v>0</v>
      </c>
      <c r="X14" s="79"/>
      <c r="Y14" s="79"/>
      <c r="Z14" s="79"/>
      <c r="AA14" s="79"/>
      <c r="AB14" s="79"/>
      <c r="AC14" s="79"/>
    </row>
    <row r="15" spans="1:29">
      <c r="A15" s="79"/>
      <c r="B15" s="23">
        <v>7</v>
      </c>
      <c r="C15" s="24">
        <f t="shared" si="3"/>
        <v>1126165.6197792</v>
      </c>
      <c r="D15" s="24"/>
      <c r="E15" s="23"/>
      <c r="F15" s="25">
        <v>43596</v>
      </c>
      <c r="G15" s="23" t="s">
        <v>44</v>
      </c>
      <c r="H15" s="23">
        <v>134.24</v>
      </c>
      <c r="I15" s="23"/>
      <c r="J15" s="23">
        <v>7</v>
      </c>
      <c r="K15" s="24">
        <f t="shared" si="0"/>
        <v>11261.656197792</v>
      </c>
      <c r="L15" s="24"/>
      <c r="M15" s="48">
        <f>IF(J15="","",(K15/J15)/LOOKUP(RIGHT($D$2,3),定数!$A$6:$A$13,定数!$B$6:$B$13))</f>
        <v>16.08808028256</v>
      </c>
      <c r="N15" s="23" t="s">
        <v>46</v>
      </c>
      <c r="O15" s="25">
        <v>43597</v>
      </c>
      <c r="P15" s="23">
        <v>135.26</v>
      </c>
      <c r="Q15" s="23"/>
      <c r="R15" s="52">
        <f>IF(P15="","",T15*M15*LOOKUP(RIGHT($D$2,3),定数!$A$6:$A$13,定数!$B$6:$B$13))</f>
        <v>164098.418882108</v>
      </c>
      <c r="S15" s="52"/>
      <c r="T15" s="53">
        <f>IF(P15="","",IF(G15="買",(P15-H15),(H15-P15))*IF(RIGHT($D$2,3)="JPY",100,10000))</f>
        <v>101.999999999998</v>
      </c>
      <c r="U15" s="53"/>
      <c r="V15" s="86">
        <f t="shared" si="1"/>
        <v>2</v>
      </c>
      <c r="W15" s="79">
        <f t="shared" si="2"/>
        <v>0</v>
      </c>
      <c r="X15" s="79"/>
      <c r="Y15" s="79"/>
      <c r="Z15" s="79"/>
      <c r="AA15" s="79"/>
      <c r="AB15" s="79"/>
      <c r="AC15" s="79"/>
    </row>
    <row r="16" spans="1:29">
      <c r="A16" s="79"/>
      <c r="B16" s="23">
        <v>8</v>
      </c>
      <c r="C16" s="24">
        <f t="shared" si="3"/>
        <v>1290264.0386613</v>
      </c>
      <c r="D16" s="24"/>
      <c r="E16" s="23" t="s">
        <v>46</v>
      </c>
      <c r="F16" s="25">
        <v>43672</v>
      </c>
      <c r="G16" s="23" t="s">
        <v>44</v>
      </c>
      <c r="H16" s="23">
        <v>136.28</v>
      </c>
      <c r="I16" s="23"/>
      <c r="J16" s="23">
        <v>7</v>
      </c>
      <c r="K16" s="24">
        <f t="shared" si="0"/>
        <v>12902.640386613</v>
      </c>
      <c r="L16" s="24"/>
      <c r="M16" s="48">
        <f>IF(J16="","",(K16/J16)/LOOKUP(RIGHT($D$2,3),定数!$A$6:$A$13,定数!$B$6:$B$13))</f>
        <v>18.4323434094472</v>
      </c>
      <c r="N16" s="23" t="s">
        <v>46</v>
      </c>
      <c r="O16" s="25">
        <v>43675</v>
      </c>
      <c r="P16" s="23">
        <v>135.52</v>
      </c>
      <c r="Q16" s="23"/>
      <c r="R16" s="52">
        <f>IF(P16="","",T16*M16*LOOKUP(RIGHT($D$2,3),定数!$A$6:$A$13,定数!$B$6:$B$13))</f>
        <v>-140085.809911797</v>
      </c>
      <c r="S16" s="52"/>
      <c r="T16" s="53">
        <f>IF(P16="","",IF(G16="買",(P16-H16),(H16-P16))*IF(RIGHT($D$2,3)="JPY",100,10000))</f>
        <v>-75.9999999999991</v>
      </c>
      <c r="U16" s="53"/>
      <c r="V16" s="1">
        <f t="shared" si="1"/>
        <v>0</v>
      </c>
      <c r="W16">
        <f t="shared" si="2"/>
        <v>1</v>
      </c>
      <c r="Y16" s="79"/>
      <c r="Z16" s="79"/>
      <c r="AA16" s="79"/>
      <c r="AB16" s="79"/>
      <c r="AC16" s="79"/>
    </row>
    <row r="17" s="79" customFormat="1" spans="2:23">
      <c r="B17" s="23">
        <v>9</v>
      </c>
      <c r="C17" s="24">
        <f t="shared" si="3"/>
        <v>1150178.22874951</v>
      </c>
      <c r="D17" s="24"/>
      <c r="E17" s="23" t="s">
        <v>46</v>
      </c>
      <c r="F17" s="25">
        <v>43683</v>
      </c>
      <c r="G17" s="23" t="s">
        <v>44</v>
      </c>
      <c r="H17" s="23">
        <v>136.49</v>
      </c>
      <c r="I17" s="23"/>
      <c r="J17" s="23">
        <v>7</v>
      </c>
      <c r="K17" s="24">
        <f t="shared" si="0"/>
        <v>11501.7822874951</v>
      </c>
      <c r="L17" s="24"/>
      <c r="M17" s="48">
        <f>IF(J17="","",(K17/J17)/LOOKUP(RIGHT($D$2,3),定数!$A$6:$A$13,定数!$B$6:$B$13))</f>
        <v>16.4311175535644</v>
      </c>
      <c r="N17" s="23" t="s">
        <v>46</v>
      </c>
      <c r="O17" s="25">
        <v>43686</v>
      </c>
      <c r="P17" s="23">
        <v>137.51</v>
      </c>
      <c r="Q17" s="23"/>
      <c r="R17" s="52">
        <f>IF(P17="","",T17*M17*LOOKUP(RIGHT($D$2,3),定数!$A$6:$A$13,定数!$B$6:$B$13))</f>
        <v>167597.399046354</v>
      </c>
      <c r="S17" s="52"/>
      <c r="T17" s="53">
        <f>IF(P17="","",IF(G17="買",(P17-H17),(H17-P17))*IF(RIGHT($D$2,3)="JPY",100,10000))</f>
        <v>101.999999999998</v>
      </c>
      <c r="U17" s="53"/>
      <c r="V17" s="86">
        <f t="shared" si="1"/>
        <v>1</v>
      </c>
      <c r="W17" s="79">
        <f t="shared" si="2"/>
        <v>0</v>
      </c>
    </row>
    <row r="18" spans="1:29">
      <c r="A18" s="79"/>
      <c r="B18" s="23">
        <v>10</v>
      </c>
      <c r="C18" s="24">
        <f t="shared" si="3"/>
        <v>1317775.62779586</v>
      </c>
      <c r="D18" s="24"/>
      <c r="E18" s="23" t="s">
        <v>46</v>
      </c>
      <c r="F18" s="25">
        <v>43776</v>
      </c>
      <c r="G18" s="23" t="s">
        <v>47</v>
      </c>
      <c r="H18" s="23">
        <v>134.74</v>
      </c>
      <c r="I18" s="23"/>
      <c r="J18" s="23">
        <v>13</v>
      </c>
      <c r="K18" s="24">
        <f t="shared" si="0"/>
        <v>13177.7562779586</v>
      </c>
      <c r="L18" s="24"/>
      <c r="M18" s="48">
        <f>IF(J18="","",(K18/J18)/LOOKUP(RIGHT($D$2,3),定数!$A$6:$A$13,定数!$B$6:$B$13))</f>
        <v>10.1367355984297</v>
      </c>
      <c r="N18" s="23" t="s">
        <v>46</v>
      </c>
      <c r="O18" s="25">
        <v>43746</v>
      </c>
      <c r="P18" s="23">
        <v>136.12</v>
      </c>
      <c r="Q18" s="23"/>
      <c r="R18" s="52">
        <f>IF(P18="","",T18*M18*LOOKUP(RIGHT($D$2,3),定数!$A$6:$A$13,定数!$B$6:$B$13))</f>
        <v>-139886.95125833</v>
      </c>
      <c r="S18" s="52"/>
      <c r="T18" s="53">
        <f>IF(P18="","",IF(G18="買",(P18-H18),(H18-P18))*IF(RIGHT($D$2,3)="JPY",100,10000))</f>
        <v>-138</v>
      </c>
      <c r="U18" s="53"/>
      <c r="V18" s="86">
        <f t="shared" si="1"/>
        <v>0</v>
      </c>
      <c r="W18" s="79">
        <f t="shared" si="2"/>
        <v>1</v>
      </c>
      <c r="X18" s="87" t="s">
        <v>49</v>
      </c>
      <c r="Y18" s="79"/>
      <c r="Z18" s="79"/>
      <c r="AA18" s="79"/>
      <c r="AB18" s="79"/>
      <c r="AC18" s="79"/>
    </row>
    <row r="19" s="79" customFormat="1" spans="2:24">
      <c r="B19" s="23">
        <v>11</v>
      </c>
      <c r="C19" s="24">
        <f t="shared" si="3"/>
        <v>1177888.67653753</v>
      </c>
      <c r="D19" s="24"/>
      <c r="E19" s="23" t="s">
        <v>46</v>
      </c>
      <c r="F19" s="25">
        <v>43777</v>
      </c>
      <c r="G19" s="23" t="s">
        <v>47</v>
      </c>
      <c r="H19" s="23">
        <v>133.15</v>
      </c>
      <c r="I19" s="23"/>
      <c r="J19" s="23">
        <v>10</v>
      </c>
      <c r="K19" s="24">
        <f t="shared" si="0"/>
        <v>11778.8867653753</v>
      </c>
      <c r="L19" s="24"/>
      <c r="M19" s="48">
        <f>IF(J19="","",(K19/J19)/LOOKUP(RIGHT($D$2,3),定数!$A$6:$A$13,定数!$B$6:$B$13))</f>
        <v>11.7788867653753</v>
      </c>
      <c r="N19" s="23" t="s">
        <v>46</v>
      </c>
      <c r="O19" s="25">
        <v>43787</v>
      </c>
      <c r="P19" s="23">
        <v>133.15</v>
      </c>
      <c r="Q19" s="23"/>
      <c r="R19" s="52">
        <f>IF(P19="","",T19*M19*LOOKUP(RIGHT($D$2,3),定数!$A$6:$A$13,定数!$B$6:$B$13))</f>
        <v>0</v>
      </c>
      <c r="S19" s="52"/>
      <c r="T19" s="53">
        <f>IF(P19="","",IF(G19="買",(P19-H19),(H19-P19))*IF(RIGHT($D$2,3)="JPY",100,10000))</f>
        <v>0</v>
      </c>
      <c r="U19" s="53"/>
      <c r="V19" s="86">
        <f t="shared" si="1"/>
        <v>0</v>
      </c>
      <c r="W19" s="79">
        <f t="shared" si="2"/>
        <v>0</v>
      </c>
      <c r="X19" s="79" t="s">
        <v>50</v>
      </c>
    </row>
    <row r="20" spans="1:29">
      <c r="A20" s="79"/>
      <c r="B20" s="23">
        <v>12</v>
      </c>
      <c r="C20" s="24">
        <f t="shared" si="3"/>
        <v>1177888.67653753</v>
      </c>
      <c r="D20" s="24"/>
      <c r="E20" s="23" t="s">
        <v>46</v>
      </c>
      <c r="F20" s="25">
        <v>43812</v>
      </c>
      <c r="G20" s="23" t="s">
        <v>44</v>
      </c>
      <c r="H20" s="23">
        <v>133.23</v>
      </c>
      <c r="I20" s="23"/>
      <c r="J20" s="23">
        <v>7</v>
      </c>
      <c r="K20" s="24">
        <f t="shared" si="0"/>
        <v>11778.8867653753</v>
      </c>
      <c r="L20" s="24"/>
      <c r="M20" s="48">
        <f>IF(J20="","",(K20/J20)/LOOKUP(RIGHT($D$2,3),定数!$A$6:$A$13,定数!$B$6:$B$13))</f>
        <v>16.8269810933933</v>
      </c>
      <c r="N20" s="23" t="s">
        <v>46</v>
      </c>
      <c r="O20" s="25">
        <v>43816</v>
      </c>
      <c r="P20" s="23">
        <v>132.42</v>
      </c>
      <c r="Q20" s="23"/>
      <c r="R20" s="52">
        <f>IF(P20="","",T20*M20*LOOKUP(RIGHT($D$2,3),定数!$A$6:$A$13,定数!$B$6:$B$13))</f>
        <v>-136298.546856486</v>
      </c>
      <c r="S20" s="52"/>
      <c r="T20" s="53">
        <f>IF(P20="","",IF(G20="買",(P20-H20),(H20-P20))*IF(RIGHT($D$2,3)="JPY",100,10000))</f>
        <v>-81.0000000000002</v>
      </c>
      <c r="U20" s="53"/>
      <c r="V20" s="86">
        <f t="shared" si="1"/>
        <v>0</v>
      </c>
      <c r="W20" s="79">
        <f t="shared" si="2"/>
        <v>1</v>
      </c>
      <c r="X20" s="79"/>
      <c r="Y20" s="79"/>
      <c r="Z20" s="79"/>
      <c r="AA20" s="79"/>
      <c r="AB20" s="79"/>
      <c r="AC20" s="79"/>
    </row>
    <row r="21" spans="1:29">
      <c r="A21" s="79"/>
      <c r="B21" s="23">
        <v>13</v>
      </c>
      <c r="C21" s="24">
        <f t="shared" si="3"/>
        <v>1041590.12968105</v>
      </c>
      <c r="D21" s="24"/>
      <c r="E21" s="23"/>
      <c r="F21" s="25">
        <v>43826</v>
      </c>
      <c r="G21" s="23" t="s">
        <v>47</v>
      </c>
      <c r="H21" s="23">
        <v>131.63</v>
      </c>
      <c r="I21" s="23"/>
      <c r="J21" s="23">
        <v>6</v>
      </c>
      <c r="K21" s="24">
        <f t="shared" si="0"/>
        <v>10415.9012968105</v>
      </c>
      <c r="L21" s="24"/>
      <c r="M21" s="48">
        <f>IF(J21="","",(K21/J21)/LOOKUP(RIGHT($D$2,3),定数!$A$6:$A$13,定数!$B$6:$B$13))</f>
        <v>17.3598354946841</v>
      </c>
      <c r="N21" s="23">
        <v>2016</v>
      </c>
      <c r="O21" s="25">
        <v>43468</v>
      </c>
      <c r="P21" s="23">
        <v>130.38</v>
      </c>
      <c r="Q21" s="23"/>
      <c r="R21" s="52">
        <f>IF(P21="","",T21*M21*LOOKUP(RIGHT($D$2,3),定数!$A$6:$A$13,定数!$B$6:$B$13))</f>
        <v>216997.943683551</v>
      </c>
      <c r="S21" s="52"/>
      <c r="T21" s="53">
        <f>IF(P21="","",IF(G21="買",(P21-H21),(H21-P21))*IF(RIGHT($D$2,3)="JPY",100,10000))</f>
        <v>125</v>
      </c>
      <c r="U21" s="53"/>
      <c r="V21" s="86">
        <f t="shared" si="1"/>
        <v>1</v>
      </c>
      <c r="W21" s="79">
        <f t="shared" si="2"/>
        <v>0</v>
      </c>
      <c r="X21" s="79"/>
      <c r="Y21" s="79"/>
      <c r="Z21" s="79"/>
      <c r="AA21" s="79"/>
      <c r="AB21" s="79"/>
      <c r="AC21" s="79"/>
    </row>
    <row r="22" spans="2:24">
      <c r="B22" s="23">
        <v>14</v>
      </c>
      <c r="C22" s="24">
        <f t="shared" si="3"/>
        <v>1258588.0733646</v>
      </c>
      <c r="D22" s="24"/>
      <c r="E22" s="23">
        <v>2016</v>
      </c>
      <c r="F22" s="25">
        <v>43479</v>
      </c>
      <c r="G22" s="23" t="s">
        <v>47</v>
      </c>
      <c r="H22" s="23">
        <v>127.72</v>
      </c>
      <c r="I22" s="23"/>
      <c r="J22" s="23">
        <v>10</v>
      </c>
      <c r="K22" s="24">
        <f t="shared" si="0"/>
        <v>12585.880733646</v>
      </c>
      <c r="L22" s="24"/>
      <c r="M22" s="48">
        <f>IF(J22="","",(K22/J22)/LOOKUP(RIGHT($D$2,3),定数!$A$6:$A$13,定数!$B$6:$B$13))</f>
        <v>12.585880733646</v>
      </c>
      <c r="N22" s="23"/>
      <c r="O22" s="25">
        <v>43486</v>
      </c>
      <c r="P22" s="23">
        <v>127.89</v>
      </c>
      <c r="Q22" s="23"/>
      <c r="R22" s="52">
        <f>IF(P22="","",T22*M22*LOOKUP(RIGHT($D$2,3),定数!$A$6:$A$13,定数!$B$6:$B$13))</f>
        <v>-21395.9972471984</v>
      </c>
      <c r="S22" s="52"/>
      <c r="T22" s="53">
        <f>IF(P22="","",IF(G22="買",(P22-H22),(H22-P22))*IF(RIGHT($D$2,3)="JPY",100,10000))</f>
        <v>-17.0000000000002</v>
      </c>
      <c r="U22" s="53"/>
      <c r="V22" s="1">
        <f t="shared" si="1"/>
        <v>0</v>
      </c>
      <c r="W22">
        <f t="shared" si="2"/>
        <v>1</v>
      </c>
      <c r="X22" s="79" t="s">
        <v>50</v>
      </c>
    </row>
    <row r="23" spans="2:22">
      <c r="B23" s="23">
        <v>15</v>
      </c>
      <c r="C23" s="24">
        <f t="shared" si="3"/>
        <v>1237192.0761174</v>
      </c>
      <c r="D23" s="24"/>
      <c r="E23" s="23"/>
      <c r="F23" s="25">
        <v>43610</v>
      </c>
      <c r="G23" s="23" t="s">
        <v>47</v>
      </c>
      <c r="H23" s="23">
        <v>122.24</v>
      </c>
      <c r="I23" s="23"/>
      <c r="J23" s="23">
        <v>8</v>
      </c>
      <c r="K23" s="24">
        <f t="shared" si="0"/>
        <v>12371.920761174</v>
      </c>
      <c r="L23" s="24"/>
      <c r="M23" s="48">
        <f>IF(J23="","",(K23/J23)/LOOKUP(RIGHT($D$2,3),定数!$A$6:$A$13,定数!$B$6:$B$13))</f>
        <v>15.4649009514675</v>
      </c>
      <c r="N23" s="23"/>
      <c r="O23" s="25">
        <v>43614</v>
      </c>
      <c r="P23" s="23">
        <v>123.06</v>
      </c>
      <c r="Q23" s="23"/>
      <c r="R23" s="52">
        <f>IF(P23="","",T23*M23*LOOKUP(RIGHT($D$2,3),定数!$A$6:$A$13,定数!$B$6:$B$13))</f>
        <v>-126812.187802034</v>
      </c>
      <c r="S23" s="52"/>
      <c r="T23" s="53">
        <f>IF(P23="","",IF(G23="買",(P23-H23),(H23-P23))*IF(RIGHT($D$2,3)="JPY",100,10000))</f>
        <v>-82.0000000000007</v>
      </c>
      <c r="U23" s="53"/>
      <c r="V23"/>
    </row>
    <row r="24" spans="2:22">
      <c r="B24" s="23">
        <v>16</v>
      </c>
      <c r="C24" s="24">
        <f t="shared" si="3"/>
        <v>1110379.88831536</v>
      </c>
      <c r="D24" s="24"/>
      <c r="E24" s="23"/>
      <c r="F24" s="25">
        <v>43625</v>
      </c>
      <c r="G24" s="23" t="s">
        <v>47</v>
      </c>
      <c r="H24" s="23">
        <v>121.63</v>
      </c>
      <c r="I24" s="23"/>
      <c r="J24" s="23">
        <v>10</v>
      </c>
      <c r="K24" s="24">
        <f t="shared" si="0"/>
        <v>11103.7988831536</v>
      </c>
      <c r="L24" s="24"/>
      <c r="M24" s="48">
        <f>IF(J24="","",(K24/J24)/LOOKUP(RIGHT($D$2,3),定数!$A$6:$A$13,定数!$B$6:$B$13))</f>
        <v>11.1037988831536</v>
      </c>
      <c r="N24" s="23"/>
      <c r="O24" s="25">
        <v>43627</v>
      </c>
      <c r="P24" s="23">
        <v>119.98</v>
      </c>
      <c r="Q24" s="23"/>
      <c r="R24" s="52">
        <f>IF(P24="","",T24*M24*LOOKUP(RIGHT($D$2,3),定数!$A$6:$A$13,定数!$B$6:$B$13))</f>
        <v>183212.681572034</v>
      </c>
      <c r="S24" s="52"/>
      <c r="T24" s="53">
        <f>IF(P24="","",IF(G24="買",(P24-H24),(H24-P24))*IF(RIGHT($D$2,3)="JPY",100,10000))</f>
        <v>164.999999999999</v>
      </c>
      <c r="U24" s="53"/>
      <c r="V24"/>
    </row>
    <row r="25" spans="2:24">
      <c r="B25" s="23">
        <v>17</v>
      </c>
      <c r="C25" s="24">
        <f t="shared" si="3"/>
        <v>1293592.5698874</v>
      </c>
      <c r="D25" s="24"/>
      <c r="E25" s="23"/>
      <c r="F25" s="25">
        <v>43659</v>
      </c>
      <c r="G25" s="23" t="s">
        <v>44</v>
      </c>
      <c r="H25" s="23">
        <v>116.23</v>
      </c>
      <c r="I25" s="23"/>
      <c r="J25" s="23">
        <v>12</v>
      </c>
      <c r="K25" s="24">
        <f t="shared" si="0"/>
        <v>12935.925698874</v>
      </c>
      <c r="L25" s="24"/>
      <c r="M25" s="48">
        <f>IF(J25="","",(K25/J25)/LOOKUP(RIGHT($D$2,3),定数!$A$6:$A$13,定数!$B$6:$B$13))</f>
        <v>10.779938082395</v>
      </c>
      <c r="N25" s="23"/>
      <c r="O25" s="25">
        <v>43660</v>
      </c>
      <c r="P25" s="23">
        <v>118.2</v>
      </c>
      <c r="Q25" s="23"/>
      <c r="R25" s="52">
        <f>IF(P25="","",T25*M25*LOOKUP(RIGHT($D$2,3),定数!$A$6:$A$13,定数!$B$6:$B$13))</f>
        <v>212364.780223181</v>
      </c>
      <c r="S25" s="52"/>
      <c r="T25" s="53">
        <f>IF(P25="","",IF(G25="買",(P25-H25),(H25-P25))*IF(RIGHT($D$2,3)="JPY",100,10000))</f>
        <v>197</v>
      </c>
      <c r="U25" s="53"/>
      <c r="V25" t="str">
        <f t="shared" ref="V25:V30" si="4">IF(S25&lt;&gt;"",IF(S25&lt;0,1+V24,0),"")</f>
        <v/>
      </c>
      <c r="W25">
        <f t="shared" ref="W25:W30" si="5">IF(T25&lt;&gt;"",IF(T25&lt;0,1+W24,0),"")</f>
        <v>0</v>
      </c>
      <c r="X25" s="79" t="s">
        <v>51</v>
      </c>
    </row>
    <row r="26" spans="1:25">
      <c r="A26" s="81"/>
      <c r="B26" s="82">
        <v>18</v>
      </c>
      <c r="C26" s="83">
        <f t="shared" si="3"/>
        <v>1505957.35011058</v>
      </c>
      <c r="D26" s="83"/>
      <c r="E26" s="82"/>
      <c r="F26" s="84">
        <v>43674</v>
      </c>
      <c r="G26" s="82" t="s">
        <v>44</v>
      </c>
      <c r="H26" s="82">
        <v>116.84</v>
      </c>
      <c r="I26" s="82"/>
      <c r="J26" s="82">
        <v>9</v>
      </c>
      <c r="K26" s="83">
        <f t="shared" si="0"/>
        <v>15059.5735011058</v>
      </c>
      <c r="L26" s="83"/>
      <c r="M26" s="85">
        <f>IF(J26="","",(K26/J26)/LOOKUP(RIGHT($D$2,3),定数!$A$6:$A$13,定数!$B$6:$B$13))</f>
        <v>16.7328594456731</v>
      </c>
      <c r="N26" s="82"/>
      <c r="O26" s="84">
        <v>43674</v>
      </c>
      <c r="P26" s="82">
        <v>115.8</v>
      </c>
      <c r="Q26" s="82"/>
      <c r="R26" s="88">
        <f>IF(P26="","",T26*M26*LOOKUP(RIGHT($D$2,3),定数!$A$6:$A$13,定数!$B$6:$B$13))</f>
        <v>-174021.738235002</v>
      </c>
      <c r="S26" s="88"/>
      <c r="T26" s="89">
        <f>IF(P26="","",IF(G26="買",(P26-H26),(H26-P26))*IF(RIGHT($D$2,3)="JPY",100,10000))</f>
        <v>-104.000000000001</v>
      </c>
      <c r="U26" s="89"/>
      <c r="V26" s="81" t="str">
        <f t="shared" si="4"/>
        <v/>
      </c>
      <c r="W26" s="81">
        <f t="shared" si="5"/>
        <v>1</v>
      </c>
      <c r="X26" s="81" t="s">
        <v>52</v>
      </c>
      <c r="Y26" s="81"/>
    </row>
    <row r="27" spans="2:22">
      <c r="B27" s="23">
        <v>19</v>
      </c>
      <c r="C27" s="24">
        <f t="shared" si="3"/>
        <v>1331935.61187558</v>
      </c>
      <c r="D27" s="24"/>
      <c r="E27" s="23"/>
      <c r="F27" s="25">
        <v>43694</v>
      </c>
      <c r="G27" s="23" t="s">
        <v>47</v>
      </c>
      <c r="H27" s="23">
        <v>112.8</v>
      </c>
      <c r="I27" s="23"/>
      <c r="J27" s="23">
        <v>10</v>
      </c>
      <c r="K27" s="24">
        <f t="shared" si="0"/>
        <v>13319.3561187558</v>
      </c>
      <c r="L27" s="24"/>
      <c r="M27" s="48">
        <f>IF(J27="","",(K27/J27)/LOOKUP(RIGHT($D$2,3),定数!$A$6:$A$13,定数!$B$6:$B$13))</f>
        <v>13.3193561187558</v>
      </c>
      <c r="N27" s="23"/>
      <c r="O27" s="25">
        <v>43695</v>
      </c>
      <c r="P27" s="23">
        <v>113.92</v>
      </c>
      <c r="Q27" s="23"/>
      <c r="R27" s="52">
        <f>IF(P27="","",T27*M27*LOOKUP(RIGHT($D$2,3),定数!$A$6:$A$13,定数!$B$6:$B$13))</f>
        <v>-149176.788530065</v>
      </c>
      <c r="S27" s="52"/>
      <c r="T27" s="53">
        <f>IF(P27="","",IF(G27="買",(P27-H27),(H27-P27))*IF(RIGHT($D$2,3)="JPY",100,10000))</f>
        <v>-112</v>
      </c>
      <c r="U27" s="53"/>
      <c r="V27"/>
    </row>
    <row r="28" s="79" customFormat="1" spans="2:21">
      <c r="B28" s="23">
        <v>20</v>
      </c>
      <c r="C28" s="24">
        <f t="shared" si="3"/>
        <v>1182758.82334551</v>
      </c>
      <c r="D28" s="24"/>
      <c r="E28" s="23"/>
      <c r="F28" s="25">
        <v>43705</v>
      </c>
      <c r="G28" s="23" t="s">
        <v>44</v>
      </c>
      <c r="H28" s="23">
        <v>114.13</v>
      </c>
      <c r="I28" s="23"/>
      <c r="J28" s="23">
        <v>10</v>
      </c>
      <c r="K28" s="24">
        <f t="shared" si="0"/>
        <v>11827.5882334551</v>
      </c>
      <c r="L28" s="24"/>
      <c r="M28" s="48">
        <f>IF(J28="","",(K28/J28)/LOOKUP(RIGHT($D$2,3),定数!$A$6:$A$13,定数!$B$6:$B$13))</f>
        <v>11.8275882334551</v>
      </c>
      <c r="N28" s="23"/>
      <c r="O28" s="25">
        <v>43708</v>
      </c>
      <c r="P28" s="23">
        <v>115.82</v>
      </c>
      <c r="Q28" s="23"/>
      <c r="R28" s="52">
        <f>IF(P28="","",T28*M28*LOOKUP(RIGHT($D$2,3),定数!$A$6:$A$13,定数!$B$6:$B$13))</f>
        <v>199886.241145392</v>
      </c>
      <c r="S28" s="52"/>
      <c r="T28" s="53">
        <f>IF(P28="","",IF(G28="買",(P28-H28),(H28-P28))*IF(RIGHT($D$2,3)="JPY",100,10000))</f>
        <v>169</v>
      </c>
      <c r="U28" s="53"/>
    </row>
    <row r="29" s="79" customFormat="1" spans="2:21">
      <c r="B29" s="23">
        <v>21</v>
      </c>
      <c r="C29" s="24">
        <f t="shared" si="3"/>
        <v>1382645.0644909</v>
      </c>
      <c r="D29" s="24"/>
      <c r="E29" s="23"/>
      <c r="F29" s="25">
        <v>43756</v>
      </c>
      <c r="G29" s="23" t="s">
        <v>47</v>
      </c>
      <c r="H29" s="23">
        <v>113.97</v>
      </c>
      <c r="I29" s="23"/>
      <c r="J29" s="23">
        <v>11</v>
      </c>
      <c r="K29" s="24">
        <f t="shared" si="0"/>
        <v>13826.450644909</v>
      </c>
      <c r="L29" s="24"/>
      <c r="M29" s="48">
        <f>IF(J29="","",(K29/J29)/LOOKUP(RIGHT($D$2,3),定数!$A$6:$A$13,定数!$B$6:$B$13))</f>
        <v>12.5695005862809</v>
      </c>
      <c r="N29" s="23"/>
      <c r="O29" s="25">
        <v>43758</v>
      </c>
      <c r="P29" s="23">
        <v>113.08</v>
      </c>
      <c r="Q29" s="23"/>
      <c r="R29" s="52">
        <f>IF(P29="","",T29*M29*LOOKUP(RIGHT($D$2,3),定数!$A$6:$A$13,定数!$B$6:$B$13))</f>
        <v>111868.5552179</v>
      </c>
      <c r="S29" s="52"/>
      <c r="T29" s="53">
        <f>IF(P29="","",IF(G29="買",(P29-H29),(H29-P29))*IF(RIGHT($D$2,3)="JPY",100,10000))</f>
        <v>89.0000000000001</v>
      </c>
      <c r="U29" s="53"/>
    </row>
    <row r="30" s="79" customFormat="1" spans="2:24">
      <c r="B30" s="23">
        <v>22</v>
      </c>
      <c r="C30" s="24">
        <f t="shared" si="3"/>
        <v>1494513.6197088</v>
      </c>
      <c r="D30" s="24"/>
      <c r="E30" s="23"/>
      <c r="F30" s="25">
        <v>43763</v>
      </c>
      <c r="G30" s="23" t="s">
        <v>47</v>
      </c>
      <c r="H30" s="23">
        <v>113.29</v>
      </c>
      <c r="I30" s="23"/>
      <c r="J30" s="23">
        <v>6</v>
      </c>
      <c r="K30" s="24">
        <f t="shared" si="0"/>
        <v>14945.136197088</v>
      </c>
      <c r="L30" s="24"/>
      <c r="M30" s="48">
        <f>IF(J30="","",(K30/J30)/LOOKUP(RIGHT($D$2,3),定数!$A$6:$A$13,定数!$B$6:$B$13))</f>
        <v>24.9085603284801</v>
      </c>
      <c r="N30" s="23"/>
      <c r="O30" s="25">
        <v>43763</v>
      </c>
      <c r="P30" s="23">
        <v>113.89</v>
      </c>
      <c r="Q30" s="23"/>
      <c r="R30" s="52">
        <f>IF(P30="","",T30*M30*LOOKUP(RIGHT($D$2,3),定数!$A$6:$A$13,定数!$B$6:$B$13))</f>
        <v>-149451.361970879</v>
      </c>
      <c r="S30" s="52"/>
      <c r="T30" s="53">
        <f>IF(P30="","",IF(G30="買",(P30-H30),(H30-P30))*IF(RIGHT($D$2,3)="JPY",100,10000))</f>
        <v>-59.9999999999994</v>
      </c>
      <c r="U30" s="53"/>
      <c r="V30" s="79" t="str">
        <f t="shared" si="4"/>
        <v/>
      </c>
      <c r="W30" s="79">
        <f t="shared" si="5"/>
        <v>1</v>
      </c>
      <c r="X30" s="79" t="s">
        <v>53</v>
      </c>
    </row>
    <row r="31" s="79" customFormat="1" spans="2:21">
      <c r="B31" s="23">
        <v>23</v>
      </c>
      <c r="C31" s="24">
        <f t="shared" si="3"/>
        <v>1345062.25773793</v>
      </c>
      <c r="D31" s="24"/>
      <c r="E31" s="23"/>
      <c r="F31" s="25">
        <v>43820</v>
      </c>
      <c r="G31" s="23" t="s">
        <v>44</v>
      </c>
      <c r="H31" s="23">
        <v>122.87</v>
      </c>
      <c r="I31" s="23"/>
      <c r="J31" s="23">
        <v>7</v>
      </c>
      <c r="K31" s="24">
        <f t="shared" si="0"/>
        <v>13450.6225773793</v>
      </c>
      <c r="L31" s="24"/>
      <c r="M31" s="48">
        <f>IF(J31="","",(K31/J31)/LOOKUP(RIGHT($D$2,3),定数!$A$6:$A$13,定数!$B$6:$B$13))</f>
        <v>19.2151751105418</v>
      </c>
      <c r="N31" s="23"/>
      <c r="O31" s="25">
        <v>43826</v>
      </c>
      <c r="P31" s="23">
        <v>122.05</v>
      </c>
      <c r="Q31" s="23"/>
      <c r="R31" s="52">
        <f>IF(P31="","",T31*M31*LOOKUP(RIGHT($D$2,3),定数!$A$6:$A$13,定数!$B$6:$B$13))</f>
        <v>-157564.435906444</v>
      </c>
      <c r="S31" s="52"/>
      <c r="T31" s="53">
        <f>IF(P31="","",IF(G31="買",(P31-H31),(H31-P31))*IF(RIGHT($D$2,3)="JPY",100,10000))</f>
        <v>-82.0000000000007</v>
      </c>
      <c r="U31" s="53"/>
    </row>
    <row r="32" s="79" customFormat="1" spans="2:21">
      <c r="B32" s="23">
        <v>24</v>
      </c>
      <c r="C32" s="24">
        <f t="shared" si="3"/>
        <v>1187497.82183148</v>
      </c>
      <c r="D32" s="24"/>
      <c r="E32" s="23">
        <v>2017</v>
      </c>
      <c r="F32" s="25">
        <v>43475</v>
      </c>
      <c r="G32" s="23" t="s">
        <v>47</v>
      </c>
      <c r="H32" s="23">
        <v>122.08</v>
      </c>
      <c r="I32" s="23"/>
      <c r="J32" s="23">
        <v>9</v>
      </c>
      <c r="K32" s="24">
        <f t="shared" si="0"/>
        <v>11874.9782183148</v>
      </c>
      <c r="L32" s="24"/>
      <c r="M32" s="48">
        <f>IF(J32="","",(K32/J32)/LOOKUP(RIGHT($D$2,3),定数!$A$6:$A$13,定数!$B$6:$B$13))</f>
        <v>13.194420242572</v>
      </c>
      <c r="N32" s="23">
        <v>2017</v>
      </c>
      <c r="O32" s="25">
        <v>43480</v>
      </c>
      <c r="P32" s="23">
        <v>120.88</v>
      </c>
      <c r="Q32" s="23"/>
      <c r="R32" s="52">
        <f>IF(P32="","",T32*M32*LOOKUP(RIGHT($D$2,3),定数!$A$6:$A$13,定数!$B$6:$B$13))</f>
        <v>158333.042910864</v>
      </c>
      <c r="S32" s="52"/>
      <c r="T32" s="53">
        <f>IF(P32="","",IF(G32="買",(P32-H32),(H32-P32))*IF(RIGHT($D$2,3)="JPY",100,10000))</f>
        <v>120</v>
      </c>
      <c r="U32" s="53"/>
    </row>
    <row r="33" s="79" customFormat="1" spans="2:21">
      <c r="B33" s="23">
        <v>25</v>
      </c>
      <c r="C33" s="24">
        <f t="shared" si="3"/>
        <v>1345830.86474235</v>
      </c>
      <c r="D33" s="24"/>
      <c r="E33" s="23"/>
      <c r="F33" s="25">
        <v>43512</v>
      </c>
      <c r="G33" s="23" t="s">
        <v>47</v>
      </c>
      <c r="H33" s="23">
        <v>120.17</v>
      </c>
      <c r="I33" s="23"/>
      <c r="J33" s="23">
        <v>11</v>
      </c>
      <c r="K33" s="24">
        <f t="shared" si="0"/>
        <v>13458.3086474235</v>
      </c>
      <c r="L33" s="24"/>
      <c r="M33" s="48">
        <f>IF(J33="","",(K33/J33)/LOOKUP(RIGHT($D$2,3),定数!$A$6:$A$13,定数!$B$6:$B$13))</f>
        <v>12.2348260431122</v>
      </c>
      <c r="N33" s="23" t="s">
        <v>46</v>
      </c>
      <c r="O33" s="25">
        <v>43519</v>
      </c>
      <c r="P33" s="23">
        <v>118.78</v>
      </c>
      <c r="Q33" s="23"/>
      <c r="R33" s="52">
        <f>IF(P33="","",T33*M33*LOOKUP(RIGHT($D$2,3),定数!$A$6:$A$13,定数!$B$6:$B$13))</f>
        <v>170064.08199926</v>
      </c>
      <c r="S33" s="52"/>
      <c r="T33" s="53">
        <f>IF(P33="","",IF(G33="買",(P33-H33),(H33-P33))*IF(RIGHT($D$2,3)="JPY",100,10000))</f>
        <v>139</v>
      </c>
      <c r="U33" s="53"/>
    </row>
    <row r="34" s="79" customFormat="1" spans="2:21">
      <c r="B34" s="23">
        <v>26</v>
      </c>
      <c r="C34" s="24">
        <f t="shared" si="3"/>
        <v>1515894.94674161</v>
      </c>
      <c r="D34" s="24"/>
      <c r="E34" s="23"/>
      <c r="F34" s="25">
        <v>43540</v>
      </c>
      <c r="G34" s="23" t="s">
        <v>44</v>
      </c>
      <c r="H34" s="23">
        <v>122.06</v>
      </c>
      <c r="I34" s="23"/>
      <c r="J34" s="23">
        <v>8</v>
      </c>
      <c r="K34" s="24">
        <f t="shared" si="0"/>
        <v>15158.9494674161</v>
      </c>
      <c r="L34" s="24"/>
      <c r="M34" s="48">
        <f>IF(J34="","",(K34/J34)/LOOKUP(RIGHT($D$2,3),定数!$A$6:$A$13,定数!$B$6:$B$13))</f>
        <v>18.9486868342701</v>
      </c>
      <c r="N34" s="23" t="s">
        <v>46</v>
      </c>
      <c r="O34" s="25">
        <v>43543</v>
      </c>
      <c r="P34" s="23">
        <v>121.19</v>
      </c>
      <c r="Q34" s="23"/>
      <c r="R34" s="52">
        <f>IF(P34="","",T34*M34*LOOKUP(RIGHT($D$2,3),定数!$A$6:$A$13,定数!$B$6:$B$13))</f>
        <v>-164853.575458151</v>
      </c>
      <c r="S34" s="52"/>
      <c r="T34" s="53">
        <f>IF(P34="","",IF(G34="買",(P34-H34),(H34-P34))*IF(RIGHT($D$2,3)="JPY",100,10000))</f>
        <v>-87.0000000000005</v>
      </c>
      <c r="U34" s="53"/>
    </row>
    <row r="35" s="79" customFormat="1" spans="2:21">
      <c r="B35" s="23">
        <v>27</v>
      </c>
      <c r="C35" s="24">
        <f t="shared" si="3"/>
        <v>1351041.37128345</v>
      </c>
      <c r="D35" s="24"/>
      <c r="E35" s="23"/>
      <c r="F35" s="25">
        <v>43599</v>
      </c>
      <c r="G35" s="23" t="s">
        <v>44</v>
      </c>
      <c r="H35" s="23">
        <v>123.95</v>
      </c>
      <c r="I35" s="23"/>
      <c r="J35" s="23">
        <v>6</v>
      </c>
      <c r="K35" s="24">
        <f t="shared" si="0"/>
        <v>13510.4137128345</v>
      </c>
      <c r="L35" s="24"/>
      <c r="M35" s="48">
        <f>IF(J35="","",(K35/J35)/LOOKUP(RIGHT($D$2,3),定数!$A$6:$A$13,定数!$B$6:$B$13))</f>
        <v>22.5173561880576</v>
      </c>
      <c r="N35" s="23" t="s">
        <v>46</v>
      </c>
      <c r="O35" s="25">
        <v>43600</v>
      </c>
      <c r="P35" s="23">
        <v>124.95</v>
      </c>
      <c r="Q35" s="23"/>
      <c r="R35" s="52">
        <f>IF(P35="","",T35*M35*LOOKUP(RIGHT($D$2,3),定数!$A$6:$A$13,定数!$B$6:$B$13))</f>
        <v>225173.561880576</v>
      </c>
      <c r="S35" s="52"/>
      <c r="T35" s="53">
        <f>IF(P35="","",IF(G35="買",(P35-H35),(H35-P35))*IF(RIGHT($D$2,3)="JPY",100,10000))</f>
        <v>100</v>
      </c>
      <c r="U35" s="53"/>
    </row>
    <row r="36" s="79" customFormat="1" spans="2:21">
      <c r="B36" s="23">
        <v>28</v>
      </c>
      <c r="C36" s="24">
        <f t="shared" ref="C36:C58" si="6">IF(R35="","",C35+R35)</f>
        <v>1576214.93316403</v>
      </c>
      <c r="D36" s="24"/>
      <c r="E36" s="23"/>
      <c r="F36" s="25">
        <v>43638</v>
      </c>
      <c r="G36" s="23" t="s">
        <v>44</v>
      </c>
      <c r="H36" s="23">
        <v>124.46</v>
      </c>
      <c r="I36" s="23"/>
      <c r="J36" s="23">
        <v>8</v>
      </c>
      <c r="K36" s="24">
        <f t="shared" si="0"/>
        <v>15762.1493316403</v>
      </c>
      <c r="L36" s="24"/>
      <c r="M36" s="48">
        <f>IF(J36="","",(K36/J36)/LOOKUP(RIGHT($D$2,3),定数!$A$6:$A$13,定数!$B$6:$B$13))</f>
        <v>19.7026866645504</v>
      </c>
      <c r="N36" s="23" t="s">
        <v>46</v>
      </c>
      <c r="O36" s="25">
        <v>43642</v>
      </c>
      <c r="P36" s="23">
        <v>125.6</v>
      </c>
      <c r="Q36" s="23"/>
      <c r="R36" s="52">
        <f>IF(P36="","",T36*M36*LOOKUP(RIGHT($D$2,3),定数!$A$6:$A$13,定数!$B$6:$B$13))</f>
        <v>224610.627975874</v>
      </c>
      <c r="S36" s="52"/>
      <c r="T36" s="53">
        <f>IF(P36="","",IF(G36="買",(P36-H36),(H36-P36))*IF(RIGHT($D$2,3)="JPY",100,10000))</f>
        <v>114</v>
      </c>
      <c r="U36" s="53"/>
    </row>
    <row r="37" s="79" customFormat="1" spans="2:21">
      <c r="B37" s="23">
        <v>29</v>
      </c>
      <c r="C37" s="24">
        <f t="shared" si="6"/>
        <v>1800825.5611399</v>
      </c>
      <c r="D37" s="24"/>
      <c r="E37" s="23"/>
      <c r="F37" s="25">
        <v>43670</v>
      </c>
      <c r="G37" s="23" t="s">
        <v>44</v>
      </c>
      <c r="H37" s="23">
        <v>129.76</v>
      </c>
      <c r="I37" s="23"/>
      <c r="J37" s="23">
        <v>8</v>
      </c>
      <c r="K37" s="24">
        <f t="shared" si="0"/>
        <v>18008.255611399</v>
      </c>
      <c r="L37" s="24"/>
      <c r="M37" s="48">
        <f>IF(J37="","",(K37/J37)/LOOKUP(RIGHT($D$2,3),定数!$A$6:$A$13,定数!$B$6:$B$13))</f>
        <v>22.5103195142488</v>
      </c>
      <c r="N37" s="23" t="s">
        <v>46</v>
      </c>
      <c r="O37" s="25">
        <v>43678</v>
      </c>
      <c r="P37" s="23">
        <v>131.08</v>
      </c>
      <c r="Q37" s="23"/>
      <c r="R37" s="52">
        <f>IF(P37="","",T37*M37*LOOKUP(RIGHT($D$2,3),定数!$A$6:$A$13,定数!$B$6:$B$13))</f>
        <v>297136.217588089</v>
      </c>
      <c r="S37" s="52"/>
      <c r="T37" s="53">
        <f>IF(P37="","",IF(G37="買",(P37-H37),(H37-P37))*IF(RIGHT($D$2,3)="JPY",100,10000))</f>
        <v>132.000000000002</v>
      </c>
      <c r="U37" s="53"/>
    </row>
    <row r="38" spans="2:22">
      <c r="B38" s="23">
        <v>30</v>
      </c>
      <c r="C38" s="24">
        <f t="shared" si="6"/>
        <v>2097961.77872799</v>
      </c>
      <c r="D38" s="24"/>
      <c r="E38" s="23"/>
      <c r="F38" s="25">
        <v>43746</v>
      </c>
      <c r="G38" s="23" t="s">
        <v>47</v>
      </c>
      <c r="H38" s="23">
        <v>131.95</v>
      </c>
      <c r="I38" s="23"/>
      <c r="J38" s="23">
        <v>8</v>
      </c>
      <c r="K38" s="24">
        <f t="shared" si="0"/>
        <v>20979.6177872799</v>
      </c>
      <c r="L38" s="24"/>
      <c r="M38" s="48">
        <f>IF(J38="","",(K38/J38)/LOOKUP(RIGHT($D$2,3),定数!$A$6:$A$13,定数!$B$6:$B$13))</f>
        <v>26.2245222340999</v>
      </c>
      <c r="N38" s="23" t="s">
        <v>46</v>
      </c>
      <c r="O38" s="25">
        <v>43747</v>
      </c>
      <c r="P38" s="23">
        <v>132.76</v>
      </c>
      <c r="Q38" s="23"/>
      <c r="R38" s="52">
        <f>IF(P38="","",T38*M38*LOOKUP(RIGHT($D$2,3),定数!$A$6:$A$13,定数!$B$6:$B$13))</f>
        <v>-212418.63009621</v>
      </c>
      <c r="S38" s="52"/>
      <c r="T38" s="53">
        <f>IF(P38="","",IF(G38="買",(P38-H38),(H38-P38))*IF(RIGHT($D$2,3)="JPY",100,10000))</f>
        <v>-81.0000000000002</v>
      </c>
      <c r="U38" s="53"/>
      <c r="V38"/>
    </row>
    <row r="39" spans="2:22">
      <c r="B39" s="23">
        <v>31</v>
      </c>
      <c r="C39" s="24">
        <f t="shared" si="6"/>
        <v>1885543.14863178</v>
      </c>
      <c r="D39" s="24"/>
      <c r="E39" s="23"/>
      <c r="F39" s="25">
        <v>43757</v>
      </c>
      <c r="G39" s="23" t="s">
        <v>44</v>
      </c>
      <c r="H39" s="23">
        <v>133.62</v>
      </c>
      <c r="I39" s="23"/>
      <c r="J39" s="23">
        <v>11</v>
      </c>
      <c r="K39" s="24">
        <f t="shared" si="0"/>
        <v>18855.4314863178</v>
      </c>
      <c r="L39" s="24"/>
      <c r="M39" s="48">
        <f>IF(J39="","",(K39/J39)/LOOKUP(RIGHT($D$2,3),定数!$A$6:$A$13,定数!$B$6:$B$13))</f>
        <v>17.141301351198</v>
      </c>
      <c r="N39" s="23" t="s">
        <v>46</v>
      </c>
      <c r="O39" s="25">
        <v>43764</v>
      </c>
      <c r="P39" s="23">
        <v>132.46</v>
      </c>
      <c r="Q39" s="23"/>
      <c r="R39" s="52">
        <f>IF(P39="","",T39*M39*LOOKUP(RIGHT($D$2,3),定数!$A$6:$A$13,定数!$B$6:$B$13))</f>
        <v>-198839.095673897</v>
      </c>
      <c r="S39" s="52"/>
      <c r="T39" s="53">
        <f>IF(P39="","",IF(G39="買",(P39-H39),(H39-P39))*IF(RIGHT($D$2,3)="JPY",100,10000))</f>
        <v>-116</v>
      </c>
      <c r="U39" s="53"/>
      <c r="V39"/>
    </row>
    <row r="40" spans="2:22">
      <c r="B40" s="23">
        <v>32</v>
      </c>
      <c r="C40" s="24">
        <f t="shared" si="6"/>
        <v>1686704.05295789</v>
      </c>
      <c r="D40" s="24"/>
      <c r="E40" s="23"/>
      <c r="F40" s="25">
        <v>43775</v>
      </c>
      <c r="G40" s="23" t="s">
        <v>47</v>
      </c>
      <c r="H40" s="23">
        <v>131.94</v>
      </c>
      <c r="I40" s="23"/>
      <c r="J40" s="23">
        <v>6</v>
      </c>
      <c r="K40" s="24">
        <f t="shared" si="0"/>
        <v>16867.0405295789</v>
      </c>
      <c r="L40" s="24"/>
      <c r="M40" s="48">
        <f>IF(J40="","",(K40/J40)/LOOKUP(RIGHT($D$2,3),定数!$A$6:$A$13,定数!$B$6:$B$13))</f>
        <v>28.1117342159648</v>
      </c>
      <c r="N40" s="23" t="s">
        <v>46</v>
      </c>
      <c r="O40" s="25">
        <v>43782</v>
      </c>
      <c r="P40" s="23">
        <v>133.1</v>
      </c>
      <c r="Q40" s="23"/>
      <c r="R40" s="52">
        <f>IF(P40="","",T40*M40*LOOKUP(RIGHT($D$2,3),定数!$A$6:$A$13,定数!$B$6:$B$13))</f>
        <v>-326096.116905191</v>
      </c>
      <c r="S40" s="52"/>
      <c r="T40" s="53">
        <f>IF(P40="","",IF(G40="買",(P40-H40),(H40-P40))*IF(RIGHT($D$2,3)="JPY",100,10000))</f>
        <v>-116</v>
      </c>
      <c r="U40" s="53"/>
      <c r="V40"/>
    </row>
    <row r="41" spans="2:22">
      <c r="B41" s="23">
        <v>33</v>
      </c>
      <c r="C41" s="24">
        <f t="shared" si="6"/>
        <v>1360607.93605269</v>
      </c>
      <c r="D41" s="24"/>
      <c r="E41" s="23">
        <v>2018</v>
      </c>
      <c r="F41" s="25">
        <v>43480</v>
      </c>
      <c r="G41" s="23" t="s">
        <v>44</v>
      </c>
      <c r="H41" s="23">
        <v>135.99</v>
      </c>
      <c r="I41" s="23"/>
      <c r="J41" s="23">
        <v>9</v>
      </c>
      <c r="K41" s="24">
        <f t="shared" si="0"/>
        <v>13606.0793605269</v>
      </c>
      <c r="L41" s="24"/>
      <c r="M41" s="48">
        <f>IF(J41="","",(K41/J41)/LOOKUP(RIGHT($D$2,3),定数!$A$6:$A$13,定数!$B$6:$B$13))</f>
        <v>15.1178659561411</v>
      </c>
      <c r="N41" s="23">
        <v>2018</v>
      </c>
      <c r="O41" s="25">
        <v>43488</v>
      </c>
      <c r="P41" s="23">
        <v>135.01</v>
      </c>
      <c r="Q41" s="23"/>
      <c r="R41" s="52">
        <f>IF(P41="","",T41*M41*LOOKUP(RIGHT($D$2,3),定数!$A$6:$A$13,定数!$B$6:$B$13))</f>
        <v>-148155.086370185</v>
      </c>
      <c r="S41" s="52"/>
      <c r="T41" s="53">
        <f>IF(P41="","",IF(G41="買",(P41-H41),(H41-P41))*IF(RIGHT($D$2,3)="JPY",100,10000))</f>
        <v>-98.0000000000018</v>
      </c>
      <c r="U41" s="53"/>
      <c r="V41"/>
    </row>
    <row r="42" spans="2:22">
      <c r="B42" s="23">
        <v>34</v>
      </c>
      <c r="C42" s="24">
        <f t="shared" si="6"/>
        <v>1212452.84968251</v>
      </c>
      <c r="D42" s="24"/>
      <c r="E42" s="23"/>
      <c r="F42" s="25">
        <v>43489</v>
      </c>
      <c r="G42" s="23" t="s">
        <v>44</v>
      </c>
      <c r="H42" s="23">
        <v>135.66</v>
      </c>
      <c r="I42" s="23"/>
      <c r="J42" s="23">
        <v>7</v>
      </c>
      <c r="K42" s="24">
        <f t="shared" ref="K42:K60" si="7">IF(J42="","",C42*0.01)</f>
        <v>12124.5284968251</v>
      </c>
      <c r="L42" s="24"/>
      <c r="M42" s="48">
        <f>IF(J42="","",(K42/J42)/LOOKUP(RIGHT($D$2,3),定数!$A$6:$A$13,定数!$B$6:$B$13))</f>
        <v>17.3207549954644</v>
      </c>
      <c r="N42" s="23" t="s">
        <v>46</v>
      </c>
      <c r="O42" s="25">
        <v>43490</v>
      </c>
      <c r="P42" s="23">
        <v>134.9</v>
      </c>
      <c r="Q42" s="23"/>
      <c r="R42" s="52">
        <f>IF(P42="","",T42*M42*LOOKUP(RIGHT($D$2,3),定数!$A$6:$A$13,定数!$B$6:$B$13))</f>
        <v>-131637.737965528</v>
      </c>
      <c r="S42" s="52"/>
      <c r="T42" s="53">
        <f>IF(P42="","",IF(G42="買",(P42-H42),(H42-P42))*IF(RIGHT($D$2,3)="JPY",100,10000))</f>
        <v>-75.9999999999991</v>
      </c>
      <c r="U42" s="53"/>
      <c r="V42"/>
    </row>
    <row r="43" spans="2:22">
      <c r="B43" s="23">
        <v>35</v>
      </c>
      <c r="C43" s="24">
        <f t="shared" si="6"/>
        <v>1080815.11171698</v>
      </c>
      <c r="D43" s="24"/>
      <c r="E43" s="23"/>
      <c r="F43" s="25">
        <v>43494</v>
      </c>
      <c r="G43" s="23" t="s">
        <v>47</v>
      </c>
      <c r="H43" s="23">
        <v>134.3</v>
      </c>
      <c r="I43" s="23"/>
      <c r="J43" s="23">
        <v>10</v>
      </c>
      <c r="K43" s="24">
        <f t="shared" si="7"/>
        <v>10808.1511171698</v>
      </c>
      <c r="L43" s="24"/>
      <c r="M43" s="48">
        <f>IF(J43="","",(K43/J43)/LOOKUP(RIGHT($D$2,3),定数!$A$6:$A$13,定数!$B$6:$B$13))</f>
        <v>10.8081511171698</v>
      </c>
      <c r="N43" s="23" t="s">
        <v>46</v>
      </c>
      <c r="O43" s="25">
        <v>43495</v>
      </c>
      <c r="P43" s="23">
        <v>135.03</v>
      </c>
      <c r="Q43" s="23"/>
      <c r="R43" s="52">
        <f>IF(P43="","",T43*M43*LOOKUP(RIGHT($D$2,3),定数!$A$6:$A$13,定数!$B$6:$B$13))</f>
        <v>-78899.5031553386</v>
      </c>
      <c r="S43" s="52"/>
      <c r="T43" s="53">
        <f>IF(P43="","",IF(G43="買",(P43-H43),(H43-P43))*IF(RIGHT($D$2,3)="JPY",100,10000))</f>
        <v>-72.999999999999</v>
      </c>
      <c r="U43" s="53"/>
      <c r="V43"/>
    </row>
    <row r="44" spans="2:22">
      <c r="B44" s="23">
        <v>36</v>
      </c>
      <c r="C44" s="24">
        <f t="shared" si="6"/>
        <v>1001915.60856164</v>
      </c>
      <c r="D44" s="24"/>
      <c r="E44" s="23"/>
      <c r="F44" s="25">
        <v>43517</v>
      </c>
      <c r="G44" s="23" t="s">
        <v>47</v>
      </c>
      <c r="H44" s="23">
        <v>134.3</v>
      </c>
      <c r="I44" s="23"/>
      <c r="J44" s="23">
        <v>7</v>
      </c>
      <c r="K44" s="24">
        <f t="shared" si="7"/>
        <v>10019.1560856164</v>
      </c>
      <c r="L44" s="24"/>
      <c r="M44" s="48">
        <f>IF(J44="","",(K44/J44)/LOOKUP(RIGHT($D$2,3),定数!$A$6:$A$13,定数!$B$6:$B$13))</f>
        <v>14.3130801223092</v>
      </c>
      <c r="N44" s="23" t="s">
        <v>46</v>
      </c>
      <c r="O44" s="25">
        <v>43518</v>
      </c>
      <c r="P44" s="23">
        <v>131.27</v>
      </c>
      <c r="Q44" s="23"/>
      <c r="R44" s="52">
        <f>IF(P44="","",T44*M44*LOOKUP(RIGHT($D$2,3),定数!$A$6:$A$13,定数!$B$6:$B$13))</f>
        <v>433686.327705969</v>
      </c>
      <c r="S44" s="52"/>
      <c r="T44" s="53">
        <f>IF(P44="","",IF(G44="買",(P44-H44),(H44-P44))*IF(RIGHT($D$2,3)="JPY",100,10000))</f>
        <v>303</v>
      </c>
      <c r="U44" s="53"/>
      <c r="V44"/>
    </row>
    <row r="45" spans="2:22">
      <c r="B45" s="23">
        <v>37</v>
      </c>
      <c r="C45" s="24">
        <f t="shared" si="6"/>
        <v>1435601.93626761</v>
      </c>
      <c r="D45" s="24"/>
      <c r="E45" s="23"/>
      <c r="F45" s="25">
        <v>43523</v>
      </c>
      <c r="G45" s="23" t="s">
        <v>47</v>
      </c>
      <c r="H45" s="23">
        <v>131.25</v>
      </c>
      <c r="I45" s="23"/>
      <c r="J45" s="23">
        <v>9</v>
      </c>
      <c r="K45" s="24">
        <f t="shared" si="7"/>
        <v>14356.0193626761</v>
      </c>
      <c r="L45" s="24"/>
      <c r="M45" s="48">
        <f>IF(J45="","",(K45/J45)/LOOKUP(RIGHT($D$2,3),定数!$A$6:$A$13,定数!$B$6:$B$13))</f>
        <v>15.9511326251957</v>
      </c>
      <c r="N45" s="23" t="s">
        <v>46</v>
      </c>
      <c r="O45" s="25">
        <v>43524</v>
      </c>
      <c r="P45" s="23">
        <v>129.92</v>
      </c>
      <c r="Q45" s="23"/>
      <c r="R45" s="52">
        <f>IF(P45="","",T45*M45*LOOKUP(RIGHT($D$2,3),定数!$A$6:$A$13,定数!$B$6:$B$13))</f>
        <v>212150.063915105</v>
      </c>
      <c r="S45" s="52"/>
      <c r="T45" s="53">
        <f>IF(P45="","",IF(G45="買",(P45-H45),(H45-P45))*IF(RIGHT($D$2,3)="JPY",100,10000))</f>
        <v>133.000000000001</v>
      </c>
      <c r="U45" s="53"/>
      <c r="V45"/>
    </row>
    <row r="46" spans="2:22">
      <c r="B46" s="23">
        <v>38</v>
      </c>
      <c r="C46" s="24">
        <f t="shared" si="6"/>
        <v>1647752.00018272</v>
      </c>
      <c r="D46" s="24"/>
      <c r="E46" s="23"/>
      <c r="F46" s="25">
        <v>43544</v>
      </c>
      <c r="G46" s="23" t="s">
        <v>47</v>
      </c>
      <c r="H46" s="23">
        <v>130.32</v>
      </c>
      <c r="I46" s="23"/>
      <c r="J46" s="23">
        <v>13</v>
      </c>
      <c r="K46" s="24">
        <f t="shared" si="7"/>
        <v>16477.5200018272</v>
      </c>
      <c r="L46" s="24"/>
      <c r="M46" s="48">
        <f>IF(J46="","",(K46/J46)/LOOKUP(RIGHT($D$2,3),定数!$A$6:$A$13,定数!$B$6:$B$13))</f>
        <v>12.6750153860209</v>
      </c>
      <c r="N46" s="23" t="s">
        <v>46</v>
      </c>
      <c r="O46" s="25">
        <v>43550</v>
      </c>
      <c r="P46" s="23">
        <v>131.69</v>
      </c>
      <c r="Q46" s="23"/>
      <c r="R46" s="52">
        <f>IF(P46="","",T46*M46*LOOKUP(RIGHT($D$2,3),定数!$A$6:$A$13,定数!$B$6:$B$13))</f>
        <v>-173647.710788487</v>
      </c>
      <c r="S46" s="52"/>
      <c r="T46" s="53">
        <f>IF(P46="","",IF(G46="買",(P46-H46),(H46-P46))*IF(RIGHT($D$2,3)="JPY",100,10000))</f>
        <v>-137</v>
      </c>
      <c r="U46" s="53"/>
      <c r="V46"/>
    </row>
    <row r="47" spans="2:22">
      <c r="B47" s="23">
        <v>39</v>
      </c>
      <c r="C47" s="24">
        <f t="shared" si="6"/>
        <v>1474104.28939423</v>
      </c>
      <c r="D47" s="24"/>
      <c r="E47" s="23"/>
      <c r="F47" s="25">
        <v>43559</v>
      </c>
      <c r="G47" s="23" t="s">
        <v>44</v>
      </c>
      <c r="H47" s="23">
        <v>131.19</v>
      </c>
      <c r="I47" s="23"/>
      <c r="J47" s="23">
        <v>9</v>
      </c>
      <c r="K47" s="24">
        <f t="shared" si="7"/>
        <v>14741.0428939423</v>
      </c>
      <c r="L47" s="24"/>
      <c r="M47" s="48">
        <f>IF(J47="","",(K47/J47)/LOOKUP(RIGHT($D$2,3),定数!$A$6:$A$13,定数!$B$6:$B$13))</f>
        <v>16.3789365488248</v>
      </c>
      <c r="N47" s="23" t="s">
        <v>46</v>
      </c>
      <c r="O47" s="25">
        <v>43567</v>
      </c>
      <c r="P47" s="23">
        <v>132.68</v>
      </c>
      <c r="Q47" s="23"/>
      <c r="R47" s="52">
        <f>IF(P47="","",T47*M47*LOOKUP(RIGHT($D$2,3),定数!$A$6:$A$13,定数!$B$6:$B$13))</f>
        <v>244046.154577491</v>
      </c>
      <c r="S47" s="52"/>
      <c r="T47" s="53">
        <f>IF(P47="","",IF(G47="買",(P47-H47),(H47-P47))*IF(RIGHT($D$2,3)="JPY",100,10000))</f>
        <v>149.000000000001</v>
      </c>
      <c r="U47" s="53"/>
      <c r="V47"/>
    </row>
    <row r="48" spans="2:22">
      <c r="B48" s="23">
        <v>40</v>
      </c>
      <c r="C48" s="24">
        <f t="shared" si="6"/>
        <v>1718150.44397172</v>
      </c>
      <c r="D48" s="24"/>
      <c r="E48" s="23"/>
      <c r="F48" s="25">
        <v>43585</v>
      </c>
      <c r="G48" s="23" t="s">
        <v>47</v>
      </c>
      <c r="H48" s="23">
        <v>131.84</v>
      </c>
      <c r="I48" s="23"/>
      <c r="J48" s="23">
        <v>6</v>
      </c>
      <c r="K48" s="24">
        <f t="shared" si="7"/>
        <v>17181.5044397172</v>
      </c>
      <c r="L48" s="24"/>
      <c r="M48" s="48">
        <f>IF(J48="","",(K48/J48)/LOOKUP(RIGHT($D$2,3),定数!$A$6:$A$13,定数!$B$6:$B$13))</f>
        <v>28.635840732862</v>
      </c>
      <c r="N48" s="23" t="s">
        <v>46</v>
      </c>
      <c r="O48" s="25">
        <v>43587</v>
      </c>
      <c r="P48" s="23">
        <v>130.85</v>
      </c>
      <c r="Q48" s="23"/>
      <c r="R48" s="52">
        <f>IF(P48="","",T48*M48*LOOKUP(RIGHT($D$2,3),定数!$A$6:$A$13,定数!$B$6:$B$13))</f>
        <v>283494.823255336</v>
      </c>
      <c r="S48" s="52"/>
      <c r="T48" s="53">
        <f>IF(P48="","",IF(G48="買",(P48-H48),(H48-P48))*IF(RIGHT($D$2,3)="JPY",100,10000))</f>
        <v>99.0000000000009</v>
      </c>
      <c r="U48" s="53"/>
      <c r="V48"/>
    </row>
    <row r="49" spans="2:22">
      <c r="B49" s="23">
        <v>41</v>
      </c>
      <c r="C49" s="24">
        <f t="shared" si="6"/>
        <v>2001645.26722706</v>
      </c>
      <c r="D49" s="24"/>
      <c r="E49" s="23"/>
      <c r="F49" s="25">
        <v>43634</v>
      </c>
      <c r="G49" s="23" t="s">
        <v>47</v>
      </c>
      <c r="H49" s="23">
        <v>127.79</v>
      </c>
      <c r="I49" s="23"/>
      <c r="J49" s="23">
        <v>7</v>
      </c>
      <c r="K49" s="24">
        <f t="shared" si="7"/>
        <v>20016.4526722706</v>
      </c>
      <c r="L49" s="24"/>
      <c r="M49" s="48">
        <f>IF(J49="","",(K49/J49)/LOOKUP(RIGHT($D$2,3),定数!$A$6:$A$13,定数!$B$6:$B$13))</f>
        <v>28.594932388958</v>
      </c>
      <c r="N49" s="23" t="s">
        <v>46</v>
      </c>
      <c r="O49" s="25">
        <v>43624</v>
      </c>
      <c r="P49" s="23">
        <v>126.81</v>
      </c>
      <c r="Q49" s="23"/>
      <c r="R49" s="52">
        <f>IF(P49="","",T49*M49*LOOKUP(RIGHT($D$2,3),定数!$A$6:$A$13,定数!$B$6:$B$13))</f>
        <v>280230.337411789</v>
      </c>
      <c r="S49" s="52"/>
      <c r="T49" s="53">
        <f>IF(P49="","",IF(G49="買",(P49-H49),(H49-P49))*IF(RIGHT($D$2,3)="JPY",100,10000))</f>
        <v>98.0000000000004</v>
      </c>
      <c r="U49" s="53"/>
      <c r="V49"/>
    </row>
    <row r="50" s="79" customFormat="1" spans="2:21">
      <c r="B50" s="23">
        <v>42</v>
      </c>
      <c r="C50" s="24">
        <f t="shared" si="6"/>
        <v>2281875.60463885</v>
      </c>
      <c r="D50" s="24"/>
      <c r="E50" s="23"/>
      <c r="F50" s="25">
        <v>43648</v>
      </c>
      <c r="G50" s="23" t="s">
        <v>44</v>
      </c>
      <c r="H50" s="23">
        <v>129.5</v>
      </c>
      <c r="I50" s="23"/>
      <c r="J50" s="23">
        <v>11</v>
      </c>
      <c r="K50" s="24">
        <f t="shared" si="7"/>
        <v>22818.7560463885</v>
      </c>
      <c r="L50" s="24"/>
      <c r="M50" s="48">
        <f>IF(J50="","",(K50/J50)/LOOKUP(RIGHT($D$2,3),定数!$A$6:$A$13,定数!$B$6:$B$13))</f>
        <v>20.744323678535</v>
      </c>
      <c r="N50" s="23" t="s">
        <v>46</v>
      </c>
      <c r="O50" s="25">
        <v>43657</v>
      </c>
      <c r="P50" s="23">
        <v>131.18</v>
      </c>
      <c r="Q50" s="23"/>
      <c r="R50" s="52">
        <f>IF(P50="","",T50*M50*LOOKUP(RIGHT($D$2,3),定数!$A$6:$A$13,定数!$B$6:$B$13))</f>
        <v>348504.637799389</v>
      </c>
      <c r="S50" s="52"/>
      <c r="T50" s="53">
        <f>IF(P50="","",IF(G50="買",(P50-H50),(H50-P50))*IF(RIGHT($D$2,3)="JPY",100,10000))</f>
        <v>168.000000000001</v>
      </c>
      <c r="U50" s="53"/>
    </row>
    <row r="51" s="79" customFormat="1" spans="2:21">
      <c r="B51" s="23">
        <v>43</v>
      </c>
      <c r="C51" s="24">
        <f t="shared" si="6"/>
        <v>2630380.24243823</v>
      </c>
      <c r="D51" s="24"/>
      <c r="E51" s="23"/>
      <c r="F51" s="25">
        <v>43672</v>
      </c>
      <c r="G51" s="23" t="s">
        <v>47</v>
      </c>
      <c r="H51" s="23">
        <v>129.39</v>
      </c>
      <c r="I51" s="23"/>
      <c r="J51" s="23">
        <v>9</v>
      </c>
      <c r="K51" s="24">
        <f t="shared" si="7"/>
        <v>26303.8024243823</v>
      </c>
      <c r="L51" s="24"/>
      <c r="M51" s="48">
        <f>IF(J51="","",(K51/J51)/LOOKUP(RIGHT($D$2,3),定数!$A$6:$A$13,定数!$B$6:$B$13))</f>
        <v>29.2264471382026</v>
      </c>
      <c r="N51" s="23" t="s">
        <v>46</v>
      </c>
      <c r="O51" s="25">
        <v>43676</v>
      </c>
      <c r="P51" s="23">
        <v>130.26</v>
      </c>
      <c r="Q51" s="23"/>
      <c r="R51" s="52">
        <f>IF(P51="","",T51*M51*LOOKUP(RIGHT($D$2,3),定数!$A$6:$A$13,定数!$B$6:$B$13))</f>
        <v>-254270.090102364</v>
      </c>
      <c r="S51" s="52"/>
      <c r="T51" s="53">
        <f>IF(P51="","",IF(G51="買",(P51-H51),(H51-P51))*IF(RIGHT($D$2,3)="JPY",100,10000))</f>
        <v>-87.0000000000005</v>
      </c>
      <c r="U51" s="53"/>
    </row>
    <row r="52" s="79" customFormat="1" spans="2:21">
      <c r="B52" s="23">
        <v>44</v>
      </c>
      <c r="C52" s="24">
        <f t="shared" si="6"/>
        <v>2376110.15233587</v>
      </c>
      <c r="D52" s="24"/>
      <c r="E52" s="23"/>
      <c r="F52" s="25">
        <v>43685</v>
      </c>
      <c r="G52" s="23" t="s">
        <v>47</v>
      </c>
      <c r="H52" s="23">
        <v>128.53</v>
      </c>
      <c r="I52" s="23"/>
      <c r="J52" s="23">
        <v>8</v>
      </c>
      <c r="K52" s="24">
        <f t="shared" si="7"/>
        <v>23761.1015233587</v>
      </c>
      <c r="L52" s="24"/>
      <c r="M52" s="48">
        <f>IF(J52="","",(K52/J52)/LOOKUP(RIGHT($D$2,3),定数!$A$6:$A$13,定数!$B$6:$B$13))</f>
        <v>29.7013769041984</v>
      </c>
      <c r="N52" s="23" t="s">
        <v>46</v>
      </c>
      <c r="O52" s="25">
        <v>43686</v>
      </c>
      <c r="P52" s="23">
        <v>127.2</v>
      </c>
      <c r="Q52" s="23"/>
      <c r="R52" s="52">
        <f>IF(P52="","",T52*M52*LOOKUP(RIGHT($D$2,3),定数!$A$6:$A$13,定数!$B$6:$B$13))</f>
        <v>395028.312825838</v>
      </c>
      <c r="S52" s="52"/>
      <c r="T52" s="53">
        <f>IF(P52="","",IF(G52="買",(P52-H52),(H52-P52))*IF(RIGHT($D$2,3)="JPY",100,10000))</f>
        <v>133</v>
      </c>
      <c r="U52" s="53"/>
    </row>
    <row r="53" s="79" customFormat="1" spans="2:21">
      <c r="B53" s="23">
        <v>45</v>
      </c>
      <c r="C53" s="24">
        <f t="shared" si="6"/>
        <v>2771138.46516171</v>
      </c>
      <c r="D53" s="24"/>
      <c r="E53" s="23"/>
      <c r="F53" s="25">
        <v>43710</v>
      </c>
      <c r="G53" s="23" t="s">
        <v>44</v>
      </c>
      <c r="H53" s="23">
        <v>129.81</v>
      </c>
      <c r="I53" s="23"/>
      <c r="J53" s="23">
        <v>8</v>
      </c>
      <c r="K53" s="24">
        <f t="shared" si="7"/>
        <v>27711.3846516171</v>
      </c>
      <c r="L53" s="24"/>
      <c r="M53" s="48">
        <f>IF(J53="","",(K53/J53)/LOOKUP(RIGHT($D$2,3),定数!$A$6:$A$13,定数!$B$6:$B$13))</f>
        <v>34.6392308145214</v>
      </c>
      <c r="N53" s="23" t="s">
        <v>46</v>
      </c>
      <c r="O53" s="25">
        <v>43725</v>
      </c>
      <c r="P53" s="23">
        <v>131.14</v>
      </c>
      <c r="Q53" s="23"/>
      <c r="R53" s="52">
        <f>IF(P53="","",T53*M53*LOOKUP(RIGHT($D$2,3),定数!$A$6:$A$13,定数!$B$6:$B$13))</f>
        <v>460701.769833129</v>
      </c>
      <c r="S53" s="52"/>
      <c r="T53" s="53">
        <f>IF(P53="","",IF(G53="買",(P53-H53),(H53-P53))*IF(RIGHT($D$2,3)="JPY",100,10000))</f>
        <v>132.999999999998</v>
      </c>
      <c r="U53" s="53"/>
    </row>
    <row r="54" s="79" customFormat="1" spans="2:21">
      <c r="B54" s="23">
        <v>46</v>
      </c>
      <c r="C54" s="24">
        <f t="shared" si="6"/>
        <v>3231840.23499484</v>
      </c>
      <c r="D54" s="24"/>
      <c r="E54" s="23"/>
      <c r="F54" s="25">
        <v>43738</v>
      </c>
      <c r="G54" s="23" t="s">
        <v>44</v>
      </c>
      <c r="H54" s="23">
        <v>132.3</v>
      </c>
      <c r="I54" s="23"/>
      <c r="J54" s="23">
        <v>11</v>
      </c>
      <c r="K54" s="24">
        <f t="shared" si="7"/>
        <v>32318.4023499484</v>
      </c>
      <c r="L54" s="24"/>
      <c r="M54" s="48">
        <f>IF(J54="","",(K54/J54)/LOOKUP(RIGHT($D$2,3),定数!$A$6:$A$13,定数!$B$6:$B$13))</f>
        <v>29.3803657726803</v>
      </c>
      <c r="N54" s="23" t="s">
        <v>46</v>
      </c>
      <c r="O54" s="25">
        <v>43739</v>
      </c>
      <c r="P54" s="23">
        <v>131.17</v>
      </c>
      <c r="Q54" s="23"/>
      <c r="R54" s="52">
        <f>IF(P54="","",T54*M54*LOOKUP(RIGHT($D$2,3),定数!$A$6:$A$13,定数!$B$6:$B$13))</f>
        <v>-331998.133231295</v>
      </c>
      <c r="S54" s="52"/>
      <c r="T54" s="53">
        <f>IF(P54="","",IF(G54="買",(P54-H54),(H54-P54))*IF(RIGHT($D$2,3)="JPY",100,10000))</f>
        <v>-113.000000000002</v>
      </c>
      <c r="U54" s="53"/>
    </row>
    <row r="55" s="79" customFormat="1" spans="2:21">
      <c r="B55" s="23">
        <v>47</v>
      </c>
      <c r="C55" s="24">
        <f t="shared" si="6"/>
        <v>2899842.10176354</v>
      </c>
      <c r="D55" s="24"/>
      <c r="E55" s="23"/>
      <c r="F55" s="25">
        <v>43745</v>
      </c>
      <c r="G55" s="23" t="s">
        <v>47</v>
      </c>
      <c r="H55" s="23">
        <v>130.57</v>
      </c>
      <c r="I55" s="23"/>
      <c r="J55" s="23">
        <v>7</v>
      </c>
      <c r="K55" s="24">
        <f t="shared" si="7"/>
        <v>28998.4210176354</v>
      </c>
      <c r="L55" s="24"/>
      <c r="M55" s="48">
        <f>IF(J55="","",(K55/J55)/LOOKUP(RIGHT($D$2,3),定数!$A$6:$A$13,定数!$B$6:$B$13))</f>
        <v>41.4263157394792</v>
      </c>
      <c r="N55" s="23" t="s">
        <v>46</v>
      </c>
      <c r="O55" s="25">
        <v>43746</v>
      </c>
      <c r="P55" s="23">
        <v>129.33</v>
      </c>
      <c r="Q55" s="23"/>
      <c r="R55" s="52">
        <f>IF(P55="","",T55*M55*LOOKUP(RIGHT($D$2,3),定数!$A$6:$A$13,定数!$B$6:$B$13))</f>
        <v>513686.315169534</v>
      </c>
      <c r="S55" s="52"/>
      <c r="T55" s="53">
        <f>IF(P55="","",IF(G55="買",(P55-H55),(H55-P55))*IF(RIGHT($D$2,3)="JPY",100,10000))</f>
        <v>123.999999999998</v>
      </c>
      <c r="U55" s="53"/>
    </row>
    <row r="56" s="79" customFormat="1" spans="2:21">
      <c r="B56" s="23">
        <v>48</v>
      </c>
      <c r="C56" s="24">
        <f t="shared" si="6"/>
        <v>3413528.41693308</v>
      </c>
      <c r="D56" s="24"/>
      <c r="E56" s="23"/>
      <c r="F56" s="25">
        <v>43760</v>
      </c>
      <c r="G56" s="23" t="s">
        <v>47</v>
      </c>
      <c r="H56" s="23">
        <v>129.18</v>
      </c>
      <c r="I56" s="23"/>
      <c r="J56" s="23">
        <v>9</v>
      </c>
      <c r="K56" s="24">
        <f t="shared" si="7"/>
        <v>34135.2841693308</v>
      </c>
      <c r="L56" s="24"/>
      <c r="M56" s="48">
        <f>IF(J56="","",(K56/J56)/LOOKUP(RIGHT($D$2,3),定数!$A$6:$A$13,定数!$B$6:$B$13))</f>
        <v>37.9280935214786</v>
      </c>
      <c r="N56" s="57" t="s">
        <v>46</v>
      </c>
      <c r="O56" s="25">
        <v>43765</v>
      </c>
      <c r="P56" s="23">
        <v>127.72</v>
      </c>
      <c r="Q56" s="23"/>
      <c r="R56" s="52">
        <f>IF(P56="","",T56*M56*LOOKUP(RIGHT($D$2,3),定数!$A$6:$A$13,定数!$B$6:$B$13))</f>
        <v>553750.165413591</v>
      </c>
      <c r="S56" s="52"/>
      <c r="T56" s="53">
        <f>IF(P56="","",IF(G56="買",(P56-H56),(H56-P56))*IF(RIGHT($D$2,3)="JPY",100,10000))</f>
        <v>146.000000000001</v>
      </c>
      <c r="U56" s="53"/>
    </row>
    <row r="57" s="79" customFormat="1" spans="2:21">
      <c r="B57" s="23">
        <v>49</v>
      </c>
      <c r="C57" s="24">
        <f t="shared" si="6"/>
        <v>3967278.58234667</v>
      </c>
      <c r="D57" s="24"/>
      <c r="E57" s="23"/>
      <c r="F57" s="25">
        <v>43783</v>
      </c>
      <c r="G57" s="23" t="s">
        <v>47</v>
      </c>
      <c r="H57" s="23">
        <v>128.11</v>
      </c>
      <c r="I57" s="23"/>
      <c r="J57" s="23">
        <v>11</v>
      </c>
      <c r="K57" s="24">
        <f t="shared" si="7"/>
        <v>39672.7858234667</v>
      </c>
      <c r="L57" s="24"/>
      <c r="M57" s="48">
        <f>IF(J57="","",(K57/J57)/LOOKUP(RIGHT($D$2,3),定数!$A$6:$A$13,定数!$B$6:$B$13))</f>
        <v>36.0661689304242</v>
      </c>
      <c r="N57" s="57" t="s">
        <v>46</v>
      </c>
      <c r="O57" s="25">
        <v>43796</v>
      </c>
      <c r="P57" s="23">
        <v>129.22</v>
      </c>
      <c r="Q57" s="23"/>
      <c r="R57" s="52">
        <f>IF(P57="","",T57*M57*LOOKUP(RIGHT($D$2,3),定数!$A$6:$A$13,定数!$B$6:$B$13))</f>
        <v>-400334.475127704</v>
      </c>
      <c r="S57" s="52"/>
      <c r="T57" s="53">
        <f>IF(P57="","",IF(G57="買",(P57-H57),(H57-P57))*IF(RIGHT($D$2,3)="JPY",100,10000))</f>
        <v>-110.999999999999</v>
      </c>
      <c r="U57" s="53"/>
    </row>
    <row r="58" s="79" customFormat="1" spans="2:21">
      <c r="B58" s="23">
        <v>50</v>
      </c>
      <c r="C58" s="24">
        <f t="shared" si="6"/>
        <v>3566944.10721896</v>
      </c>
      <c r="D58" s="24"/>
      <c r="E58" s="23"/>
      <c r="F58" s="25">
        <v>43798</v>
      </c>
      <c r="G58" s="23" t="s">
        <v>44</v>
      </c>
      <c r="H58" s="23">
        <v>129.29</v>
      </c>
      <c r="I58" s="23"/>
      <c r="J58" s="23">
        <v>6</v>
      </c>
      <c r="K58" s="24">
        <f t="shared" si="7"/>
        <v>35669.4410721896</v>
      </c>
      <c r="L58" s="24"/>
      <c r="M58" s="48">
        <f>IF(J58="","",(K58/J58)/LOOKUP(RIGHT($D$2,3),定数!$A$6:$A$13,定数!$B$6:$B$13))</f>
        <v>59.4490684536494</v>
      </c>
      <c r="N58" s="57" t="s">
        <v>46</v>
      </c>
      <c r="O58" s="25">
        <v>43801</v>
      </c>
      <c r="P58" s="23">
        <v>128.66</v>
      </c>
      <c r="Q58" s="23"/>
      <c r="R58" s="52">
        <f>IF(P58="","",T58*M58*LOOKUP(RIGHT($D$2,3),定数!$A$6:$A$13,定数!$B$6:$B$13))</f>
        <v>-374529.131257988</v>
      </c>
      <c r="S58" s="52"/>
      <c r="T58" s="53">
        <f>IF(P58="","",IF(G58="買",(P58-H58),(H58-P58))*IF(RIGHT($D$2,3)="JPY",100,10000))</f>
        <v>-62.9999999999995</v>
      </c>
      <c r="U58" s="53"/>
    </row>
    <row r="59" spans="2:22">
      <c r="B59" s="23">
        <v>51</v>
      </c>
      <c r="C59" s="24">
        <f t="shared" ref="C59:C90" si="8">IF(R58="","",C58+R58)</f>
        <v>3192414.97596097</v>
      </c>
      <c r="D59" s="24"/>
      <c r="E59" s="23"/>
      <c r="F59" s="25">
        <v>43816</v>
      </c>
      <c r="G59" s="23" t="s">
        <v>47</v>
      </c>
      <c r="H59" s="23">
        <v>127.84</v>
      </c>
      <c r="I59" s="23"/>
      <c r="J59" s="23">
        <v>7</v>
      </c>
      <c r="K59" s="24">
        <f t="shared" si="7"/>
        <v>31924.1497596097</v>
      </c>
      <c r="L59" s="24"/>
      <c r="M59" s="48">
        <f>IF(J59="","",(K59/J59)/LOOKUP(RIGHT($D$2,3),定数!$A$6:$A$13,定数!$B$6:$B$13))</f>
        <v>45.6059282280139</v>
      </c>
      <c r="N59" s="57" t="s">
        <v>46</v>
      </c>
      <c r="O59" s="25">
        <v>43819</v>
      </c>
      <c r="P59" s="23">
        <v>126.9</v>
      </c>
      <c r="Q59" s="23"/>
      <c r="R59" s="52">
        <f>IF(P59="","",T59*M59*LOOKUP(RIGHT($D$2,3),定数!$A$6:$A$13,定数!$B$6:$B$13))</f>
        <v>428695.72534333</v>
      </c>
      <c r="S59" s="52"/>
      <c r="T59" s="53">
        <f>IF(P59="","",IF(G59="買",(P59-H59),(H59-P59))*IF(RIGHT($D$2,3)="JPY",100,10000))</f>
        <v>93.9999999999998</v>
      </c>
      <c r="U59" s="53"/>
      <c r="V59"/>
    </row>
    <row r="60" spans="2:22">
      <c r="B60" s="23">
        <v>52</v>
      </c>
      <c r="C60" s="24">
        <f t="shared" si="8"/>
        <v>3621110.7013043</v>
      </c>
      <c r="D60" s="24"/>
      <c r="E60" s="23">
        <v>2019</v>
      </c>
      <c r="F60" s="25">
        <v>43475</v>
      </c>
      <c r="G60" s="23" t="s">
        <v>47</v>
      </c>
      <c r="H60" s="23">
        <v>124.33</v>
      </c>
      <c r="I60" s="23"/>
      <c r="J60" s="23">
        <v>7</v>
      </c>
      <c r="K60" s="24">
        <f t="shared" si="7"/>
        <v>36211.107013043</v>
      </c>
      <c r="L60" s="24"/>
      <c r="M60" s="48">
        <f>IF(J60="","",(K60/J60)/LOOKUP(RIGHT($D$2,3),定数!$A$6:$A$13,定数!$B$6:$B$13))</f>
        <v>51.7301528757758</v>
      </c>
      <c r="N60" s="23">
        <v>2019</v>
      </c>
      <c r="O60" s="25">
        <v>43479</v>
      </c>
      <c r="P60" s="23">
        <v>123.39</v>
      </c>
      <c r="Q60" s="23"/>
      <c r="R60" s="52">
        <f>IF(P60="","",T60*M60*LOOKUP(RIGHT($D$2,3),定数!$A$6:$A$13,定数!$B$6:$B$13))</f>
        <v>486263.437032291</v>
      </c>
      <c r="S60" s="52"/>
      <c r="T60" s="53">
        <f>IF(P60="","",IF(G60="買",(P60-H60),(H60-P60))*IF(RIGHT($D$2,3)="JPY",100,10000))</f>
        <v>93.9999999999998</v>
      </c>
      <c r="U60" s="53"/>
      <c r="V60"/>
    </row>
    <row r="61" spans="2:24">
      <c r="B61" s="23">
        <v>53</v>
      </c>
      <c r="C61" s="24">
        <f t="shared" si="8"/>
        <v>4107374.1383366</v>
      </c>
      <c r="D61" s="24"/>
      <c r="E61" s="23"/>
      <c r="F61" s="25"/>
      <c r="G61" s="23"/>
      <c r="H61" s="23"/>
      <c r="I61" s="23"/>
      <c r="J61" s="23"/>
      <c r="K61" s="24"/>
      <c r="L61" s="24"/>
      <c r="M61" s="48"/>
      <c r="N61" s="23"/>
      <c r="O61" s="25"/>
      <c r="P61" s="23"/>
      <c r="Q61" s="23"/>
      <c r="R61" s="52"/>
      <c r="S61" s="52"/>
      <c r="T61" s="53"/>
      <c r="U61" s="53"/>
      <c r="V61" s="53"/>
      <c r="X61" s="49"/>
    </row>
    <row r="62" spans="2:22">
      <c r="B62" s="23">
        <v>54</v>
      </c>
      <c r="C62" s="24" t="str">
        <f t="shared" si="8"/>
        <v/>
      </c>
      <c r="D62" s="24"/>
      <c r="E62" s="23"/>
      <c r="F62" s="25"/>
      <c r="G62" s="23"/>
      <c r="H62" s="23"/>
      <c r="I62" s="23"/>
      <c r="J62" s="23"/>
      <c r="K62" s="24"/>
      <c r="L62" s="24"/>
      <c r="M62" s="48"/>
      <c r="N62" s="23"/>
      <c r="O62" s="25"/>
      <c r="P62" s="23"/>
      <c r="Q62" s="23"/>
      <c r="R62" s="52"/>
      <c r="S62" s="52"/>
      <c r="T62" s="53"/>
      <c r="U62" s="53"/>
      <c r="V62"/>
    </row>
    <row r="63" spans="2:22">
      <c r="B63" s="23">
        <v>55</v>
      </c>
      <c r="C63" s="24" t="str">
        <f t="shared" si="8"/>
        <v/>
      </c>
      <c r="D63" s="24"/>
      <c r="E63" s="23"/>
      <c r="F63" s="25"/>
      <c r="G63" s="23"/>
      <c r="H63" s="23"/>
      <c r="I63" s="23"/>
      <c r="J63" s="23"/>
      <c r="K63" s="24"/>
      <c r="L63" s="24"/>
      <c r="M63" s="48"/>
      <c r="N63" s="23"/>
      <c r="O63" s="25"/>
      <c r="P63" s="23"/>
      <c r="Q63" s="23"/>
      <c r="R63" s="52"/>
      <c r="S63" s="52"/>
      <c r="T63" s="53"/>
      <c r="U63" s="53"/>
      <c r="V63"/>
    </row>
    <row r="64" spans="2:22">
      <c r="B64" s="23">
        <v>56</v>
      </c>
      <c r="C64" s="24" t="str">
        <f t="shared" si="8"/>
        <v/>
      </c>
      <c r="D64" s="24"/>
      <c r="E64" s="23"/>
      <c r="F64" s="25"/>
      <c r="G64" s="23"/>
      <c r="H64" s="23"/>
      <c r="I64" s="23"/>
      <c r="J64" s="23"/>
      <c r="K64" s="24"/>
      <c r="L64" s="24"/>
      <c r="M64" s="48"/>
      <c r="N64" s="23"/>
      <c r="O64" s="25"/>
      <c r="P64" s="23"/>
      <c r="Q64" s="23"/>
      <c r="R64" s="52"/>
      <c r="S64" s="52"/>
      <c r="T64" s="53"/>
      <c r="U64" s="53"/>
      <c r="V64"/>
    </row>
    <row r="65" spans="2:22">
      <c r="B65" s="23">
        <v>57</v>
      </c>
      <c r="C65" s="24" t="str">
        <f t="shared" si="8"/>
        <v/>
      </c>
      <c r="D65" s="24"/>
      <c r="E65" s="23"/>
      <c r="F65" s="25"/>
      <c r="G65" s="23"/>
      <c r="H65" s="23"/>
      <c r="I65" s="23"/>
      <c r="J65" s="23"/>
      <c r="K65" s="24"/>
      <c r="L65" s="24"/>
      <c r="M65" s="48"/>
      <c r="N65" s="23"/>
      <c r="O65" s="25"/>
      <c r="P65" s="23"/>
      <c r="Q65" s="23"/>
      <c r="R65" s="52"/>
      <c r="S65" s="52"/>
      <c r="T65" s="53"/>
      <c r="U65" s="53"/>
      <c r="V65"/>
    </row>
    <row r="66" spans="2:22">
      <c r="B66" s="23">
        <v>58</v>
      </c>
      <c r="C66" s="24" t="str">
        <f t="shared" si="8"/>
        <v/>
      </c>
      <c r="D66" s="24"/>
      <c r="E66" s="23"/>
      <c r="F66" s="25"/>
      <c r="G66" s="23"/>
      <c r="H66" s="23"/>
      <c r="I66" s="23"/>
      <c r="J66" s="23"/>
      <c r="K66" s="24"/>
      <c r="L66" s="24"/>
      <c r="M66" s="48"/>
      <c r="N66" s="23"/>
      <c r="O66" s="25"/>
      <c r="P66" s="23"/>
      <c r="Q66" s="23"/>
      <c r="R66" s="52"/>
      <c r="S66" s="52"/>
      <c r="T66" s="53"/>
      <c r="U66" s="53"/>
      <c r="V66"/>
    </row>
    <row r="67" spans="2:22">
      <c r="B67" s="23">
        <v>59</v>
      </c>
      <c r="C67" s="24" t="str">
        <f t="shared" si="8"/>
        <v/>
      </c>
      <c r="D67" s="24"/>
      <c r="E67" s="23"/>
      <c r="F67" s="25"/>
      <c r="G67" s="23"/>
      <c r="H67" s="23"/>
      <c r="I67" s="23"/>
      <c r="J67" s="23"/>
      <c r="K67" s="24"/>
      <c r="L67" s="24"/>
      <c r="M67" s="48"/>
      <c r="N67" s="23"/>
      <c r="O67" s="25"/>
      <c r="P67" s="23"/>
      <c r="Q67" s="23"/>
      <c r="R67" s="52"/>
      <c r="S67" s="52"/>
      <c r="T67" s="53"/>
      <c r="U67" s="53"/>
      <c r="V67"/>
    </row>
    <row r="68" spans="2:22">
      <c r="B68" s="23">
        <v>60</v>
      </c>
      <c r="C68" s="24" t="str">
        <f t="shared" si="8"/>
        <v/>
      </c>
      <c r="D68" s="24"/>
      <c r="E68" s="23"/>
      <c r="F68" s="25"/>
      <c r="G68" s="23"/>
      <c r="H68" s="23"/>
      <c r="I68" s="23"/>
      <c r="J68" s="23"/>
      <c r="K68" s="24"/>
      <c r="L68" s="24"/>
      <c r="M68" s="48"/>
      <c r="N68" s="23"/>
      <c r="O68" s="25"/>
      <c r="P68" s="23"/>
      <c r="Q68" s="23"/>
      <c r="R68" s="52"/>
      <c r="S68" s="52"/>
      <c r="T68" s="53"/>
      <c r="U68" s="53"/>
      <c r="V68"/>
    </row>
    <row r="69" spans="2:22">
      <c r="B69" s="23">
        <v>61</v>
      </c>
      <c r="C69" s="24" t="str">
        <f t="shared" si="8"/>
        <v/>
      </c>
      <c r="D69" s="24"/>
      <c r="E69" s="23"/>
      <c r="F69" s="25"/>
      <c r="G69" s="23"/>
      <c r="H69" s="23"/>
      <c r="I69" s="23"/>
      <c r="J69" s="23"/>
      <c r="K69" s="24"/>
      <c r="L69" s="24"/>
      <c r="M69" s="48"/>
      <c r="N69" s="23"/>
      <c r="O69" s="25"/>
      <c r="P69" s="23"/>
      <c r="Q69" s="23"/>
      <c r="R69" s="52"/>
      <c r="S69" s="52"/>
      <c r="T69" s="53"/>
      <c r="U69" s="53"/>
      <c r="V69"/>
    </row>
    <row r="70" spans="2:22">
      <c r="B70" s="23">
        <v>62</v>
      </c>
      <c r="C70" s="24" t="str">
        <f t="shared" si="8"/>
        <v/>
      </c>
      <c r="D70" s="24"/>
      <c r="E70" s="23"/>
      <c r="F70" s="25"/>
      <c r="G70" s="23"/>
      <c r="H70" s="23"/>
      <c r="I70" s="23"/>
      <c r="J70" s="23"/>
      <c r="K70" s="24"/>
      <c r="L70" s="24"/>
      <c r="M70" s="48"/>
      <c r="N70" s="23"/>
      <c r="O70" s="25"/>
      <c r="P70" s="23"/>
      <c r="Q70" s="23"/>
      <c r="R70" s="52"/>
      <c r="S70" s="52"/>
      <c r="T70" s="53"/>
      <c r="U70" s="53"/>
      <c r="V70"/>
    </row>
    <row r="71" spans="2:22">
      <c r="B71" s="23">
        <v>63</v>
      </c>
      <c r="C71" s="24" t="str">
        <f t="shared" si="8"/>
        <v/>
      </c>
      <c r="D71" s="24"/>
      <c r="E71" s="23"/>
      <c r="F71" s="25"/>
      <c r="G71" s="23"/>
      <c r="H71" s="23"/>
      <c r="I71" s="23"/>
      <c r="J71" s="23"/>
      <c r="K71" s="24"/>
      <c r="L71" s="24"/>
      <c r="M71" s="48"/>
      <c r="N71" s="23"/>
      <c r="O71" s="25"/>
      <c r="P71" s="23"/>
      <c r="Q71" s="23"/>
      <c r="R71" s="52"/>
      <c r="S71" s="52"/>
      <c r="T71" s="53"/>
      <c r="U71" s="53"/>
      <c r="V71"/>
    </row>
    <row r="72" spans="2:22">
      <c r="B72" s="23">
        <v>64</v>
      </c>
      <c r="C72" s="24" t="str">
        <f t="shared" si="8"/>
        <v/>
      </c>
      <c r="D72" s="24"/>
      <c r="E72" s="23"/>
      <c r="F72" s="25"/>
      <c r="G72" s="23"/>
      <c r="H72" s="23"/>
      <c r="I72" s="23"/>
      <c r="J72" s="23"/>
      <c r="K72" s="24"/>
      <c r="L72" s="24"/>
      <c r="M72" s="48"/>
      <c r="N72" s="23"/>
      <c r="O72" s="25"/>
      <c r="P72" s="23"/>
      <c r="Q72" s="23"/>
      <c r="R72" s="52"/>
      <c r="S72" s="52"/>
      <c r="T72" s="53"/>
      <c r="U72" s="53"/>
      <c r="V72"/>
    </row>
    <row r="73" spans="2:22">
      <c r="B73" s="23">
        <v>65</v>
      </c>
      <c r="C73" s="24" t="str">
        <f t="shared" si="8"/>
        <v/>
      </c>
      <c r="D73" s="24"/>
      <c r="E73" s="23"/>
      <c r="F73" s="25"/>
      <c r="G73" s="23"/>
      <c r="H73" s="23"/>
      <c r="I73" s="23"/>
      <c r="J73" s="23"/>
      <c r="K73" s="24"/>
      <c r="L73" s="24"/>
      <c r="M73" s="48"/>
      <c r="N73" s="23"/>
      <c r="O73" s="25"/>
      <c r="P73" s="23"/>
      <c r="Q73" s="23"/>
      <c r="R73" s="52"/>
      <c r="S73" s="52"/>
      <c r="T73" s="53"/>
      <c r="U73" s="53"/>
      <c r="V73"/>
    </row>
    <row r="74" spans="2:22">
      <c r="B74" s="23">
        <v>66</v>
      </c>
      <c r="C74" s="24" t="str">
        <f t="shared" si="8"/>
        <v/>
      </c>
      <c r="D74" s="24"/>
      <c r="E74" s="23"/>
      <c r="F74" s="25"/>
      <c r="G74" s="23"/>
      <c r="H74" s="23"/>
      <c r="I74" s="23"/>
      <c r="J74" s="23"/>
      <c r="K74" s="24"/>
      <c r="L74" s="24"/>
      <c r="M74" s="48"/>
      <c r="N74" s="23"/>
      <c r="O74" s="25"/>
      <c r="P74" s="23"/>
      <c r="Q74" s="23"/>
      <c r="R74" s="52"/>
      <c r="S74" s="52"/>
      <c r="T74" s="53"/>
      <c r="U74" s="53"/>
      <c r="V74"/>
    </row>
    <row r="75" spans="2:23">
      <c r="B75" s="23">
        <v>67</v>
      </c>
      <c r="C75" s="24" t="str">
        <f t="shared" si="8"/>
        <v/>
      </c>
      <c r="D75" s="24"/>
      <c r="E75" s="23"/>
      <c r="F75" s="25"/>
      <c r="G75" s="23"/>
      <c r="H75" s="23"/>
      <c r="I75" s="23"/>
      <c r="J75" s="23"/>
      <c r="K75" s="24"/>
      <c r="L75" s="24"/>
      <c r="M75" s="48"/>
      <c r="N75" s="23"/>
      <c r="O75" s="25"/>
      <c r="P75" s="23"/>
      <c r="Q75" s="23"/>
      <c r="R75" s="52"/>
      <c r="S75" s="52"/>
      <c r="T75" s="53"/>
      <c r="U75" s="53"/>
      <c r="V75" t="str">
        <f t="shared" ref="V75:V86" si="9">IF(S75&lt;&gt;"",IF(S75&lt;0,1+V74,0),"")</f>
        <v/>
      </c>
      <c r="W75" t="str">
        <f t="shared" ref="W73:W108" si="10">IF(T75&lt;&gt;"",IF(T75&lt;0,1+W74,0),"")</f>
        <v/>
      </c>
    </row>
    <row r="76" spans="2:23">
      <c r="B76" s="23">
        <v>68</v>
      </c>
      <c r="C76" s="24" t="str">
        <f t="shared" si="8"/>
        <v/>
      </c>
      <c r="D76" s="24"/>
      <c r="E76" s="23"/>
      <c r="F76" s="25"/>
      <c r="G76" s="23"/>
      <c r="H76" s="23"/>
      <c r="I76" s="23"/>
      <c r="J76" s="23"/>
      <c r="K76" s="24"/>
      <c r="L76" s="24"/>
      <c r="M76" s="48"/>
      <c r="N76" s="23"/>
      <c r="O76" s="25"/>
      <c r="P76" s="23"/>
      <c r="Q76" s="23"/>
      <c r="R76" s="52"/>
      <c r="S76" s="52"/>
      <c r="T76" s="53"/>
      <c r="U76" s="53"/>
      <c r="V76" t="str">
        <f t="shared" si="9"/>
        <v/>
      </c>
      <c r="W76" t="str">
        <f t="shared" si="10"/>
        <v/>
      </c>
    </row>
    <row r="77" spans="2:23">
      <c r="B77" s="23">
        <v>69</v>
      </c>
      <c r="C77" s="24" t="str">
        <f t="shared" si="8"/>
        <v/>
      </c>
      <c r="D77" s="24"/>
      <c r="E77" s="23"/>
      <c r="F77" s="25"/>
      <c r="G77" s="23"/>
      <c r="H77" s="23"/>
      <c r="I77" s="23"/>
      <c r="J77" s="23"/>
      <c r="K77" s="24"/>
      <c r="L77" s="24"/>
      <c r="M77" s="48"/>
      <c r="N77" s="23"/>
      <c r="O77" s="25"/>
      <c r="P77" s="23"/>
      <c r="Q77" s="23"/>
      <c r="R77" s="52"/>
      <c r="S77" s="52"/>
      <c r="T77" s="53"/>
      <c r="U77" s="53"/>
      <c r="V77" t="str">
        <f t="shared" si="9"/>
        <v/>
      </c>
      <c r="W77" t="str">
        <f t="shared" si="10"/>
        <v/>
      </c>
    </row>
    <row r="78" spans="2:23">
      <c r="B78" s="23">
        <v>70</v>
      </c>
      <c r="C78" s="24" t="str">
        <f t="shared" si="8"/>
        <v/>
      </c>
      <c r="D78" s="24"/>
      <c r="E78" s="23"/>
      <c r="F78" s="25"/>
      <c r="G78" s="23"/>
      <c r="H78" s="23"/>
      <c r="I78" s="23"/>
      <c r="J78" s="23"/>
      <c r="K78" s="24"/>
      <c r="L78" s="24"/>
      <c r="M78" s="48"/>
      <c r="N78" s="23"/>
      <c r="O78" s="25"/>
      <c r="P78" s="23"/>
      <c r="Q78" s="23"/>
      <c r="R78" s="52"/>
      <c r="S78" s="52"/>
      <c r="T78" s="53"/>
      <c r="U78" s="53"/>
      <c r="V78" t="str">
        <f t="shared" si="9"/>
        <v/>
      </c>
      <c r="W78" t="str">
        <f t="shared" si="10"/>
        <v/>
      </c>
    </row>
    <row r="79" spans="2:23">
      <c r="B79" s="23">
        <v>71</v>
      </c>
      <c r="C79" s="24" t="str">
        <f t="shared" si="8"/>
        <v/>
      </c>
      <c r="D79" s="24"/>
      <c r="E79" s="23"/>
      <c r="F79" s="25"/>
      <c r="G79" s="23"/>
      <c r="H79" s="23"/>
      <c r="I79" s="23"/>
      <c r="J79" s="23"/>
      <c r="K79" s="24"/>
      <c r="L79" s="24"/>
      <c r="M79" s="48"/>
      <c r="N79" s="23"/>
      <c r="O79" s="25"/>
      <c r="P79" s="23"/>
      <c r="Q79" s="23"/>
      <c r="R79" s="52"/>
      <c r="S79" s="52"/>
      <c r="T79" s="53"/>
      <c r="U79" s="53"/>
      <c r="V79" t="str">
        <f t="shared" si="9"/>
        <v/>
      </c>
      <c r="W79" t="str">
        <f t="shared" si="10"/>
        <v/>
      </c>
    </row>
    <row r="80" spans="2:23">
      <c r="B80" s="23">
        <v>72</v>
      </c>
      <c r="C80" s="24" t="str">
        <f t="shared" si="8"/>
        <v/>
      </c>
      <c r="D80" s="24"/>
      <c r="E80" s="23"/>
      <c r="F80" s="25"/>
      <c r="G80" s="23"/>
      <c r="H80" s="23"/>
      <c r="I80" s="23"/>
      <c r="J80" s="23"/>
      <c r="K80" s="24"/>
      <c r="L80" s="24"/>
      <c r="M80" s="48"/>
      <c r="N80" s="23"/>
      <c r="O80" s="25"/>
      <c r="P80" s="23"/>
      <c r="Q80" s="23"/>
      <c r="R80" s="52"/>
      <c r="S80" s="52"/>
      <c r="T80" s="53"/>
      <c r="U80" s="53"/>
      <c r="V80" t="str">
        <f t="shared" si="9"/>
        <v/>
      </c>
      <c r="W80" t="str">
        <f t="shared" si="10"/>
        <v/>
      </c>
    </row>
    <row r="81" spans="2:23">
      <c r="B81" s="23">
        <v>73</v>
      </c>
      <c r="C81" s="24" t="str">
        <f t="shared" si="8"/>
        <v/>
      </c>
      <c r="D81" s="24"/>
      <c r="E81" s="23"/>
      <c r="F81" s="25"/>
      <c r="G81" s="23"/>
      <c r="H81" s="23"/>
      <c r="I81" s="23"/>
      <c r="J81" s="23"/>
      <c r="K81" s="24"/>
      <c r="L81" s="24"/>
      <c r="M81" s="48"/>
      <c r="N81" s="23"/>
      <c r="O81" s="25"/>
      <c r="P81" s="23"/>
      <c r="Q81" s="23"/>
      <c r="R81" s="52"/>
      <c r="S81" s="52"/>
      <c r="T81" s="53"/>
      <c r="U81" s="53"/>
      <c r="V81" t="str">
        <f t="shared" si="9"/>
        <v/>
      </c>
      <c r="W81" t="str">
        <f t="shared" si="10"/>
        <v/>
      </c>
    </row>
    <row r="82" spans="2:23">
      <c r="B82" s="23">
        <v>74</v>
      </c>
      <c r="C82" s="24" t="str">
        <f t="shared" si="8"/>
        <v/>
      </c>
      <c r="D82" s="24"/>
      <c r="E82" s="23"/>
      <c r="F82" s="25"/>
      <c r="G82" s="23"/>
      <c r="H82" s="23"/>
      <c r="I82" s="23"/>
      <c r="J82" s="23"/>
      <c r="K82" s="24"/>
      <c r="L82" s="24"/>
      <c r="M82" s="48"/>
      <c r="N82" s="23"/>
      <c r="O82" s="25"/>
      <c r="P82" s="23"/>
      <c r="Q82" s="23"/>
      <c r="R82" s="52"/>
      <c r="S82" s="52"/>
      <c r="T82" s="53"/>
      <c r="U82" s="53"/>
      <c r="V82" t="str">
        <f t="shared" si="9"/>
        <v/>
      </c>
      <c r="W82" t="str">
        <f t="shared" si="10"/>
        <v/>
      </c>
    </row>
    <row r="83" spans="2:23">
      <c r="B83" s="23">
        <v>75</v>
      </c>
      <c r="C83" s="24" t="str">
        <f t="shared" si="8"/>
        <v/>
      </c>
      <c r="D83" s="24"/>
      <c r="E83" s="23"/>
      <c r="F83" s="25"/>
      <c r="G83" s="23"/>
      <c r="H83" s="23"/>
      <c r="I83" s="23"/>
      <c r="J83" s="23"/>
      <c r="K83" s="24"/>
      <c r="L83" s="24"/>
      <c r="M83" s="48"/>
      <c r="N83" s="23"/>
      <c r="O83" s="25"/>
      <c r="P83" s="23"/>
      <c r="Q83" s="23"/>
      <c r="R83" s="52"/>
      <c r="S83" s="52"/>
      <c r="T83" s="53"/>
      <c r="U83" s="53"/>
      <c r="V83" t="str">
        <f t="shared" si="9"/>
        <v/>
      </c>
      <c r="W83" t="str">
        <f t="shared" si="10"/>
        <v/>
      </c>
    </row>
    <row r="84" spans="2:23">
      <c r="B84" s="23">
        <v>76</v>
      </c>
      <c r="C84" s="24" t="str">
        <f t="shared" si="8"/>
        <v/>
      </c>
      <c r="D84" s="24"/>
      <c r="E84" s="23"/>
      <c r="F84" s="25"/>
      <c r="G84" s="23"/>
      <c r="H84" s="23"/>
      <c r="I84" s="23"/>
      <c r="J84" s="23"/>
      <c r="K84" s="24"/>
      <c r="L84" s="24"/>
      <c r="M84" s="48"/>
      <c r="N84" s="23"/>
      <c r="O84" s="25"/>
      <c r="P84" s="23"/>
      <c r="Q84" s="23"/>
      <c r="R84" s="52"/>
      <c r="S84" s="52"/>
      <c r="T84" s="53"/>
      <c r="U84" s="53"/>
      <c r="V84" t="str">
        <f t="shared" si="9"/>
        <v/>
      </c>
      <c r="W84" t="str">
        <f t="shared" si="10"/>
        <v/>
      </c>
    </row>
    <row r="85" spans="2:23">
      <c r="B85" s="23">
        <v>77</v>
      </c>
      <c r="C85" s="24" t="str">
        <f t="shared" si="8"/>
        <v/>
      </c>
      <c r="D85" s="24"/>
      <c r="E85" s="23"/>
      <c r="F85" s="25"/>
      <c r="G85" s="23"/>
      <c r="H85" s="23"/>
      <c r="I85" s="23"/>
      <c r="J85" s="23"/>
      <c r="K85" s="24"/>
      <c r="L85" s="24"/>
      <c r="M85" s="48"/>
      <c r="N85" s="23"/>
      <c r="O85" s="25"/>
      <c r="P85" s="23"/>
      <c r="Q85" s="23"/>
      <c r="R85" s="52"/>
      <c r="S85" s="52"/>
      <c r="T85" s="53"/>
      <c r="U85" s="53"/>
      <c r="V85" t="str">
        <f t="shared" si="9"/>
        <v/>
      </c>
      <c r="W85" t="str">
        <f t="shared" si="10"/>
        <v/>
      </c>
    </row>
    <row r="86" spans="2:23">
      <c r="B86" s="23">
        <v>78</v>
      </c>
      <c r="C86" s="24" t="str">
        <f t="shared" si="8"/>
        <v/>
      </c>
      <c r="D86" s="24"/>
      <c r="E86" s="23"/>
      <c r="F86" s="25"/>
      <c r="G86" s="23"/>
      <c r="H86" s="23"/>
      <c r="I86" s="23"/>
      <c r="J86" s="23"/>
      <c r="K86" s="24"/>
      <c r="L86" s="24"/>
      <c r="M86" s="48"/>
      <c r="N86" s="23"/>
      <c r="O86" s="25"/>
      <c r="P86" s="23"/>
      <c r="Q86" s="23"/>
      <c r="R86" s="52"/>
      <c r="S86" s="52"/>
      <c r="T86" s="53"/>
      <c r="U86" s="53"/>
      <c r="V86" t="str">
        <f t="shared" si="9"/>
        <v/>
      </c>
      <c r="W86" t="str">
        <f t="shared" si="10"/>
        <v/>
      </c>
    </row>
    <row r="87" spans="2:23">
      <c r="B87" s="23">
        <v>79</v>
      </c>
      <c r="C87" s="24" t="str">
        <f t="shared" si="8"/>
        <v/>
      </c>
      <c r="D87" s="24"/>
      <c r="E87" s="23"/>
      <c r="F87" s="25"/>
      <c r="G87" s="23"/>
      <c r="H87" s="23"/>
      <c r="I87" s="23"/>
      <c r="J87" s="23"/>
      <c r="K87" s="24"/>
      <c r="L87" s="24"/>
      <c r="M87" s="48"/>
      <c r="N87" s="23"/>
      <c r="O87" s="25"/>
      <c r="P87" s="23"/>
      <c r="Q87" s="23"/>
      <c r="R87" s="52"/>
      <c r="S87" s="52"/>
      <c r="T87" s="53"/>
      <c r="U87" s="53"/>
      <c r="V87" t="str">
        <f t="shared" ref="V87:V108" si="11">IF(S87&lt;&gt;"",IF(S87&lt;0,1+V86,0),"")</f>
        <v/>
      </c>
      <c r="W87" t="str">
        <f t="shared" si="10"/>
        <v/>
      </c>
    </row>
    <row r="88" spans="2:23">
      <c r="B88" s="23">
        <v>80</v>
      </c>
      <c r="C88" s="24" t="str">
        <f t="shared" si="8"/>
        <v/>
      </c>
      <c r="D88" s="24"/>
      <c r="E88" s="23"/>
      <c r="F88" s="25"/>
      <c r="G88" s="23"/>
      <c r="H88" s="23"/>
      <c r="I88" s="23"/>
      <c r="J88" s="23"/>
      <c r="K88" s="24"/>
      <c r="L88" s="24"/>
      <c r="M88" s="48"/>
      <c r="N88" s="23"/>
      <c r="O88" s="25"/>
      <c r="P88" s="23"/>
      <c r="Q88" s="23"/>
      <c r="R88" s="52"/>
      <c r="S88" s="52"/>
      <c r="T88" s="53"/>
      <c r="U88" s="53"/>
      <c r="V88" t="str">
        <f t="shared" si="11"/>
        <v/>
      </c>
      <c r="W88" t="str">
        <f t="shared" si="10"/>
        <v/>
      </c>
    </row>
    <row r="89" spans="2:23">
      <c r="B89" s="23">
        <v>81</v>
      </c>
      <c r="C89" s="24" t="str">
        <f t="shared" si="8"/>
        <v/>
      </c>
      <c r="D89" s="24"/>
      <c r="E89" s="23"/>
      <c r="F89" s="25"/>
      <c r="G89" s="23"/>
      <c r="H89" s="23"/>
      <c r="I89" s="23"/>
      <c r="J89" s="23"/>
      <c r="K89" s="24"/>
      <c r="L89" s="24"/>
      <c r="M89" s="48"/>
      <c r="N89" s="23"/>
      <c r="O89" s="25"/>
      <c r="P89" s="23"/>
      <c r="Q89" s="23"/>
      <c r="R89" s="52"/>
      <c r="S89" s="52"/>
      <c r="T89" s="53"/>
      <c r="U89" s="53"/>
      <c r="V89" t="str">
        <f t="shared" si="11"/>
        <v/>
      </c>
      <c r="W89" t="str">
        <f t="shared" si="10"/>
        <v/>
      </c>
    </row>
    <row r="90" spans="2:23">
      <c r="B90" s="23">
        <v>82</v>
      </c>
      <c r="C90" s="24" t="str">
        <f t="shared" si="8"/>
        <v/>
      </c>
      <c r="D90" s="24"/>
      <c r="E90" s="23"/>
      <c r="F90" s="25"/>
      <c r="G90" s="23"/>
      <c r="H90" s="23"/>
      <c r="I90" s="23"/>
      <c r="J90" s="23"/>
      <c r="K90" s="24"/>
      <c r="L90" s="24"/>
      <c r="M90" s="48"/>
      <c r="N90" s="23"/>
      <c r="O90" s="25"/>
      <c r="P90" s="23"/>
      <c r="Q90" s="23"/>
      <c r="R90" s="52"/>
      <c r="S90" s="52"/>
      <c r="T90" s="53"/>
      <c r="U90" s="53"/>
      <c r="V90" t="str">
        <f t="shared" si="11"/>
        <v/>
      </c>
      <c r="W90" t="str">
        <f t="shared" si="10"/>
        <v/>
      </c>
    </row>
    <row r="91" spans="2:23">
      <c r="B91" s="23">
        <v>83</v>
      </c>
      <c r="C91" s="24" t="str">
        <f t="shared" ref="C91:C108" si="12">IF(R90="","",C90+R90)</f>
        <v/>
      </c>
      <c r="D91" s="24"/>
      <c r="E91" s="23"/>
      <c r="F91" s="25"/>
      <c r="G91" s="23"/>
      <c r="H91" s="23"/>
      <c r="I91" s="23"/>
      <c r="J91" s="23"/>
      <c r="K91" s="24"/>
      <c r="L91" s="24"/>
      <c r="M91" s="48"/>
      <c r="N91" s="23"/>
      <c r="O91" s="25"/>
      <c r="P91" s="23"/>
      <c r="Q91" s="23"/>
      <c r="R91" s="52"/>
      <c r="S91" s="52"/>
      <c r="T91" s="53"/>
      <c r="U91" s="53"/>
      <c r="V91" t="str">
        <f t="shared" si="11"/>
        <v/>
      </c>
      <c r="W91" t="str">
        <f t="shared" si="10"/>
        <v/>
      </c>
    </row>
    <row r="92" spans="2:23">
      <c r="B92" s="23">
        <v>84</v>
      </c>
      <c r="C92" s="24" t="str">
        <f t="shared" si="12"/>
        <v/>
      </c>
      <c r="D92" s="24"/>
      <c r="E92" s="23"/>
      <c r="F92" s="25"/>
      <c r="G92" s="23"/>
      <c r="H92" s="23"/>
      <c r="I92" s="23"/>
      <c r="J92" s="23"/>
      <c r="K92" s="24"/>
      <c r="L92" s="24"/>
      <c r="M92" s="48"/>
      <c r="N92" s="23"/>
      <c r="O92" s="25"/>
      <c r="P92" s="23"/>
      <c r="Q92" s="23"/>
      <c r="R92" s="52"/>
      <c r="S92" s="52"/>
      <c r="T92" s="53"/>
      <c r="U92" s="53"/>
      <c r="V92" t="str">
        <f t="shared" si="11"/>
        <v/>
      </c>
      <c r="W92" t="str">
        <f t="shared" si="10"/>
        <v/>
      </c>
    </row>
    <row r="93" spans="2:23">
      <c r="B93" s="23">
        <v>85</v>
      </c>
      <c r="C93" s="24" t="str">
        <f t="shared" si="12"/>
        <v/>
      </c>
      <c r="D93" s="24"/>
      <c r="E93" s="23"/>
      <c r="F93" s="25"/>
      <c r="G93" s="23"/>
      <c r="H93" s="23"/>
      <c r="I93" s="23"/>
      <c r="J93" s="23"/>
      <c r="K93" s="24"/>
      <c r="L93" s="24"/>
      <c r="M93" s="48"/>
      <c r="N93" s="23"/>
      <c r="O93" s="25"/>
      <c r="P93" s="23"/>
      <c r="Q93" s="23"/>
      <c r="R93" s="52"/>
      <c r="S93" s="52"/>
      <c r="T93" s="53"/>
      <c r="U93" s="53"/>
      <c r="V93" t="str">
        <f t="shared" si="11"/>
        <v/>
      </c>
      <c r="W93" t="str">
        <f t="shared" si="10"/>
        <v/>
      </c>
    </row>
    <row r="94" spans="2:23">
      <c r="B94" s="23">
        <v>86</v>
      </c>
      <c r="C94" s="24" t="str">
        <f t="shared" si="12"/>
        <v/>
      </c>
      <c r="D94" s="24"/>
      <c r="E94" s="23"/>
      <c r="F94" s="25"/>
      <c r="G94" s="23"/>
      <c r="H94" s="23"/>
      <c r="I94" s="23"/>
      <c r="J94" s="23"/>
      <c r="K94" s="24"/>
      <c r="L94" s="24"/>
      <c r="M94" s="48"/>
      <c r="N94" s="23"/>
      <c r="O94" s="25"/>
      <c r="P94" s="23"/>
      <c r="Q94" s="23"/>
      <c r="R94" s="52"/>
      <c r="S94" s="52"/>
      <c r="T94" s="53"/>
      <c r="U94" s="53"/>
      <c r="V94" t="str">
        <f t="shared" si="11"/>
        <v/>
      </c>
      <c r="W94" t="str">
        <f t="shared" si="10"/>
        <v/>
      </c>
    </row>
    <row r="95" spans="2:23">
      <c r="B95" s="23">
        <v>87</v>
      </c>
      <c r="C95" s="24" t="str">
        <f t="shared" si="12"/>
        <v/>
      </c>
      <c r="D95" s="24"/>
      <c r="E95" s="23"/>
      <c r="F95" s="25"/>
      <c r="G95" s="23"/>
      <c r="H95" s="23"/>
      <c r="I95" s="23"/>
      <c r="J95" s="23"/>
      <c r="K95" s="24"/>
      <c r="L95" s="24"/>
      <c r="M95" s="48"/>
      <c r="N95" s="23"/>
      <c r="O95" s="25"/>
      <c r="P95" s="23"/>
      <c r="Q95" s="23"/>
      <c r="R95" s="52"/>
      <c r="S95" s="52"/>
      <c r="T95" s="53"/>
      <c r="U95" s="53"/>
      <c r="V95" t="str">
        <f t="shared" si="11"/>
        <v/>
      </c>
      <c r="W95" t="str">
        <f t="shared" si="10"/>
        <v/>
      </c>
    </row>
    <row r="96" spans="2:23">
      <c r="B96" s="23">
        <v>88</v>
      </c>
      <c r="C96" s="24" t="str">
        <f t="shared" si="12"/>
        <v/>
      </c>
      <c r="D96" s="24"/>
      <c r="E96" s="23"/>
      <c r="F96" s="25"/>
      <c r="G96" s="23"/>
      <c r="H96" s="23"/>
      <c r="I96" s="23"/>
      <c r="J96" s="23"/>
      <c r="K96" s="24"/>
      <c r="L96" s="24"/>
      <c r="M96" s="48"/>
      <c r="N96" s="23"/>
      <c r="O96" s="25"/>
      <c r="P96" s="23"/>
      <c r="Q96" s="23"/>
      <c r="R96" s="52"/>
      <c r="S96" s="52"/>
      <c r="T96" s="53"/>
      <c r="U96" s="53"/>
      <c r="V96" t="str">
        <f t="shared" si="11"/>
        <v/>
      </c>
      <c r="W96" t="str">
        <f t="shared" si="10"/>
        <v/>
      </c>
    </row>
    <row r="97" spans="2:23">
      <c r="B97" s="23">
        <v>89</v>
      </c>
      <c r="C97" s="24" t="str">
        <f t="shared" si="12"/>
        <v/>
      </c>
      <c r="D97" s="24"/>
      <c r="E97" s="23"/>
      <c r="F97" s="25"/>
      <c r="G97" s="23"/>
      <c r="H97" s="23"/>
      <c r="I97" s="23"/>
      <c r="J97" s="23"/>
      <c r="K97" s="24"/>
      <c r="L97" s="24"/>
      <c r="M97" s="48"/>
      <c r="N97" s="23"/>
      <c r="O97" s="25"/>
      <c r="P97" s="23"/>
      <c r="Q97" s="23"/>
      <c r="R97" s="52"/>
      <c r="S97" s="52"/>
      <c r="T97" s="53"/>
      <c r="U97" s="53"/>
      <c r="V97" t="str">
        <f t="shared" si="11"/>
        <v/>
      </c>
      <c r="W97" t="str">
        <f t="shared" si="10"/>
        <v/>
      </c>
    </row>
    <row r="98" spans="2:23">
      <c r="B98" s="23">
        <v>90</v>
      </c>
      <c r="C98" s="24" t="str">
        <f t="shared" si="12"/>
        <v/>
      </c>
      <c r="D98" s="24"/>
      <c r="E98" s="23"/>
      <c r="F98" s="25"/>
      <c r="G98" s="23"/>
      <c r="H98" s="23"/>
      <c r="I98" s="23"/>
      <c r="J98" s="23"/>
      <c r="K98" s="24"/>
      <c r="L98" s="24"/>
      <c r="M98" s="48"/>
      <c r="N98" s="23"/>
      <c r="O98" s="25"/>
      <c r="P98" s="23"/>
      <c r="Q98" s="23"/>
      <c r="R98" s="52"/>
      <c r="S98" s="52"/>
      <c r="T98" s="53"/>
      <c r="U98" s="53"/>
      <c r="V98" t="str">
        <f t="shared" si="11"/>
        <v/>
      </c>
      <c r="W98" t="str">
        <f t="shared" si="10"/>
        <v/>
      </c>
    </row>
    <row r="99" spans="2:23">
      <c r="B99" s="23">
        <v>91</v>
      </c>
      <c r="C99" s="24" t="str">
        <f t="shared" si="12"/>
        <v/>
      </c>
      <c r="D99" s="24"/>
      <c r="E99" s="23"/>
      <c r="F99" s="25"/>
      <c r="G99" s="23"/>
      <c r="H99" s="23"/>
      <c r="I99" s="23"/>
      <c r="J99" s="23"/>
      <c r="K99" s="24"/>
      <c r="L99" s="24"/>
      <c r="M99" s="48"/>
      <c r="N99" s="23"/>
      <c r="O99" s="25"/>
      <c r="P99" s="23"/>
      <c r="Q99" s="23"/>
      <c r="R99" s="52"/>
      <c r="S99" s="52"/>
      <c r="T99" s="53"/>
      <c r="U99" s="53"/>
      <c r="V99" t="str">
        <f t="shared" si="11"/>
        <v/>
      </c>
      <c r="W99" t="str">
        <f t="shared" si="10"/>
        <v/>
      </c>
    </row>
    <row r="100" spans="2:23">
      <c r="B100" s="23">
        <v>92</v>
      </c>
      <c r="C100" s="24" t="str">
        <f t="shared" si="12"/>
        <v/>
      </c>
      <c r="D100" s="24"/>
      <c r="E100" s="23"/>
      <c r="F100" s="25"/>
      <c r="G100" s="23"/>
      <c r="H100" s="23"/>
      <c r="I100" s="23"/>
      <c r="J100" s="23"/>
      <c r="K100" s="24"/>
      <c r="L100" s="24"/>
      <c r="M100" s="48"/>
      <c r="N100" s="23"/>
      <c r="O100" s="25"/>
      <c r="P100" s="23"/>
      <c r="Q100" s="23"/>
      <c r="R100" s="52"/>
      <c r="S100" s="52"/>
      <c r="T100" s="53"/>
      <c r="U100" s="53"/>
      <c r="V100" t="str">
        <f t="shared" si="11"/>
        <v/>
      </c>
      <c r="W100" t="str">
        <f t="shared" si="10"/>
        <v/>
      </c>
    </row>
    <row r="101" spans="2:23">
      <c r="B101" s="23">
        <v>93</v>
      </c>
      <c r="C101" s="24" t="str">
        <f t="shared" si="12"/>
        <v/>
      </c>
      <c r="D101" s="24"/>
      <c r="E101" s="23"/>
      <c r="F101" s="25"/>
      <c r="G101" s="23"/>
      <c r="H101" s="23"/>
      <c r="I101" s="23"/>
      <c r="J101" s="23"/>
      <c r="K101" s="24"/>
      <c r="L101" s="24"/>
      <c r="M101" s="48"/>
      <c r="N101" s="23"/>
      <c r="O101" s="25"/>
      <c r="P101" s="23"/>
      <c r="Q101" s="23"/>
      <c r="R101" s="52"/>
      <c r="S101" s="52"/>
      <c r="T101" s="53"/>
      <c r="U101" s="53"/>
      <c r="V101" t="str">
        <f t="shared" si="11"/>
        <v/>
      </c>
      <c r="W101" t="str">
        <f t="shared" si="10"/>
        <v/>
      </c>
    </row>
    <row r="102" spans="2:23">
      <c r="B102" s="23">
        <v>94</v>
      </c>
      <c r="C102" s="24" t="str">
        <f t="shared" si="12"/>
        <v/>
      </c>
      <c r="D102" s="24"/>
      <c r="E102" s="23"/>
      <c r="F102" s="25"/>
      <c r="G102" s="23"/>
      <c r="H102" s="23"/>
      <c r="I102" s="23"/>
      <c r="J102" s="23"/>
      <c r="K102" s="24"/>
      <c r="L102" s="24"/>
      <c r="M102" s="48"/>
      <c r="N102" s="23"/>
      <c r="O102" s="25"/>
      <c r="P102" s="23"/>
      <c r="Q102" s="23"/>
      <c r="R102" s="52"/>
      <c r="S102" s="52"/>
      <c r="T102" s="53"/>
      <c r="U102" s="53"/>
      <c r="V102" t="str">
        <f t="shared" si="11"/>
        <v/>
      </c>
      <c r="W102" t="str">
        <f t="shared" si="10"/>
        <v/>
      </c>
    </row>
    <row r="103" spans="2:23">
      <c r="B103" s="23">
        <v>95</v>
      </c>
      <c r="C103" s="24" t="str">
        <f t="shared" si="12"/>
        <v/>
      </c>
      <c r="D103" s="24"/>
      <c r="E103" s="23"/>
      <c r="F103" s="25"/>
      <c r="G103" s="23"/>
      <c r="H103" s="23"/>
      <c r="I103" s="23"/>
      <c r="J103" s="23"/>
      <c r="K103" s="24"/>
      <c r="L103" s="24"/>
      <c r="M103" s="48"/>
      <c r="N103" s="23"/>
      <c r="O103" s="25"/>
      <c r="P103" s="23"/>
      <c r="Q103" s="23"/>
      <c r="R103" s="52"/>
      <c r="S103" s="52"/>
      <c r="T103" s="53"/>
      <c r="U103" s="53"/>
      <c r="V103" t="str">
        <f t="shared" si="11"/>
        <v/>
      </c>
      <c r="W103" t="str">
        <f t="shared" si="10"/>
        <v/>
      </c>
    </row>
    <row r="104" spans="2:23">
      <c r="B104" s="23">
        <v>96</v>
      </c>
      <c r="C104" s="24" t="str">
        <f t="shared" si="12"/>
        <v/>
      </c>
      <c r="D104" s="24"/>
      <c r="E104" s="23"/>
      <c r="F104" s="25"/>
      <c r="G104" s="23"/>
      <c r="H104" s="23"/>
      <c r="I104" s="23"/>
      <c r="J104" s="23"/>
      <c r="K104" s="24"/>
      <c r="L104" s="24"/>
      <c r="M104" s="48"/>
      <c r="N104" s="23"/>
      <c r="O104" s="25"/>
      <c r="P104" s="23"/>
      <c r="Q104" s="23"/>
      <c r="R104" s="52"/>
      <c r="S104" s="52"/>
      <c r="T104" s="53"/>
      <c r="U104" s="53"/>
      <c r="V104" t="str">
        <f t="shared" si="11"/>
        <v/>
      </c>
      <c r="W104" t="str">
        <f t="shared" si="10"/>
        <v/>
      </c>
    </row>
    <row r="105" spans="2:23">
      <c r="B105" s="23">
        <v>97</v>
      </c>
      <c r="C105" s="24" t="str">
        <f t="shared" si="12"/>
        <v/>
      </c>
      <c r="D105" s="24"/>
      <c r="E105" s="23"/>
      <c r="F105" s="25"/>
      <c r="G105" s="23"/>
      <c r="H105" s="23"/>
      <c r="I105" s="23"/>
      <c r="J105" s="23"/>
      <c r="K105" s="24"/>
      <c r="L105" s="24"/>
      <c r="M105" s="48"/>
      <c r="N105" s="23"/>
      <c r="O105" s="25"/>
      <c r="P105" s="23"/>
      <c r="Q105" s="23"/>
      <c r="R105" s="52"/>
      <c r="S105" s="52"/>
      <c r="T105" s="53"/>
      <c r="U105" s="53"/>
      <c r="V105" t="str">
        <f t="shared" si="11"/>
        <v/>
      </c>
      <c r="W105" t="str">
        <f t="shared" si="10"/>
        <v/>
      </c>
    </row>
    <row r="106" spans="2:23">
      <c r="B106" s="23">
        <v>98</v>
      </c>
      <c r="C106" s="24" t="str">
        <f t="shared" si="12"/>
        <v/>
      </c>
      <c r="D106" s="24"/>
      <c r="E106" s="23"/>
      <c r="F106" s="25"/>
      <c r="G106" s="23"/>
      <c r="H106" s="23"/>
      <c r="I106" s="23"/>
      <c r="J106" s="23"/>
      <c r="K106" s="24"/>
      <c r="L106" s="24"/>
      <c r="M106" s="48"/>
      <c r="N106" s="23"/>
      <c r="O106" s="25"/>
      <c r="P106" s="23"/>
      <c r="Q106" s="23"/>
      <c r="R106" s="52"/>
      <c r="S106" s="52"/>
      <c r="T106" s="53"/>
      <c r="U106" s="53"/>
      <c r="V106" t="str">
        <f t="shared" si="11"/>
        <v/>
      </c>
      <c r="W106" t="str">
        <f t="shared" si="10"/>
        <v/>
      </c>
    </row>
    <row r="107" spans="2:23">
      <c r="B107" s="23">
        <v>99</v>
      </c>
      <c r="C107" s="24" t="str">
        <f t="shared" si="12"/>
        <v/>
      </c>
      <c r="D107" s="24"/>
      <c r="E107" s="23"/>
      <c r="F107" s="25"/>
      <c r="G107" s="23"/>
      <c r="H107" s="23"/>
      <c r="I107" s="23"/>
      <c r="J107" s="23"/>
      <c r="K107" s="24"/>
      <c r="L107" s="24"/>
      <c r="M107" s="48"/>
      <c r="N107" s="23"/>
      <c r="O107" s="25"/>
      <c r="P107" s="23"/>
      <c r="Q107" s="23"/>
      <c r="R107" s="52"/>
      <c r="S107" s="52"/>
      <c r="T107" s="53"/>
      <c r="U107" s="53"/>
      <c r="V107" t="str">
        <f t="shared" si="11"/>
        <v/>
      </c>
      <c r="W107" t="str">
        <f t="shared" si="10"/>
        <v/>
      </c>
    </row>
    <row r="108" spans="2:23">
      <c r="B108" s="23">
        <v>100</v>
      </c>
      <c r="C108" s="24" t="str">
        <f t="shared" si="12"/>
        <v/>
      </c>
      <c r="D108" s="24"/>
      <c r="E108" s="23"/>
      <c r="F108" s="25"/>
      <c r="G108" s="23"/>
      <c r="H108" s="23"/>
      <c r="I108" s="23"/>
      <c r="J108" s="23"/>
      <c r="K108" s="24"/>
      <c r="L108" s="24"/>
      <c r="M108" s="48"/>
      <c r="N108" s="23"/>
      <c r="O108" s="25"/>
      <c r="P108" s="23"/>
      <c r="Q108" s="23"/>
      <c r="R108" s="52"/>
      <c r="S108" s="52"/>
      <c r="T108" s="53"/>
      <c r="U108" s="53"/>
      <c r="V108" t="str">
        <f t="shared" si="11"/>
        <v/>
      </c>
      <c r="W108" t="str">
        <f t="shared" si="10"/>
        <v/>
      </c>
    </row>
    <row r="109" spans="2:18">
      <c r="B109" s="49"/>
      <c r="C109" s="49"/>
      <c r="D109" s="49"/>
      <c r="E109" s="49"/>
      <c r="F109" s="49"/>
      <c r="G109" s="49"/>
      <c r="H109" s="49"/>
      <c r="I109" s="49"/>
      <c r="J109" s="49"/>
      <c r="K109" s="49"/>
      <c r="L109" s="49"/>
      <c r="M109" s="49"/>
      <c r="N109" s="49"/>
      <c r="O109" s="49"/>
      <c r="P109" s="49"/>
      <c r="Q109" s="49"/>
      <c r="R109" s="49"/>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E7:I7"/>
    <mergeCell ref="J7:L7"/>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B7:B8"/>
    <mergeCell ref="M7:M8"/>
    <mergeCell ref="C7:D8"/>
  </mergeCells>
  <conditionalFormatting sqref="G9">
    <cfRule type="cellIs" dxfId="0" priority="106" stopIfTrue="1" operator="equal">
      <formula>"売"</formula>
    </cfRule>
    <cfRule type="cellIs" dxfId="1" priority="105" stopIfTrue="1" operator="equal">
      <formula>"買"</formula>
    </cfRule>
  </conditionalFormatting>
  <conditionalFormatting sqref="G10">
    <cfRule type="cellIs" dxfId="0" priority="104" stopIfTrue="1" operator="equal">
      <formula>"売"</formula>
    </cfRule>
    <cfRule type="cellIs" dxfId="1" priority="103" stopIfTrue="1" operator="equal">
      <formula>"買"</formula>
    </cfRule>
  </conditionalFormatting>
  <conditionalFormatting sqref="G11">
    <cfRule type="cellIs" dxfId="0" priority="102" stopIfTrue="1" operator="equal">
      <formula>"売"</formula>
    </cfRule>
    <cfRule type="cellIs" dxfId="1" priority="101" stopIfTrue="1" operator="equal">
      <formula>"買"</formula>
    </cfRule>
  </conditionalFormatting>
  <conditionalFormatting sqref="G12">
    <cfRule type="cellIs" dxfId="0" priority="100" stopIfTrue="1" operator="equal">
      <formula>"売"</formula>
    </cfRule>
    <cfRule type="cellIs" dxfId="1" priority="99" stopIfTrue="1" operator="equal">
      <formula>"買"</formula>
    </cfRule>
  </conditionalFormatting>
  <conditionalFormatting sqref="G13">
    <cfRule type="cellIs" dxfId="0" priority="98" stopIfTrue="1" operator="equal">
      <formula>"売"</formula>
    </cfRule>
    <cfRule type="cellIs" dxfId="1" priority="97" stopIfTrue="1" operator="equal">
      <formula>"買"</formula>
    </cfRule>
  </conditionalFormatting>
  <conditionalFormatting sqref="G14">
    <cfRule type="cellIs" dxfId="0" priority="96" stopIfTrue="1" operator="equal">
      <formula>"売"</formula>
    </cfRule>
    <cfRule type="cellIs" dxfId="1" priority="95" stopIfTrue="1" operator="equal">
      <formula>"買"</formula>
    </cfRule>
  </conditionalFormatting>
  <conditionalFormatting sqref="G15">
    <cfRule type="cellIs" dxfId="0" priority="94" stopIfTrue="1" operator="equal">
      <formula>"売"</formula>
    </cfRule>
    <cfRule type="cellIs" dxfId="1" priority="93" stopIfTrue="1" operator="equal">
      <formula>"買"</formula>
    </cfRule>
  </conditionalFormatting>
  <conditionalFormatting sqref="G16">
    <cfRule type="cellIs" dxfId="0" priority="92" stopIfTrue="1" operator="equal">
      <formula>"売"</formula>
    </cfRule>
    <cfRule type="cellIs" dxfId="1" priority="91" stopIfTrue="1" operator="equal">
      <formula>"買"</formula>
    </cfRule>
  </conditionalFormatting>
  <conditionalFormatting sqref="G17">
    <cfRule type="cellIs" dxfId="0" priority="90" stopIfTrue="1" operator="equal">
      <formula>"売"</formula>
    </cfRule>
    <cfRule type="cellIs" dxfId="1" priority="89" stopIfTrue="1" operator="equal">
      <formula>"買"</formula>
    </cfRule>
  </conditionalFormatting>
  <conditionalFormatting sqref="G18">
    <cfRule type="cellIs" dxfId="0" priority="88" stopIfTrue="1" operator="equal">
      <formula>"売"</formula>
    </cfRule>
    <cfRule type="cellIs" dxfId="1" priority="87" stopIfTrue="1" operator="equal">
      <formula>"買"</formula>
    </cfRule>
  </conditionalFormatting>
  <conditionalFormatting sqref="G19">
    <cfRule type="cellIs" dxfId="0" priority="86" stopIfTrue="1" operator="equal">
      <formula>"売"</formula>
    </cfRule>
    <cfRule type="cellIs" dxfId="1" priority="85" stopIfTrue="1" operator="equal">
      <formula>"買"</formula>
    </cfRule>
  </conditionalFormatting>
  <conditionalFormatting sqref="G20">
    <cfRule type="cellIs" dxfId="0" priority="84" stopIfTrue="1" operator="equal">
      <formula>"売"</formula>
    </cfRule>
    <cfRule type="cellIs" dxfId="1" priority="83" stopIfTrue="1" operator="equal">
      <formula>"買"</formula>
    </cfRule>
  </conditionalFormatting>
  <conditionalFormatting sqref="G21">
    <cfRule type="cellIs" dxfId="0" priority="82" stopIfTrue="1" operator="equal">
      <formula>"売"</formula>
    </cfRule>
    <cfRule type="cellIs" dxfId="1" priority="81" stopIfTrue="1" operator="equal">
      <formula>"買"</formula>
    </cfRule>
  </conditionalFormatting>
  <conditionalFormatting sqref="G22">
    <cfRule type="cellIs" dxfId="0" priority="80" stopIfTrue="1" operator="equal">
      <formula>"売"</formula>
    </cfRule>
    <cfRule type="cellIs" dxfId="1" priority="79" stopIfTrue="1" operator="equal">
      <formula>"買"</formula>
    </cfRule>
  </conditionalFormatting>
  <conditionalFormatting sqref="G23">
    <cfRule type="cellIs" dxfId="0" priority="78" stopIfTrue="1" operator="equal">
      <formula>"売"</formula>
    </cfRule>
    <cfRule type="cellIs" dxfId="1" priority="77" stopIfTrue="1" operator="equal">
      <formula>"買"</formula>
    </cfRule>
  </conditionalFormatting>
  <conditionalFormatting sqref="G24">
    <cfRule type="cellIs" dxfId="0" priority="76" stopIfTrue="1" operator="equal">
      <formula>"売"</formula>
    </cfRule>
    <cfRule type="cellIs" dxfId="1" priority="75" stopIfTrue="1" operator="equal">
      <formula>"買"</formula>
    </cfRule>
  </conditionalFormatting>
  <conditionalFormatting sqref="G25">
    <cfRule type="cellIs" dxfId="0" priority="74" stopIfTrue="1" operator="equal">
      <formula>"売"</formula>
    </cfRule>
    <cfRule type="cellIs" dxfId="1" priority="73" stopIfTrue="1" operator="equal">
      <formula>"買"</formula>
    </cfRule>
  </conditionalFormatting>
  <conditionalFormatting sqref="G26">
    <cfRule type="cellIs" dxfId="0" priority="72" stopIfTrue="1" operator="equal">
      <formula>"売"</formula>
    </cfRule>
    <cfRule type="cellIs" dxfId="1" priority="71" stopIfTrue="1" operator="equal">
      <formula>"買"</formula>
    </cfRule>
  </conditionalFormatting>
  <conditionalFormatting sqref="G27">
    <cfRule type="cellIs" dxfId="0" priority="70" stopIfTrue="1" operator="equal">
      <formula>"売"</formula>
    </cfRule>
    <cfRule type="cellIs" dxfId="1" priority="69" stopIfTrue="1" operator="equal">
      <formula>"買"</formula>
    </cfRule>
  </conditionalFormatting>
  <conditionalFormatting sqref="G28">
    <cfRule type="cellIs" dxfId="0" priority="68" stopIfTrue="1" operator="equal">
      <formula>"売"</formula>
    </cfRule>
    <cfRule type="cellIs" dxfId="1" priority="67" stopIfTrue="1" operator="equal">
      <formula>"買"</formula>
    </cfRule>
  </conditionalFormatting>
  <conditionalFormatting sqref="G29">
    <cfRule type="cellIs" dxfId="0" priority="66" stopIfTrue="1" operator="equal">
      <formula>"売"</formula>
    </cfRule>
    <cfRule type="cellIs" dxfId="1" priority="65" stopIfTrue="1" operator="equal">
      <formula>"買"</formula>
    </cfRule>
  </conditionalFormatting>
  <conditionalFormatting sqref="G30">
    <cfRule type="cellIs" dxfId="0" priority="64" stopIfTrue="1" operator="equal">
      <formula>"売"</formula>
    </cfRule>
    <cfRule type="cellIs" dxfId="1" priority="63" stopIfTrue="1" operator="equal">
      <formula>"買"</formula>
    </cfRule>
  </conditionalFormatting>
  <conditionalFormatting sqref="G31">
    <cfRule type="cellIs" dxfId="0" priority="62" stopIfTrue="1" operator="equal">
      <formula>"売"</formula>
    </cfRule>
    <cfRule type="cellIs" dxfId="1" priority="61" stopIfTrue="1" operator="equal">
      <formula>"買"</formula>
    </cfRule>
  </conditionalFormatting>
  <conditionalFormatting sqref="G32">
    <cfRule type="cellIs" dxfId="0" priority="60" stopIfTrue="1" operator="equal">
      <formula>"売"</formula>
    </cfRule>
    <cfRule type="cellIs" dxfId="1" priority="59" stopIfTrue="1" operator="equal">
      <formula>"買"</formula>
    </cfRule>
  </conditionalFormatting>
  <conditionalFormatting sqref="G33">
    <cfRule type="cellIs" dxfId="0" priority="58" stopIfTrue="1" operator="equal">
      <formula>"売"</formula>
    </cfRule>
    <cfRule type="cellIs" dxfId="1" priority="57" stopIfTrue="1" operator="equal">
      <formula>"買"</formula>
    </cfRule>
  </conditionalFormatting>
  <conditionalFormatting sqref="G34">
    <cfRule type="cellIs" dxfId="0" priority="56" stopIfTrue="1" operator="equal">
      <formula>"売"</formula>
    </cfRule>
    <cfRule type="cellIs" dxfId="1" priority="55" stopIfTrue="1" operator="equal">
      <formula>"買"</formula>
    </cfRule>
  </conditionalFormatting>
  <conditionalFormatting sqref="G35">
    <cfRule type="cellIs" dxfId="0" priority="54" stopIfTrue="1" operator="equal">
      <formula>"売"</formula>
    </cfRule>
    <cfRule type="cellIs" dxfId="1" priority="53" stopIfTrue="1" operator="equal">
      <formula>"買"</formula>
    </cfRule>
  </conditionalFormatting>
  <conditionalFormatting sqref="G36">
    <cfRule type="cellIs" dxfId="0" priority="52" stopIfTrue="1" operator="equal">
      <formula>"売"</formula>
    </cfRule>
    <cfRule type="cellIs" dxfId="1" priority="51" stopIfTrue="1" operator="equal">
      <formula>"買"</formula>
    </cfRule>
  </conditionalFormatting>
  <conditionalFormatting sqref="G37">
    <cfRule type="cellIs" dxfId="0" priority="50" stopIfTrue="1" operator="equal">
      <formula>"売"</formula>
    </cfRule>
    <cfRule type="cellIs" dxfId="1" priority="49" stopIfTrue="1" operator="equal">
      <formula>"買"</formula>
    </cfRule>
  </conditionalFormatting>
  <conditionalFormatting sqref="G38">
    <cfRule type="cellIs" dxfId="0" priority="48" stopIfTrue="1" operator="equal">
      <formula>"売"</formula>
    </cfRule>
    <cfRule type="cellIs" dxfId="1" priority="47" stopIfTrue="1" operator="equal">
      <formula>"買"</formula>
    </cfRule>
  </conditionalFormatting>
  <conditionalFormatting sqref="G39">
    <cfRule type="cellIs" dxfId="0" priority="46" stopIfTrue="1" operator="equal">
      <formula>"売"</formula>
    </cfRule>
    <cfRule type="cellIs" dxfId="1" priority="45" stopIfTrue="1" operator="equal">
      <formula>"買"</formula>
    </cfRule>
  </conditionalFormatting>
  <conditionalFormatting sqref="G40">
    <cfRule type="cellIs" dxfId="0" priority="44" stopIfTrue="1" operator="equal">
      <formula>"売"</formula>
    </cfRule>
    <cfRule type="cellIs" dxfId="1" priority="43" stopIfTrue="1" operator="equal">
      <formula>"買"</formula>
    </cfRule>
  </conditionalFormatting>
  <conditionalFormatting sqref="G41">
    <cfRule type="cellIs" dxfId="0" priority="42" stopIfTrue="1" operator="equal">
      <formula>"売"</formula>
    </cfRule>
    <cfRule type="cellIs" dxfId="1" priority="41" stopIfTrue="1" operator="equal">
      <formula>"買"</formula>
    </cfRule>
  </conditionalFormatting>
  <conditionalFormatting sqref="G42">
    <cfRule type="cellIs" dxfId="0" priority="40" stopIfTrue="1" operator="equal">
      <formula>"売"</formula>
    </cfRule>
    <cfRule type="cellIs" dxfId="1" priority="39" stopIfTrue="1" operator="equal">
      <formula>"買"</formula>
    </cfRule>
  </conditionalFormatting>
  <conditionalFormatting sqref="G43">
    <cfRule type="cellIs" dxfId="0" priority="38" stopIfTrue="1" operator="equal">
      <formula>"売"</formula>
    </cfRule>
    <cfRule type="cellIs" dxfId="1" priority="37" stopIfTrue="1" operator="equal">
      <formula>"買"</formula>
    </cfRule>
  </conditionalFormatting>
  <conditionalFormatting sqref="G44">
    <cfRule type="cellIs" dxfId="0" priority="36" stopIfTrue="1" operator="equal">
      <formula>"売"</formula>
    </cfRule>
    <cfRule type="cellIs" dxfId="1" priority="35" stopIfTrue="1" operator="equal">
      <formula>"買"</formula>
    </cfRule>
  </conditionalFormatting>
  <conditionalFormatting sqref="G45">
    <cfRule type="cellIs" dxfId="0" priority="34" stopIfTrue="1" operator="equal">
      <formula>"売"</formula>
    </cfRule>
    <cfRule type="cellIs" dxfId="1" priority="33" stopIfTrue="1" operator="equal">
      <formula>"買"</formula>
    </cfRule>
  </conditionalFormatting>
  <conditionalFormatting sqref="G46">
    <cfRule type="cellIs" dxfId="0" priority="32" stopIfTrue="1" operator="equal">
      <formula>"売"</formula>
    </cfRule>
    <cfRule type="cellIs" dxfId="1" priority="31" stopIfTrue="1" operator="equal">
      <formula>"買"</formula>
    </cfRule>
  </conditionalFormatting>
  <conditionalFormatting sqref="G47">
    <cfRule type="cellIs" dxfId="0" priority="30" stopIfTrue="1" operator="equal">
      <formula>"売"</formula>
    </cfRule>
    <cfRule type="cellIs" dxfId="1" priority="29" stopIfTrue="1" operator="equal">
      <formula>"買"</formula>
    </cfRule>
  </conditionalFormatting>
  <conditionalFormatting sqref="G48">
    <cfRule type="cellIs" dxfId="0" priority="28" stopIfTrue="1" operator="equal">
      <formula>"売"</formula>
    </cfRule>
    <cfRule type="cellIs" dxfId="1" priority="27" stopIfTrue="1" operator="equal">
      <formula>"買"</formula>
    </cfRule>
  </conditionalFormatting>
  <conditionalFormatting sqref="G49">
    <cfRule type="cellIs" dxfId="0" priority="26" stopIfTrue="1" operator="equal">
      <formula>"売"</formula>
    </cfRule>
    <cfRule type="cellIs" dxfId="1" priority="25" stopIfTrue="1" operator="equal">
      <formula>"買"</formula>
    </cfRule>
  </conditionalFormatting>
  <conditionalFormatting sqref="G50">
    <cfRule type="cellIs" dxfId="0" priority="24" stopIfTrue="1" operator="equal">
      <formula>"売"</formula>
    </cfRule>
    <cfRule type="cellIs" dxfId="1" priority="23" stopIfTrue="1" operator="equal">
      <formula>"買"</formula>
    </cfRule>
  </conditionalFormatting>
  <conditionalFormatting sqref="G51">
    <cfRule type="cellIs" dxfId="0" priority="22" stopIfTrue="1" operator="equal">
      <formula>"売"</formula>
    </cfRule>
    <cfRule type="cellIs" dxfId="1" priority="21" stopIfTrue="1" operator="equal">
      <formula>"買"</formula>
    </cfRule>
  </conditionalFormatting>
  <conditionalFormatting sqref="G52">
    <cfRule type="cellIs" dxfId="0" priority="20" stopIfTrue="1" operator="equal">
      <formula>"売"</formula>
    </cfRule>
    <cfRule type="cellIs" dxfId="1" priority="19" stopIfTrue="1" operator="equal">
      <formula>"買"</formula>
    </cfRule>
  </conditionalFormatting>
  <conditionalFormatting sqref="G53">
    <cfRule type="cellIs" dxfId="0" priority="18" stopIfTrue="1" operator="equal">
      <formula>"売"</formula>
    </cfRule>
    <cfRule type="cellIs" dxfId="1" priority="17" stopIfTrue="1" operator="equal">
      <formula>"買"</formula>
    </cfRule>
  </conditionalFormatting>
  <conditionalFormatting sqref="G54">
    <cfRule type="cellIs" dxfId="0" priority="16" stopIfTrue="1" operator="equal">
      <formula>"売"</formula>
    </cfRule>
    <cfRule type="cellIs" dxfId="1" priority="15" stopIfTrue="1" operator="equal">
      <formula>"買"</formula>
    </cfRule>
  </conditionalFormatting>
  <conditionalFormatting sqref="G55">
    <cfRule type="cellIs" dxfId="0" priority="14" stopIfTrue="1" operator="equal">
      <formula>"売"</formula>
    </cfRule>
    <cfRule type="cellIs" dxfId="1" priority="13" stopIfTrue="1" operator="equal">
      <formula>"買"</formula>
    </cfRule>
  </conditionalFormatting>
  <conditionalFormatting sqref="G56">
    <cfRule type="cellIs" dxfId="0" priority="10" stopIfTrue="1" operator="equal">
      <formula>"売"</formula>
    </cfRule>
    <cfRule type="cellIs" dxfId="1" priority="9" stopIfTrue="1" operator="equal">
      <formula>"買"</formula>
    </cfRule>
  </conditionalFormatting>
  <conditionalFormatting sqref="G57">
    <cfRule type="cellIs" dxfId="0" priority="8" stopIfTrue="1" operator="equal">
      <formula>"売"</formula>
    </cfRule>
    <cfRule type="cellIs" dxfId="1" priority="7" stopIfTrue="1" operator="equal">
      <formula>"買"</formula>
    </cfRule>
  </conditionalFormatting>
  <conditionalFormatting sqref="G58">
    <cfRule type="cellIs" dxfId="0" priority="6" stopIfTrue="1" operator="equal">
      <formula>"売"</formula>
    </cfRule>
    <cfRule type="cellIs" dxfId="1" priority="5" stopIfTrue="1" operator="equal">
      <formula>"買"</formula>
    </cfRule>
  </conditionalFormatting>
  <conditionalFormatting sqref="G59">
    <cfRule type="cellIs" dxfId="0" priority="4" stopIfTrue="1" operator="equal">
      <formula>"売"</formula>
    </cfRule>
    <cfRule type="cellIs" dxfId="1" priority="3" stopIfTrue="1" operator="equal">
      <formula>"買"</formula>
    </cfRule>
  </conditionalFormatting>
  <conditionalFormatting sqref="G60">
    <cfRule type="cellIs" dxfId="0" priority="2" stopIfTrue="1" operator="equal">
      <formula>"売"</formula>
    </cfRule>
    <cfRule type="cellIs" dxfId="1" priority="1" stopIfTrue="1" operator="equal">
      <formula>"買"</formula>
    </cfRule>
  </conditionalFormatting>
  <conditionalFormatting sqref="G61">
    <cfRule type="cellIs" dxfId="0" priority="202" stopIfTrue="1" operator="equal">
      <formula>"売"</formula>
    </cfRule>
    <cfRule type="cellIs" dxfId="1" priority="201" stopIfTrue="1" operator="equal">
      <formula>"買"</formula>
    </cfRule>
  </conditionalFormatting>
  <conditionalFormatting sqref="G62">
    <cfRule type="cellIs" dxfId="0" priority="206" stopIfTrue="1" operator="equal">
      <formula>"売"</formula>
    </cfRule>
    <cfRule type="cellIs" dxfId="1" priority="205" stopIfTrue="1" operator="equal">
      <formula>"買"</formula>
    </cfRule>
  </conditionalFormatting>
  <conditionalFormatting sqref="G63">
    <cfRule type="cellIs" dxfId="0" priority="200" stopIfTrue="1" operator="equal">
      <formula>"売"</formula>
    </cfRule>
    <cfRule type="cellIs" dxfId="1" priority="199" stopIfTrue="1" operator="equal">
      <formula>"買"</formula>
    </cfRule>
  </conditionalFormatting>
  <conditionalFormatting sqref="G64">
    <cfRule type="cellIs" dxfId="0" priority="198" stopIfTrue="1" operator="equal">
      <formula>"売"</formula>
    </cfRule>
    <cfRule type="cellIs" dxfId="1" priority="197" stopIfTrue="1" operator="equal">
      <formula>"買"</formula>
    </cfRule>
  </conditionalFormatting>
  <conditionalFormatting sqref="G65">
    <cfRule type="cellIs" dxfId="0" priority="196" stopIfTrue="1" operator="equal">
      <formula>"売"</formula>
    </cfRule>
    <cfRule type="cellIs" dxfId="1" priority="195" stopIfTrue="1" operator="equal">
      <formula>"買"</formula>
    </cfRule>
  </conditionalFormatting>
  <conditionalFormatting sqref="G66">
    <cfRule type="cellIs" dxfId="0" priority="194" stopIfTrue="1" operator="equal">
      <formula>"売"</formula>
    </cfRule>
    <cfRule type="cellIs" dxfId="1" priority="193" stopIfTrue="1" operator="equal">
      <formula>"買"</formula>
    </cfRule>
  </conditionalFormatting>
  <conditionalFormatting sqref="G67">
    <cfRule type="cellIs" dxfId="0" priority="192" stopIfTrue="1" operator="equal">
      <formula>"売"</formula>
    </cfRule>
    <cfRule type="cellIs" dxfId="1" priority="191" stopIfTrue="1" operator="equal">
      <formula>"買"</formula>
    </cfRule>
  </conditionalFormatting>
  <conditionalFormatting sqref="G68">
    <cfRule type="cellIs" dxfId="0" priority="190" stopIfTrue="1" operator="equal">
      <formula>"売"</formula>
    </cfRule>
    <cfRule type="cellIs" dxfId="1" priority="189" stopIfTrue="1" operator="equal">
      <formula>"買"</formula>
    </cfRule>
  </conditionalFormatting>
  <conditionalFormatting sqref="G69">
    <cfRule type="cellIs" dxfId="0" priority="186" stopIfTrue="1" operator="equal">
      <formula>"売"</formula>
    </cfRule>
    <cfRule type="cellIs" dxfId="1" priority="185" stopIfTrue="1" operator="equal">
      <formula>"買"</formula>
    </cfRule>
  </conditionalFormatting>
  <conditionalFormatting sqref="G70">
    <cfRule type="cellIs" dxfId="0" priority="184" stopIfTrue="1" operator="equal">
      <formula>"売"</formula>
    </cfRule>
    <cfRule type="cellIs" dxfId="1" priority="183" stopIfTrue="1" operator="equal">
      <formula>"買"</formula>
    </cfRule>
  </conditionalFormatting>
  <conditionalFormatting sqref="G71">
    <cfRule type="cellIs" dxfId="0" priority="182" stopIfTrue="1" operator="equal">
      <formula>"売"</formula>
    </cfRule>
    <cfRule type="cellIs" dxfId="1" priority="181" stopIfTrue="1" operator="equal">
      <formula>"買"</formula>
    </cfRule>
  </conditionalFormatting>
  <conditionalFormatting sqref="G72">
    <cfRule type="cellIs" dxfId="0" priority="180" stopIfTrue="1" operator="equal">
      <formula>"売"</formula>
    </cfRule>
    <cfRule type="cellIs" dxfId="1" priority="179" stopIfTrue="1" operator="equal">
      <formula>"買"</formula>
    </cfRule>
  </conditionalFormatting>
  <conditionalFormatting sqref="G73">
    <cfRule type="cellIs" dxfId="0" priority="178" stopIfTrue="1" operator="equal">
      <formula>"売"</formula>
    </cfRule>
    <cfRule type="cellIs" dxfId="1" priority="177" stopIfTrue="1" operator="equal">
      <formula>"買"</formula>
    </cfRule>
  </conditionalFormatting>
  <conditionalFormatting sqref="G74">
    <cfRule type="cellIs" dxfId="0" priority="176" stopIfTrue="1" operator="equal">
      <formula>"売"</formula>
    </cfRule>
    <cfRule type="cellIs" dxfId="1" priority="175" stopIfTrue="1" operator="equal">
      <formula>"買"</formula>
    </cfRule>
  </conditionalFormatting>
  <conditionalFormatting sqref="G75">
    <cfRule type="cellIs" dxfId="0" priority="174" stopIfTrue="1" operator="equal">
      <formula>"売"</formula>
    </cfRule>
    <cfRule type="cellIs" dxfId="1" priority="173" stopIfTrue="1" operator="equal">
      <formula>"買"</formula>
    </cfRule>
  </conditionalFormatting>
  <conditionalFormatting sqref="G76">
    <cfRule type="cellIs" dxfId="0" priority="172" stopIfTrue="1" operator="equal">
      <formula>"売"</formula>
    </cfRule>
    <cfRule type="cellIs" dxfId="1" priority="171" stopIfTrue="1" operator="equal">
      <formula>"買"</formula>
    </cfRule>
  </conditionalFormatting>
  <conditionalFormatting sqref="G77">
    <cfRule type="cellIs" dxfId="0" priority="170" stopIfTrue="1" operator="equal">
      <formula>"売"</formula>
    </cfRule>
    <cfRule type="cellIs" dxfId="1" priority="169" stopIfTrue="1" operator="equal">
      <formula>"買"</formula>
    </cfRule>
  </conditionalFormatting>
  <conditionalFormatting sqref="G78">
    <cfRule type="cellIs" dxfId="0" priority="168" stopIfTrue="1" operator="equal">
      <formula>"売"</formula>
    </cfRule>
    <cfRule type="cellIs" dxfId="1" priority="167" stopIfTrue="1" operator="equal">
      <formula>"買"</formula>
    </cfRule>
  </conditionalFormatting>
  <conditionalFormatting sqref="G79">
    <cfRule type="cellIs" dxfId="0" priority="166" stopIfTrue="1" operator="equal">
      <formula>"売"</formula>
    </cfRule>
    <cfRule type="cellIs" dxfId="1" priority="165" stopIfTrue="1" operator="equal">
      <formula>"買"</formula>
    </cfRule>
  </conditionalFormatting>
  <conditionalFormatting sqref="G80">
    <cfRule type="cellIs" dxfId="0" priority="164" stopIfTrue="1" operator="equal">
      <formula>"売"</formula>
    </cfRule>
    <cfRule type="cellIs" dxfId="1" priority="163" stopIfTrue="1" operator="equal">
      <formula>"買"</formula>
    </cfRule>
  </conditionalFormatting>
  <conditionalFormatting sqref="G81">
    <cfRule type="cellIs" dxfId="0" priority="162" stopIfTrue="1" operator="equal">
      <formula>"売"</formula>
    </cfRule>
    <cfRule type="cellIs" dxfId="1" priority="161" stopIfTrue="1" operator="equal">
      <formula>"買"</formula>
    </cfRule>
  </conditionalFormatting>
  <conditionalFormatting sqref="G82">
    <cfRule type="cellIs" dxfId="0" priority="160" stopIfTrue="1" operator="equal">
      <formula>"売"</formula>
    </cfRule>
    <cfRule type="cellIs" dxfId="1" priority="159" stopIfTrue="1" operator="equal">
      <formula>"買"</formula>
    </cfRule>
  </conditionalFormatting>
  <conditionalFormatting sqref="G83">
    <cfRule type="cellIs" dxfId="0" priority="158" stopIfTrue="1" operator="equal">
      <formula>"売"</formula>
    </cfRule>
    <cfRule type="cellIs" dxfId="1" priority="157" stopIfTrue="1" operator="equal">
      <formula>"買"</formula>
    </cfRule>
  </conditionalFormatting>
  <conditionalFormatting sqref="G84">
    <cfRule type="cellIs" dxfId="0" priority="156" stopIfTrue="1" operator="equal">
      <formula>"売"</formula>
    </cfRule>
    <cfRule type="cellIs" dxfId="1" priority="155" stopIfTrue="1" operator="equal">
      <formula>"買"</formula>
    </cfRule>
  </conditionalFormatting>
  <conditionalFormatting sqref="G85">
    <cfRule type="cellIs" dxfId="0" priority="154" stopIfTrue="1" operator="equal">
      <formula>"売"</formula>
    </cfRule>
    <cfRule type="cellIs" dxfId="1" priority="153" stopIfTrue="1" operator="equal">
      <formula>"買"</formula>
    </cfRule>
  </conditionalFormatting>
  <conditionalFormatting sqref="G86">
    <cfRule type="cellIs" dxfId="0" priority="152" stopIfTrue="1" operator="equal">
      <formula>"売"</formula>
    </cfRule>
    <cfRule type="cellIs" dxfId="1" priority="151" stopIfTrue="1" operator="equal">
      <formula>"買"</formula>
    </cfRule>
  </conditionalFormatting>
  <conditionalFormatting sqref="G87">
    <cfRule type="cellIs" dxfId="0" priority="150" stopIfTrue="1" operator="equal">
      <formula>"売"</formula>
    </cfRule>
    <cfRule type="cellIs" dxfId="1" priority="149" stopIfTrue="1" operator="equal">
      <formula>"買"</formula>
    </cfRule>
  </conditionalFormatting>
  <conditionalFormatting sqref="G88">
    <cfRule type="cellIs" dxfId="0" priority="148" stopIfTrue="1" operator="equal">
      <formula>"売"</formula>
    </cfRule>
    <cfRule type="cellIs" dxfId="1" priority="147" stopIfTrue="1" operator="equal">
      <formula>"買"</formula>
    </cfRule>
  </conditionalFormatting>
  <conditionalFormatting sqref="G89">
    <cfRule type="cellIs" dxfId="0" priority="146" stopIfTrue="1" operator="equal">
      <formula>"売"</formula>
    </cfRule>
    <cfRule type="cellIs" dxfId="1" priority="145" stopIfTrue="1" operator="equal">
      <formula>"買"</formula>
    </cfRule>
  </conditionalFormatting>
  <conditionalFormatting sqref="G90:G108">
    <cfRule type="cellIs" dxfId="1" priority="417" stopIfTrue="1" operator="equal">
      <formula>"買"</formula>
    </cfRule>
    <cfRule type="cellIs" dxfId="0" priority="418" stopIfTrue="1" operator="equal">
      <formula>"売"</formula>
    </cfRule>
  </conditionalFormatting>
  <dataValidations count="1">
    <dataValidation type="list" allowBlank="1" showInputMessage="1" showErrorMessage="1" sqref="G9 G10 G11 G12 G13 G14 G15 G16 G17 G18 G19 G20 G21 G22 G23 G24 G25 G26 G27 G28 G29 G30 G31 G32 G33 G34 G35 G36 G37 G38 G39 G40 G41 G42 G43 G44 G45 G46 G47 G48 G49 G50 G51 G52 G53 G54 G55 G56 G57 G58 G59 G60 G61 G62 G63 G64 G65 G66 G67 G68 G69 G70 G71 G72 G73 G74 G75 G76 G77 G78 G79 G80 G81 G82 G83 G84 G85 G86 G87 G88 G89 G90:G108">
      <formula1>"買,売"</formula1>
    </dataValidation>
  </dataValidations>
  <pageMargins left="0.7" right="0.7" top="0.75" bottom="0.75" header="0.3" footer="0.3"/>
  <pageSetup paperSize="9" orientation="portrait" horizontalDpi="600" vertic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Y109"/>
  <sheetViews>
    <sheetView workbookViewId="0">
      <pane ySplit="8" topLeftCell="A44" activePane="bottomLeft" state="frozen"/>
      <selection/>
      <selection pane="bottomLeft" activeCell="N60" sqref="N60"/>
    </sheetView>
  </sheetViews>
  <sheetFormatPr defaultColWidth="8.88888888888889" defaultRowHeight="13.2"/>
  <cols>
    <col min="1" max="1" width="2.87962962962963" customWidth="1"/>
    <col min="2" max="18" width="6.62962962962963" customWidth="1"/>
    <col min="22" max="22" width="10.8796296296296" style="1" hidden="1" customWidth="1"/>
    <col min="23" max="23" width="8.88888888888889" hidden="1" customWidth="1"/>
  </cols>
  <sheetData>
    <row r="2" spans="2:20">
      <c r="B2" s="2" t="s">
        <v>10</v>
      </c>
      <c r="C2" s="2"/>
      <c r="D2" s="54" t="s">
        <v>11</v>
      </c>
      <c r="E2" s="54"/>
      <c r="F2" s="2" t="s">
        <v>12</v>
      </c>
      <c r="G2" s="2"/>
      <c r="H2" s="3" t="s">
        <v>13</v>
      </c>
      <c r="I2" s="3"/>
      <c r="J2" s="2" t="s">
        <v>14</v>
      </c>
      <c r="K2" s="2"/>
      <c r="L2" s="55">
        <v>1000000</v>
      </c>
      <c r="M2" s="54"/>
      <c r="N2" s="2" t="s">
        <v>15</v>
      </c>
      <c r="O2" s="2"/>
      <c r="P2" s="26">
        <f>SUM(L2,D4)</f>
        <v>3433573.18899994</v>
      </c>
      <c r="Q2" s="3"/>
      <c r="R2" s="49"/>
      <c r="S2" s="49"/>
      <c r="T2" s="49"/>
    </row>
    <row r="3" ht="57" customHeight="1" spans="2:19">
      <c r="B3" s="2" t="s">
        <v>16</v>
      </c>
      <c r="C3" s="2"/>
      <c r="D3" s="4" t="s">
        <v>56</v>
      </c>
      <c r="E3" s="4"/>
      <c r="F3" s="4"/>
      <c r="G3" s="4"/>
      <c r="H3" s="4"/>
      <c r="I3" s="4"/>
      <c r="J3" s="2" t="s">
        <v>18</v>
      </c>
      <c r="K3" s="2"/>
      <c r="L3" s="4" t="s">
        <v>57</v>
      </c>
      <c r="M3" s="27"/>
      <c r="N3" s="27"/>
      <c r="O3" s="27"/>
      <c r="P3" s="27"/>
      <c r="Q3" s="27"/>
      <c r="R3" s="49"/>
      <c r="S3" s="49"/>
    </row>
    <row r="4" spans="2:20">
      <c r="B4" s="2" t="s">
        <v>20</v>
      </c>
      <c r="C4" s="2"/>
      <c r="D4" s="5">
        <f>SUM($R$9:$S$993)</f>
        <v>2433573.18899994</v>
      </c>
      <c r="E4" s="5"/>
      <c r="F4" s="2" t="s">
        <v>21</v>
      </c>
      <c r="G4" s="2"/>
      <c r="H4" s="6">
        <f>SUM($T$9:$U$108)</f>
        <v>1359</v>
      </c>
      <c r="I4" s="3"/>
      <c r="J4" s="28" t="s">
        <v>22</v>
      </c>
      <c r="K4" s="28"/>
      <c r="L4" s="26">
        <f>MAX($C$9:$D$990)-C9</f>
        <v>2449837.92924642</v>
      </c>
      <c r="M4" s="26"/>
      <c r="N4" s="28" t="s">
        <v>23</v>
      </c>
      <c r="O4" s="28"/>
      <c r="P4" s="5">
        <f>SUMIF(R9:S990,"&lt;0",R9:S990)</f>
        <v>-4366974.69472753</v>
      </c>
      <c r="Q4" s="5"/>
      <c r="R4" s="49"/>
      <c r="S4" s="49"/>
      <c r="T4" s="49"/>
    </row>
    <row r="5" spans="2:20">
      <c r="B5" s="7" t="s">
        <v>24</v>
      </c>
      <c r="C5" s="3">
        <f>COUNTIF($R$9:$R$990,"&gt;0")</f>
        <v>29</v>
      </c>
      <c r="D5" s="2" t="s">
        <v>25</v>
      </c>
      <c r="E5" s="8">
        <f>COUNTIF($R$9:$R$990,"&lt;0")</f>
        <v>23</v>
      </c>
      <c r="F5" s="2" t="s">
        <v>26</v>
      </c>
      <c r="G5" s="3">
        <f>COUNTIF($R$9:$R$990,"=0")</f>
        <v>0</v>
      </c>
      <c r="H5" s="2" t="s">
        <v>27</v>
      </c>
      <c r="I5" s="29">
        <f>C5/SUM(C5,E5,G5)</f>
        <v>0.557692307692308</v>
      </c>
      <c r="J5" s="7" t="s">
        <v>28</v>
      </c>
      <c r="K5" s="2"/>
      <c r="L5" s="30">
        <f>MAX(V9:V993)</f>
        <v>2</v>
      </c>
      <c r="M5" s="31"/>
      <c r="N5" s="32" t="s">
        <v>29</v>
      </c>
      <c r="O5" s="33"/>
      <c r="P5" s="30">
        <f>MAX(W9:W993)</f>
        <v>6</v>
      </c>
      <c r="Q5" s="31"/>
      <c r="R5" s="49"/>
      <c r="S5" s="49"/>
      <c r="T5" s="49"/>
    </row>
    <row r="6" spans="2:20">
      <c r="B6" s="9"/>
      <c r="C6" s="10"/>
      <c r="D6" s="11"/>
      <c r="E6" s="12"/>
      <c r="F6" s="9"/>
      <c r="G6" s="12"/>
      <c r="H6" s="9"/>
      <c r="I6" s="34"/>
      <c r="J6" s="9"/>
      <c r="K6" s="9"/>
      <c r="L6" s="12"/>
      <c r="M6" s="12"/>
      <c r="N6" s="35"/>
      <c r="O6" s="35"/>
      <c r="P6" s="36"/>
      <c r="Q6" s="31"/>
      <c r="R6" s="49"/>
      <c r="S6" s="49"/>
      <c r="T6" s="49"/>
    </row>
    <row r="7" spans="2:21">
      <c r="B7" s="13" t="s">
        <v>30</v>
      </c>
      <c r="C7" s="14" t="s">
        <v>31</v>
      </c>
      <c r="D7" s="15"/>
      <c r="E7" s="16" t="s">
        <v>32</v>
      </c>
      <c r="F7" s="17"/>
      <c r="G7" s="17"/>
      <c r="H7" s="17"/>
      <c r="I7" s="37"/>
      <c r="J7" s="38" t="s">
        <v>33</v>
      </c>
      <c r="K7" s="39"/>
      <c r="L7" s="40"/>
      <c r="M7" s="41" t="s">
        <v>34</v>
      </c>
      <c r="N7" s="42" t="s">
        <v>35</v>
      </c>
      <c r="O7" s="43"/>
      <c r="P7" s="43"/>
      <c r="Q7" s="50"/>
      <c r="R7" s="51" t="s">
        <v>36</v>
      </c>
      <c r="S7" s="51"/>
      <c r="T7" s="51"/>
      <c r="U7" s="51"/>
    </row>
    <row r="8" spans="2:21">
      <c r="B8" s="18"/>
      <c r="C8" s="19"/>
      <c r="D8" s="20"/>
      <c r="E8" s="21" t="s">
        <v>37</v>
      </c>
      <c r="F8" s="21" t="s">
        <v>38</v>
      </c>
      <c r="G8" s="21" t="s">
        <v>39</v>
      </c>
      <c r="H8" s="22" t="s">
        <v>40</v>
      </c>
      <c r="I8" s="37"/>
      <c r="J8" s="44" t="s">
        <v>41</v>
      </c>
      <c r="K8" s="45" t="s">
        <v>42</v>
      </c>
      <c r="L8" s="40"/>
      <c r="M8" s="41"/>
      <c r="N8" s="46" t="s">
        <v>37</v>
      </c>
      <c r="O8" s="46" t="s">
        <v>38</v>
      </c>
      <c r="P8" s="47" t="s">
        <v>40</v>
      </c>
      <c r="Q8" s="50"/>
      <c r="R8" s="51" t="s">
        <v>43</v>
      </c>
      <c r="S8" s="51"/>
      <c r="T8" s="51" t="s">
        <v>41</v>
      </c>
      <c r="U8" s="51"/>
    </row>
    <row r="9" spans="2:23">
      <c r="B9" s="23">
        <v>1</v>
      </c>
      <c r="C9" s="24">
        <v>1000000</v>
      </c>
      <c r="D9" s="24"/>
      <c r="E9" s="23">
        <v>2014</v>
      </c>
      <c r="F9" s="25">
        <v>43761</v>
      </c>
      <c r="G9" s="23" t="s">
        <v>44</v>
      </c>
      <c r="H9" s="23">
        <v>137.08</v>
      </c>
      <c r="I9" s="23"/>
      <c r="J9" s="23">
        <v>6</v>
      </c>
      <c r="K9" s="24">
        <f t="shared" ref="K9:K42" si="0">IF(J9="","",C9*0.01)</f>
        <v>10000</v>
      </c>
      <c r="L9" s="24"/>
      <c r="M9" s="48">
        <f>IF(J9="","",(K9/J9)/LOOKUP(RIGHT($D$2,3),定数!$A$6:$A$13,定数!$B$6:$B$13))</f>
        <v>16.6666666666667</v>
      </c>
      <c r="N9" s="23">
        <v>2014</v>
      </c>
      <c r="O9" s="25">
        <v>43768</v>
      </c>
      <c r="P9" s="23">
        <v>137.96</v>
      </c>
      <c r="Q9" s="23"/>
      <c r="R9" s="52">
        <f>IF(P9="","",T9*M9*LOOKUP(RIGHT($D$2,3),定数!$A$6:$A$13,定数!$B$6:$B$13))</f>
        <v>146666.666666666</v>
      </c>
      <c r="S9" s="52"/>
      <c r="T9" s="53">
        <f>IF(P9="","",IF(G9="買",(P9-H9),(H9-P9))*IF(RIGHT($D$2,3)="JPY",100,10000))</f>
        <v>87.9999999999995</v>
      </c>
      <c r="U9" s="53"/>
      <c r="V9" s="56">
        <f>IF(T9&lt;&gt;"",IF(T9&gt;0,1+V8,0),"")</f>
        <v>1</v>
      </c>
      <c r="W9">
        <f>IF(T9&lt;&gt;"",IF(T9&lt;0,1+W8,0),"")</f>
        <v>0</v>
      </c>
    </row>
    <row r="10" spans="2:23">
      <c r="B10" s="23">
        <v>2</v>
      </c>
      <c r="C10" s="24">
        <f>IF(R9="","",C9+R9)</f>
        <v>1146666.66666667</v>
      </c>
      <c r="D10" s="24"/>
      <c r="E10" s="57"/>
      <c r="F10" s="25">
        <v>43800</v>
      </c>
      <c r="G10" s="23" t="s">
        <v>44</v>
      </c>
      <c r="H10" s="23">
        <v>148.16</v>
      </c>
      <c r="I10" s="23"/>
      <c r="J10" s="23">
        <v>10</v>
      </c>
      <c r="K10" s="24">
        <f t="shared" si="0"/>
        <v>11466.6666666667</v>
      </c>
      <c r="L10" s="24"/>
      <c r="M10" s="48">
        <f>IF(J10="","",(K10/J10)/LOOKUP(RIGHT($D$2,3),定数!$A$6:$A$13,定数!$B$6:$B$13))</f>
        <v>11.4666666666667</v>
      </c>
      <c r="N10" s="23" t="s">
        <v>46</v>
      </c>
      <c r="O10" s="25">
        <v>43801</v>
      </c>
      <c r="P10" s="23">
        <v>147.07</v>
      </c>
      <c r="Q10" s="23"/>
      <c r="R10" s="52">
        <f>IF(P10="","",T10*M10*LOOKUP(RIGHT($D$2,3),定数!$A$6:$A$13,定数!$B$6:$B$13))</f>
        <v>-124986.666666667</v>
      </c>
      <c r="S10" s="52"/>
      <c r="T10" s="53">
        <f>IF(P10="","",IF(G10="買",(P10-H10),(H10-P10))*IF(RIGHT($D$2,3)="JPY",100,10000))</f>
        <v>-109</v>
      </c>
      <c r="U10" s="53"/>
      <c r="V10" s="1">
        <f>IF(T10&lt;&gt;"",IF(T10&gt;0,1+V9,0),"")</f>
        <v>0</v>
      </c>
      <c r="W10">
        <f t="shared" ref="W10:W73" si="1">IF(T10&lt;&gt;"",IF(T10&lt;0,1+W9,0),"")</f>
        <v>1</v>
      </c>
    </row>
    <row r="11" spans="2:23">
      <c r="B11" s="23">
        <v>3</v>
      </c>
      <c r="C11" s="24">
        <f t="shared" ref="C11:C64" si="2">IF(R10="","",C10+R10)</f>
        <v>1021680</v>
      </c>
      <c r="D11" s="24"/>
      <c r="E11" s="23" t="s">
        <v>46</v>
      </c>
      <c r="F11" s="25">
        <v>43802</v>
      </c>
      <c r="G11" s="23" t="s">
        <v>44</v>
      </c>
      <c r="H11" s="23">
        <v>147.91</v>
      </c>
      <c r="I11" s="23"/>
      <c r="J11" s="23">
        <v>10</v>
      </c>
      <c r="K11" s="24">
        <f t="shared" si="0"/>
        <v>10216.8</v>
      </c>
      <c r="L11" s="24"/>
      <c r="M11" s="48">
        <f>IF(J11="","",(K11/J11)/LOOKUP(RIGHT($D$2,3),定数!$A$6:$A$13,定数!$B$6:$B$13))</f>
        <v>10.2168</v>
      </c>
      <c r="N11" s="23" t="s">
        <v>46</v>
      </c>
      <c r="O11" s="25">
        <v>43806</v>
      </c>
      <c r="P11" s="23">
        <v>149.03</v>
      </c>
      <c r="Q11" s="23"/>
      <c r="R11" s="52">
        <f>IF(P11="","",T11*M11*LOOKUP(RIGHT($D$2,3),定数!$A$6:$A$13,定数!$B$6:$B$13))</f>
        <v>114428.16</v>
      </c>
      <c r="S11" s="52"/>
      <c r="T11" s="53">
        <f>IF(P11="","",IF(G11="買",(P11-H11),(H11-P11))*IF(RIGHT($D$2,3)="JPY",100,10000))</f>
        <v>112</v>
      </c>
      <c r="U11" s="53"/>
      <c r="V11" s="1">
        <f>IF(T11&lt;&gt;"",IF(T11&gt;0,1+V10,0),"")</f>
        <v>1</v>
      </c>
      <c r="W11">
        <f t="shared" si="1"/>
        <v>0</v>
      </c>
    </row>
    <row r="12" s="79" customFormat="1" spans="2:23">
      <c r="B12" s="23">
        <v>4</v>
      </c>
      <c r="C12" s="24">
        <f t="shared" si="2"/>
        <v>1136108.16</v>
      </c>
      <c r="D12" s="24"/>
      <c r="E12" s="23">
        <v>2015</v>
      </c>
      <c r="F12" s="25">
        <v>43554</v>
      </c>
      <c r="G12" s="23" t="s">
        <v>47</v>
      </c>
      <c r="H12" s="23">
        <v>129</v>
      </c>
      <c r="I12" s="23"/>
      <c r="J12" s="23">
        <v>15</v>
      </c>
      <c r="K12" s="24">
        <f t="shared" si="0"/>
        <v>11361.0816</v>
      </c>
      <c r="L12" s="24"/>
      <c r="M12" s="48">
        <f>IF(J12="","",(K12/J12)/LOOKUP(RIGHT($D$2,3),定数!$A$6:$A$13,定数!$B$6:$B$13))</f>
        <v>7.57405439999999</v>
      </c>
      <c r="N12" s="23">
        <v>2015</v>
      </c>
      <c r="O12" s="25">
        <v>43556</v>
      </c>
      <c r="P12" s="23">
        <v>130.4</v>
      </c>
      <c r="Q12" s="23"/>
      <c r="R12" s="52">
        <f>IF(P12="","",T12*M12*LOOKUP(RIGHT($D$2,3),定数!$A$6:$A$13,定数!$B$6:$B$13))</f>
        <v>-106036.761600001</v>
      </c>
      <c r="S12" s="52"/>
      <c r="T12" s="53">
        <f>IF(P12="","",IF(G12="買",(P12-H12),(H12-P12))*IF(RIGHT($D$2,3)="JPY",100,10000))</f>
        <v>-140.000000000001</v>
      </c>
      <c r="U12" s="53"/>
      <c r="V12" s="86">
        <f>IF(T12&lt;&gt;"",IF(T12&gt;0,1+V11,0),"")</f>
        <v>0</v>
      </c>
      <c r="W12" s="79">
        <f t="shared" si="1"/>
        <v>1</v>
      </c>
    </row>
    <row r="13" s="79" customFormat="1" spans="2:24">
      <c r="B13" s="23">
        <v>5</v>
      </c>
      <c r="C13" s="24">
        <f t="shared" si="2"/>
        <v>1030071.3984</v>
      </c>
      <c r="D13" s="24"/>
      <c r="E13" s="23" t="s">
        <v>46</v>
      </c>
      <c r="F13" s="25">
        <v>43560</v>
      </c>
      <c r="G13" s="23" t="s">
        <v>44</v>
      </c>
      <c r="H13" s="23">
        <v>130.97</v>
      </c>
      <c r="I13" s="23"/>
      <c r="J13" s="23">
        <v>10</v>
      </c>
      <c r="K13" s="24">
        <f t="shared" ref="K13:K15" si="3">IF(J13="","",C13*0.01)</f>
        <v>10300.713984</v>
      </c>
      <c r="L13" s="24"/>
      <c r="M13" s="48">
        <f>IF(J13="","",(K13/J13)/LOOKUP(RIGHT($D$2,3),定数!$A$6:$A$13,定数!$B$6:$B$13))</f>
        <v>10.300713984</v>
      </c>
      <c r="N13" s="23" t="s">
        <v>46</v>
      </c>
      <c r="O13" s="25">
        <v>43561</v>
      </c>
      <c r="P13" s="23">
        <v>130</v>
      </c>
      <c r="Q13" s="23"/>
      <c r="R13" s="52">
        <f>IF(P13="","",T13*M13*LOOKUP(RIGHT($D$2,3),定数!$A$6:$A$13,定数!$B$6:$B$13))</f>
        <v>-99916.9256447998</v>
      </c>
      <c r="S13" s="52"/>
      <c r="T13" s="53">
        <f>IF(P13="","",IF(G13="買",(P13-H13),(H13-P13))*IF(RIGHT($D$2,3)="JPY",100,10000))</f>
        <v>-96.9999999999999</v>
      </c>
      <c r="U13" s="53"/>
      <c r="V13" s="86">
        <f t="shared" ref="V13:V22" si="4">IF(T13&lt;&gt;"",IF(T13&gt;0,1+V12,0),"")</f>
        <v>0</v>
      </c>
      <c r="W13" s="79">
        <f t="shared" si="1"/>
        <v>2</v>
      </c>
      <c r="X13" s="87" t="s">
        <v>48</v>
      </c>
    </row>
    <row r="14" spans="2:24">
      <c r="B14" s="23">
        <v>6</v>
      </c>
      <c r="C14" s="24">
        <f t="shared" si="2"/>
        <v>930154.472755199</v>
      </c>
      <c r="D14" s="24"/>
      <c r="E14" s="23" t="s">
        <v>46</v>
      </c>
      <c r="F14" s="25">
        <v>43578</v>
      </c>
      <c r="G14" s="23" t="s">
        <v>44</v>
      </c>
      <c r="H14" s="23">
        <v>129.67</v>
      </c>
      <c r="I14" s="23"/>
      <c r="J14" s="23">
        <v>18</v>
      </c>
      <c r="K14" s="24">
        <f t="shared" si="3"/>
        <v>9301.54472755199</v>
      </c>
      <c r="L14" s="24"/>
      <c r="M14" s="48">
        <f>IF(J14="","",(K14/J14)/LOOKUP(RIGHT($D$2,3),定数!$A$6:$A$13,定数!$B$6:$B$13))</f>
        <v>5.16752484863999</v>
      </c>
      <c r="N14" s="23" t="s">
        <v>46</v>
      </c>
      <c r="O14" s="25">
        <v>43583</v>
      </c>
      <c r="P14" s="23">
        <v>132.02</v>
      </c>
      <c r="Q14" s="23"/>
      <c r="R14" s="52">
        <f>IF(P14="","",T14*M14*LOOKUP(RIGHT($D$2,3),定数!$A$6:$A$13,定数!$B$6:$B$13))</f>
        <v>121436.833943041</v>
      </c>
      <c r="S14" s="52"/>
      <c r="T14" s="53">
        <f>IF(P14="","",IF(G14="買",(P14-H14),(H14-P14))*IF(RIGHT($D$2,3)="JPY",100,10000))</f>
        <v>235.000000000002</v>
      </c>
      <c r="U14" s="53"/>
      <c r="V14" s="86">
        <f t="shared" si="4"/>
        <v>1</v>
      </c>
      <c r="W14" s="79">
        <f t="shared" si="1"/>
        <v>0</v>
      </c>
      <c r="X14" s="79"/>
    </row>
    <row r="15" spans="2:24">
      <c r="B15" s="23">
        <v>7</v>
      </c>
      <c r="C15" s="24">
        <f t="shared" si="2"/>
        <v>1051591.30669824</v>
      </c>
      <c r="D15" s="24"/>
      <c r="E15" s="23"/>
      <c r="F15" s="25">
        <v>43596</v>
      </c>
      <c r="G15" s="23" t="s">
        <v>44</v>
      </c>
      <c r="H15" s="23">
        <v>134.24</v>
      </c>
      <c r="I15" s="23"/>
      <c r="J15" s="23">
        <v>7</v>
      </c>
      <c r="K15" s="24">
        <f t="shared" si="3"/>
        <v>10515.9130669824</v>
      </c>
      <c r="L15" s="24"/>
      <c r="M15" s="48">
        <f>IF(J15="","",(K15/J15)/LOOKUP(RIGHT($D$2,3),定数!$A$6:$A$13,定数!$B$6:$B$13))</f>
        <v>15.022732952832</v>
      </c>
      <c r="N15" s="23" t="s">
        <v>46</v>
      </c>
      <c r="O15" s="25">
        <v>43597</v>
      </c>
      <c r="P15" s="23">
        <v>135.08</v>
      </c>
      <c r="Q15" s="23"/>
      <c r="R15" s="52">
        <f>IF(P15="","",T15*M15*LOOKUP(RIGHT($D$2,3),定数!$A$6:$A$13,定数!$B$6:$B$13))</f>
        <v>126190.956803789</v>
      </c>
      <c r="S15" s="52"/>
      <c r="T15" s="53">
        <f>IF(P15="","",IF(G15="買",(P15-H15),(H15-P15))*IF(RIGHT($D$2,3)="JPY",100,10000))</f>
        <v>84.0000000000003</v>
      </c>
      <c r="U15" s="53"/>
      <c r="V15" s="86">
        <f t="shared" si="4"/>
        <v>2</v>
      </c>
      <c r="W15" s="79">
        <f t="shared" si="1"/>
        <v>0</v>
      </c>
      <c r="X15" s="79"/>
    </row>
    <row r="16" spans="2:23">
      <c r="B16" s="23">
        <v>8</v>
      </c>
      <c r="C16" s="24">
        <f t="shared" si="2"/>
        <v>1177782.26350203</v>
      </c>
      <c r="D16" s="24"/>
      <c r="E16" s="23" t="s">
        <v>46</v>
      </c>
      <c r="F16" s="25">
        <v>43672</v>
      </c>
      <c r="G16" s="23" t="s">
        <v>44</v>
      </c>
      <c r="H16" s="23">
        <v>136.28</v>
      </c>
      <c r="I16" s="23"/>
      <c r="J16" s="23">
        <v>7</v>
      </c>
      <c r="K16" s="24">
        <f t="shared" si="0"/>
        <v>11777.8226350203</v>
      </c>
      <c r="L16" s="24"/>
      <c r="M16" s="48">
        <f>IF(J16="","",(K16/J16)/LOOKUP(RIGHT($D$2,3),定数!$A$6:$A$13,定数!$B$6:$B$13))</f>
        <v>16.8254609071718</v>
      </c>
      <c r="N16" s="23" t="s">
        <v>46</v>
      </c>
      <c r="O16" s="25">
        <v>43675</v>
      </c>
      <c r="P16" s="23">
        <v>135.52</v>
      </c>
      <c r="Q16" s="23"/>
      <c r="R16" s="52">
        <f>IF(P16="","",T16*M16*LOOKUP(RIGHT($D$2,3),定数!$A$6:$A$13,定数!$B$6:$B$13))</f>
        <v>-127873.502894504</v>
      </c>
      <c r="S16" s="52"/>
      <c r="T16" s="53">
        <f>IF(P16="","",IF(G16="買",(P16-H16),(H16-P16))*IF(RIGHT($D$2,3)="JPY",100,10000))</f>
        <v>-75.9999999999991</v>
      </c>
      <c r="U16" s="53"/>
      <c r="V16" s="1">
        <f t="shared" si="4"/>
        <v>0</v>
      </c>
      <c r="W16">
        <f t="shared" si="1"/>
        <v>1</v>
      </c>
    </row>
    <row r="17" s="79" customFormat="1" spans="2:23">
      <c r="B17" s="23">
        <v>9</v>
      </c>
      <c r="C17" s="24">
        <f t="shared" si="2"/>
        <v>1049908.76060752</v>
      </c>
      <c r="D17" s="24"/>
      <c r="E17" s="23" t="s">
        <v>46</v>
      </c>
      <c r="F17" s="25">
        <v>43683</v>
      </c>
      <c r="G17" s="23" t="s">
        <v>44</v>
      </c>
      <c r="H17" s="23">
        <v>136.49</v>
      </c>
      <c r="I17" s="23"/>
      <c r="J17" s="23">
        <v>7</v>
      </c>
      <c r="K17" s="24">
        <f t="shared" si="0"/>
        <v>10499.0876060752</v>
      </c>
      <c r="L17" s="24"/>
      <c r="M17" s="48">
        <f>IF(J17="","",(K17/J17)/LOOKUP(RIGHT($D$2,3),定数!$A$6:$A$13,定数!$B$6:$B$13))</f>
        <v>14.9986965801075</v>
      </c>
      <c r="N17" s="23" t="s">
        <v>46</v>
      </c>
      <c r="O17" s="25">
        <v>43686</v>
      </c>
      <c r="P17" s="23">
        <v>137.34</v>
      </c>
      <c r="Q17" s="23"/>
      <c r="R17" s="52">
        <f>IF(P17="","",T17*M17*LOOKUP(RIGHT($D$2,3),定数!$A$6:$A$13,定数!$B$6:$B$13))</f>
        <v>127488.920930913</v>
      </c>
      <c r="S17" s="52"/>
      <c r="T17" s="53">
        <f>IF(P17="","",IF(G17="買",(P17-H17),(H17-P17))*IF(RIGHT($D$2,3)="JPY",100,10000))</f>
        <v>84.9999999999994</v>
      </c>
      <c r="U17" s="53"/>
      <c r="V17" s="86">
        <f t="shared" si="4"/>
        <v>1</v>
      </c>
      <c r="W17" s="79">
        <f t="shared" si="1"/>
        <v>0</v>
      </c>
    </row>
    <row r="18" s="79" customFormat="1" spans="2:24">
      <c r="B18" s="23">
        <v>10</v>
      </c>
      <c r="C18" s="24">
        <f t="shared" si="2"/>
        <v>1177397.68153844</v>
      </c>
      <c r="D18" s="24"/>
      <c r="E18" s="23" t="s">
        <v>46</v>
      </c>
      <c r="F18" s="25">
        <v>43776</v>
      </c>
      <c r="G18" s="23" t="s">
        <v>47</v>
      </c>
      <c r="H18" s="23">
        <v>134.74</v>
      </c>
      <c r="I18" s="23"/>
      <c r="J18" s="23">
        <v>13</v>
      </c>
      <c r="K18" s="24">
        <f t="shared" si="0"/>
        <v>11773.9768153844</v>
      </c>
      <c r="L18" s="24"/>
      <c r="M18" s="48">
        <f>IF(J18="","",(K18/J18)/LOOKUP(RIGHT($D$2,3),定数!$A$6:$A$13,定数!$B$6:$B$13))</f>
        <v>9.05690524260336</v>
      </c>
      <c r="N18" s="23" t="s">
        <v>46</v>
      </c>
      <c r="O18" s="25">
        <v>43746</v>
      </c>
      <c r="P18" s="23">
        <v>136.12</v>
      </c>
      <c r="Q18" s="23"/>
      <c r="R18" s="52">
        <f>IF(P18="","",T18*M18*LOOKUP(RIGHT($D$2,3),定数!$A$6:$A$13,定数!$B$6:$B$13))</f>
        <v>-124985.292347926</v>
      </c>
      <c r="S18" s="52"/>
      <c r="T18" s="53">
        <f>IF(P18="","",IF(G18="買",(P18-H18),(H18-P18))*IF(RIGHT($D$2,3)="JPY",100,10000))</f>
        <v>-138</v>
      </c>
      <c r="U18" s="53"/>
      <c r="V18" s="86">
        <f t="shared" si="4"/>
        <v>0</v>
      </c>
      <c r="W18" s="79">
        <f t="shared" si="1"/>
        <v>1</v>
      </c>
      <c r="X18" s="87" t="s">
        <v>49</v>
      </c>
    </row>
    <row r="19" s="79" customFormat="1" spans="2:24">
      <c r="B19" s="23">
        <v>11</v>
      </c>
      <c r="C19" s="24">
        <f t="shared" si="2"/>
        <v>1052412.38919051</v>
      </c>
      <c r="D19" s="24"/>
      <c r="E19" s="23" t="s">
        <v>46</v>
      </c>
      <c r="F19" s="25">
        <v>43777</v>
      </c>
      <c r="G19" s="23" t="s">
        <v>47</v>
      </c>
      <c r="H19" s="23">
        <v>133.15</v>
      </c>
      <c r="I19" s="23"/>
      <c r="J19" s="23">
        <v>10</v>
      </c>
      <c r="K19" s="24">
        <f t="shared" si="0"/>
        <v>10524.1238919051</v>
      </c>
      <c r="L19" s="24"/>
      <c r="M19" s="48">
        <f>IF(J19="","",(K19/J19)/LOOKUP(RIGHT($D$2,3),定数!$A$6:$A$13,定数!$B$6:$B$13))</f>
        <v>10.5241238919051</v>
      </c>
      <c r="N19" s="23" t="s">
        <v>46</v>
      </c>
      <c r="O19" s="25">
        <v>43784</v>
      </c>
      <c r="P19" s="23">
        <v>130.83</v>
      </c>
      <c r="Q19" s="23"/>
      <c r="R19" s="52">
        <f>IF(P19="","",T19*M19*LOOKUP(RIGHT($D$2,3),定数!$A$6:$A$13,定数!$B$6:$B$13))</f>
        <v>244159.674292197</v>
      </c>
      <c r="S19" s="52"/>
      <c r="T19" s="53">
        <f>IF(P19="","",IF(G19="買",(P19-H19),(H19-P19))*IF(RIGHT($D$2,3)="JPY",100,10000))</f>
        <v>231.999999999999</v>
      </c>
      <c r="U19" s="53"/>
      <c r="V19" s="86">
        <f t="shared" si="4"/>
        <v>1</v>
      </c>
      <c r="W19" s="79">
        <f t="shared" si="1"/>
        <v>0</v>
      </c>
      <c r="X19" s="79" t="s">
        <v>50</v>
      </c>
    </row>
    <row r="20" spans="2:25">
      <c r="B20" s="23">
        <v>12</v>
      </c>
      <c r="C20" s="24">
        <f t="shared" si="2"/>
        <v>1296572.06348271</v>
      </c>
      <c r="D20" s="24"/>
      <c r="E20" s="23" t="s">
        <v>46</v>
      </c>
      <c r="F20" s="25">
        <v>43812</v>
      </c>
      <c r="G20" s="23" t="s">
        <v>44</v>
      </c>
      <c r="H20" s="23">
        <v>133.23</v>
      </c>
      <c r="I20" s="23"/>
      <c r="J20" s="23">
        <v>7</v>
      </c>
      <c r="K20" s="24">
        <f t="shared" si="0"/>
        <v>12965.7206348271</v>
      </c>
      <c r="L20" s="24"/>
      <c r="M20" s="48">
        <f>IF(J20="","",(K20/J20)/LOOKUP(RIGHT($D$2,3),定数!$A$6:$A$13,定数!$B$6:$B$13))</f>
        <v>18.522458049753</v>
      </c>
      <c r="N20" s="23" t="s">
        <v>46</v>
      </c>
      <c r="O20" s="25">
        <v>43816</v>
      </c>
      <c r="P20" s="23">
        <v>132.42</v>
      </c>
      <c r="Q20" s="23"/>
      <c r="R20" s="52">
        <f>IF(P20="","",T20*M20*LOOKUP(RIGHT($D$2,3),定数!$A$6:$A$13,定数!$B$6:$B$13))</f>
        <v>-150031.910202999</v>
      </c>
      <c r="S20" s="52"/>
      <c r="T20" s="53">
        <f>IF(P20="","",IF(G20="買",(P20-H20),(H20-P20))*IF(RIGHT($D$2,3)="JPY",100,10000))</f>
        <v>-81.0000000000002</v>
      </c>
      <c r="U20" s="53"/>
      <c r="V20" s="86">
        <f t="shared" si="4"/>
        <v>0</v>
      </c>
      <c r="W20" s="79">
        <f t="shared" si="1"/>
        <v>1</v>
      </c>
      <c r="X20" s="79"/>
      <c r="Y20" s="79"/>
    </row>
    <row r="21" spans="2:23">
      <c r="B21" s="23">
        <v>13</v>
      </c>
      <c r="C21" s="24">
        <f t="shared" si="2"/>
        <v>1146540.15327971</v>
      </c>
      <c r="D21" s="24"/>
      <c r="E21" s="23"/>
      <c r="F21" s="25">
        <v>43826</v>
      </c>
      <c r="G21" s="23" t="s">
        <v>47</v>
      </c>
      <c r="H21" s="23">
        <v>131.63</v>
      </c>
      <c r="I21" s="23"/>
      <c r="J21" s="23">
        <v>6</v>
      </c>
      <c r="K21" s="24">
        <f t="shared" si="0"/>
        <v>11465.4015327971</v>
      </c>
      <c r="L21" s="24"/>
      <c r="M21" s="48">
        <f>IF(J21="","",(K21/J21)/LOOKUP(RIGHT($D$2,3),定数!$A$6:$A$13,定数!$B$6:$B$13))</f>
        <v>19.1090025546618</v>
      </c>
      <c r="N21" s="23">
        <v>2016</v>
      </c>
      <c r="O21" s="25">
        <v>43468</v>
      </c>
      <c r="P21" s="23">
        <v>130.59</v>
      </c>
      <c r="Q21" s="23"/>
      <c r="R21" s="52">
        <f>IF(P21="","",T21*M21*LOOKUP(RIGHT($D$2,3),定数!$A$6:$A$13,定数!$B$6:$B$13))</f>
        <v>198733.626568481</v>
      </c>
      <c r="S21" s="52"/>
      <c r="T21" s="53">
        <f>IF(P21="","",IF(G21="買",(P21-H21),(H21-P21))*IF(RIGHT($D$2,3)="JPY",100,10000))</f>
        <v>103.999999999999</v>
      </c>
      <c r="U21" s="53"/>
      <c r="V21" s="1">
        <f t="shared" si="4"/>
        <v>1</v>
      </c>
      <c r="W21">
        <f t="shared" si="1"/>
        <v>0</v>
      </c>
    </row>
    <row r="22" s="79" customFormat="1" spans="2:24">
      <c r="B22" s="23">
        <v>14</v>
      </c>
      <c r="C22" s="24">
        <f t="shared" si="2"/>
        <v>1345273.77984819</v>
      </c>
      <c r="D22" s="24"/>
      <c r="E22" s="23">
        <v>2016</v>
      </c>
      <c r="F22" s="25">
        <v>43479</v>
      </c>
      <c r="G22" s="23" t="s">
        <v>47</v>
      </c>
      <c r="H22" s="23">
        <v>127.72</v>
      </c>
      <c r="I22" s="23"/>
      <c r="J22" s="23">
        <v>10</v>
      </c>
      <c r="K22" s="24">
        <f t="shared" si="0"/>
        <v>13452.7377984819</v>
      </c>
      <c r="L22" s="24"/>
      <c r="M22" s="48">
        <f>IF(J22="","",(K22/J22)/LOOKUP(RIGHT($D$2,3),定数!$A$6:$A$13,定数!$B$6:$B$13))</f>
        <v>13.4527377984819</v>
      </c>
      <c r="N22" s="23"/>
      <c r="O22" s="25">
        <v>43485</v>
      </c>
      <c r="P22" s="23">
        <v>126.27</v>
      </c>
      <c r="Q22" s="23"/>
      <c r="R22" s="52">
        <f>IF(P22="","",T22*M22*LOOKUP(RIGHT($D$2,3),定数!$A$6:$A$13,定数!$B$6:$B$13))</f>
        <v>195064.698077988</v>
      </c>
      <c r="S22" s="52"/>
      <c r="T22" s="53">
        <f>IF(P22="","",IF(G22="買",(P22-H22),(H22-P22))*IF(RIGHT($D$2,3)="JPY",100,10000))</f>
        <v>145</v>
      </c>
      <c r="U22" s="53"/>
      <c r="V22" s="1">
        <f t="shared" si="4"/>
        <v>2</v>
      </c>
      <c r="W22">
        <f t="shared" si="1"/>
        <v>0</v>
      </c>
      <c r="X22" s="79" t="s">
        <v>50</v>
      </c>
    </row>
    <row r="23" s="79" customFormat="1" spans="2:23">
      <c r="B23" s="23">
        <v>15</v>
      </c>
      <c r="C23" s="24">
        <f t="shared" si="2"/>
        <v>1540338.47792618</v>
      </c>
      <c r="D23" s="24"/>
      <c r="E23" s="23"/>
      <c r="F23" s="25">
        <v>43610</v>
      </c>
      <c r="G23" s="23" t="s">
        <v>47</v>
      </c>
      <c r="H23" s="23">
        <v>122.24</v>
      </c>
      <c r="I23" s="23"/>
      <c r="J23" s="23">
        <v>8</v>
      </c>
      <c r="K23" s="24">
        <f t="shared" si="0"/>
        <v>15403.3847792618</v>
      </c>
      <c r="L23" s="24"/>
      <c r="M23" s="48">
        <f>IF(J23="","",(K23/J23)/LOOKUP(RIGHT($D$2,3),定数!$A$6:$A$13,定数!$B$6:$B$13))</f>
        <v>19.2542309740772</v>
      </c>
      <c r="N23" s="23"/>
      <c r="O23" s="25">
        <v>43614</v>
      </c>
      <c r="P23" s="23">
        <v>123.06</v>
      </c>
      <c r="Q23" s="23"/>
      <c r="R23" s="52">
        <f>IF(P23="","",T23*M23*LOOKUP(RIGHT($D$2,3),定数!$A$6:$A$13,定数!$B$6:$B$13))</f>
        <v>-157884.693987434</v>
      </c>
      <c r="S23" s="52"/>
      <c r="T23" s="53">
        <f>IF(P23="","",IF(G23="買",(P23-H23),(H23-P23))*IF(RIGHT($D$2,3)="JPY",100,10000))</f>
        <v>-82.0000000000007</v>
      </c>
      <c r="U23" s="53"/>
      <c r="V23" s="79" t="str">
        <f t="shared" ref="V23:V77" si="5">IF(S23&lt;&gt;"",IF(S23&lt;0,1+V22,0),"")</f>
        <v/>
      </c>
      <c r="W23" s="79">
        <f t="shared" si="1"/>
        <v>1</v>
      </c>
    </row>
    <row r="24" s="79" customFormat="1" spans="2:23">
      <c r="B24" s="23">
        <v>16</v>
      </c>
      <c r="C24" s="24">
        <f t="shared" si="2"/>
        <v>1382453.78393874</v>
      </c>
      <c r="D24" s="24"/>
      <c r="E24" s="23"/>
      <c r="F24" s="25">
        <v>43625</v>
      </c>
      <c r="G24" s="23" t="s">
        <v>47</v>
      </c>
      <c r="H24" s="23">
        <v>121.63</v>
      </c>
      <c r="I24" s="23"/>
      <c r="J24" s="23">
        <v>10</v>
      </c>
      <c r="K24" s="24">
        <f t="shared" si="0"/>
        <v>13824.5378393874</v>
      </c>
      <c r="L24" s="24"/>
      <c r="M24" s="48">
        <f>IF(J24="","",(K24/J24)/LOOKUP(RIGHT($D$2,3),定数!$A$6:$A$13,定数!$B$6:$B$13))</f>
        <v>13.8245378393874</v>
      </c>
      <c r="N24" s="23"/>
      <c r="O24" s="25">
        <v>43627</v>
      </c>
      <c r="P24" s="23">
        <v>120.23</v>
      </c>
      <c r="Q24" s="23"/>
      <c r="R24" s="52">
        <f>IF(P24="","",T24*M24*LOOKUP(RIGHT($D$2,3),定数!$A$6:$A$13,定数!$B$6:$B$13))</f>
        <v>193543.529751423</v>
      </c>
      <c r="S24" s="52"/>
      <c r="T24" s="53">
        <f>IF(P24="","",IF(G24="買",(P24-H24),(H24-P24))*IF(RIGHT($D$2,3)="JPY",100,10000))</f>
        <v>139.999999999999</v>
      </c>
      <c r="U24" s="53"/>
      <c r="V24" s="79" t="str">
        <f t="shared" si="5"/>
        <v/>
      </c>
      <c r="W24" s="79">
        <f t="shared" si="1"/>
        <v>0</v>
      </c>
    </row>
    <row r="25" s="79" customFormat="1" spans="2:24">
      <c r="B25" s="23">
        <v>17</v>
      </c>
      <c r="C25" s="24">
        <f t="shared" si="2"/>
        <v>1575997.31369017</v>
      </c>
      <c r="D25" s="24"/>
      <c r="E25" s="23"/>
      <c r="F25" s="25">
        <v>43659</v>
      </c>
      <c r="G25" s="23" t="s">
        <v>44</v>
      </c>
      <c r="H25" s="23">
        <v>116.23</v>
      </c>
      <c r="I25" s="23"/>
      <c r="J25" s="23">
        <v>12</v>
      </c>
      <c r="K25" s="24">
        <f t="shared" si="0"/>
        <v>15759.9731369017</v>
      </c>
      <c r="L25" s="24"/>
      <c r="M25" s="48">
        <f>IF(J25="","",(K25/J25)/LOOKUP(RIGHT($D$2,3),定数!$A$6:$A$13,定数!$B$6:$B$13))</f>
        <v>13.133310947418</v>
      </c>
      <c r="N25" s="23"/>
      <c r="O25" s="25">
        <v>43660</v>
      </c>
      <c r="P25" s="23">
        <v>117.92</v>
      </c>
      <c r="Q25" s="23"/>
      <c r="R25" s="52">
        <f>IF(P25="","",T25*M25*LOOKUP(RIGHT($D$2,3),定数!$A$6:$A$13,定数!$B$6:$B$13))</f>
        <v>221952.955011365</v>
      </c>
      <c r="S25" s="52"/>
      <c r="T25" s="53">
        <f>IF(P25="","",IF(G25="買",(P25-H25),(H25-P25))*IF(RIGHT($D$2,3)="JPY",100,10000))</f>
        <v>169</v>
      </c>
      <c r="U25" s="53"/>
      <c r="V25" t="str">
        <f t="shared" si="5"/>
        <v/>
      </c>
      <c r="W25">
        <f t="shared" si="1"/>
        <v>0</v>
      </c>
      <c r="X25" s="79" t="s">
        <v>51</v>
      </c>
    </row>
    <row r="26" s="79" customFormat="1" spans="1:25">
      <c r="A26" s="81"/>
      <c r="B26" s="82">
        <v>18</v>
      </c>
      <c r="C26" s="83">
        <f t="shared" si="2"/>
        <v>1797950.26870153</v>
      </c>
      <c r="D26" s="83"/>
      <c r="E26" s="82"/>
      <c r="F26" s="84">
        <v>43674</v>
      </c>
      <c r="G26" s="82" t="s">
        <v>44</v>
      </c>
      <c r="H26" s="82">
        <v>116.84</v>
      </c>
      <c r="I26" s="82"/>
      <c r="J26" s="82">
        <v>9</v>
      </c>
      <c r="K26" s="83">
        <f t="shared" si="0"/>
        <v>17979.5026870153</v>
      </c>
      <c r="L26" s="83"/>
      <c r="M26" s="85">
        <f>IF(J26="","",(K26/J26)/LOOKUP(RIGHT($D$2,3),定数!$A$6:$A$13,定数!$B$6:$B$13))</f>
        <v>19.9772252077948</v>
      </c>
      <c r="N26" s="82"/>
      <c r="O26" s="84">
        <v>43674</v>
      </c>
      <c r="P26" s="82">
        <v>115.8</v>
      </c>
      <c r="Q26" s="82"/>
      <c r="R26" s="88">
        <f>IF(P26="","",T26*M26*LOOKUP(RIGHT($D$2,3),定数!$A$6:$A$13,定数!$B$6:$B$13))</f>
        <v>-207763.142161068</v>
      </c>
      <c r="S26" s="88"/>
      <c r="T26" s="89">
        <f>IF(P26="","",IF(G26="買",(P26-H26),(H26-P26))*IF(RIGHT($D$2,3)="JPY",100,10000))</f>
        <v>-104.000000000001</v>
      </c>
      <c r="U26" s="89"/>
      <c r="V26" s="81" t="str">
        <f t="shared" si="5"/>
        <v/>
      </c>
      <c r="W26" s="81">
        <f t="shared" si="1"/>
        <v>1</v>
      </c>
      <c r="X26" s="81" t="s">
        <v>52</v>
      </c>
      <c r="Y26" s="81"/>
    </row>
    <row r="27" s="79" customFormat="1" spans="2:23">
      <c r="B27" s="23">
        <v>19</v>
      </c>
      <c r="C27" s="24">
        <f t="shared" si="2"/>
        <v>1590187.12654046</v>
      </c>
      <c r="D27" s="24"/>
      <c r="E27" s="23"/>
      <c r="F27" s="25">
        <v>43694</v>
      </c>
      <c r="G27" s="23" t="s">
        <v>47</v>
      </c>
      <c r="H27" s="23">
        <v>112.8</v>
      </c>
      <c r="I27" s="23"/>
      <c r="J27" s="23">
        <v>10</v>
      </c>
      <c r="K27" s="24">
        <f t="shared" si="0"/>
        <v>15901.8712654046</v>
      </c>
      <c r="L27" s="24"/>
      <c r="M27" s="48">
        <f>IF(J27="","",(K27/J27)/LOOKUP(RIGHT($D$2,3),定数!$A$6:$A$13,定数!$B$6:$B$13))</f>
        <v>15.9018712654046</v>
      </c>
      <c r="N27" s="23"/>
      <c r="O27" s="25">
        <v>43695</v>
      </c>
      <c r="P27" s="23">
        <v>113.92</v>
      </c>
      <c r="Q27" s="23"/>
      <c r="R27" s="52">
        <f>IF(P27="","",T27*M27*LOOKUP(RIGHT($D$2,3),定数!$A$6:$A$13,定数!$B$6:$B$13))</f>
        <v>-178100.958172532</v>
      </c>
      <c r="S27" s="52"/>
      <c r="T27" s="53">
        <f>IF(P27="","",IF(G27="買",(P27-H27),(H27-P27))*IF(RIGHT($D$2,3)="JPY",100,10000))</f>
        <v>-112</v>
      </c>
      <c r="U27" s="53"/>
      <c r="V27" s="79" t="str">
        <f t="shared" si="5"/>
        <v/>
      </c>
      <c r="W27" s="79">
        <f t="shared" si="1"/>
        <v>2</v>
      </c>
    </row>
    <row r="28" s="79" customFormat="1" spans="2:23">
      <c r="B28" s="23">
        <v>20</v>
      </c>
      <c r="C28" s="24">
        <f t="shared" si="2"/>
        <v>1412086.16836793</v>
      </c>
      <c r="D28" s="24"/>
      <c r="E28" s="23"/>
      <c r="F28" s="25">
        <v>43705</v>
      </c>
      <c r="G28" s="23" t="s">
        <v>44</v>
      </c>
      <c r="H28" s="23">
        <v>114.13</v>
      </c>
      <c r="I28" s="23"/>
      <c r="J28" s="23">
        <v>10</v>
      </c>
      <c r="K28" s="24">
        <f t="shared" si="0"/>
        <v>14120.8616836793</v>
      </c>
      <c r="L28" s="24"/>
      <c r="M28" s="48">
        <f>IF(J28="","",(K28/J28)/LOOKUP(RIGHT($D$2,3),定数!$A$6:$A$13,定数!$B$6:$B$13))</f>
        <v>14.1208616836793</v>
      </c>
      <c r="N28" s="23"/>
      <c r="O28" s="25">
        <v>43708</v>
      </c>
      <c r="P28" s="23">
        <v>115.54</v>
      </c>
      <c r="Q28" s="23"/>
      <c r="R28" s="52">
        <f>IF(P28="","",T28*M28*LOOKUP(RIGHT($D$2,3),定数!$A$6:$A$13,定数!$B$6:$B$13))</f>
        <v>199104.14973988</v>
      </c>
      <c r="S28" s="52"/>
      <c r="T28" s="53">
        <f>IF(P28="","",IF(G28="買",(P28-H28),(H28-P28))*IF(RIGHT($D$2,3)="JPY",100,10000))</f>
        <v>141.000000000001</v>
      </c>
      <c r="U28" s="53"/>
      <c r="V28" s="79" t="str">
        <f t="shared" si="5"/>
        <v/>
      </c>
      <c r="W28" s="79">
        <f t="shared" si="1"/>
        <v>0</v>
      </c>
    </row>
    <row r="29" s="79" customFormat="1" spans="2:23">
      <c r="B29" s="23">
        <v>21</v>
      </c>
      <c r="C29" s="24">
        <f t="shared" si="2"/>
        <v>1611190.31810781</v>
      </c>
      <c r="D29" s="24"/>
      <c r="E29" s="23"/>
      <c r="F29" s="25">
        <v>43756</v>
      </c>
      <c r="G29" s="23" t="s">
        <v>47</v>
      </c>
      <c r="H29" s="23">
        <v>113.97</v>
      </c>
      <c r="I29" s="23"/>
      <c r="J29" s="23">
        <v>11</v>
      </c>
      <c r="K29" s="24">
        <f t="shared" si="0"/>
        <v>16111.9031810781</v>
      </c>
      <c r="L29" s="24"/>
      <c r="M29" s="48">
        <f>IF(J29="","",(K29/J29)/LOOKUP(RIGHT($D$2,3),定数!$A$6:$A$13,定数!$B$6:$B$13))</f>
        <v>14.647184710071</v>
      </c>
      <c r="N29" s="23"/>
      <c r="O29" s="25">
        <v>43758</v>
      </c>
      <c r="P29" s="23">
        <v>113.22</v>
      </c>
      <c r="Q29" s="23"/>
      <c r="R29" s="52">
        <f>IF(P29="","",T29*M29*LOOKUP(RIGHT($D$2,3),定数!$A$6:$A$13,定数!$B$6:$B$13))</f>
        <v>109853.885325533</v>
      </c>
      <c r="S29" s="52"/>
      <c r="T29" s="53">
        <f>IF(P29="","",IF(G29="買",(P29-H29),(H29-P29))*IF(RIGHT($D$2,3)="JPY",100,10000))</f>
        <v>75</v>
      </c>
      <c r="U29" s="53"/>
      <c r="V29" s="79" t="str">
        <f t="shared" si="5"/>
        <v/>
      </c>
      <c r="W29" s="79">
        <f t="shared" si="1"/>
        <v>0</v>
      </c>
    </row>
    <row r="30" s="79" customFormat="1" spans="2:24">
      <c r="B30" s="23">
        <v>22</v>
      </c>
      <c r="C30" s="24">
        <f t="shared" si="2"/>
        <v>1721044.20343334</v>
      </c>
      <c r="D30" s="24"/>
      <c r="E30" s="23"/>
      <c r="F30" s="25">
        <v>43763</v>
      </c>
      <c r="G30" s="23" t="s">
        <v>47</v>
      </c>
      <c r="H30" s="23">
        <v>113.29</v>
      </c>
      <c r="I30" s="23"/>
      <c r="J30" s="23">
        <v>6</v>
      </c>
      <c r="K30" s="24">
        <f t="shared" si="0"/>
        <v>17210.4420343334</v>
      </c>
      <c r="L30" s="24"/>
      <c r="M30" s="48">
        <f>IF(J30="","",(K30/J30)/LOOKUP(RIGHT($D$2,3),定数!$A$6:$A$13,定数!$B$6:$B$13))</f>
        <v>28.6840700572224</v>
      </c>
      <c r="N30" s="23"/>
      <c r="O30" s="25">
        <v>43763</v>
      </c>
      <c r="P30" s="23">
        <v>113.89</v>
      </c>
      <c r="Q30" s="23"/>
      <c r="R30" s="52">
        <f>IF(P30="","",T30*M30*LOOKUP(RIGHT($D$2,3),定数!$A$6:$A$13,定数!$B$6:$B$13))</f>
        <v>-172104.420343333</v>
      </c>
      <c r="S30" s="52"/>
      <c r="T30" s="53">
        <f>IF(P30="","",IF(G30="買",(P30-H30),(H30-P30))*IF(RIGHT($D$2,3)="JPY",100,10000))</f>
        <v>-59.9999999999994</v>
      </c>
      <c r="U30" s="53"/>
      <c r="V30" s="79" t="str">
        <f t="shared" si="5"/>
        <v/>
      </c>
      <c r="W30" s="79">
        <f t="shared" si="1"/>
        <v>1</v>
      </c>
      <c r="X30" s="79" t="s">
        <v>53</v>
      </c>
    </row>
    <row r="31" s="79" customFormat="1" spans="2:23">
      <c r="B31" s="23">
        <v>23</v>
      </c>
      <c r="C31" s="24">
        <f t="shared" si="2"/>
        <v>1548939.78309001</v>
      </c>
      <c r="D31" s="24"/>
      <c r="E31" s="23"/>
      <c r="F31" s="25">
        <v>43820</v>
      </c>
      <c r="G31" s="23" t="s">
        <v>44</v>
      </c>
      <c r="H31" s="23">
        <v>122.87</v>
      </c>
      <c r="I31" s="23"/>
      <c r="J31" s="23">
        <v>7</v>
      </c>
      <c r="K31" s="24">
        <f t="shared" si="0"/>
        <v>15489.3978309001</v>
      </c>
      <c r="L31" s="24"/>
      <c r="M31" s="48">
        <f>IF(J31="","",(K31/J31)/LOOKUP(RIGHT($D$2,3),定数!$A$6:$A$13,定数!$B$6:$B$13))</f>
        <v>22.1277111870001</v>
      </c>
      <c r="N31" s="23"/>
      <c r="O31" s="25">
        <v>43826</v>
      </c>
      <c r="P31" s="23">
        <v>122.05</v>
      </c>
      <c r="Q31" s="23"/>
      <c r="R31" s="52">
        <f>IF(P31="","",T31*M31*LOOKUP(RIGHT($D$2,3),定数!$A$6:$A$13,定数!$B$6:$B$13))</f>
        <v>-181447.231733403</v>
      </c>
      <c r="S31" s="52"/>
      <c r="T31" s="53">
        <f>IF(P31="","",IF(G31="買",(P31-H31),(H31-P31))*IF(RIGHT($D$2,3)="JPY",100,10000))</f>
        <v>-82.0000000000007</v>
      </c>
      <c r="U31" s="53"/>
      <c r="V31" s="79" t="str">
        <f t="shared" si="5"/>
        <v/>
      </c>
      <c r="W31" s="79">
        <f t="shared" si="1"/>
        <v>2</v>
      </c>
    </row>
    <row r="32" s="79" customFormat="1" spans="2:23">
      <c r="B32" s="23">
        <v>24</v>
      </c>
      <c r="C32" s="24">
        <f t="shared" si="2"/>
        <v>1367492.55135661</v>
      </c>
      <c r="D32" s="24"/>
      <c r="E32" s="23">
        <v>2017</v>
      </c>
      <c r="F32" s="25">
        <v>43475</v>
      </c>
      <c r="G32" s="23" t="s">
        <v>47</v>
      </c>
      <c r="H32" s="23">
        <v>122.08</v>
      </c>
      <c r="I32" s="23"/>
      <c r="J32" s="23">
        <v>9</v>
      </c>
      <c r="K32" s="24">
        <f t="shared" si="0"/>
        <v>13674.9255135661</v>
      </c>
      <c r="L32" s="24"/>
      <c r="M32" s="48">
        <f>IF(J32="","",(K32/J32)/LOOKUP(RIGHT($D$2,3),定数!$A$6:$A$13,定数!$B$6:$B$13))</f>
        <v>15.1943616817401</v>
      </c>
      <c r="N32" s="23">
        <v>2017</v>
      </c>
      <c r="O32" s="25">
        <v>43480</v>
      </c>
      <c r="P32" s="23">
        <v>121.07</v>
      </c>
      <c r="Q32" s="23"/>
      <c r="R32" s="52">
        <f>IF(P32="","",T32*M32*LOOKUP(RIGHT($D$2,3),定数!$A$6:$A$13,定数!$B$6:$B$13))</f>
        <v>153463.052985576</v>
      </c>
      <c r="S32" s="52"/>
      <c r="T32" s="53">
        <f>IF(P32="","",IF(G32="買",(P32-H32),(H32-P32))*IF(RIGHT($D$2,3)="JPY",100,10000))</f>
        <v>101.000000000001</v>
      </c>
      <c r="U32" s="53"/>
      <c r="V32" s="79" t="str">
        <f t="shared" si="5"/>
        <v/>
      </c>
      <c r="W32" s="79">
        <f t="shared" si="1"/>
        <v>0</v>
      </c>
    </row>
    <row r="33" s="79" customFormat="1" spans="2:23">
      <c r="B33" s="23">
        <v>25</v>
      </c>
      <c r="C33" s="24">
        <f t="shared" si="2"/>
        <v>1520955.60434218</v>
      </c>
      <c r="D33" s="24"/>
      <c r="E33" s="23"/>
      <c r="F33" s="25">
        <v>43512</v>
      </c>
      <c r="G33" s="23" t="s">
        <v>47</v>
      </c>
      <c r="H33" s="23">
        <v>120.17</v>
      </c>
      <c r="I33" s="23"/>
      <c r="J33" s="23">
        <v>11</v>
      </c>
      <c r="K33" s="24">
        <f t="shared" si="0"/>
        <v>15209.5560434218</v>
      </c>
      <c r="L33" s="24"/>
      <c r="M33" s="48">
        <f>IF(J33="","",(K33/J33)/LOOKUP(RIGHT($D$2,3),定数!$A$6:$A$13,定数!$B$6:$B$13))</f>
        <v>13.8268691303835</v>
      </c>
      <c r="N33" s="23" t="s">
        <v>46</v>
      </c>
      <c r="O33" s="25">
        <v>43517</v>
      </c>
      <c r="P33" s="23">
        <v>118.78</v>
      </c>
      <c r="Q33" s="23"/>
      <c r="R33" s="52">
        <f>IF(P33="","",T33*M33*LOOKUP(RIGHT($D$2,3),定数!$A$6:$A$13,定数!$B$6:$B$13))</f>
        <v>192193.480912331</v>
      </c>
      <c r="S33" s="52"/>
      <c r="T33" s="53">
        <f>IF(P33="","",IF(G33="買",(P33-H33),(H33-P33))*IF(RIGHT($D$2,3)="JPY",100,10000))</f>
        <v>139</v>
      </c>
      <c r="U33" s="53"/>
      <c r="V33" s="79" t="str">
        <f t="shared" si="5"/>
        <v/>
      </c>
      <c r="W33" s="79">
        <f t="shared" si="1"/>
        <v>0</v>
      </c>
    </row>
    <row r="34" s="79" customFormat="1" spans="2:23">
      <c r="B34" s="23">
        <v>26</v>
      </c>
      <c r="C34" s="24">
        <f t="shared" si="2"/>
        <v>1713149.08525451</v>
      </c>
      <c r="D34" s="24"/>
      <c r="E34" s="23"/>
      <c r="F34" s="25">
        <v>43540</v>
      </c>
      <c r="G34" s="23" t="s">
        <v>44</v>
      </c>
      <c r="H34" s="23">
        <v>122.06</v>
      </c>
      <c r="I34" s="23"/>
      <c r="J34" s="23">
        <v>8</v>
      </c>
      <c r="K34" s="24">
        <f t="shared" si="0"/>
        <v>17131.4908525451</v>
      </c>
      <c r="L34" s="24"/>
      <c r="M34" s="48">
        <f>IF(J34="","",(K34/J34)/LOOKUP(RIGHT($D$2,3),定数!$A$6:$A$13,定数!$B$6:$B$13))</f>
        <v>21.4143635656814</v>
      </c>
      <c r="N34" s="23" t="s">
        <v>46</v>
      </c>
      <c r="O34" s="25">
        <v>43543</v>
      </c>
      <c r="P34" s="23">
        <v>121.19</v>
      </c>
      <c r="Q34" s="23"/>
      <c r="R34" s="52">
        <f>IF(P34="","",T34*M34*LOOKUP(RIGHT($D$2,3),定数!$A$6:$A$13,定数!$B$6:$B$13))</f>
        <v>-186304.96302143</v>
      </c>
      <c r="S34" s="52"/>
      <c r="T34" s="53">
        <f>IF(P34="","",IF(G34="買",(P34-H34),(H34-P34))*IF(RIGHT($D$2,3)="JPY",100,10000))</f>
        <v>-87.0000000000005</v>
      </c>
      <c r="U34" s="53"/>
      <c r="V34" s="79" t="str">
        <f t="shared" si="5"/>
        <v/>
      </c>
      <c r="W34" s="79">
        <f t="shared" si="1"/>
        <v>1</v>
      </c>
    </row>
    <row r="35" s="79" customFormat="1" spans="2:23">
      <c r="B35" s="23">
        <v>27</v>
      </c>
      <c r="C35" s="24">
        <f t="shared" si="2"/>
        <v>1526844.12223309</v>
      </c>
      <c r="D35" s="24"/>
      <c r="E35" s="23"/>
      <c r="F35" s="25">
        <v>43599</v>
      </c>
      <c r="G35" s="23" t="s">
        <v>44</v>
      </c>
      <c r="H35" s="23">
        <v>123.95</v>
      </c>
      <c r="I35" s="23"/>
      <c r="J35" s="23">
        <v>6</v>
      </c>
      <c r="K35" s="24">
        <f t="shared" si="0"/>
        <v>15268.4412223309</v>
      </c>
      <c r="L35" s="24"/>
      <c r="M35" s="48">
        <f>IF(J35="","",(K35/J35)/LOOKUP(RIGHT($D$2,3),定数!$A$6:$A$13,定数!$B$6:$B$13))</f>
        <v>25.4474020372181</v>
      </c>
      <c r="N35" s="23" t="s">
        <v>46</v>
      </c>
      <c r="O35" s="25">
        <v>43600</v>
      </c>
      <c r="P35" s="23">
        <v>124.8</v>
      </c>
      <c r="Q35" s="23"/>
      <c r="R35" s="52">
        <f>IF(P35="","",T35*M35*LOOKUP(RIGHT($D$2,3),定数!$A$6:$A$13,定数!$B$6:$B$13))</f>
        <v>216302.917316352</v>
      </c>
      <c r="S35" s="52"/>
      <c r="T35" s="53">
        <f>IF(P35="","",IF(G35="買",(P35-H35),(H35-P35))*IF(RIGHT($D$2,3)="JPY",100,10000))</f>
        <v>84.9999999999994</v>
      </c>
      <c r="U35" s="53"/>
      <c r="V35" s="79" t="str">
        <f t="shared" si="5"/>
        <v/>
      </c>
      <c r="W35" s="79">
        <f t="shared" si="1"/>
        <v>0</v>
      </c>
    </row>
    <row r="36" s="79" customFormat="1" spans="2:23">
      <c r="B36" s="23">
        <v>28</v>
      </c>
      <c r="C36" s="24">
        <f t="shared" si="2"/>
        <v>1743147.03954944</v>
      </c>
      <c r="D36" s="24"/>
      <c r="E36" s="23"/>
      <c r="F36" s="25">
        <v>43638</v>
      </c>
      <c r="G36" s="23" t="s">
        <v>44</v>
      </c>
      <c r="H36" s="23">
        <v>124.46</v>
      </c>
      <c r="I36" s="23"/>
      <c r="J36" s="23">
        <v>8</v>
      </c>
      <c r="K36" s="24">
        <f t="shared" si="0"/>
        <v>17431.4703954944</v>
      </c>
      <c r="L36" s="24"/>
      <c r="M36" s="48">
        <f>IF(J36="","",(K36/J36)/LOOKUP(RIGHT($D$2,3),定数!$A$6:$A$13,定数!$B$6:$B$13))</f>
        <v>21.789337994368</v>
      </c>
      <c r="N36" s="23" t="s">
        <v>46</v>
      </c>
      <c r="O36" s="25">
        <v>43642</v>
      </c>
      <c r="P36" s="23">
        <v>125.39</v>
      </c>
      <c r="Q36" s="23"/>
      <c r="R36" s="52">
        <f>IF(P36="","",T36*M36*LOOKUP(RIGHT($D$2,3),定数!$A$6:$A$13,定数!$B$6:$B$13))</f>
        <v>202640.843347624</v>
      </c>
      <c r="S36" s="52"/>
      <c r="T36" s="53">
        <f>IF(P36="","",IF(G36="買",(P36-H36),(H36-P36))*IF(RIGHT($D$2,3)="JPY",100,10000))</f>
        <v>93.0000000000007</v>
      </c>
      <c r="U36" s="53"/>
      <c r="V36" s="79" t="str">
        <f t="shared" si="5"/>
        <v/>
      </c>
      <c r="W36" s="79">
        <f t="shared" si="1"/>
        <v>0</v>
      </c>
    </row>
    <row r="37" s="79" customFormat="1" spans="2:23">
      <c r="B37" s="23">
        <v>29</v>
      </c>
      <c r="C37" s="24">
        <f t="shared" si="2"/>
        <v>1945787.88289706</v>
      </c>
      <c r="D37" s="24"/>
      <c r="E37" s="23"/>
      <c r="F37" s="25">
        <v>43670</v>
      </c>
      <c r="G37" s="23" t="s">
        <v>44</v>
      </c>
      <c r="H37" s="23">
        <v>129.76</v>
      </c>
      <c r="I37" s="23"/>
      <c r="J37" s="23">
        <v>8</v>
      </c>
      <c r="K37" s="24">
        <f t="shared" si="0"/>
        <v>19457.8788289706</v>
      </c>
      <c r="L37" s="24"/>
      <c r="M37" s="48">
        <f>IF(J37="","",(K37/J37)/LOOKUP(RIGHT($D$2,3),定数!$A$6:$A$13,定数!$B$6:$B$13))</f>
        <v>24.3223485362133</v>
      </c>
      <c r="N37" s="23" t="s">
        <v>46</v>
      </c>
      <c r="O37" s="25">
        <v>43678</v>
      </c>
      <c r="P37" s="23">
        <v>130.86</v>
      </c>
      <c r="Q37" s="23"/>
      <c r="R37" s="52">
        <f>IF(P37="","",T37*M37*LOOKUP(RIGHT($D$2,3),定数!$A$6:$A$13,定数!$B$6:$B$13))</f>
        <v>267545.833898351</v>
      </c>
      <c r="S37" s="52"/>
      <c r="T37" s="53">
        <f>IF(P37="","",IF(G37="買",(P37-H37),(H37-P37))*IF(RIGHT($D$2,3)="JPY",100,10000))</f>
        <v>110.000000000002</v>
      </c>
      <c r="U37" s="53"/>
      <c r="V37" s="79" t="str">
        <f t="shared" si="5"/>
        <v/>
      </c>
      <c r="W37" s="79">
        <f t="shared" si="1"/>
        <v>0</v>
      </c>
    </row>
    <row r="38" s="79" customFormat="1" spans="2:23">
      <c r="B38" s="23">
        <v>30</v>
      </c>
      <c r="C38" s="24">
        <f t="shared" si="2"/>
        <v>2213333.71679541</v>
      </c>
      <c r="D38" s="24"/>
      <c r="E38" s="23"/>
      <c r="F38" s="25">
        <v>43746</v>
      </c>
      <c r="G38" s="23" t="s">
        <v>47</v>
      </c>
      <c r="H38" s="23">
        <v>131.95</v>
      </c>
      <c r="I38" s="23"/>
      <c r="J38" s="23">
        <v>8</v>
      </c>
      <c r="K38" s="24">
        <f t="shared" si="0"/>
        <v>22133.3371679541</v>
      </c>
      <c r="L38" s="24"/>
      <c r="M38" s="48">
        <f>IF(J38="","",(K38/J38)/LOOKUP(RIGHT($D$2,3),定数!$A$6:$A$13,定数!$B$6:$B$13))</f>
        <v>27.6666714599426</v>
      </c>
      <c r="N38" s="23" t="s">
        <v>46</v>
      </c>
      <c r="O38" s="25">
        <v>43747</v>
      </c>
      <c r="P38" s="23">
        <v>132.76</v>
      </c>
      <c r="Q38" s="23"/>
      <c r="R38" s="52">
        <f>IF(P38="","",T38*M38*LOOKUP(RIGHT($D$2,3),定数!$A$6:$A$13,定数!$B$6:$B$13))</f>
        <v>-224100.038825536</v>
      </c>
      <c r="S38" s="52"/>
      <c r="T38" s="53">
        <f>IF(P38="","",IF(G38="買",(P38-H38),(H38-P38))*IF(RIGHT($D$2,3)="JPY",100,10000))</f>
        <v>-81.0000000000002</v>
      </c>
      <c r="U38" s="53"/>
      <c r="V38" s="79" t="str">
        <f t="shared" si="5"/>
        <v/>
      </c>
      <c r="W38" s="79">
        <f t="shared" si="1"/>
        <v>1</v>
      </c>
    </row>
    <row r="39" s="79" customFormat="1" spans="2:23">
      <c r="B39" s="23">
        <v>31</v>
      </c>
      <c r="C39" s="24">
        <f t="shared" si="2"/>
        <v>1989233.67796988</v>
      </c>
      <c r="D39" s="24"/>
      <c r="E39" s="23"/>
      <c r="F39" s="25">
        <v>43757</v>
      </c>
      <c r="G39" s="23" t="s">
        <v>44</v>
      </c>
      <c r="H39" s="23">
        <v>133.62</v>
      </c>
      <c r="I39" s="23"/>
      <c r="J39" s="23">
        <v>11</v>
      </c>
      <c r="K39" s="24">
        <f t="shared" si="0"/>
        <v>19892.3367796988</v>
      </c>
      <c r="L39" s="24"/>
      <c r="M39" s="48">
        <f>IF(J39="","",(K39/J39)/LOOKUP(RIGHT($D$2,3),定数!$A$6:$A$13,定数!$B$6:$B$13))</f>
        <v>18.0839425269989</v>
      </c>
      <c r="N39" s="23" t="s">
        <v>46</v>
      </c>
      <c r="O39" s="25">
        <v>43764</v>
      </c>
      <c r="P39" s="23">
        <v>132.46</v>
      </c>
      <c r="Q39" s="23"/>
      <c r="R39" s="52">
        <f>IF(P39="","",T39*M39*LOOKUP(RIGHT($D$2,3),定数!$A$6:$A$13,定数!$B$6:$B$13))</f>
        <v>-209773.733313187</v>
      </c>
      <c r="S39" s="52"/>
      <c r="T39" s="53">
        <f>IF(P39="","",IF(G39="買",(P39-H39),(H39-P39))*IF(RIGHT($D$2,3)="JPY",100,10000))</f>
        <v>-116</v>
      </c>
      <c r="U39" s="53"/>
      <c r="V39" s="79" t="str">
        <f t="shared" si="5"/>
        <v/>
      </c>
      <c r="W39" s="79">
        <f t="shared" si="1"/>
        <v>2</v>
      </c>
    </row>
    <row r="40" s="79" customFormat="1" spans="2:23">
      <c r="B40" s="23">
        <v>32</v>
      </c>
      <c r="C40" s="24">
        <f t="shared" si="2"/>
        <v>1779459.94465669</v>
      </c>
      <c r="D40" s="24"/>
      <c r="E40" s="23"/>
      <c r="F40" s="25">
        <v>43775</v>
      </c>
      <c r="G40" s="23" t="s">
        <v>47</v>
      </c>
      <c r="H40" s="23">
        <v>131.94</v>
      </c>
      <c r="I40" s="23"/>
      <c r="J40" s="23">
        <v>6</v>
      </c>
      <c r="K40" s="24">
        <f t="shared" si="0"/>
        <v>17794.5994465669</v>
      </c>
      <c r="L40" s="24"/>
      <c r="M40" s="48">
        <f>IF(J40="","",(K40/J40)/LOOKUP(RIGHT($D$2,3),定数!$A$6:$A$13,定数!$B$6:$B$13))</f>
        <v>29.6576657442781</v>
      </c>
      <c r="N40" s="23" t="s">
        <v>46</v>
      </c>
      <c r="O40" s="25">
        <v>43782</v>
      </c>
      <c r="P40" s="23">
        <v>133.1</v>
      </c>
      <c r="Q40" s="23"/>
      <c r="R40" s="52">
        <f>IF(P40="","",T40*M40*LOOKUP(RIGHT($D$2,3),定数!$A$6:$A$13,定数!$B$6:$B$13))</f>
        <v>-344028.922633626</v>
      </c>
      <c r="S40" s="52"/>
      <c r="T40" s="53">
        <f>IF(P40="","",IF(G40="買",(P40-H40),(H40-P40))*IF(RIGHT($D$2,3)="JPY",100,10000))</f>
        <v>-116</v>
      </c>
      <c r="U40" s="53"/>
      <c r="V40" s="79" t="str">
        <f t="shared" si="5"/>
        <v/>
      </c>
      <c r="W40" s="79">
        <f t="shared" si="1"/>
        <v>3</v>
      </c>
    </row>
    <row r="41" s="79" customFormat="1" spans="2:23">
      <c r="B41" s="23">
        <v>33</v>
      </c>
      <c r="C41" s="24">
        <f t="shared" si="2"/>
        <v>1435431.02202306</v>
      </c>
      <c r="D41" s="24"/>
      <c r="E41" s="23">
        <v>2018</v>
      </c>
      <c r="F41" s="25">
        <v>43480</v>
      </c>
      <c r="G41" s="23" t="s">
        <v>44</v>
      </c>
      <c r="H41" s="23">
        <v>135.99</v>
      </c>
      <c r="I41" s="23"/>
      <c r="J41" s="23">
        <v>9</v>
      </c>
      <c r="K41" s="24">
        <f t="shared" si="0"/>
        <v>14354.3102202306</v>
      </c>
      <c r="L41" s="24"/>
      <c r="M41" s="48">
        <f>IF(J41="","",(K41/J41)/LOOKUP(RIGHT($D$2,3),定数!$A$6:$A$13,定数!$B$6:$B$13))</f>
        <v>15.949233578034</v>
      </c>
      <c r="N41" s="23">
        <v>2018</v>
      </c>
      <c r="O41" s="25">
        <v>43488</v>
      </c>
      <c r="P41" s="23">
        <v>135.01</v>
      </c>
      <c r="Q41" s="23"/>
      <c r="R41" s="52">
        <f>IF(P41="","",T41*M41*LOOKUP(RIGHT($D$2,3),定数!$A$6:$A$13,定数!$B$6:$B$13))</f>
        <v>-156302.489064736</v>
      </c>
      <c r="S41" s="52"/>
      <c r="T41" s="53">
        <f>IF(P41="","",IF(G41="買",(P41-H41),(H41-P41))*IF(RIGHT($D$2,3)="JPY",100,10000))</f>
        <v>-98.0000000000018</v>
      </c>
      <c r="U41" s="53"/>
      <c r="V41" s="79" t="str">
        <f t="shared" si="5"/>
        <v/>
      </c>
      <c r="W41" s="79">
        <f t="shared" si="1"/>
        <v>4</v>
      </c>
    </row>
    <row r="42" s="79" customFormat="1" spans="2:23">
      <c r="B42" s="23">
        <v>34</v>
      </c>
      <c r="C42" s="24">
        <f t="shared" si="2"/>
        <v>1279128.53295833</v>
      </c>
      <c r="D42" s="24"/>
      <c r="E42" s="23"/>
      <c r="F42" s="25">
        <v>43489</v>
      </c>
      <c r="G42" s="23" t="s">
        <v>44</v>
      </c>
      <c r="H42" s="23">
        <v>135.66</v>
      </c>
      <c r="I42" s="23"/>
      <c r="J42" s="23">
        <v>7</v>
      </c>
      <c r="K42" s="24">
        <f t="shared" ref="K42:K60" si="6">IF(J42="","",C42*0.01)</f>
        <v>12791.2853295833</v>
      </c>
      <c r="L42" s="24"/>
      <c r="M42" s="48">
        <f>IF(J42="","",(K42/J42)/LOOKUP(RIGHT($D$2,3),定数!$A$6:$A$13,定数!$B$6:$B$13))</f>
        <v>18.2732647565475</v>
      </c>
      <c r="N42" s="23" t="s">
        <v>46</v>
      </c>
      <c r="O42" s="25">
        <v>43490</v>
      </c>
      <c r="P42" s="23">
        <v>134.9</v>
      </c>
      <c r="Q42" s="23"/>
      <c r="R42" s="52">
        <f>IF(P42="","",T42*M42*LOOKUP(RIGHT($D$2,3),定数!$A$6:$A$13,定数!$B$6:$B$13))</f>
        <v>-138876.812149759</v>
      </c>
      <c r="S42" s="52"/>
      <c r="T42" s="53">
        <f>IF(P42="","",IF(G42="買",(P42-H42),(H42-P42))*IF(RIGHT($D$2,3)="JPY",100,10000))</f>
        <v>-75.9999999999991</v>
      </c>
      <c r="U42" s="53"/>
      <c r="V42" s="79" t="str">
        <f t="shared" si="5"/>
        <v/>
      </c>
      <c r="W42" s="79">
        <f t="shared" si="1"/>
        <v>5</v>
      </c>
    </row>
    <row r="43" s="79" customFormat="1" spans="2:23">
      <c r="B43" s="23">
        <v>35</v>
      </c>
      <c r="C43" s="24">
        <f t="shared" si="2"/>
        <v>1140251.72080857</v>
      </c>
      <c r="D43" s="24"/>
      <c r="E43" s="23"/>
      <c r="F43" s="25">
        <v>43494</v>
      </c>
      <c r="G43" s="23" t="s">
        <v>47</v>
      </c>
      <c r="H43" s="23">
        <v>134.3</v>
      </c>
      <c r="I43" s="23"/>
      <c r="J43" s="23">
        <v>10</v>
      </c>
      <c r="K43" s="24">
        <f t="shared" si="6"/>
        <v>11402.5172080857</v>
      </c>
      <c r="L43" s="24"/>
      <c r="M43" s="48">
        <f>IF(J43="","",(K43/J43)/LOOKUP(RIGHT($D$2,3),定数!$A$6:$A$13,定数!$B$6:$B$13))</f>
        <v>11.4025172080857</v>
      </c>
      <c r="N43" s="23" t="s">
        <v>46</v>
      </c>
      <c r="O43" s="25">
        <v>43495</v>
      </c>
      <c r="P43" s="23">
        <v>135.03</v>
      </c>
      <c r="Q43" s="23"/>
      <c r="R43" s="52">
        <f>IF(P43="","",T43*M43*LOOKUP(RIGHT($D$2,3),定数!$A$6:$A$13,定数!$B$6:$B$13))</f>
        <v>-83238.3756190242</v>
      </c>
      <c r="S43" s="52"/>
      <c r="T43" s="53">
        <f>IF(P43="","",IF(G43="買",(P43-H43),(H43-P43))*IF(RIGHT($D$2,3)="JPY",100,10000))</f>
        <v>-72.999999999999</v>
      </c>
      <c r="U43" s="53"/>
      <c r="V43" s="79" t="str">
        <f t="shared" si="5"/>
        <v/>
      </c>
      <c r="W43" s="79">
        <f t="shared" si="1"/>
        <v>6</v>
      </c>
    </row>
    <row r="44" s="79" customFormat="1" spans="2:23">
      <c r="B44" s="23">
        <v>36</v>
      </c>
      <c r="C44" s="24">
        <f t="shared" si="2"/>
        <v>1057013.34518954</v>
      </c>
      <c r="D44" s="24"/>
      <c r="E44" s="23"/>
      <c r="F44" s="25">
        <v>43517</v>
      </c>
      <c r="G44" s="23" t="s">
        <v>47</v>
      </c>
      <c r="H44" s="23">
        <v>134.3</v>
      </c>
      <c r="I44" s="23"/>
      <c r="J44" s="23">
        <v>7</v>
      </c>
      <c r="K44" s="24">
        <f t="shared" si="6"/>
        <v>10570.1334518954</v>
      </c>
      <c r="L44" s="24"/>
      <c r="M44" s="48">
        <f>IF(J44="","",(K44/J44)/LOOKUP(RIGHT($D$2,3),定数!$A$6:$A$13,定数!$B$6:$B$13))</f>
        <v>15.1001906455649</v>
      </c>
      <c r="N44" s="23" t="s">
        <v>46</v>
      </c>
      <c r="O44" s="25">
        <v>43518</v>
      </c>
      <c r="P44" s="23">
        <v>131.27</v>
      </c>
      <c r="Q44" s="23"/>
      <c r="R44" s="52">
        <f>IF(P44="","",T44*M44*LOOKUP(RIGHT($D$2,3),定数!$A$6:$A$13,定数!$B$6:$B$13))</f>
        <v>457535.776560616</v>
      </c>
      <c r="S44" s="52"/>
      <c r="T44" s="53">
        <f>IF(P44="","",IF(G44="買",(P44-H44),(H44-P44))*IF(RIGHT($D$2,3)="JPY",100,10000))</f>
        <v>303</v>
      </c>
      <c r="U44" s="53"/>
      <c r="V44" s="79" t="str">
        <f t="shared" si="5"/>
        <v/>
      </c>
      <c r="W44" s="79">
        <f t="shared" si="1"/>
        <v>0</v>
      </c>
    </row>
    <row r="45" s="79" customFormat="1" spans="2:23">
      <c r="B45" s="23">
        <v>37</v>
      </c>
      <c r="C45" s="24">
        <f t="shared" si="2"/>
        <v>1514549.12175016</v>
      </c>
      <c r="D45" s="24"/>
      <c r="E45" s="23"/>
      <c r="F45" s="25">
        <v>43523</v>
      </c>
      <c r="G45" s="23" t="s">
        <v>47</v>
      </c>
      <c r="H45" s="23">
        <v>131.25</v>
      </c>
      <c r="I45" s="23"/>
      <c r="J45" s="23">
        <v>9</v>
      </c>
      <c r="K45" s="24">
        <f t="shared" si="6"/>
        <v>15145.4912175016</v>
      </c>
      <c r="L45" s="24"/>
      <c r="M45" s="48">
        <f>IF(J45="","",(K45/J45)/LOOKUP(RIGHT($D$2,3),定数!$A$6:$A$13,定数!$B$6:$B$13))</f>
        <v>16.8283235750018</v>
      </c>
      <c r="N45" s="23" t="s">
        <v>46</v>
      </c>
      <c r="O45" s="25">
        <v>43524</v>
      </c>
      <c r="P45" s="23">
        <v>130.14</v>
      </c>
      <c r="Q45" s="23"/>
      <c r="R45" s="52">
        <f>IF(P45="","",T45*M45*LOOKUP(RIGHT($D$2,3),定数!$A$6:$A$13,定数!$B$6:$B$13))</f>
        <v>186794.391682522</v>
      </c>
      <c r="S45" s="52"/>
      <c r="T45" s="53">
        <f>IF(P45="","",IF(G45="買",(P45-H45),(H45-P45))*IF(RIGHT($D$2,3)="JPY",100,10000))</f>
        <v>111.000000000001</v>
      </c>
      <c r="U45" s="53"/>
      <c r="V45" s="79" t="str">
        <f t="shared" si="5"/>
        <v/>
      </c>
      <c r="W45" s="79">
        <f t="shared" si="1"/>
        <v>0</v>
      </c>
    </row>
    <row r="46" s="79" customFormat="1" spans="2:23">
      <c r="B46" s="23">
        <v>38</v>
      </c>
      <c r="C46" s="24">
        <f t="shared" si="2"/>
        <v>1701343.51343268</v>
      </c>
      <c r="D46" s="24"/>
      <c r="E46" s="23"/>
      <c r="F46" s="25">
        <v>43544</v>
      </c>
      <c r="G46" s="23" t="s">
        <v>47</v>
      </c>
      <c r="H46" s="23">
        <v>130.32</v>
      </c>
      <c r="I46" s="23"/>
      <c r="J46" s="23">
        <v>13</v>
      </c>
      <c r="K46" s="24">
        <f t="shared" si="6"/>
        <v>17013.4351343268</v>
      </c>
      <c r="L46" s="24"/>
      <c r="M46" s="48">
        <f>IF(J46="","",(K46/J46)/LOOKUP(RIGHT($D$2,3),定数!$A$6:$A$13,定数!$B$6:$B$13))</f>
        <v>13.087257795636</v>
      </c>
      <c r="N46" s="23" t="s">
        <v>46</v>
      </c>
      <c r="O46" s="25">
        <v>43550</v>
      </c>
      <c r="P46" s="23">
        <v>131.69</v>
      </c>
      <c r="Q46" s="23"/>
      <c r="R46" s="52">
        <f>IF(P46="","",T46*M46*LOOKUP(RIGHT($D$2,3),定数!$A$6:$A$13,定数!$B$6:$B$13))</f>
        <v>-179295.431800214</v>
      </c>
      <c r="S46" s="52"/>
      <c r="T46" s="53">
        <f>IF(P46="","",IF(G46="買",(P46-H46),(H46-P46))*IF(RIGHT($D$2,3)="JPY",100,10000))</f>
        <v>-137</v>
      </c>
      <c r="U46" s="53"/>
      <c r="V46" s="79" t="str">
        <f t="shared" si="5"/>
        <v/>
      </c>
      <c r="W46" s="79">
        <f t="shared" si="1"/>
        <v>1</v>
      </c>
    </row>
    <row r="47" s="79" customFormat="1" spans="2:23">
      <c r="B47" s="23">
        <v>39</v>
      </c>
      <c r="C47" s="24">
        <f t="shared" si="2"/>
        <v>1522048.08163247</v>
      </c>
      <c r="D47" s="24"/>
      <c r="E47" s="23"/>
      <c r="F47" s="25">
        <v>43559</v>
      </c>
      <c r="G47" s="23" t="s">
        <v>44</v>
      </c>
      <c r="H47" s="23">
        <v>131.19</v>
      </c>
      <c r="I47" s="23"/>
      <c r="J47" s="23">
        <v>9</v>
      </c>
      <c r="K47" s="24">
        <f t="shared" si="6"/>
        <v>15220.4808163247</v>
      </c>
      <c r="L47" s="24"/>
      <c r="M47" s="48">
        <f>IF(J47="","",(K47/J47)/LOOKUP(RIGHT($D$2,3),定数!$A$6:$A$13,定数!$B$6:$B$13))</f>
        <v>16.9116453514719</v>
      </c>
      <c r="N47" s="23" t="s">
        <v>46</v>
      </c>
      <c r="O47" s="25">
        <v>43564</v>
      </c>
      <c r="P47" s="23">
        <v>132.45</v>
      </c>
      <c r="Q47" s="23"/>
      <c r="R47" s="52">
        <f>IF(P47="","",T47*M47*LOOKUP(RIGHT($D$2,3),定数!$A$6:$A$13,定数!$B$6:$B$13))</f>
        <v>213086.731428544</v>
      </c>
      <c r="S47" s="52"/>
      <c r="T47" s="53">
        <f>IF(P47="","",IF(G47="買",(P47-H47),(H47-P47))*IF(RIGHT($D$2,3)="JPY",100,10000))</f>
        <v>125.999999999999</v>
      </c>
      <c r="U47" s="53"/>
      <c r="V47" s="79" t="str">
        <f t="shared" si="5"/>
        <v/>
      </c>
      <c r="W47" s="79">
        <f t="shared" si="1"/>
        <v>0</v>
      </c>
    </row>
    <row r="48" s="79" customFormat="1" spans="2:23">
      <c r="B48" s="23">
        <v>40</v>
      </c>
      <c r="C48" s="24">
        <f t="shared" si="2"/>
        <v>1735134.81306101</v>
      </c>
      <c r="D48" s="24"/>
      <c r="E48" s="23"/>
      <c r="F48" s="25">
        <v>43585</v>
      </c>
      <c r="G48" s="23" t="s">
        <v>47</v>
      </c>
      <c r="H48" s="23">
        <v>131.84</v>
      </c>
      <c r="I48" s="23"/>
      <c r="J48" s="23">
        <v>6</v>
      </c>
      <c r="K48" s="24">
        <f t="shared" si="6"/>
        <v>17351.3481306101</v>
      </c>
      <c r="L48" s="24"/>
      <c r="M48" s="48">
        <f>IF(J48="","",(K48/J48)/LOOKUP(RIGHT($D$2,3),定数!$A$6:$A$13,定数!$B$6:$B$13))</f>
        <v>28.9189135510168</v>
      </c>
      <c r="N48" s="23" t="s">
        <v>46</v>
      </c>
      <c r="O48" s="25">
        <v>43587</v>
      </c>
      <c r="P48" s="23">
        <v>131</v>
      </c>
      <c r="Q48" s="23"/>
      <c r="R48" s="52">
        <f>IF(P48="","",T48*M48*LOOKUP(RIGHT($D$2,3),定数!$A$6:$A$13,定数!$B$6:$B$13))</f>
        <v>242918.873828542</v>
      </c>
      <c r="S48" s="52"/>
      <c r="T48" s="53">
        <f>IF(P48="","",IF(G48="買",(P48-H48),(H48-P48))*IF(RIGHT($D$2,3)="JPY",100,10000))</f>
        <v>84.0000000000003</v>
      </c>
      <c r="U48" s="53"/>
      <c r="V48" s="79" t="str">
        <f t="shared" si="5"/>
        <v/>
      </c>
      <c r="W48" s="79">
        <f t="shared" si="1"/>
        <v>0</v>
      </c>
    </row>
    <row r="49" s="79" customFormat="1" spans="2:23">
      <c r="B49" s="23">
        <v>41</v>
      </c>
      <c r="C49" s="24">
        <f t="shared" si="2"/>
        <v>1978053.68688955</v>
      </c>
      <c r="D49" s="24"/>
      <c r="E49" s="23"/>
      <c r="F49" s="25">
        <v>43634</v>
      </c>
      <c r="G49" s="23" t="s">
        <v>47</v>
      </c>
      <c r="H49" s="23">
        <v>127.79</v>
      </c>
      <c r="I49" s="23"/>
      <c r="J49" s="23">
        <v>7</v>
      </c>
      <c r="K49" s="24">
        <f t="shared" si="6"/>
        <v>19780.5368688955</v>
      </c>
      <c r="L49" s="24"/>
      <c r="M49" s="48">
        <f>IF(J49="","",(K49/J49)/LOOKUP(RIGHT($D$2,3),定数!$A$6:$A$13,定数!$B$6:$B$13))</f>
        <v>28.2579098127079</v>
      </c>
      <c r="N49" s="23" t="s">
        <v>46</v>
      </c>
      <c r="O49" s="25">
        <v>43624</v>
      </c>
      <c r="P49" s="23">
        <v>126.97</v>
      </c>
      <c r="Q49" s="23"/>
      <c r="R49" s="52">
        <f>IF(P49="","",T49*M49*LOOKUP(RIGHT($D$2,3),定数!$A$6:$A$13,定数!$B$6:$B$13))</f>
        <v>231714.860464207</v>
      </c>
      <c r="S49" s="52"/>
      <c r="T49" s="53">
        <f>IF(P49="","",IF(G49="買",(P49-H49),(H49-P49))*IF(RIGHT($D$2,3)="JPY",100,10000))</f>
        <v>82.0000000000007</v>
      </c>
      <c r="U49" s="53"/>
      <c r="V49" s="79" t="str">
        <f t="shared" si="5"/>
        <v/>
      </c>
      <c r="W49" s="79">
        <f t="shared" si="1"/>
        <v>0</v>
      </c>
    </row>
    <row r="50" s="79" customFormat="1" spans="2:23">
      <c r="B50" s="23">
        <v>42</v>
      </c>
      <c r="C50" s="24">
        <f t="shared" si="2"/>
        <v>2209768.54735376</v>
      </c>
      <c r="D50" s="24"/>
      <c r="E50" s="23"/>
      <c r="F50" s="25">
        <v>43648</v>
      </c>
      <c r="G50" s="23" t="s">
        <v>44</v>
      </c>
      <c r="H50" s="23">
        <v>129.5</v>
      </c>
      <c r="I50" s="23"/>
      <c r="J50" s="23">
        <v>11</v>
      </c>
      <c r="K50" s="24">
        <f t="shared" si="6"/>
        <v>22097.6854735376</v>
      </c>
      <c r="L50" s="24"/>
      <c r="M50" s="48">
        <f>IF(J50="","",(K50/J50)/LOOKUP(RIGHT($D$2,3),定数!$A$6:$A$13,定数!$B$6:$B$13))</f>
        <v>20.0888049759433</v>
      </c>
      <c r="N50" s="23" t="s">
        <v>46</v>
      </c>
      <c r="O50" s="25">
        <v>43656</v>
      </c>
      <c r="P50" s="23">
        <v>130.86</v>
      </c>
      <c r="Q50" s="23"/>
      <c r="R50" s="52">
        <f>IF(P50="","",T50*M50*LOOKUP(RIGHT($D$2,3),定数!$A$6:$A$13,定数!$B$6:$B$13))</f>
        <v>273207.747672831</v>
      </c>
      <c r="S50" s="52"/>
      <c r="T50" s="53">
        <f>IF(P50="","",IF(G50="買",(P50-H50),(H50-P50))*IF(RIGHT($D$2,3)="JPY",100,10000))</f>
        <v>136.000000000001</v>
      </c>
      <c r="U50" s="53"/>
      <c r="V50" s="79" t="str">
        <f t="shared" si="5"/>
        <v/>
      </c>
      <c r="W50" s="79">
        <f t="shared" si="1"/>
        <v>0</v>
      </c>
    </row>
    <row r="51" s="79" customFormat="1" spans="2:23">
      <c r="B51" s="23">
        <v>43</v>
      </c>
      <c r="C51" s="24">
        <f t="shared" si="2"/>
        <v>2482976.29502659</v>
      </c>
      <c r="D51" s="24"/>
      <c r="E51" s="23"/>
      <c r="F51" s="25">
        <v>43672</v>
      </c>
      <c r="G51" s="23" t="s">
        <v>47</v>
      </c>
      <c r="H51" s="23">
        <v>129.39</v>
      </c>
      <c r="I51" s="23"/>
      <c r="J51" s="23">
        <v>9</v>
      </c>
      <c r="K51" s="24">
        <f t="shared" si="6"/>
        <v>24829.7629502659</v>
      </c>
      <c r="L51" s="24"/>
      <c r="M51" s="48">
        <f>IF(J51="","",(K51/J51)/LOOKUP(RIGHT($D$2,3),定数!$A$6:$A$13,定数!$B$6:$B$13))</f>
        <v>27.5886255002955</v>
      </c>
      <c r="N51" s="23" t="s">
        <v>46</v>
      </c>
      <c r="O51" s="25">
        <v>43676</v>
      </c>
      <c r="P51" s="23">
        <v>130.26</v>
      </c>
      <c r="Q51" s="23"/>
      <c r="R51" s="52">
        <f>IF(P51="","",T51*M51*LOOKUP(RIGHT($D$2,3),定数!$A$6:$A$13,定数!$B$6:$B$13))</f>
        <v>-240021.041852572</v>
      </c>
      <c r="S51" s="52"/>
      <c r="T51" s="53">
        <f>IF(P51="","",IF(G51="買",(P51-H51),(H51-P51))*IF(RIGHT($D$2,3)="JPY",100,10000))</f>
        <v>-87.0000000000005</v>
      </c>
      <c r="U51" s="53"/>
      <c r="V51" s="79" t="str">
        <f t="shared" si="5"/>
        <v/>
      </c>
      <c r="W51" s="79">
        <f t="shared" si="1"/>
        <v>1</v>
      </c>
    </row>
    <row r="52" s="79" customFormat="1" spans="2:23">
      <c r="B52" s="23">
        <v>44</v>
      </c>
      <c r="C52" s="24">
        <f t="shared" si="2"/>
        <v>2242955.25317402</v>
      </c>
      <c r="D52" s="24"/>
      <c r="E52" s="23"/>
      <c r="F52" s="25">
        <v>43685</v>
      </c>
      <c r="G52" s="23" t="s">
        <v>47</v>
      </c>
      <c r="H52" s="23">
        <v>128.53</v>
      </c>
      <c r="I52" s="23"/>
      <c r="J52" s="23">
        <v>8</v>
      </c>
      <c r="K52" s="24">
        <f t="shared" si="6"/>
        <v>22429.5525317402</v>
      </c>
      <c r="L52" s="24"/>
      <c r="M52" s="48">
        <f>IF(J52="","",(K52/J52)/LOOKUP(RIGHT($D$2,3),定数!$A$6:$A$13,定数!$B$6:$B$13))</f>
        <v>28.0369406646752</v>
      </c>
      <c r="N52" s="23" t="s">
        <v>46</v>
      </c>
      <c r="O52" s="25">
        <v>43686</v>
      </c>
      <c r="P52" s="23">
        <v>127.39</v>
      </c>
      <c r="Q52" s="23"/>
      <c r="R52" s="52">
        <f>IF(P52="","",T52*M52*LOOKUP(RIGHT($D$2,3),定数!$A$6:$A$13,定数!$B$6:$B$13))</f>
        <v>319621.123577298</v>
      </c>
      <c r="S52" s="52"/>
      <c r="T52" s="53">
        <f>IF(P52="","",IF(G52="買",(P52-H52),(H52-P52))*IF(RIGHT($D$2,3)="JPY",100,10000))</f>
        <v>114</v>
      </c>
      <c r="U52" s="53"/>
      <c r="V52" s="79" t="str">
        <f t="shared" si="5"/>
        <v/>
      </c>
      <c r="W52" s="79">
        <f t="shared" si="1"/>
        <v>0</v>
      </c>
    </row>
    <row r="53" s="79" customFormat="1" spans="2:23">
      <c r="B53" s="23">
        <v>45</v>
      </c>
      <c r="C53" s="24">
        <f t="shared" si="2"/>
        <v>2562576.37675132</v>
      </c>
      <c r="D53" s="24"/>
      <c r="E53" s="23"/>
      <c r="F53" s="25">
        <v>43710</v>
      </c>
      <c r="G53" s="23" t="s">
        <v>44</v>
      </c>
      <c r="H53" s="23">
        <v>129.81</v>
      </c>
      <c r="I53" s="23"/>
      <c r="J53" s="23">
        <v>8</v>
      </c>
      <c r="K53" s="24">
        <f t="shared" si="6"/>
        <v>25625.7637675132</v>
      </c>
      <c r="L53" s="24"/>
      <c r="M53" s="48">
        <f>IF(J53="","",(K53/J53)/LOOKUP(RIGHT($D$2,3),定数!$A$6:$A$13,定数!$B$6:$B$13))</f>
        <v>32.0322047093915</v>
      </c>
      <c r="N53" s="23" t="s">
        <v>46</v>
      </c>
      <c r="O53" s="25">
        <v>43711</v>
      </c>
      <c r="P53" s="23">
        <v>130.93</v>
      </c>
      <c r="Q53" s="23"/>
      <c r="R53" s="52">
        <f>IF(P53="","",T53*M53*LOOKUP(RIGHT($D$2,3),定数!$A$6:$A$13,定数!$B$6:$B$13))</f>
        <v>358760.692745186</v>
      </c>
      <c r="S53" s="52"/>
      <c r="T53" s="53">
        <f>IF(P53="","",IF(G53="買",(P53-H53),(H53-P53))*IF(RIGHT($D$2,3)="JPY",100,10000))</f>
        <v>112</v>
      </c>
      <c r="U53" s="53"/>
      <c r="V53" s="79" t="str">
        <f t="shared" si="5"/>
        <v/>
      </c>
      <c r="W53" s="79">
        <f t="shared" si="1"/>
        <v>0</v>
      </c>
    </row>
    <row r="54" s="79" customFormat="1" spans="2:23">
      <c r="B54" s="23">
        <v>46</v>
      </c>
      <c r="C54" s="24">
        <f t="shared" si="2"/>
        <v>2921337.0694965</v>
      </c>
      <c r="D54" s="24"/>
      <c r="E54" s="23"/>
      <c r="F54" s="25">
        <v>43738</v>
      </c>
      <c r="G54" s="23" t="s">
        <v>44</v>
      </c>
      <c r="H54" s="23">
        <v>132.3</v>
      </c>
      <c r="I54" s="23"/>
      <c r="J54" s="23">
        <v>11</v>
      </c>
      <c r="K54" s="24">
        <f t="shared" si="6"/>
        <v>29213.370694965</v>
      </c>
      <c r="L54" s="24"/>
      <c r="M54" s="48">
        <f>IF(J54="","",(K54/J54)/LOOKUP(RIGHT($D$2,3),定数!$A$6:$A$13,定数!$B$6:$B$13))</f>
        <v>26.5576097226955</v>
      </c>
      <c r="N54" s="23" t="s">
        <v>46</v>
      </c>
      <c r="O54" s="25">
        <v>43739</v>
      </c>
      <c r="P54" s="23">
        <v>131.17</v>
      </c>
      <c r="Q54" s="23"/>
      <c r="R54" s="52">
        <f>IF(P54="","",T54*M54*LOOKUP(RIGHT($D$2,3),定数!$A$6:$A$13,定数!$B$6:$B$13))</f>
        <v>-300100.989866465</v>
      </c>
      <c r="S54" s="52"/>
      <c r="T54" s="53">
        <f>IF(P54="","",IF(G54="買",(P54-H54),(H54-P54))*IF(RIGHT($D$2,3)="JPY",100,10000))</f>
        <v>-113.000000000002</v>
      </c>
      <c r="U54" s="53"/>
      <c r="V54" s="79" t="str">
        <f t="shared" si="5"/>
        <v/>
      </c>
      <c r="W54" s="79">
        <f t="shared" si="1"/>
        <v>1</v>
      </c>
    </row>
    <row r="55" s="79" customFormat="1" spans="2:23">
      <c r="B55" s="23">
        <v>47</v>
      </c>
      <c r="C55" s="24">
        <f t="shared" si="2"/>
        <v>2621236.07963004</v>
      </c>
      <c r="D55" s="24"/>
      <c r="E55" s="23"/>
      <c r="F55" s="25">
        <v>43745</v>
      </c>
      <c r="G55" s="23" t="s">
        <v>47</v>
      </c>
      <c r="H55" s="23">
        <v>130.57</v>
      </c>
      <c r="I55" s="23"/>
      <c r="J55" s="23">
        <v>7</v>
      </c>
      <c r="K55" s="24">
        <f t="shared" si="6"/>
        <v>26212.3607963004</v>
      </c>
      <c r="L55" s="24"/>
      <c r="M55" s="48">
        <f>IF(J55="","",(K55/J55)/LOOKUP(RIGHT($D$2,3),定数!$A$6:$A$13,定数!$B$6:$B$13))</f>
        <v>37.4462297090005</v>
      </c>
      <c r="N55" s="23" t="s">
        <v>46</v>
      </c>
      <c r="O55" s="25">
        <v>43746</v>
      </c>
      <c r="P55" s="23">
        <v>129.52</v>
      </c>
      <c r="Q55" s="23"/>
      <c r="R55" s="52">
        <f>IF(P55="","",T55*M55*LOOKUP(RIGHT($D$2,3),定数!$A$6:$A$13,定数!$B$6:$B$13))</f>
        <v>393185.411944499</v>
      </c>
      <c r="S55" s="52"/>
      <c r="T55" s="53">
        <f>IF(P55="","",IF(G55="買",(P55-H55),(H55-P55))*IF(RIGHT($D$2,3)="JPY",100,10000))</f>
        <v>104.999999999998</v>
      </c>
      <c r="U55" s="53"/>
      <c r="V55" s="79" t="str">
        <f t="shared" si="5"/>
        <v/>
      </c>
      <c r="W55" s="79">
        <f t="shared" si="1"/>
        <v>0</v>
      </c>
    </row>
    <row r="56" s="79" customFormat="1" spans="2:23">
      <c r="B56" s="23">
        <v>48</v>
      </c>
      <c r="C56" s="24">
        <f t="shared" si="2"/>
        <v>3014421.49157454</v>
      </c>
      <c r="D56" s="24"/>
      <c r="E56" s="23"/>
      <c r="F56" s="25">
        <v>43760</v>
      </c>
      <c r="G56" s="23" t="s">
        <v>47</v>
      </c>
      <c r="H56" s="23">
        <v>129.18</v>
      </c>
      <c r="I56" s="23"/>
      <c r="J56" s="23">
        <v>9</v>
      </c>
      <c r="K56" s="24">
        <f t="shared" si="6"/>
        <v>30144.2149157454</v>
      </c>
      <c r="L56" s="24"/>
      <c r="M56" s="48">
        <f>IF(J56="","",(K56/J56)/LOOKUP(RIGHT($D$2,3),定数!$A$6:$A$13,定数!$B$6:$B$13))</f>
        <v>33.493572128606</v>
      </c>
      <c r="N56" s="57" t="s">
        <v>46</v>
      </c>
      <c r="O56" s="25">
        <v>43762</v>
      </c>
      <c r="P56" s="23">
        <v>127.88</v>
      </c>
      <c r="Q56" s="23"/>
      <c r="R56" s="52">
        <f>IF(P56="","",T56*M56*LOOKUP(RIGHT($D$2,3),定数!$A$6:$A$13,定数!$B$6:$B$13))</f>
        <v>435416.437671882</v>
      </c>
      <c r="S56" s="52"/>
      <c r="T56" s="53">
        <f>IF(P56="","",IF(G56="買",(P56-H56),(H56-P56))*IF(RIGHT($D$2,3)="JPY",100,10000))</f>
        <v>130.000000000001</v>
      </c>
      <c r="U56" s="53"/>
      <c r="V56" s="79" t="str">
        <f t="shared" si="5"/>
        <v/>
      </c>
      <c r="W56" s="79">
        <f t="shared" si="1"/>
        <v>0</v>
      </c>
    </row>
    <row r="57" s="79" customFormat="1" spans="2:23">
      <c r="B57" s="23">
        <v>49</v>
      </c>
      <c r="C57" s="24">
        <f t="shared" si="2"/>
        <v>3449837.92924642</v>
      </c>
      <c r="D57" s="24"/>
      <c r="E57" s="23"/>
      <c r="F57" s="25">
        <v>43783</v>
      </c>
      <c r="G57" s="23" t="s">
        <v>47</v>
      </c>
      <c r="H57" s="23">
        <v>128.11</v>
      </c>
      <c r="I57" s="23"/>
      <c r="J57" s="23">
        <v>11</v>
      </c>
      <c r="K57" s="24">
        <f t="shared" si="6"/>
        <v>34498.3792924642</v>
      </c>
      <c r="L57" s="24"/>
      <c r="M57" s="48">
        <f>IF(J57="","",(K57/J57)/LOOKUP(RIGHT($D$2,3),定数!$A$6:$A$13,定数!$B$6:$B$13))</f>
        <v>31.3621629931493</v>
      </c>
      <c r="N57" s="57" t="s">
        <v>46</v>
      </c>
      <c r="O57" s="25">
        <v>43796</v>
      </c>
      <c r="P57" s="23">
        <v>129.22</v>
      </c>
      <c r="Q57" s="23"/>
      <c r="R57" s="52">
        <f>IF(P57="","",T57*M57*LOOKUP(RIGHT($D$2,3),定数!$A$6:$A$13,定数!$B$6:$B$13))</f>
        <v>-348120.009223952</v>
      </c>
      <c r="S57" s="52"/>
      <c r="T57" s="53">
        <f>IF(P57="","",IF(G57="買",(P57-H57),(H57-P57))*IF(RIGHT($D$2,3)="JPY",100,10000))</f>
        <v>-110.999999999999</v>
      </c>
      <c r="U57" s="53"/>
      <c r="V57" s="79" t="str">
        <f t="shared" si="5"/>
        <v/>
      </c>
      <c r="W57" s="79">
        <f t="shared" si="1"/>
        <v>1</v>
      </c>
    </row>
    <row r="58" s="79" customFormat="1" spans="2:23">
      <c r="B58" s="23">
        <v>50</v>
      </c>
      <c r="C58" s="24">
        <f t="shared" si="2"/>
        <v>3101717.92002247</v>
      </c>
      <c r="D58" s="24"/>
      <c r="E58" s="23"/>
      <c r="F58" s="25">
        <v>43798</v>
      </c>
      <c r="G58" s="23" t="s">
        <v>44</v>
      </c>
      <c r="H58" s="23">
        <v>129.29</v>
      </c>
      <c r="I58" s="23"/>
      <c r="J58" s="23">
        <v>6</v>
      </c>
      <c r="K58" s="24">
        <f t="shared" si="6"/>
        <v>31017.1792002247</v>
      </c>
      <c r="L58" s="24"/>
      <c r="M58" s="48">
        <f>IF(J58="","",(K58/J58)/LOOKUP(RIGHT($D$2,3),定数!$A$6:$A$13,定数!$B$6:$B$13))</f>
        <v>51.6952986670411</v>
      </c>
      <c r="N58" s="57" t="s">
        <v>46</v>
      </c>
      <c r="O58" s="25">
        <v>43801</v>
      </c>
      <c r="P58" s="23">
        <v>128.66</v>
      </c>
      <c r="Q58" s="23"/>
      <c r="R58" s="52">
        <f>IF(P58="","",T58*M58*LOOKUP(RIGHT($D$2,3),定数!$A$6:$A$13,定数!$B$6:$B$13))</f>
        <v>-325680.381602357</v>
      </c>
      <c r="S58" s="52"/>
      <c r="T58" s="53">
        <f>IF(P58="","",IF(G58="買",(P58-H58),(H58-P58))*IF(RIGHT($D$2,3)="JPY",100,10000))</f>
        <v>-62.9999999999995</v>
      </c>
      <c r="U58" s="53"/>
      <c r="V58" s="79" t="str">
        <f t="shared" si="5"/>
        <v/>
      </c>
      <c r="W58" s="79">
        <f t="shared" si="1"/>
        <v>2</v>
      </c>
    </row>
    <row r="59" s="79" customFormat="1" spans="2:21">
      <c r="B59" s="23">
        <v>51</v>
      </c>
      <c r="C59" s="24">
        <f t="shared" si="2"/>
        <v>2776037.53842011</v>
      </c>
      <c r="D59" s="24"/>
      <c r="E59" s="23"/>
      <c r="F59" s="25">
        <v>43816</v>
      </c>
      <c r="G59" s="23" t="s">
        <v>47</v>
      </c>
      <c r="H59" s="23">
        <v>127.84</v>
      </c>
      <c r="I59" s="23"/>
      <c r="J59" s="23">
        <v>7</v>
      </c>
      <c r="K59" s="24">
        <f t="shared" si="6"/>
        <v>27760.3753842011</v>
      </c>
      <c r="L59" s="24"/>
      <c r="M59" s="48">
        <f>IF(J59="","",(K59/J59)/LOOKUP(RIGHT($D$2,3),定数!$A$6:$A$13,定数!$B$6:$B$13))</f>
        <v>39.6576791202873</v>
      </c>
      <c r="N59" s="57" t="s">
        <v>46</v>
      </c>
      <c r="O59" s="25">
        <v>43819</v>
      </c>
      <c r="P59" s="23">
        <v>127.05</v>
      </c>
      <c r="Q59" s="23"/>
      <c r="R59" s="52">
        <f>IF(P59="","",T59*M59*LOOKUP(RIGHT($D$2,3),定数!$A$6:$A$13,定数!$B$6:$B$13))</f>
        <v>313295.665050272</v>
      </c>
      <c r="S59" s="52"/>
      <c r="T59" s="53">
        <f>IF(P59="","",IF(G59="買",(P59-H59),(H59-P59))*IF(RIGHT($D$2,3)="JPY",100,10000))</f>
        <v>79.0000000000006</v>
      </c>
      <c r="U59" s="53"/>
    </row>
    <row r="60" s="79" customFormat="1" spans="2:21">
      <c r="B60" s="23">
        <v>52</v>
      </c>
      <c r="C60" s="24">
        <f t="shared" si="2"/>
        <v>3089333.20347038</v>
      </c>
      <c r="D60" s="24"/>
      <c r="E60" s="23">
        <v>2019</v>
      </c>
      <c r="F60" s="25">
        <v>43475</v>
      </c>
      <c r="G60" s="23" t="s">
        <v>47</v>
      </c>
      <c r="H60" s="23">
        <v>124.33</v>
      </c>
      <c r="I60" s="23"/>
      <c r="J60" s="23">
        <v>7</v>
      </c>
      <c r="K60" s="24">
        <f t="shared" si="6"/>
        <v>30893.3320347038</v>
      </c>
      <c r="L60" s="24"/>
      <c r="M60" s="48">
        <f>IF(J60="","",(K60/J60)/LOOKUP(RIGHT($D$2,3),定数!$A$6:$A$13,定数!$B$6:$B$13))</f>
        <v>44.1333314781483</v>
      </c>
      <c r="N60" s="23">
        <v>2019</v>
      </c>
      <c r="O60" s="25">
        <v>43479</v>
      </c>
      <c r="P60" s="23">
        <v>123.55</v>
      </c>
      <c r="Q60" s="23"/>
      <c r="R60" s="52">
        <f>IF(P60="","",T60*M60*LOOKUP(RIGHT($D$2,3),定数!$A$6:$A$13,定数!$B$6:$B$13))</f>
        <v>344239.985529557</v>
      </c>
      <c r="S60" s="52"/>
      <c r="T60" s="53">
        <f>IF(P60="","",IF(G60="買",(P60-H60),(H60-P60))*IF(RIGHT($D$2,3)="JPY",100,10000))</f>
        <v>78.0000000000001</v>
      </c>
      <c r="U60" s="53"/>
    </row>
    <row r="61" s="79" customFormat="1" spans="2:21">
      <c r="B61" s="23">
        <v>53</v>
      </c>
      <c r="C61" s="24">
        <f t="shared" si="2"/>
        <v>3433573.18899994</v>
      </c>
      <c r="D61" s="24"/>
      <c r="E61" s="23"/>
      <c r="F61" s="25"/>
      <c r="G61" s="23"/>
      <c r="H61" s="23"/>
      <c r="I61" s="23"/>
      <c r="J61" s="23"/>
      <c r="K61" s="24"/>
      <c r="L61" s="24"/>
      <c r="M61" s="48"/>
      <c r="N61" s="23"/>
      <c r="O61" s="25"/>
      <c r="P61" s="23"/>
      <c r="Q61" s="23"/>
      <c r="R61" s="52"/>
      <c r="S61" s="52"/>
      <c r="T61" s="53"/>
      <c r="U61" s="53"/>
    </row>
    <row r="62" s="79" customFormat="1" spans="2:21">
      <c r="B62" s="23">
        <v>54</v>
      </c>
      <c r="C62" s="24" t="str">
        <f t="shared" si="2"/>
        <v/>
      </c>
      <c r="D62" s="24"/>
      <c r="E62" s="23"/>
      <c r="F62" s="25"/>
      <c r="G62" s="23"/>
      <c r="H62" s="23"/>
      <c r="I62" s="23"/>
      <c r="J62" s="23"/>
      <c r="K62" s="24"/>
      <c r="L62" s="24"/>
      <c r="M62" s="48"/>
      <c r="N62" s="23"/>
      <c r="O62" s="25"/>
      <c r="P62" s="23"/>
      <c r="Q62" s="23"/>
      <c r="R62" s="52"/>
      <c r="S62" s="52"/>
      <c r="T62" s="53"/>
      <c r="U62" s="53"/>
    </row>
    <row r="63" s="79" customFormat="1" spans="2:21">
      <c r="B63" s="23">
        <v>55</v>
      </c>
      <c r="C63" s="24" t="str">
        <f t="shared" si="2"/>
        <v/>
      </c>
      <c r="D63" s="24"/>
      <c r="E63" s="23"/>
      <c r="F63" s="25"/>
      <c r="G63" s="23"/>
      <c r="H63" s="23"/>
      <c r="I63" s="23"/>
      <c r="J63" s="23"/>
      <c r="K63" s="24"/>
      <c r="L63" s="24"/>
      <c r="M63" s="48"/>
      <c r="N63" s="23"/>
      <c r="O63" s="25"/>
      <c r="P63" s="23"/>
      <c r="Q63" s="23"/>
      <c r="R63" s="52"/>
      <c r="S63" s="52"/>
      <c r="T63" s="53"/>
      <c r="U63" s="53"/>
    </row>
    <row r="64" spans="2:22">
      <c r="B64" s="23">
        <v>56</v>
      </c>
      <c r="C64" s="24" t="str">
        <f t="shared" si="2"/>
        <v/>
      </c>
      <c r="D64" s="24"/>
      <c r="E64" s="23"/>
      <c r="F64" s="25"/>
      <c r="G64" s="23"/>
      <c r="H64" s="23"/>
      <c r="I64" s="23"/>
      <c r="J64" s="23"/>
      <c r="K64" s="24"/>
      <c r="L64" s="24"/>
      <c r="M64" s="48"/>
      <c r="N64" s="23"/>
      <c r="O64" s="25"/>
      <c r="P64" s="23"/>
      <c r="Q64" s="23"/>
      <c r="R64" s="52"/>
      <c r="S64" s="52"/>
      <c r="T64" s="53"/>
      <c r="U64" s="53"/>
      <c r="V64"/>
    </row>
    <row r="65" spans="2:22">
      <c r="B65" s="23">
        <v>57</v>
      </c>
      <c r="C65" s="24" t="str">
        <f t="shared" ref="C65:C71" si="7">IF(R64="","",C64+R64)</f>
        <v/>
      </c>
      <c r="D65" s="24"/>
      <c r="E65" s="23"/>
      <c r="F65" s="25"/>
      <c r="G65" s="23"/>
      <c r="H65" s="23"/>
      <c r="I65" s="23"/>
      <c r="J65" s="23"/>
      <c r="K65" s="24"/>
      <c r="L65" s="24"/>
      <c r="M65" s="48"/>
      <c r="N65" s="23"/>
      <c r="O65" s="25"/>
      <c r="P65" s="23"/>
      <c r="Q65" s="23"/>
      <c r="R65" s="52"/>
      <c r="S65" s="52"/>
      <c r="T65" s="53"/>
      <c r="U65" s="53"/>
      <c r="V65"/>
    </row>
    <row r="66" spans="2:22">
      <c r="B66" s="23">
        <v>58</v>
      </c>
      <c r="C66" s="24" t="str">
        <f t="shared" si="7"/>
        <v/>
      </c>
      <c r="D66" s="24"/>
      <c r="E66" s="23"/>
      <c r="F66" s="25"/>
      <c r="G66" s="23"/>
      <c r="H66" s="23"/>
      <c r="I66" s="23"/>
      <c r="J66" s="23"/>
      <c r="K66" s="24"/>
      <c r="L66" s="24"/>
      <c r="M66" s="48"/>
      <c r="N66" s="23"/>
      <c r="O66" s="25"/>
      <c r="P66" s="23"/>
      <c r="Q66" s="23"/>
      <c r="R66" s="52"/>
      <c r="S66" s="52"/>
      <c r="T66" s="53"/>
      <c r="U66" s="53"/>
      <c r="V66"/>
    </row>
    <row r="67" spans="2:22">
      <c r="B67" s="23">
        <v>59</v>
      </c>
      <c r="C67" s="24" t="str">
        <f t="shared" si="7"/>
        <v/>
      </c>
      <c r="D67" s="24"/>
      <c r="E67" s="23"/>
      <c r="F67" s="25"/>
      <c r="G67" s="23"/>
      <c r="H67" s="23"/>
      <c r="I67" s="23"/>
      <c r="J67" s="23"/>
      <c r="K67" s="24"/>
      <c r="L67" s="24"/>
      <c r="M67" s="48"/>
      <c r="N67" s="23"/>
      <c r="O67" s="25"/>
      <c r="P67" s="23"/>
      <c r="Q67" s="23"/>
      <c r="R67" s="52"/>
      <c r="S67" s="52"/>
      <c r="T67" s="53"/>
      <c r="U67" s="53"/>
      <c r="V67"/>
    </row>
    <row r="68" spans="2:22">
      <c r="B68" s="23">
        <v>60</v>
      </c>
      <c r="C68" s="24" t="str">
        <f t="shared" si="7"/>
        <v/>
      </c>
      <c r="D68" s="24"/>
      <c r="E68" s="23"/>
      <c r="F68" s="25"/>
      <c r="G68" s="23"/>
      <c r="H68" s="23"/>
      <c r="I68" s="23"/>
      <c r="J68" s="23"/>
      <c r="K68" s="24"/>
      <c r="L68" s="24"/>
      <c r="M68" s="48"/>
      <c r="N68" s="23"/>
      <c r="O68" s="25"/>
      <c r="P68" s="23"/>
      <c r="Q68" s="23"/>
      <c r="R68" s="52"/>
      <c r="S68" s="52"/>
      <c r="T68" s="53"/>
      <c r="U68" s="53"/>
      <c r="V68"/>
    </row>
    <row r="69" spans="2:22">
      <c r="B69" s="23">
        <v>61</v>
      </c>
      <c r="C69" s="24" t="str">
        <f t="shared" si="7"/>
        <v/>
      </c>
      <c r="D69" s="24"/>
      <c r="E69" s="23"/>
      <c r="F69" s="25"/>
      <c r="G69" s="23"/>
      <c r="H69" s="23"/>
      <c r="I69" s="23"/>
      <c r="J69" s="23"/>
      <c r="K69" s="24"/>
      <c r="L69" s="24"/>
      <c r="M69" s="48"/>
      <c r="N69" s="23"/>
      <c r="O69" s="25"/>
      <c r="P69" s="23"/>
      <c r="Q69" s="23"/>
      <c r="R69" s="52"/>
      <c r="S69" s="52"/>
      <c r="T69" s="53"/>
      <c r="U69" s="53"/>
      <c r="V69"/>
    </row>
    <row r="70" spans="2:22">
      <c r="B70" s="23">
        <v>62</v>
      </c>
      <c r="C70" s="24" t="str">
        <f t="shared" si="7"/>
        <v/>
      </c>
      <c r="D70" s="24"/>
      <c r="E70" s="23"/>
      <c r="F70" s="25"/>
      <c r="G70" s="23"/>
      <c r="H70" s="23"/>
      <c r="I70" s="23"/>
      <c r="J70" s="23"/>
      <c r="K70" s="24"/>
      <c r="L70" s="24"/>
      <c r="M70" s="48"/>
      <c r="N70" s="23"/>
      <c r="O70" s="25"/>
      <c r="P70" s="23"/>
      <c r="Q70" s="23"/>
      <c r="R70" s="52"/>
      <c r="S70" s="52"/>
      <c r="T70" s="53"/>
      <c r="U70" s="53"/>
      <c r="V70"/>
    </row>
    <row r="71" spans="2:22">
      <c r="B71" s="23">
        <v>63</v>
      </c>
      <c r="C71" s="24" t="str">
        <f t="shared" si="7"/>
        <v/>
      </c>
      <c r="D71" s="24"/>
      <c r="E71" s="23"/>
      <c r="F71" s="25"/>
      <c r="G71" s="23"/>
      <c r="H71" s="23"/>
      <c r="I71" s="23"/>
      <c r="J71" s="23"/>
      <c r="K71" s="24"/>
      <c r="L71" s="24"/>
      <c r="M71" s="48"/>
      <c r="N71" s="23"/>
      <c r="O71" s="25"/>
      <c r="P71" s="23"/>
      <c r="Q71" s="23"/>
      <c r="R71" s="52"/>
      <c r="S71" s="52"/>
      <c r="T71" s="53"/>
      <c r="U71" s="53"/>
      <c r="V71"/>
    </row>
    <row r="72" spans="2:22">
      <c r="B72" s="23">
        <v>64</v>
      </c>
      <c r="C72" s="24" t="str">
        <f t="shared" ref="C72:C90" si="8">IF(R71="","",C71+R71)</f>
        <v/>
      </c>
      <c r="D72" s="24"/>
      <c r="E72" s="23"/>
      <c r="F72" s="25"/>
      <c r="G72" s="23"/>
      <c r="H72" s="23"/>
      <c r="I72" s="23"/>
      <c r="J72" s="23"/>
      <c r="K72" s="24"/>
      <c r="L72" s="24"/>
      <c r="M72" s="48"/>
      <c r="N72" s="23"/>
      <c r="O72" s="25"/>
      <c r="P72" s="23"/>
      <c r="Q72" s="23"/>
      <c r="R72" s="52"/>
      <c r="S72" s="52"/>
      <c r="T72" s="53"/>
      <c r="U72" s="53"/>
      <c r="V72"/>
    </row>
    <row r="73" spans="2:22">
      <c r="B73" s="23">
        <v>65</v>
      </c>
      <c r="C73" s="24" t="str">
        <f t="shared" si="8"/>
        <v/>
      </c>
      <c r="D73" s="24"/>
      <c r="E73" s="23"/>
      <c r="F73" s="25"/>
      <c r="G73" s="23"/>
      <c r="H73" s="23"/>
      <c r="I73" s="23"/>
      <c r="J73" s="23"/>
      <c r="K73" s="24"/>
      <c r="L73" s="24"/>
      <c r="M73" s="48"/>
      <c r="N73" s="23"/>
      <c r="O73" s="25"/>
      <c r="P73" s="23"/>
      <c r="Q73" s="23"/>
      <c r="R73" s="52"/>
      <c r="S73" s="52"/>
      <c r="T73" s="53"/>
      <c r="U73" s="53"/>
      <c r="V73"/>
    </row>
    <row r="74" spans="2:22">
      <c r="B74" s="23">
        <v>66</v>
      </c>
      <c r="C74" s="24" t="str">
        <f t="shared" si="8"/>
        <v/>
      </c>
      <c r="D74" s="24"/>
      <c r="E74" s="23"/>
      <c r="F74" s="25"/>
      <c r="G74" s="23"/>
      <c r="H74" s="23"/>
      <c r="I74" s="23"/>
      <c r="J74" s="23"/>
      <c r="K74" s="24"/>
      <c r="L74" s="24"/>
      <c r="M74" s="48"/>
      <c r="N74" s="23"/>
      <c r="O74" s="25"/>
      <c r="P74" s="23"/>
      <c r="Q74" s="23"/>
      <c r="R74" s="52"/>
      <c r="S74" s="52"/>
      <c r="T74" s="53"/>
      <c r="U74" s="53"/>
      <c r="V74"/>
    </row>
    <row r="75" spans="2:22">
      <c r="B75" s="23">
        <v>67</v>
      </c>
      <c r="C75" s="24" t="str">
        <f t="shared" si="8"/>
        <v/>
      </c>
      <c r="D75" s="24"/>
      <c r="E75" s="23"/>
      <c r="F75" s="25"/>
      <c r="G75" s="23"/>
      <c r="H75" s="23"/>
      <c r="I75" s="23"/>
      <c r="J75" s="23"/>
      <c r="K75" s="24"/>
      <c r="L75" s="24"/>
      <c r="M75" s="48"/>
      <c r="N75" s="23"/>
      <c r="O75" s="25"/>
      <c r="P75" s="23"/>
      <c r="Q75" s="23"/>
      <c r="R75" s="52"/>
      <c r="S75" s="52"/>
      <c r="T75" s="53"/>
      <c r="U75" s="53"/>
      <c r="V75"/>
    </row>
    <row r="76" spans="2:22">
      <c r="B76" s="23">
        <v>68</v>
      </c>
      <c r="C76" s="24" t="str">
        <f t="shared" si="8"/>
        <v/>
      </c>
      <c r="D76" s="24"/>
      <c r="E76" s="23"/>
      <c r="F76" s="25"/>
      <c r="G76" s="23"/>
      <c r="H76" s="23"/>
      <c r="I76" s="23"/>
      <c r="J76" s="23"/>
      <c r="K76" s="24"/>
      <c r="L76" s="24"/>
      <c r="M76" s="48"/>
      <c r="N76" s="23"/>
      <c r="O76" s="25"/>
      <c r="P76" s="23"/>
      <c r="Q76" s="23"/>
      <c r="R76" s="52"/>
      <c r="S76" s="52"/>
      <c r="T76" s="53"/>
      <c r="U76" s="53"/>
      <c r="V76"/>
    </row>
    <row r="77" spans="2:22">
      <c r="B77" s="23">
        <v>69</v>
      </c>
      <c r="C77" s="24" t="str">
        <f t="shared" si="8"/>
        <v/>
      </c>
      <c r="D77" s="24"/>
      <c r="E77" s="23"/>
      <c r="F77" s="25"/>
      <c r="G77" s="23"/>
      <c r="H77" s="23"/>
      <c r="I77" s="23"/>
      <c r="J77" s="23"/>
      <c r="K77" s="24"/>
      <c r="L77" s="24"/>
      <c r="M77" s="48"/>
      <c r="N77" s="23"/>
      <c r="O77" s="25"/>
      <c r="P77" s="23"/>
      <c r="Q77" s="23"/>
      <c r="R77" s="52"/>
      <c r="S77" s="52"/>
      <c r="T77" s="53"/>
      <c r="U77" s="53"/>
      <c r="V77"/>
    </row>
    <row r="78" spans="2:22">
      <c r="B78" s="23">
        <v>70</v>
      </c>
      <c r="C78" s="24" t="str">
        <f t="shared" si="8"/>
        <v/>
      </c>
      <c r="D78" s="24"/>
      <c r="E78" s="23"/>
      <c r="F78" s="25"/>
      <c r="G78" s="23"/>
      <c r="H78" s="23"/>
      <c r="I78" s="23"/>
      <c r="J78" s="23"/>
      <c r="K78" s="24"/>
      <c r="L78" s="24"/>
      <c r="M78" s="48"/>
      <c r="N78" s="23"/>
      <c r="O78" s="25"/>
      <c r="P78" s="23"/>
      <c r="Q78" s="23"/>
      <c r="R78" s="52"/>
      <c r="S78" s="52"/>
      <c r="T78" s="53"/>
      <c r="U78" s="53"/>
      <c r="V78"/>
    </row>
    <row r="79" spans="2:22">
      <c r="B79" s="23">
        <v>71</v>
      </c>
      <c r="C79" s="24" t="str">
        <f t="shared" si="8"/>
        <v/>
      </c>
      <c r="D79" s="24"/>
      <c r="E79" s="23"/>
      <c r="F79" s="25"/>
      <c r="G79" s="23"/>
      <c r="H79" s="23"/>
      <c r="I79" s="23"/>
      <c r="J79" s="23"/>
      <c r="K79" s="24"/>
      <c r="L79" s="24"/>
      <c r="M79" s="48"/>
      <c r="N79" s="23"/>
      <c r="O79" s="25"/>
      <c r="P79" s="23"/>
      <c r="Q79" s="23"/>
      <c r="R79" s="52"/>
      <c r="S79" s="52"/>
      <c r="T79" s="53"/>
      <c r="U79" s="53"/>
      <c r="V79"/>
    </row>
    <row r="80" spans="2:22">
      <c r="B80" s="23">
        <v>72</v>
      </c>
      <c r="C80" s="24" t="str">
        <f t="shared" si="8"/>
        <v/>
      </c>
      <c r="D80" s="24"/>
      <c r="E80" s="23"/>
      <c r="F80" s="25"/>
      <c r="G80" s="23"/>
      <c r="H80" s="23"/>
      <c r="I80" s="23"/>
      <c r="J80" s="23"/>
      <c r="K80" s="24"/>
      <c r="L80" s="24"/>
      <c r="M80" s="48"/>
      <c r="N80" s="23"/>
      <c r="O80" s="25"/>
      <c r="P80" s="23"/>
      <c r="Q80" s="23"/>
      <c r="R80" s="52"/>
      <c r="S80" s="52"/>
      <c r="T80" s="53"/>
      <c r="U80" s="53"/>
      <c r="V80"/>
    </row>
    <row r="81" spans="2:22">
      <c r="B81" s="23">
        <v>73</v>
      </c>
      <c r="C81" s="24" t="str">
        <f t="shared" si="8"/>
        <v/>
      </c>
      <c r="D81" s="24"/>
      <c r="E81" s="23"/>
      <c r="F81" s="25"/>
      <c r="G81" s="23"/>
      <c r="H81" s="23"/>
      <c r="I81" s="23"/>
      <c r="J81" s="23"/>
      <c r="K81" s="24"/>
      <c r="L81" s="24"/>
      <c r="M81" s="48"/>
      <c r="N81" s="23"/>
      <c r="O81" s="25"/>
      <c r="P81" s="23"/>
      <c r="Q81" s="23"/>
      <c r="R81" s="52"/>
      <c r="S81" s="52"/>
      <c r="T81" s="53"/>
      <c r="U81" s="53"/>
      <c r="V81"/>
    </row>
    <row r="82" spans="2:22">
      <c r="B82" s="23">
        <v>74</v>
      </c>
      <c r="C82" s="24" t="str">
        <f t="shared" si="8"/>
        <v/>
      </c>
      <c r="D82" s="24"/>
      <c r="E82" s="23"/>
      <c r="F82" s="25"/>
      <c r="G82" s="23"/>
      <c r="H82" s="23"/>
      <c r="I82" s="23"/>
      <c r="J82" s="23"/>
      <c r="K82" s="24"/>
      <c r="L82" s="24"/>
      <c r="M82" s="48"/>
      <c r="N82" s="23"/>
      <c r="O82" s="25"/>
      <c r="P82" s="23"/>
      <c r="Q82" s="23"/>
      <c r="R82" s="52"/>
      <c r="S82" s="52"/>
      <c r="T82" s="53"/>
      <c r="U82" s="53"/>
      <c r="V82"/>
    </row>
    <row r="83" spans="2:22">
      <c r="B83" s="23">
        <v>75</v>
      </c>
      <c r="C83" s="24" t="str">
        <f t="shared" si="8"/>
        <v/>
      </c>
      <c r="D83" s="24"/>
      <c r="E83" s="23"/>
      <c r="F83" s="25"/>
      <c r="G83" s="23"/>
      <c r="H83" s="23"/>
      <c r="I83" s="23"/>
      <c r="J83" s="23"/>
      <c r="K83" s="24"/>
      <c r="L83" s="24"/>
      <c r="M83" s="48"/>
      <c r="N83" s="23"/>
      <c r="O83" s="25"/>
      <c r="P83" s="23"/>
      <c r="Q83" s="23"/>
      <c r="R83" s="52"/>
      <c r="S83" s="52"/>
      <c r="T83" s="53"/>
      <c r="U83" s="53"/>
      <c r="V83"/>
    </row>
    <row r="84" spans="2:22">
      <c r="B84" s="23">
        <v>76</v>
      </c>
      <c r="C84" s="24" t="str">
        <f t="shared" si="8"/>
        <v/>
      </c>
      <c r="D84" s="24"/>
      <c r="E84" s="23"/>
      <c r="F84" s="25"/>
      <c r="G84" s="23"/>
      <c r="H84" s="23"/>
      <c r="I84" s="23"/>
      <c r="J84" s="23"/>
      <c r="K84" s="24"/>
      <c r="L84" s="24"/>
      <c r="M84" s="48"/>
      <c r="N84" s="23"/>
      <c r="O84" s="25"/>
      <c r="P84" s="23"/>
      <c r="Q84" s="23"/>
      <c r="R84" s="52"/>
      <c r="S84" s="52"/>
      <c r="T84" s="53"/>
      <c r="U84" s="53"/>
      <c r="V84"/>
    </row>
    <row r="85" spans="2:22">
      <c r="B85" s="23">
        <v>77</v>
      </c>
      <c r="C85" s="24" t="str">
        <f t="shared" si="8"/>
        <v/>
      </c>
      <c r="D85" s="24"/>
      <c r="E85" s="23"/>
      <c r="F85" s="25"/>
      <c r="G85" s="23"/>
      <c r="H85" s="23"/>
      <c r="I85" s="23"/>
      <c r="J85" s="23"/>
      <c r="K85" s="24"/>
      <c r="L85" s="24"/>
      <c r="M85" s="48"/>
      <c r="N85" s="23"/>
      <c r="O85" s="25"/>
      <c r="P85" s="23"/>
      <c r="Q85" s="23"/>
      <c r="R85" s="52"/>
      <c r="S85" s="52"/>
      <c r="T85" s="53"/>
      <c r="U85" s="53"/>
      <c r="V85"/>
    </row>
    <row r="86" spans="2:22">
      <c r="B86" s="23">
        <v>78</v>
      </c>
      <c r="C86" s="24" t="str">
        <f t="shared" si="8"/>
        <v/>
      </c>
      <c r="D86" s="24"/>
      <c r="E86" s="23"/>
      <c r="F86" s="25"/>
      <c r="G86" s="23"/>
      <c r="H86" s="23"/>
      <c r="I86" s="23"/>
      <c r="J86" s="23"/>
      <c r="K86" s="24"/>
      <c r="L86" s="24"/>
      <c r="M86" s="48"/>
      <c r="N86" s="23"/>
      <c r="O86" s="25"/>
      <c r="P86" s="23"/>
      <c r="Q86" s="23"/>
      <c r="R86" s="52"/>
      <c r="S86" s="52"/>
      <c r="T86" s="53"/>
      <c r="U86" s="53"/>
      <c r="V86"/>
    </row>
    <row r="87" spans="2:22">
      <c r="B87" s="23">
        <v>79</v>
      </c>
      <c r="C87" s="24" t="str">
        <f t="shared" si="8"/>
        <v/>
      </c>
      <c r="D87" s="24"/>
      <c r="E87" s="23"/>
      <c r="F87" s="25"/>
      <c r="G87" s="23"/>
      <c r="H87" s="23"/>
      <c r="I87" s="23"/>
      <c r="J87" s="23"/>
      <c r="K87" s="24"/>
      <c r="L87" s="24"/>
      <c r="M87" s="48"/>
      <c r="N87" s="23"/>
      <c r="O87" s="25"/>
      <c r="P87" s="23"/>
      <c r="Q87" s="23"/>
      <c r="R87" s="52"/>
      <c r="S87" s="52"/>
      <c r="T87" s="53"/>
      <c r="U87" s="53"/>
      <c r="V87"/>
    </row>
    <row r="88" spans="2:22">
      <c r="B88" s="23">
        <v>80</v>
      </c>
      <c r="C88" s="24" t="str">
        <f t="shared" si="8"/>
        <v/>
      </c>
      <c r="D88" s="24"/>
      <c r="E88" s="23"/>
      <c r="F88" s="25"/>
      <c r="G88" s="23"/>
      <c r="H88" s="23"/>
      <c r="I88" s="23"/>
      <c r="J88" s="23"/>
      <c r="K88" s="24"/>
      <c r="L88" s="24"/>
      <c r="M88" s="48"/>
      <c r="N88" s="23"/>
      <c r="O88" s="25"/>
      <c r="P88" s="23"/>
      <c r="Q88" s="23"/>
      <c r="R88" s="52"/>
      <c r="S88" s="52"/>
      <c r="T88" s="53"/>
      <c r="U88" s="53"/>
      <c r="V88"/>
    </row>
    <row r="89" spans="2:22">
      <c r="B89" s="23">
        <v>81</v>
      </c>
      <c r="C89" s="24" t="str">
        <f t="shared" si="8"/>
        <v/>
      </c>
      <c r="D89" s="24"/>
      <c r="E89" s="23"/>
      <c r="F89" s="25"/>
      <c r="G89" s="23"/>
      <c r="H89" s="23"/>
      <c r="I89" s="23"/>
      <c r="J89" s="23"/>
      <c r="K89" s="24"/>
      <c r="L89" s="24"/>
      <c r="M89" s="48"/>
      <c r="N89" s="23"/>
      <c r="O89" s="25"/>
      <c r="P89" s="23"/>
      <c r="Q89" s="23"/>
      <c r="R89" s="52"/>
      <c r="S89" s="52"/>
      <c r="T89" s="53"/>
      <c r="U89" s="53"/>
      <c r="V89"/>
    </row>
    <row r="90" spans="2:22">
      <c r="B90" s="23">
        <v>82</v>
      </c>
      <c r="C90" s="24" t="str">
        <f t="shared" si="8"/>
        <v/>
      </c>
      <c r="D90" s="24"/>
      <c r="E90" s="23"/>
      <c r="F90" s="25"/>
      <c r="G90" s="23"/>
      <c r="H90" s="23"/>
      <c r="I90" s="23"/>
      <c r="J90" s="23"/>
      <c r="K90" s="24"/>
      <c r="L90" s="24"/>
      <c r="M90" s="48"/>
      <c r="N90" s="23"/>
      <c r="O90" s="25"/>
      <c r="P90" s="23"/>
      <c r="Q90" s="23"/>
      <c r="R90" s="52"/>
      <c r="S90" s="52"/>
      <c r="T90" s="53"/>
      <c r="U90" s="53"/>
      <c r="V90"/>
    </row>
    <row r="91" spans="2:22">
      <c r="B91" s="23">
        <v>83</v>
      </c>
      <c r="C91" s="24"/>
      <c r="D91" s="24"/>
      <c r="E91" s="23"/>
      <c r="F91" s="25"/>
      <c r="G91" s="23"/>
      <c r="H91" s="23"/>
      <c r="I91" s="23"/>
      <c r="J91" s="23"/>
      <c r="K91" s="24"/>
      <c r="L91" s="24"/>
      <c r="M91" s="48"/>
      <c r="N91" s="23"/>
      <c r="O91" s="25"/>
      <c r="P91" s="23"/>
      <c r="Q91" s="23"/>
      <c r="R91" s="52"/>
      <c r="S91" s="52"/>
      <c r="T91" s="53"/>
      <c r="U91" s="53"/>
      <c r="V91"/>
    </row>
    <row r="92" spans="2:22">
      <c r="B92" s="23">
        <v>84</v>
      </c>
      <c r="C92" s="24"/>
      <c r="D92" s="24"/>
      <c r="E92" s="23"/>
      <c r="F92" s="25"/>
      <c r="G92" s="23"/>
      <c r="H92" s="23"/>
      <c r="I92" s="23"/>
      <c r="J92" s="23"/>
      <c r="K92" s="24"/>
      <c r="L92" s="24"/>
      <c r="M92" s="48"/>
      <c r="N92" s="23"/>
      <c r="O92" s="25"/>
      <c r="P92" s="23"/>
      <c r="Q92" s="23"/>
      <c r="R92" s="52"/>
      <c r="S92" s="52"/>
      <c r="T92" s="53"/>
      <c r="U92" s="53"/>
      <c r="V92"/>
    </row>
    <row r="93" spans="2:22">
      <c r="B93" s="23">
        <v>85</v>
      </c>
      <c r="C93" s="24"/>
      <c r="D93" s="24"/>
      <c r="E93" s="23"/>
      <c r="F93" s="25"/>
      <c r="G93" s="23"/>
      <c r="H93" s="23"/>
      <c r="I93" s="23"/>
      <c r="J93" s="23"/>
      <c r="K93" s="24"/>
      <c r="L93" s="24"/>
      <c r="M93" s="48"/>
      <c r="N93" s="23"/>
      <c r="O93" s="25"/>
      <c r="P93" s="23"/>
      <c r="Q93" s="23"/>
      <c r="R93" s="52"/>
      <c r="S93" s="52"/>
      <c r="T93" s="53"/>
      <c r="U93" s="53"/>
      <c r="V93"/>
    </row>
    <row r="94" spans="2:22">
      <c r="B94" s="23">
        <v>86</v>
      </c>
      <c r="C94" s="24"/>
      <c r="D94" s="24"/>
      <c r="E94" s="23"/>
      <c r="F94" s="25"/>
      <c r="G94" s="23"/>
      <c r="H94" s="23"/>
      <c r="I94" s="23"/>
      <c r="J94" s="23"/>
      <c r="K94" s="24"/>
      <c r="L94" s="24"/>
      <c r="M94" s="48"/>
      <c r="N94" s="23"/>
      <c r="O94" s="25"/>
      <c r="P94" s="23"/>
      <c r="Q94" s="23"/>
      <c r="R94" s="52"/>
      <c r="S94" s="52"/>
      <c r="T94" s="53"/>
      <c r="U94" s="53"/>
      <c r="V94"/>
    </row>
    <row r="95" spans="2:22">
      <c r="B95" s="23">
        <v>87</v>
      </c>
      <c r="C95" s="24"/>
      <c r="D95" s="24"/>
      <c r="E95" s="23"/>
      <c r="F95" s="25"/>
      <c r="G95" s="23"/>
      <c r="H95" s="23"/>
      <c r="I95" s="23"/>
      <c r="J95" s="23"/>
      <c r="K95" s="24"/>
      <c r="L95" s="24"/>
      <c r="M95" s="48"/>
      <c r="N95" s="23"/>
      <c r="O95" s="25"/>
      <c r="P95" s="23"/>
      <c r="Q95" s="23"/>
      <c r="R95" s="52"/>
      <c r="S95" s="52"/>
      <c r="T95" s="53"/>
      <c r="U95" s="53"/>
      <c r="V95"/>
    </row>
    <row r="96" spans="2:22">
      <c r="B96" s="23">
        <v>88</v>
      </c>
      <c r="C96" s="24"/>
      <c r="D96" s="24"/>
      <c r="E96" s="23"/>
      <c r="F96" s="25"/>
      <c r="G96" s="23"/>
      <c r="H96" s="23"/>
      <c r="I96" s="23"/>
      <c r="J96" s="23"/>
      <c r="K96" s="24"/>
      <c r="L96" s="24"/>
      <c r="M96" s="48"/>
      <c r="N96" s="23"/>
      <c r="O96" s="25"/>
      <c r="P96" s="23"/>
      <c r="Q96" s="23"/>
      <c r="R96" s="52"/>
      <c r="S96" s="52"/>
      <c r="T96" s="53"/>
      <c r="U96" s="53"/>
      <c r="V96"/>
    </row>
    <row r="97" spans="2:22">
      <c r="B97" s="23">
        <v>89</v>
      </c>
      <c r="C97" s="24"/>
      <c r="D97" s="24"/>
      <c r="E97" s="23"/>
      <c r="F97" s="25"/>
      <c r="G97" s="23"/>
      <c r="H97" s="23"/>
      <c r="I97" s="23"/>
      <c r="J97" s="23"/>
      <c r="K97" s="24"/>
      <c r="L97" s="24"/>
      <c r="M97" s="48"/>
      <c r="N97" s="23"/>
      <c r="O97" s="25"/>
      <c r="P97" s="23"/>
      <c r="Q97" s="23"/>
      <c r="R97" s="52"/>
      <c r="S97" s="52"/>
      <c r="T97" s="53"/>
      <c r="U97" s="53"/>
      <c r="V97"/>
    </row>
    <row r="98" spans="2:22">
      <c r="B98" s="23">
        <v>90</v>
      </c>
      <c r="C98" s="24"/>
      <c r="D98" s="24"/>
      <c r="E98" s="23"/>
      <c r="F98" s="25"/>
      <c r="G98" s="23"/>
      <c r="H98" s="23"/>
      <c r="I98" s="23"/>
      <c r="J98" s="23"/>
      <c r="K98" s="24"/>
      <c r="L98" s="24"/>
      <c r="M98" s="48"/>
      <c r="N98" s="23"/>
      <c r="O98" s="25"/>
      <c r="P98" s="23"/>
      <c r="Q98" s="23"/>
      <c r="R98" s="52"/>
      <c r="S98" s="52"/>
      <c r="T98" s="53"/>
      <c r="U98" s="53"/>
      <c r="V98"/>
    </row>
    <row r="99" spans="2:22">
      <c r="B99" s="23">
        <v>91</v>
      </c>
      <c r="C99" s="24"/>
      <c r="D99" s="24"/>
      <c r="E99" s="23"/>
      <c r="F99" s="25"/>
      <c r="G99" s="23"/>
      <c r="H99" s="23"/>
      <c r="I99" s="23"/>
      <c r="J99" s="23"/>
      <c r="K99" s="24"/>
      <c r="L99" s="24"/>
      <c r="M99" s="48"/>
      <c r="N99" s="23"/>
      <c r="O99" s="25"/>
      <c r="P99" s="23"/>
      <c r="Q99" s="23"/>
      <c r="R99" s="52"/>
      <c r="S99" s="52"/>
      <c r="T99" s="53"/>
      <c r="U99" s="53"/>
      <c r="V99"/>
    </row>
    <row r="100" spans="2:22">
      <c r="B100" s="23">
        <v>92</v>
      </c>
      <c r="C100" s="24"/>
      <c r="D100" s="24"/>
      <c r="E100" s="23"/>
      <c r="F100" s="25"/>
      <c r="G100" s="23"/>
      <c r="H100" s="23"/>
      <c r="I100" s="23"/>
      <c r="J100" s="23"/>
      <c r="K100" s="24"/>
      <c r="L100" s="24"/>
      <c r="M100" s="48"/>
      <c r="N100" s="23"/>
      <c r="O100" s="25"/>
      <c r="P100" s="23"/>
      <c r="Q100" s="23"/>
      <c r="R100" s="52"/>
      <c r="S100" s="52"/>
      <c r="T100" s="53"/>
      <c r="U100" s="53"/>
      <c r="V100"/>
    </row>
    <row r="101" spans="2:22">
      <c r="B101" s="23">
        <v>93</v>
      </c>
      <c r="C101" s="24"/>
      <c r="D101" s="24"/>
      <c r="E101" s="23"/>
      <c r="F101" s="25"/>
      <c r="G101" s="23"/>
      <c r="H101" s="23"/>
      <c r="I101" s="23"/>
      <c r="J101" s="23"/>
      <c r="K101" s="24"/>
      <c r="L101" s="24"/>
      <c r="M101" s="48"/>
      <c r="N101" s="23"/>
      <c r="O101" s="25"/>
      <c r="P101" s="23"/>
      <c r="Q101" s="23"/>
      <c r="R101" s="52"/>
      <c r="S101" s="52"/>
      <c r="T101" s="53"/>
      <c r="U101" s="53"/>
      <c r="V101"/>
    </row>
    <row r="102" spans="2:22">
      <c r="B102" s="23">
        <v>94</v>
      </c>
      <c r="C102" s="24"/>
      <c r="D102" s="24"/>
      <c r="E102" s="23"/>
      <c r="F102" s="25"/>
      <c r="G102" s="23"/>
      <c r="H102" s="23"/>
      <c r="I102" s="23"/>
      <c r="J102" s="23"/>
      <c r="K102" s="24"/>
      <c r="L102" s="24"/>
      <c r="M102" s="48"/>
      <c r="N102" s="23"/>
      <c r="O102" s="25"/>
      <c r="P102" s="23"/>
      <c r="Q102" s="23"/>
      <c r="R102" s="52"/>
      <c r="S102" s="52"/>
      <c r="T102" s="53"/>
      <c r="U102" s="53"/>
      <c r="V102"/>
    </row>
    <row r="103" spans="2:22">
      <c r="B103" s="23">
        <v>95</v>
      </c>
      <c r="C103" s="24"/>
      <c r="D103" s="24"/>
      <c r="E103" s="23"/>
      <c r="F103" s="25"/>
      <c r="G103" s="23"/>
      <c r="H103" s="23"/>
      <c r="I103" s="23"/>
      <c r="J103" s="23"/>
      <c r="K103" s="24"/>
      <c r="L103" s="24"/>
      <c r="M103" s="48"/>
      <c r="N103" s="23"/>
      <c r="O103" s="25"/>
      <c r="P103" s="23"/>
      <c r="Q103" s="23"/>
      <c r="R103" s="52"/>
      <c r="S103" s="52"/>
      <c r="T103" s="53"/>
      <c r="U103" s="53"/>
      <c r="V103"/>
    </row>
    <row r="104" spans="2:22">
      <c r="B104" s="23">
        <v>96</v>
      </c>
      <c r="C104" s="24"/>
      <c r="D104" s="24"/>
      <c r="E104" s="23"/>
      <c r="F104" s="25"/>
      <c r="G104" s="23"/>
      <c r="H104" s="23"/>
      <c r="I104" s="23"/>
      <c r="J104" s="23"/>
      <c r="K104" s="24"/>
      <c r="L104" s="24"/>
      <c r="M104" s="48"/>
      <c r="N104" s="23"/>
      <c r="O104" s="25"/>
      <c r="P104" s="23"/>
      <c r="Q104" s="23"/>
      <c r="R104" s="52"/>
      <c r="S104" s="52"/>
      <c r="T104" s="53"/>
      <c r="U104" s="53"/>
      <c r="V104"/>
    </row>
    <row r="105" spans="2:22">
      <c r="B105" s="23">
        <v>97</v>
      </c>
      <c r="C105" s="24"/>
      <c r="D105" s="24"/>
      <c r="E105" s="23"/>
      <c r="F105" s="25"/>
      <c r="G105" s="23"/>
      <c r="H105" s="23"/>
      <c r="I105" s="23"/>
      <c r="J105" s="23"/>
      <c r="K105" s="24"/>
      <c r="L105" s="24"/>
      <c r="M105" s="48"/>
      <c r="N105" s="23"/>
      <c r="O105" s="25"/>
      <c r="P105" s="23"/>
      <c r="Q105" s="23"/>
      <c r="R105" s="52"/>
      <c r="S105" s="52"/>
      <c r="T105" s="53"/>
      <c r="U105" s="53"/>
      <c r="V105"/>
    </row>
    <row r="106" spans="2:22">
      <c r="B106" s="23">
        <v>98</v>
      </c>
      <c r="C106" s="24"/>
      <c r="D106" s="24"/>
      <c r="E106" s="23"/>
      <c r="F106" s="25"/>
      <c r="G106" s="23"/>
      <c r="H106" s="23"/>
      <c r="I106" s="23"/>
      <c r="J106" s="23"/>
      <c r="K106" s="24"/>
      <c r="L106" s="24"/>
      <c r="M106" s="48"/>
      <c r="N106" s="23"/>
      <c r="O106" s="25"/>
      <c r="P106" s="23"/>
      <c r="Q106" s="23"/>
      <c r="R106" s="52"/>
      <c r="S106" s="52"/>
      <c r="T106" s="53"/>
      <c r="U106" s="53"/>
      <c r="V106"/>
    </row>
    <row r="107" spans="2:22">
      <c r="B107" s="23">
        <v>99</v>
      </c>
      <c r="C107" s="24"/>
      <c r="D107" s="24"/>
      <c r="E107" s="23"/>
      <c r="F107" s="25"/>
      <c r="G107" s="23"/>
      <c r="H107" s="23"/>
      <c r="I107" s="23"/>
      <c r="J107" s="23"/>
      <c r="K107" s="24"/>
      <c r="L107" s="24"/>
      <c r="M107" s="48"/>
      <c r="N107" s="23"/>
      <c r="O107" s="25"/>
      <c r="P107" s="23"/>
      <c r="Q107" s="23"/>
      <c r="R107" s="52"/>
      <c r="S107" s="52"/>
      <c r="T107" s="53"/>
      <c r="U107" s="53"/>
      <c r="V107"/>
    </row>
    <row r="108" spans="2:22">
      <c r="B108" s="23">
        <v>100</v>
      </c>
      <c r="C108" s="24"/>
      <c r="D108" s="24"/>
      <c r="E108" s="23"/>
      <c r="F108" s="25"/>
      <c r="G108" s="23"/>
      <c r="H108" s="23"/>
      <c r="I108" s="23"/>
      <c r="J108" s="23"/>
      <c r="K108" s="24"/>
      <c r="L108" s="24"/>
      <c r="M108" s="48"/>
      <c r="N108" s="23"/>
      <c r="O108" s="25"/>
      <c r="P108" s="23"/>
      <c r="Q108" s="23"/>
      <c r="R108" s="52"/>
      <c r="S108" s="52"/>
      <c r="T108" s="53"/>
      <c r="U108" s="53"/>
      <c r="V108"/>
    </row>
    <row r="109" spans="2:18">
      <c r="B109" s="49"/>
      <c r="C109" s="49"/>
      <c r="D109" s="49"/>
      <c r="E109" s="49"/>
      <c r="F109" s="49"/>
      <c r="G109" s="49"/>
      <c r="H109" s="49"/>
      <c r="I109" s="49"/>
      <c r="J109" s="49"/>
      <c r="K109" s="49"/>
      <c r="L109" s="49"/>
      <c r="M109" s="49"/>
      <c r="N109" s="49"/>
      <c r="O109" s="49"/>
      <c r="P109" s="49"/>
      <c r="Q109" s="49"/>
      <c r="R109" s="49"/>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E7:I7"/>
    <mergeCell ref="J7:L7"/>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B7:B8"/>
    <mergeCell ref="M7:M8"/>
    <mergeCell ref="C7:D8"/>
  </mergeCells>
  <conditionalFormatting sqref="G14">
    <cfRule type="cellIs" dxfId="0" priority="82" stopIfTrue="1" operator="equal">
      <formula>"売"</formula>
    </cfRule>
    <cfRule type="cellIs" dxfId="1" priority="81" stopIfTrue="1" operator="equal">
      <formula>"買"</formula>
    </cfRule>
  </conditionalFormatting>
  <conditionalFormatting sqref="G15">
    <cfRule type="cellIs" dxfId="0" priority="80" stopIfTrue="1" operator="equal">
      <formula>"売"</formula>
    </cfRule>
    <cfRule type="cellIs" dxfId="1" priority="79" stopIfTrue="1" operator="equal">
      <formula>"買"</formula>
    </cfRule>
  </conditionalFormatting>
  <conditionalFormatting sqref="G17">
    <cfRule type="cellIs" dxfId="0" priority="78" stopIfTrue="1" operator="equal">
      <formula>"売"</formula>
    </cfRule>
    <cfRule type="cellIs" dxfId="1" priority="77" stopIfTrue="1" operator="equal">
      <formula>"買"</formula>
    </cfRule>
  </conditionalFormatting>
  <conditionalFormatting sqref="G18">
    <cfRule type="cellIs" dxfId="1" priority="245" stopIfTrue="1" operator="equal">
      <formula>"買"</formula>
    </cfRule>
    <cfRule type="cellIs" dxfId="0" priority="246" stopIfTrue="1" operator="equal">
      <formula>"売"</formula>
    </cfRule>
  </conditionalFormatting>
  <conditionalFormatting sqref="G19">
    <cfRule type="cellIs" dxfId="0" priority="76" stopIfTrue="1" operator="equal">
      <formula>"売"</formula>
    </cfRule>
    <cfRule type="cellIs" dxfId="1" priority="75" stopIfTrue="1" operator="equal">
      <formula>"買"</formula>
    </cfRule>
  </conditionalFormatting>
  <conditionalFormatting sqref="G20">
    <cfRule type="cellIs" dxfId="0" priority="74" stopIfTrue="1" operator="equal">
      <formula>"売"</formula>
    </cfRule>
    <cfRule type="cellIs" dxfId="1" priority="73" stopIfTrue="1" operator="equal">
      <formula>"買"</formula>
    </cfRule>
  </conditionalFormatting>
  <conditionalFormatting sqref="G21">
    <cfRule type="cellIs" dxfId="1" priority="241" stopIfTrue="1" operator="equal">
      <formula>"買"</formula>
    </cfRule>
    <cfRule type="cellIs" dxfId="0" priority="242" stopIfTrue="1" operator="equal">
      <formula>"売"</formula>
    </cfRule>
  </conditionalFormatting>
  <conditionalFormatting sqref="G22">
    <cfRule type="cellIs" dxfId="0" priority="72" stopIfTrue="1" operator="equal">
      <formula>"売"</formula>
    </cfRule>
    <cfRule type="cellIs" dxfId="1" priority="71" stopIfTrue="1" operator="equal">
      <formula>"買"</formula>
    </cfRule>
  </conditionalFormatting>
  <conditionalFormatting sqref="G23">
    <cfRule type="cellIs" dxfId="0" priority="212" stopIfTrue="1" operator="equal">
      <formula>"売"</formula>
    </cfRule>
    <cfRule type="cellIs" dxfId="1" priority="211" stopIfTrue="1" operator="equal">
      <formula>"買"</formula>
    </cfRule>
  </conditionalFormatting>
  <conditionalFormatting sqref="G24">
    <cfRule type="cellIs" dxfId="0" priority="84" stopIfTrue="1" operator="equal">
      <formula>"売"</formula>
    </cfRule>
    <cfRule type="cellIs" dxfId="1" priority="83" stopIfTrue="1" operator="equal">
      <formula>"買"</formula>
    </cfRule>
  </conditionalFormatting>
  <conditionalFormatting sqref="G25">
    <cfRule type="cellIs" dxfId="0" priority="70" stopIfTrue="1" operator="equal">
      <formula>"売"</formula>
    </cfRule>
    <cfRule type="cellIs" dxfId="1" priority="69" stopIfTrue="1" operator="equal">
      <formula>"買"</formula>
    </cfRule>
  </conditionalFormatting>
  <conditionalFormatting sqref="G27">
    <cfRule type="cellIs" dxfId="0" priority="68" stopIfTrue="1" operator="equal">
      <formula>"売"</formula>
    </cfRule>
    <cfRule type="cellIs" dxfId="1" priority="67" stopIfTrue="1" operator="equal">
      <formula>"買"</formula>
    </cfRule>
  </conditionalFormatting>
  <conditionalFormatting sqref="G28">
    <cfRule type="cellIs" dxfId="0" priority="66" stopIfTrue="1" operator="equal">
      <formula>"売"</formula>
    </cfRule>
    <cfRule type="cellIs" dxfId="1" priority="65" stopIfTrue="1" operator="equal">
      <formula>"買"</formula>
    </cfRule>
  </conditionalFormatting>
  <conditionalFormatting sqref="G29">
    <cfRule type="cellIs" dxfId="0" priority="64" stopIfTrue="1" operator="equal">
      <formula>"売"</formula>
    </cfRule>
    <cfRule type="cellIs" dxfId="1" priority="63" stopIfTrue="1" operator="equal">
      <formula>"買"</formula>
    </cfRule>
  </conditionalFormatting>
  <conditionalFormatting sqref="G30">
    <cfRule type="cellIs" dxfId="0" priority="62" stopIfTrue="1" operator="equal">
      <formula>"売"</formula>
    </cfRule>
    <cfRule type="cellIs" dxfId="1" priority="61" stopIfTrue="1" operator="equal">
      <formula>"買"</formula>
    </cfRule>
  </conditionalFormatting>
  <conditionalFormatting sqref="G31">
    <cfRule type="cellIs" dxfId="0" priority="60" stopIfTrue="1" operator="equal">
      <formula>"売"</formula>
    </cfRule>
    <cfRule type="cellIs" dxfId="1" priority="59" stopIfTrue="1" operator="equal">
      <formula>"買"</formula>
    </cfRule>
  </conditionalFormatting>
  <conditionalFormatting sqref="G32">
    <cfRule type="cellIs" dxfId="0" priority="58" stopIfTrue="1" operator="equal">
      <formula>"売"</formula>
    </cfRule>
    <cfRule type="cellIs" dxfId="1" priority="57" stopIfTrue="1" operator="equal">
      <formula>"買"</formula>
    </cfRule>
  </conditionalFormatting>
  <conditionalFormatting sqref="G33">
    <cfRule type="cellIs" dxfId="0" priority="56" stopIfTrue="1" operator="equal">
      <formula>"売"</formula>
    </cfRule>
    <cfRule type="cellIs" dxfId="1" priority="55" stopIfTrue="1" operator="equal">
      <formula>"買"</formula>
    </cfRule>
  </conditionalFormatting>
  <conditionalFormatting sqref="G34">
    <cfRule type="cellIs" dxfId="0" priority="54" stopIfTrue="1" operator="equal">
      <formula>"売"</formula>
    </cfRule>
    <cfRule type="cellIs" dxfId="1" priority="53" stopIfTrue="1" operator="equal">
      <formula>"買"</formula>
    </cfRule>
  </conditionalFormatting>
  <conditionalFormatting sqref="G35">
    <cfRule type="cellIs" dxfId="0" priority="52" stopIfTrue="1" operator="equal">
      <formula>"売"</formula>
    </cfRule>
    <cfRule type="cellIs" dxfId="1" priority="51" stopIfTrue="1" operator="equal">
      <formula>"買"</formula>
    </cfRule>
  </conditionalFormatting>
  <conditionalFormatting sqref="G36">
    <cfRule type="cellIs" dxfId="0" priority="50" stopIfTrue="1" operator="equal">
      <formula>"売"</formula>
    </cfRule>
    <cfRule type="cellIs" dxfId="1" priority="49" stopIfTrue="1" operator="equal">
      <formula>"買"</formula>
    </cfRule>
  </conditionalFormatting>
  <conditionalFormatting sqref="G37">
    <cfRule type="cellIs" dxfId="0" priority="48" stopIfTrue="1" operator="equal">
      <formula>"売"</formula>
    </cfRule>
    <cfRule type="cellIs" dxfId="1" priority="47" stopIfTrue="1" operator="equal">
      <formula>"買"</formula>
    </cfRule>
  </conditionalFormatting>
  <conditionalFormatting sqref="G38">
    <cfRule type="cellIs" dxfId="0" priority="46" stopIfTrue="1" operator="equal">
      <formula>"売"</formula>
    </cfRule>
    <cfRule type="cellIs" dxfId="1" priority="45" stopIfTrue="1" operator="equal">
      <formula>"買"</formula>
    </cfRule>
  </conditionalFormatting>
  <conditionalFormatting sqref="G39">
    <cfRule type="cellIs" dxfId="0" priority="44" stopIfTrue="1" operator="equal">
      <formula>"売"</formula>
    </cfRule>
    <cfRule type="cellIs" dxfId="1" priority="43" stopIfTrue="1" operator="equal">
      <formula>"買"</formula>
    </cfRule>
  </conditionalFormatting>
  <conditionalFormatting sqref="G40">
    <cfRule type="cellIs" dxfId="0" priority="42" stopIfTrue="1" operator="equal">
      <formula>"売"</formula>
    </cfRule>
    <cfRule type="cellIs" dxfId="1" priority="41" stopIfTrue="1" operator="equal">
      <formula>"買"</formula>
    </cfRule>
  </conditionalFormatting>
  <conditionalFormatting sqref="G41">
    <cfRule type="cellIs" dxfId="0" priority="40" stopIfTrue="1" operator="equal">
      <formula>"売"</formula>
    </cfRule>
    <cfRule type="cellIs" dxfId="1" priority="39" stopIfTrue="1" operator="equal">
      <formula>"買"</formula>
    </cfRule>
  </conditionalFormatting>
  <conditionalFormatting sqref="G42">
    <cfRule type="cellIs" dxfId="0" priority="38" stopIfTrue="1" operator="equal">
      <formula>"売"</formula>
    </cfRule>
    <cfRule type="cellIs" dxfId="1" priority="37" stopIfTrue="1" operator="equal">
      <formula>"買"</formula>
    </cfRule>
  </conditionalFormatting>
  <conditionalFormatting sqref="G43">
    <cfRule type="cellIs" dxfId="0" priority="36" stopIfTrue="1" operator="equal">
      <formula>"売"</formula>
    </cfRule>
    <cfRule type="cellIs" dxfId="1" priority="35" stopIfTrue="1" operator="equal">
      <formula>"買"</formula>
    </cfRule>
  </conditionalFormatting>
  <conditionalFormatting sqref="G44">
    <cfRule type="cellIs" dxfId="0" priority="34" stopIfTrue="1" operator="equal">
      <formula>"売"</formula>
    </cfRule>
    <cfRule type="cellIs" dxfId="1" priority="33" stopIfTrue="1" operator="equal">
      <formula>"買"</formula>
    </cfRule>
  </conditionalFormatting>
  <conditionalFormatting sqref="G45">
    <cfRule type="cellIs" dxfId="0" priority="32" stopIfTrue="1" operator="equal">
      <formula>"売"</formula>
    </cfRule>
    <cfRule type="cellIs" dxfId="1" priority="31" stopIfTrue="1" operator="equal">
      <formula>"買"</formula>
    </cfRule>
  </conditionalFormatting>
  <conditionalFormatting sqref="G46">
    <cfRule type="cellIs" dxfId="0" priority="30" stopIfTrue="1" operator="equal">
      <formula>"売"</formula>
    </cfRule>
    <cfRule type="cellIs" dxfId="1" priority="29" stopIfTrue="1" operator="equal">
      <formula>"買"</formula>
    </cfRule>
  </conditionalFormatting>
  <conditionalFormatting sqref="G47">
    <cfRule type="cellIs" dxfId="0" priority="28" stopIfTrue="1" operator="equal">
      <formula>"売"</formula>
    </cfRule>
    <cfRule type="cellIs" dxfId="1" priority="27" stopIfTrue="1" operator="equal">
      <formula>"買"</formula>
    </cfRule>
  </conditionalFormatting>
  <conditionalFormatting sqref="G48">
    <cfRule type="cellIs" dxfId="0" priority="26" stopIfTrue="1" operator="equal">
      <formula>"売"</formula>
    </cfRule>
    <cfRule type="cellIs" dxfId="1" priority="25" stopIfTrue="1" operator="equal">
      <formula>"買"</formula>
    </cfRule>
  </conditionalFormatting>
  <conditionalFormatting sqref="G49">
    <cfRule type="cellIs" dxfId="0" priority="24" stopIfTrue="1" operator="equal">
      <formula>"売"</formula>
    </cfRule>
    <cfRule type="cellIs" dxfId="1" priority="23" stopIfTrue="1" operator="equal">
      <formula>"買"</formula>
    </cfRule>
  </conditionalFormatting>
  <conditionalFormatting sqref="G50">
    <cfRule type="cellIs" dxfId="0" priority="22" stopIfTrue="1" operator="equal">
      <formula>"売"</formula>
    </cfRule>
    <cfRule type="cellIs" dxfId="1" priority="21" stopIfTrue="1" operator="equal">
      <formula>"買"</formula>
    </cfRule>
  </conditionalFormatting>
  <conditionalFormatting sqref="G51">
    <cfRule type="cellIs" dxfId="0" priority="20" stopIfTrue="1" operator="equal">
      <formula>"売"</formula>
    </cfRule>
    <cfRule type="cellIs" dxfId="1" priority="19" stopIfTrue="1" operator="equal">
      <formula>"買"</formula>
    </cfRule>
  </conditionalFormatting>
  <conditionalFormatting sqref="G52">
    <cfRule type="cellIs" dxfId="0" priority="18" stopIfTrue="1" operator="equal">
      <formula>"売"</formula>
    </cfRule>
    <cfRule type="cellIs" dxfId="1" priority="17" stopIfTrue="1" operator="equal">
      <formula>"買"</formula>
    </cfRule>
  </conditionalFormatting>
  <conditionalFormatting sqref="G53">
    <cfRule type="cellIs" dxfId="0" priority="16" stopIfTrue="1" operator="equal">
      <formula>"売"</formula>
    </cfRule>
    <cfRule type="cellIs" dxfId="1" priority="15" stopIfTrue="1" operator="equal">
      <formula>"買"</formula>
    </cfRule>
  </conditionalFormatting>
  <conditionalFormatting sqref="G54">
    <cfRule type="cellIs" dxfId="0" priority="14" stopIfTrue="1" operator="equal">
      <formula>"売"</formula>
    </cfRule>
    <cfRule type="cellIs" dxfId="1" priority="13" stopIfTrue="1" operator="equal">
      <formula>"買"</formula>
    </cfRule>
  </conditionalFormatting>
  <conditionalFormatting sqref="G55">
    <cfRule type="cellIs" dxfId="0" priority="12" stopIfTrue="1" operator="equal">
      <formula>"売"</formula>
    </cfRule>
    <cfRule type="cellIs" dxfId="1" priority="11" stopIfTrue="1" operator="equal">
      <formula>"買"</formula>
    </cfRule>
  </conditionalFormatting>
  <conditionalFormatting sqref="G56">
    <cfRule type="cellIs" dxfId="0" priority="10" stopIfTrue="1" operator="equal">
      <formula>"売"</formula>
    </cfRule>
    <cfRule type="cellIs" dxfId="1" priority="9" stopIfTrue="1" operator="equal">
      <formula>"買"</formula>
    </cfRule>
  </conditionalFormatting>
  <conditionalFormatting sqref="G57">
    <cfRule type="cellIs" dxfId="0" priority="8" stopIfTrue="1" operator="equal">
      <formula>"売"</formula>
    </cfRule>
    <cfRule type="cellIs" dxfId="1" priority="7" stopIfTrue="1" operator="equal">
      <formula>"買"</formula>
    </cfRule>
  </conditionalFormatting>
  <conditionalFormatting sqref="G58">
    <cfRule type="cellIs" dxfId="0" priority="6" stopIfTrue="1" operator="equal">
      <formula>"売"</formula>
    </cfRule>
    <cfRule type="cellIs" dxfId="1" priority="5" stopIfTrue="1" operator="equal">
      <formula>"買"</formula>
    </cfRule>
  </conditionalFormatting>
  <conditionalFormatting sqref="G59">
    <cfRule type="cellIs" dxfId="0" priority="4" stopIfTrue="1" operator="equal">
      <formula>"売"</formula>
    </cfRule>
    <cfRule type="cellIs" dxfId="1" priority="3" stopIfTrue="1" operator="equal">
      <formula>"買"</formula>
    </cfRule>
  </conditionalFormatting>
  <conditionalFormatting sqref="G60">
    <cfRule type="cellIs" dxfId="0" priority="2" stopIfTrue="1" operator="equal">
      <formula>"売"</formula>
    </cfRule>
    <cfRule type="cellIs" dxfId="1" priority="1" stopIfTrue="1" operator="equal">
      <formula>"買"</formula>
    </cfRule>
  </conditionalFormatting>
  <conditionalFormatting sqref="G61">
    <cfRule type="cellIs" dxfId="0" priority="142" stopIfTrue="1" operator="equal">
      <formula>"売"</formula>
    </cfRule>
    <cfRule type="cellIs" dxfId="1" priority="141" stopIfTrue="1" operator="equal">
      <formula>"買"</formula>
    </cfRule>
  </conditionalFormatting>
  <conditionalFormatting sqref="G62">
    <cfRule type="cellIs" dxfId="0" priority="140" stopIfTrue="1" operator="equal">
      <formula>"売"</formula>
    </cfRule>
    <cfRule type="cellIs" dxfId="1" priority="139" stopIfTrue="1" operator="equal">
      <formula>"買"</formula>
    </cfRule>
  </conditionalFormatting>
  <conditionalFormatting sqref="G63">
    <cfRule type="cellIs" dxfId="0" priority="138" stopIfTrue="1" operator="equal">
      <formula>"売"</formula>
    </cfRule>
    <cfRule type="cellIs" dxfId="1" priority="137" stopIfTrue="1" operator="equal">
      <formula>"買"</formula>
    </cfRule>
  </conditionalFormatting>
  <conditionalFormatting sqref="G64">
    <cfRule type="cellIs" dxfId="0" priority="136" stopIfTrue="1" operator="equal">
      <formula>"売"</formula>
    </cfRule>
    <cfRule type="cellIs" dxfId="1" priority="135" stopIfTrue="1" operator="equal">
      <formula>"買"</formula>
    </cfRule>
  </conditionalFormatting>
  <conditionalFormatting sqref="G65">
    <cfRule type="cellIs" dxfId="0" priority="134" stopIfTrue="1" operator="equal">
      <formula>"売"</formula>
    </cfRule>
    <cfRule type="cellIs" dxfId="1" priority="133" stopIfTrue="1" operator="equal">
      <formula>"買"</formula>
    </cfRule>
  </conditionalFormatting>
  <conditionalFormatting sqref="G66">
    <cfRule type="cellIs" dxfId="0" priority="132" stopIfTrue="1" operator="equal">
      <formula>"売"</formula>
    </cfRule>
    <cfRule type="cellIs" dxfId="1" priority="131" stopIfTrue="1" operator="equal">
      <formula>"買"</formula>
    </cfRule>
  </conditionalFormatting>
  <conditionalFormatting sqref="G67">
    <cfRule type="cellIs" dxfId="0" priority="130" stopIfTrue="1" operator="equal">
      <formula>"売"</formula>
    </cfRule>
    <cfRule type="cellIs" dxfId="1" priority="129" stopIfTrue="1" operator="equal">
      <formula>"買"</formula>
    </cfRule>
  </conditionalFormatting>
  <conditionalFormatting sqref="G68">
    <cfRule type="cellIs" dxfId="0" priority="128" stopIfTrue="1" operator="equal">
      <formula>"売"</formula>
    </cfRule>
    <cfRule type="cellIs" dxfId="1" priority="127" stopIfTrue="1" operator="equal">
      <formula>"買"</formula>
    </cfRule>
  </conditionalFormatting>
  <conditionalFormatting sqref="G69">
    <cfRule type="cellIs" dxfId="0" priority="126" stopIfTrue="1" operator="equal">
      <formula>"売"</formula>
    </cfRule>
    <cfRule type="cellIs" dxfId="1" priority="125" stopIfTrue="1" operator="equal">
      <formula>"買"</formula>
    </cfRule>
  </conditionalFormatting>
  <conditionalFormatting sqref="G70">
    <cfRule type="cellIs" dxfId="0" priority="124" stopIfTrue="1" operator="equal">
      <formula>"売"</formula>
    </cfRule>
    <cfRule type="cellIs" dxfId="1" priority="123" stopIfTrue="1" operator="equal">
      <formula>"買"</formula>
    </cfRule>
  </conditionalFormatting>
  <conditionalFormatting sqref="G71">
    <cfRule type="cellIs" dxfId="0" priority="122" stopIfTrue="1" operator="equal">
      <formula>"売"</formula>
    </cfRule>
    <cfRule type="cellIs" dxfId="1" priority="121" stopIfTrue="1" operator="equal">
      <formula>"買"</formula>
    </cfRule>
  </conditionalFormatting>
  <conditionalFormatting sqref="G72">
    <cfRule type="cellIs" dxfId="0" priority="120" stopIfTrue="1" operator="equal">
      <formula>"売"</formula>
    </cfRule>
    <cfRule type="cellIs" dxfId="1" priority="119" stopIfTrue="1" operator="equal">
      <formula>"買"</formula>
    </cfRule>
  </conditionalFormatting>
  <conditionalFormatting sqref="G73">
    <cfRule type="cellIs" dxfId="0" priority="118" stopIfTrue="1" operator="equal">
      <formula>"売"</formula>
    </cfRule>
    <cfRule type="cellIs" dxfId="1" priority="117" stopIfTrue="1" operator="equal">
      <formula>"買"</formula>
    </cfRule>
  </conditionalFormatting>
  <conditionalFormatting sqref="G74">
    <cfRule type="cellIs" dxfId="0" priority="116" stopIfTrue="1" operator="equal">
      <formula>"売"</formula>
    </cfRule>
    <cfRule type="cellIs" dxfId="1" priority="115" stopIfTrue="1" operator="equal">
      <formula>"買"</formula>
    </cfRule>
  </conditionalFormatting>
  <conditionalFormatting sqref="G75">
    <cfRule type="cellIs" dxfId="0" priority="114" stopIfTrue="1" operator="equal">
      <formula>"売"</formula>
    </cfRule>
    <cfRule type="cellIs" dxfId="1" priority="113" stopIfTrue="1" operator="equal">
      <formula>"買"</formula>
    </cfRule>
  </conditionalFormatting>
  <conditionalFormatting sqref="G76">
    <cfRule type="cellIs" dxfId="0" priority="112" stopIfTrue="1" operator="equal">
      <formula>"売"</formula>
    </cfRule>
    <cfRule type="cellIs" dxfId="1" priority="111" stopIfTrue="1" operator="equal">
      <formula>"買"</formula>
    </cfRule>
  </conditionalFormatting>
  <conditionalFormatting sqref="G77">
    <cfRule type="cellIs" dxfId="0" priority="110" stopIfTrue="1" operator="equal">
      <formula>"売"</formula>
    </cfRule>
    <cfRule type="cellIs" dxfId="1" priority="109" stopIfTrue="1" operator="equal">
      <formula>"買"</formula>
    </cfRule>
  </conditionalFormatting>
  <conditionalFormatting sqref="G78">
    <cfRule type="cellIs" dxfId="0" priority="108" stopIfTrue="1" operator="equal">
      <formula>"売"</formula>
    </cfRule>
    <cfRule type="cellIs" dxfId="1" priority="107" stopIfTrue="1" operator="equal">
      <formula>"買"</formula>
    </cfRule>
  </conditionalFormatting>
  <conditionalFormatting sqref="G79">
    <cfRule type="cellIs" dxfId="0" priority="106" stopIfTrue="1" operator="equal">
      <formula>"売"</formula>
    </cfRule>
    <cfRule type="cellIs" dxfId="1" priority="105" stopIfTrue="1" operator="equal">
      <formula>"買"</formula>
    </cfRule>
  </conditionalFormatting>
  <conditionalFormatting sqref="G80">
    <cfRule type="cellIs" dxfId="0" priority="104" stopIfTrue="1" operator="equal">
      <formula>"売"</formula>
    </cfRule>
    <cfRule type="cellIs" dxfId="1" priority="103" stopIfTrue="1" operator="equal">
      <formula>"買"</formula>
    </cfRule>
  </conditionalFormatting>
  <conditionalFormatting sqref="G81">
    <cfRule type="cellIs" dxfId="0" priority="102" stopIfTrue="1" operator="equal">
      <formula>"売"</formula>
    </cfRule>
    <cfRule type="cellIs" dxfId="1" priority="101" stopIfTrue="1" operator="equal">
      <formula>"買"</formula>
    </cfRule>
  </conditionalFormatting>
  <conditionalFormatting sqref="G82">
    <cfRule type="cellIs" dxfId="0" priority="100" stopIfTrue="1" operator="equal">
      <formula>"売"</formula>
    </cfRule>
    <cfRule type="cellIs" dxfId="1" priority="99" stopIfTrue="1" operator="equal">
      <formula>"買"</formula>
    </cfRule>
  </conditionalFormatting>
  <conditionalFormatting sqref="G83">
    <cfRule type="cellIs" dxfId="0" priority="98" stopIfTrue="1" operator="equal">
      <formula>"売"</formula>
    </cfRule>
    <cfRule type="cellIs" dxfId="1" priority="97" stopIfTrue="1" operator="equal">
      <formula>"買"</formula>
    </cfRule>
  </conditionalFormatting>
  <conditionalFormatting sqref="G84">
    <cfRule type="cellIs" dxfId="0" priority="96" stopIfTrue="1" operator="equal">
      <formula>"売"</formula>
    </cfRule>
    <cfRule type="cellIs" dxfId="1" priority="95" stopIfTrue="1" operator="equal">
      <formula>"買"</formula>
    </cfRule>
  </conditionalFormatting>
  <conditionalFormatting sqref="G85">
    <cfRule type="cellIs" dxfId="0" priority="94" stopIfTrue="1" operator="equal">
      <formula>"売"</formula>
    </cfRule>
    <cfRule type="cellIs" dxfId="1" priority="93" stopIfTrue="1" operator="equal">
      <formula>"買"</formula>
    </cfRule>
  </conditionalFormatting>
  <conditionalFormatting sqref="G86">
    <cfRule type="cellIs" dxfId="0" priority="92" stopIfTrue="1" operator="equal">
      <formula>"売"</formula>
    </cfRule>
    <cfRule type="cellIs" dxfId="1" priority="91" stopIfTrue="1" operator="equal">
      <formula>"買"</formula>
    </cfRule>
  </conditionalFormatting>
  <conditionalFormatting sqref="G87">
    <cfRule type="cellIs" dxfId="0" priority="90" stopIfTrue="1" operator="equal">
      <formula>"売"</formula>
    </cfRule>
    <cfRule type="cellIs" dxfId="1" priority="89" stopIfTrue="1" operator="equal">
      <formula>"買"</formula>
    </cfRule>
  </conditionalFormatting>
  <conditionalFormatting sqref="G88">
    <cfRule type="cellIs" dxfId="0" priority="88" stopIfTrue="1" operator="equal">
      <formula>"売"</formula>
    </cfRule>
    <cfRule type="cellIs" dxfId="1" priority="87" stopIfTrue="1" operator="equal">
      <formula>"買"</formula>
    </cfRule>
  </conditionalFormatting>
  <conditionalFormatting sqref="G89">
    <cfRule type="cellIs" dxfId="0" priority="86" stopIfTrue="1" operator="equal">
      <formula>"売"</formula>
    </cfRule>
    <cfRule type="cellIs" dxfId="1" priority="85" stopIfTrue="1" operator="equal">
      <formula>"買"</formula>
    </cfRule>
  </conditionalFormatting>
  <conditionalFormatting sqref="G9:G13 G16 G26 G90:G108">
    <cfRule type="cellIs" dxfId="1" priority="257" stopIfTrue="1" operator="equal">
      <formula>"買"</formula>
    </cfRule>
    <cfRule type="cellIs" dxfId="0" priority="258" stopIfTrue="1" operator="equal">
      <formula>"売"</formula>
    </cfRule>
  </conditionalFormatting>
  <dataValidations count="1">
    <dataValidation type="list" allowBlank="1" showInputMessage="1" showErrorMessage="1" sqref="G14 G15 G16 G17 G18 G19 G20 G21 G22 G23 G24 G25 G26 G27 G28 G29 G30 G31 G32 G33 G34 G35 G36 G37 G38 G39 G40 G41 G42 G43 G44 G45 G46 G47 G48 G49 G50 G51 G52 G53 G54 G55 G56 G57 G58 G59 G60 G61 G62 G63 G64 G65 G66 G67 G68 G69 G70 G71 G72 G73 G74 G75 G76 G77 G78 G79 G80 G81 G82 G83 G84 G85 G86 G87 G88 G89 G9:G13 G90:G108">
      <formula1>"買,売"</formula1>
    </dataValidation>
  </dataValidations>
  <pageMargins left="0.7" right="0.7" top="0.75" bottom="0.75" header="0.3" footer="0.3"/>
  <pageSetup paperSize="9" orientation="portrait" horizontalDpi="600" vertic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J735"/>
  <sheetViews>
    <sheetView zoomScale="85" zoomScaleNormal="85" topLeftCell="A334" workbookViewId="0">
      <selection activeCell="X28" sqref="X28"/>
    </sheetView>
  </sheetViews>
  <sheetFormatPr defaultColWidth="8.88888888888889" defaultRowHeight="14.4"/>
  <cols>
    <col min="1" max="1" width="7.5" style="77" customWidth="1"/>
    <col min="2" max="2" width="8.12962962962963" customWidth="1"/>
  </cols>
  <sheetData>
    <row r="3" ht="25.8" spans="2:2">
      <c r="B3" s="78">
        <v>1</v>
      </c>
    </row>
    <row r="39" ht="25.8" spans="2:3">
      <c r="B39" s="78">
        <v>2</v>
      </c>
      <c r="C39" s="79"/>
    </row>
    <row r="76" ht="25.8" spans="2:2">
      <c r="B76" s="78">
        <v>3</v>
      </c>
    </row>
    <row r="118" ht="25.8" spans="2:2">
      <c r="B118" s="78">
        <v>4</v>
      </c>
    </row>
    <row r="153" ht="25.8" spans="2:10">
      <c r="B153" s="78">
        <v>5</v>
      </c>
      <c r="C153" s="80" t="s">
        <v>48</v>
      </c>
      <c r="D153" s="80"/>
      <c r="E153" s="80"/>
      <c r="F153" s="80"/>
      <c r="G153" s="80"/>
      <c r="H153" s="80"/>
      <c r="I153" s="80"/>
      <c r="J153" s="80"/>
    </row>
    <row r="157" ht="25.8" spans="2:2">
      <c r="B157" s="78"/>
    </row>
    <row r="187" ht="25.8" spans="2:2">
      <c r="B187" s="78">
        <v>6</v>
      </c>
    </row>
    <row r="216" ht="25.8" spans="2:2">
      <c r="B216" s="78">
        <v>7</v>
      </c>
    </row>
    <row r="249" ht="25.8" spans="2:3">
      <c r="B249" s="78">
        <v>8</v>
      </c>
      <c r="C249" s="79"/>
    </row>
    <row r="290" ht="25.8" spans="2:2">
      <c r="B290" s="78">
        <v>9</v>
      </c>
    </row>
    <row r="319" ht="25.8" spans="2:3">
      <c r="B319" s="78">
        <v>10</v>
      </c>
      <c r="C319" s="80" t="s">
        <v>49</v>
      </c>
    </row>
    <row r="354" ht="25.8" spans="2:2">
      <c r="B354" s="78">
        <v>11</v>
      </c>
    </row>
    <row r="385" ht="25.8" spans="2:2">
      <c r="B385" s="78">
        <v>12</v>
      </c>
    </row>
    <row r="415" ht="25.8" spans="2:2">
      <c r="B415" s="78">
        <v>13</v>
      </c>
    </row>
    <row r="447" ht="25.8" spans="2:2">
      <c r="B447" s="78"/>
    </row>
    <row r="453" ht="25.8" spans="2:2">
      <c r="B453" s="78">
        <v>14</v>
      </c>
    </row>
    <row r="483" ht="25.8" spans="2:3">
      <c r="B483" s="78">
        <v>18</v>
      </c>
      <c r="C483" s="78" t="s">
        <v>58</v>
      </c>
    </row>
    <row r="522" ht="25.8" spans="2:2">
      <c r="B522" s="78">
        <v>32</v>
      </c>
    </row>
    <row r="560" ht="25.8" spans="2:2">
      <c r="B560" s="78">
        <v>38</v>
      </c>
    </row>
    <row r="590" ht="25.8" spans="2:2">
      <c r="B590" s="78">
        <v>42</v>
      </c>
    </row>
    <row r="617" ht="25.8" spans="2:2">
      <c r="B617" s="78">
        <v>43</v>
      </c>
    </row>
    <row r="645" ht="25.8" spans="2:2">
      <c r="B645" s="78">
        <v>44</v>
      </c>
    </row>
    <row r="674" ht="25.8" spans="1:2">
      <c r="A674" s="78" t="s">
        <v>59</v>
      </c>
      <c r="B674" s="78" t="s">
        <v>60</v>
      </c>
    </row>
    <row r="706" ht="25.8" spans="2:2">
      <c r="B706" s="78">
        <v>45</v>
      </c>
    </row>
    <row r="735" ht="25.8" spans="2:2">
      <c r="B735" s="78">
        <v>51</v>
      </c>
    </row>
  </sheetData>
  <pageMargins left="0.7" right="0.7" top="0.75" bottom="0.75" header="0.3" footer="0.3"/>
  <pageSetup paperSize="9" orientation="portrait" horizontalDpi="600" verticalDpi="60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9"/>
  <sheetViews>
    <sheetView tabSelected="1" zoomScale="145" zoomScaleNormal="145" workbookViewId="0">
      <selection activeCell="A2" sqref="A2:J9"/>
    </sheetView>
  </sheetViews>
  <sheetFormatPr defaultColWidth="9" defaultRowHeight="13.2"/>
  <sheetData>
    <row r="1" spans="1:1">
      <c r="A1" t="s">
        <v>61</v>
      </c>
    </row>
    <row r="2" spans="1:10">
      <c r="A2" s="72" t="s">
        <v>62</v>
      </c>
      <c r="B2" s="73"/>
      <c r="C2" s="73"/>
      <c r="D2" s="73"/>
      <c r="E2" s="73"/>
      <c r="F2" s="73"/>
      <c r="G2" s="73"/>
      <c r="H2" s="73"/>
      <c r="I2" s="73"/>
      <c r="J2" s="73"/>
    </row>
    <row r="3" spans="1:10">
      <c r="A3" s="73"/>
      <c r="B3" s="73"/>
      <c r="C3" s="73"/>
      <c r="D3" s="73"/>
      <c r="E3" s="73"/>
      <c r="F3" s="73"/>
      <c r="G3" s="73"/>
      <c r="H3" s="73"/>
      <c r="I3" s="73"/>
      <c r="J3" s="73"/>
    </row>
    <row r="4" spans="1:10">
      <c r="A4" s="73"/>
      <c r="B4" s="73"/>
      <c r="C4" s="73"/>
      <c r="D4" s="73"/>
      <c r="E4" s="73"/>
      <c r="F4" s="73"/>
      <c r="G4" s="73"/>
      <c r="H4" s="73"/>
      <c r="I4" s="73"/>
      <c r="J4" s="73"/>
    </row>
    <row r="5" spans="1:10">
      <c r="A5" s="73"/>
      <c r="B5" s="73"/>
      <c r="C5" s="73"/>
      <c r="D5" s="73"/>
      <c r="E5" s="73"/>
      <c r="F5" s="73"/>
      <c r="G5" s="73"/>
      <c r="H5" s="73"/>
      <c r="I5" s="73"/>
      <c r="J5" s="73"/>
    </row>
    <row r="6" spans="1:10">
      <c r="A6" s="73"/>
      <c r="B6" s="73"/>
      <c r="C6" s="73"/>
      <c r="D6" s="73"/>
      <c r="E6" s="73"/>
      <c r="F6" s="73"/>
      <c r="G6" s="73"/>
      <c r="H6" s="73"/>
      <c r="I6" s="73"/>
      <c r="J6" s="73"/>
    </row>
    <row r="7" spans="1:10">
      <c r="A7" s="73"/>
      <c r="B7" s="73"/>
      <c r="C7" s="73"/>
      <c r="D7" s="73"/>
      <c r="E7" s="73"/>
      <c r="F7" s="73"/>
      <c r="G7" s="73"/>
      <c r="H7" s="73"/>
      <c r="I7" s="73"/>
      <c r="J7" s="73"/>
    </row>
    <row r="8" spans="1:10">
      <c r="A8" s="73"/>
      <c r="B8" s="73"/>
      <c r="C8" s="73"/>
      <c r="D8" s="73"/>
      <c r="E8" s="73"/>
      <c r="F8" s="73"/>
      <c r="G8" s="73"/>
      <c r="H8" s="73"/>
      <c r="I8" s="73"/>
      <c r="J8" s="73"/>
    </row>
    <row r="9" spans="1:10">
      <c r="A9" s="73"/>
      <c r="B9" s="73"/>
      <c r="C9" s="73"/>
      <c r="D9" s="73"/>
      <c r="E9" s="73"/>
      <c r="F9" s="73"/>
      <c r="G9" s="73"/>
      <c r="H9" s="73"/>
      <c r="I9" s="73"/>
      <c r="J9" s="73"/>
    </row>
    <row r="11" spans="1:1">
      <c r="A11" t="s">
        <v>63</v>
      </c>
    </row>
    <row r="12" spans="1:10">
      <c r="A12" s="74" t="s">
        <v>64</v>
      </c>
      <c r="B12" s="75"/>
      <c r="C12" s="75"/>
      <c r="D12" s="75"/>
      <c r="E12" s="75"/>
      <c r="F12" s="75"/>
      <c r="G12" s="75"/>
      <c r="H12" s="75"/>
      <c r="I12" s="75"/>
      <c r="J12" s="75"/>
    </row>
    <row r="13" spans="1:10">
      <c r="A13" s="75"/>
      <c r="B13" s="75"/>
      <c r="C13" s="75"/>
      <c r="D13" s="75"/>
      <c r="E13" s="75"/>
      <c r="F13" s="75"/>
      <c r="G13" s="75"/>
      <c r="H13" s="75"/>
      <c r="I13" s="75"/>
      <c r="J13" s="75"/>
    </row>
    <row r="14" spans="1:10">
      <c r="A14" s="75"/>
      <c r="B14" s="75"/>
      <c r="C14" s="75"/>
      <c r="D14" s="75"/>
      <c r="E14" s="75"/>
      <c r="F14" s="75"/>
      <c r="G14" s="75"/>
      <c r="H14" s="75"/>
      <c r="I14" s="75"/>
      <c r="J14" s="75"/>
    </row>
    <row r="15" spans="1:10">
      <c r="A15" s="75"/>
      <c r="B15" s="75"/>
      <c r="C15" s="75"/>
      <c r="D15" s="75"/>
      <c r="E15" s="75"/>
      <c r="F15" s="75"/>
      <c r="G15" s="75"/>
      <c r="H15" s="75"/>
      <c r="I15" s="75"/>
      <c r="J15" s="75"/>
    </row>
    <row r="16" spans="1:10">
      <c r="A16" s="75"/>
      <c r="B16" s="75"/>
      <c r="C16" s="75"/>
      <c r="D16" s="75"/>
      <c r="E16" s="75"/>
      <c r="F16" s="75"/>
      <c r="G16" s="75"/>
      <c r="H16" s="75"/>
      <c r="I16" s="75"/>
      <c r="J16" s="75"/>
    </row>
    <row r="17" spans="1:10">
      <c r="A17" s="75"/>
      <c r="B17" s="75"/>
      <c r="C17" s="75"/>
      <c r="D17" s="75"/>
      <c r="E17" s="75"/>
      <c r="F17" s="75"/>
      <c r="G17" s="75"/>
      <c r="H17" s="75"/>
      <c r="I17" s="75"/>
      <c r="J17" s="75"/>
    </row>
    <row r="18" spans="1:10">
      <c r="A18" s="75"/>
      <c r="B18" s="75"/>
      <c r="C18" s="75"/>
      <c r="D18" s="75"/>
      <c r="E18" s="75"/>
      <c r="F18" s="75"/>
      <c r="G18" s="75"/>
      <c r="H18" s="75"/>
      <c r="I18" s="75"/>
      <c r="J18" s="75"/>
    </row>
    <row r="19" spans="1:10">
      <c r="A19" s="75"/>
      <c r="B19" s="75"/>
      <c r="C19" s="75"/>
      <c r="D19" s="75"/>
      <c r="E19" s="75"/>
      <c r="F19" s="75"/>
      <c r="G19" s="75"/>
      <c r="H19" s="75"/>
      <c r="I19" s="75"/>
      <c r="J19" s="75"/>
    </row>
    <row r="21" spans="1:1">
      <c r="A21" t="s">
        <v>65</v>
      </c>
    </row>
    <row r="22" spans="1:10">
      <c r="A22" s="76" t="s">
        <v>66</v>
      </c>
      <c r="B22" s="76"/>
      <c r="C22" s="76"/>
      <c r="D22" s="76"/>
      <c r="E22" s="76"/>
      <c r="F22" s="76"/>
      <c r="G22" s="76"/>
      <c r="H22" s="76"/>
      <c r="I22" s="76"/>
      <c r="J22" s="76"/>
    </row>
    <row r="23" spans="1:10">
      <c r="A23" s="76"/>
      <c r="B23" s="76"/>
      <c r="C23" s="76"/>
      <c r="D23" s="76"/>
      <c r="E23" s="76"/>
      <c r="F23" s="76"/>
      <c r="G23" s="76"/>
      <c r="H23" s="76"/>
      <c r="I23" s="76"/>
      <c r="J23" s="76"/>
    </row>
    <row r="24" spans="1:10">
      <c r="A24" s="76"/>
      <c r="B24" s="76"/>
      <c r="C24" s="76"/>
      <c r="D24" s="76"/>
      <c r="E24" s="76"/>
      <c r="F24" s="76"/>
      <c r="G24" s="76"/>
      <c r="H24" s="76"/>
      <c r="I24" s="76"/>
      <c r="J24" s="76"/>
    </row>
    <row r="25" spans="1:10">
      <c r="A25" s="76"/>
      <c r="B25" s="76"/>
      <c r="C25" s="76"/>
      <c r="D25" s="76"/>
      <c r="E25" s="76"/>
      <c r="F25" s="76"/>
      <c r="G25" s="76"/>
      <c r="H25" s="76"/>
      <c r="I25" s="76"/>
      <c r="J25" s="76"/>
    </row>
    <row r="26" spans="1:10">
      <c r="A26" s="76"/>
      <c r="B26" s="76"/>
      <c r="C26" s="76"/>
      <c r="D26" s="76"/>
      <c r="E26" s="76"/>
      <c r="F26" s="76"/>
      <c r="G26" s="76"/>
      <c r="H26" s="76"/>
      <c r="I26" s="76"/>
      <c r="J26" s="76"/>
    </row>
    <row r="27" spans="1:10">
      <c r="A27" s="76"/>
      <c r="B27" s="76"/>
      <c r="C27" s="76"/>
      <c r="D27" s="76"/>
      <c r="E27" s="76"/>
      <c r="F27" s="76"/>
      <c r="G27" s="76"/>
      <c r="H27" s="76"/>
      <c r="I27" s="76"/>
      <c r="J27" s="76"/>
    </row>
    <row r="28" spans="1:10">
      <c r="A28" s="76"/>
      <c r="B28" s="76"/>
      <c r="C28" s="76"/>
      <c r="D28" s="76"/>
      <c r="E28" s="76"/>
      <c r="F28" s="76"/>
      <c r="G28" s="76"/>
      <c r="H28" s="76"/>
      <c r="I28" s="76"/>
      <c r="J28" s="76"/>
    </row>
    <row r="29" spans="1:10">
      <c r="A29" s="76"/>
      <c r="B29" s="76"/>
      <c r="C29" s="76"/>
      <c r="D29" s="76"/>
      <c r="E29" s="76"/>
      <c r="F29" s="76"/>
      <c r="G29" s="76"/>
      <c r="H29" s="76"/>
      <c r="I29" s="76"/>
      <c r="J29" s="76"/>
    </row>
  </sheetData>
  <mergeCells count="3">
    <mergeCell ref="A2:J9"/>
    <mergeCell ref="A12:J19"/>
    <mergeCell ref="A22:J29"/>
  </mergeCells>
  <pageMargins left="0.75" right="0.75" top="1" bottom="1" header="0.511111111111111" footer="0.511111111111111"/>
  <pageSetup paperSize="9" orientation="portrait" horizontalDpi="600" verticalDpi="60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I12"/>
  <sheetViews>
    <sheetView topLeftCell="C1" workbookViewId="0">
      <selection activeCell="E6" sqref="E6"/>
    </sheetView>
  </sheetViews>
  <sheetFormatPr defaultColWidth="8.87962962962963" defaultRowHeight="16.2"/>
  <cols>
    <col min="1" max="1" width="3.12962962962963" style="58" customWidth="1"/>
    <col min="2" max="2" width="13.25" style="59" customWidth="1"/>
    <col min="3" max="3" width="15.75" style="60" customWidth="1"/>
    <col min="4" max="4" width="13" style="60" customWidth="1"/>
    <col min="5" max="5" width="15.8796296296296" style="61" customWidth="1"/>
    <col min="6" max="6" width="15.8796296296296" style="60" customWidth="1"/>
    <col min="7" max="7" width="15.8796296296296" style="61" customWidth="1"/>
    <col min="8" max="8" width="15.8796296296296" style="60" customWidth="1"/>
    <col min="9" max="9" width="15.8796296296296" style="61" customWidth="1"/>
    <col min="10" max="16384" width="8.87962962962963" style="58"/>
  </cols>
  <sheetData>
    <row r="2" spans="2:3">
      <c r="B2" s="62" t="s">
        <v>67</v>
      </c>
      <c r="C2" s="58"/>
    </row>
    <row r="4" spans="2:9">
      <c r="B4" s="63" t="s">
        <v>68</v>
      </c>
      <c r="C4" s="63" t="s">
        <v>10</v>
      </c>
      <c r="D4" s="63" t="s">
        <v>13</v>
      </c>
      <c r="E4" s="64" t="s">
        <v>69</v>
      </c>
      <c r="F4" s="63" t="s">
        <v>68</v>
      </c>
      <c r="G4" s="65" t="s">
        <v>10</v>
      </c>
      <c r="H4" s="63" t="s">
        <v>13</v>
      </c>
      <c r="I4" s="64" t="s">
        <v>69</v>
      </c>
    </row>
    <row r="5" spans="2:9">
      <c r="B5" s="66" t="s">
        <v>70</v>
      </c>
      <c r="C5" s="67" t="s">
        <v>71</v>
      </c>
      <c r="D5" s="67" t="s">
        <v>13</v>
      </c>
      <c r="E5" s="68">
        <v>43481</v>
      </c>
      <c r="F5" s="66" t="s">
        <v>72</v>
      </c>
      <c r="G5" s="69" t="s">
        <v>73</v>
      </c>
      <c r="H5" s="67"/>
      <c r="I5" s="68"/>
    </row>
    <row r="6" spans="2:9">
      <c r="B6" s="66" t="s">
        <v>70</v>
      </c>
      <c r="C6" s="67" t="s">
        <v>74</v>
      </c>
      <c r="D6" s="67" t="s">
        <v>13</v>
      </c>
      <c r="E6" s="68">
        <v>43481</v>
      </c>
      <c r="F6" s="66" t="s">
        <v>72</v>
      </c>
      <c r="G6" s="70" t="s">
        <v>75</v>
      </c>
      <c r="H6" s="67"/>
      <c r="I6" s="71"/>
    </row>
    <row r="7" spans="2:9">
      <c r="B7" s="66" t="s">
        <v>70</v>
      </c>
      <c r="C7" s="67" t="s">
        <v>76</v>
      </c>
      <c r="D7" s="67"/>
      <c r="E7" s="68"/>
      <c r="F7" s="66" t="s">
        <v>72</v>
      </c>
      <c r="G7" s="70" t="s">
        <v>77</v>
      </c>
      <c r="H7" s="67"/>
      <c r="I7" s="71"/>
    </row>
    <row r="8" spans="2:9">
      <c r="B8" s="66" t="s">
        <v>70</v>
      </c>
      <c r="C8" s="67" t="s">
        <v>78</v>
      </c>
      <c r="D8" s="67"/>
      <c r="E8" s="68"/>
      <c r="F8" s="66" t="s">
        <v>72</v>
      </c>
      <c r="G8" s="70" t="s">
        <v>79</v>
      </c>
      <c r="H8" s="67"/>
      <c r="I8" s="71"/>
    </row>
    <row r="9" spans="2:9">
      <c r="B9" s="66" t="s">
        <v>70</v>
      </c>
      <c r="C9" s="67" t="s">
        <v>80</v>
      </c>
      <c r="D9" s="67"/>
      <c r="E9" s="68"/>
      <c r="F9" s="66" t="s">
        <v>72</v>
      </c>
      <c r="G9" s="70" t="s">
        <v>81</v>
      </c>
      <c r="H9" s="67"/>
      <c r="I9" s="71"/>
    </row>
    <row r="10" spans="2:9">
      <c r="B10" s="66" t="s">
        <v>70</v>
      </c>
      <c r="C10" s="67" t="s">
        <v>82</v>
      </c>
      <c r="D10" s="67"/>
      <c r="E10" s="68"/>
      <c r="F10" s="66" t="s">
        <v>72</v>
      </c>
      <c r="G10" s="71"/>
      <c r="H10" s="67"/>
      <c r="I10" s="71"/>
    </row>
    <row r="11" spans="2:9">
      <c r="B11" s="66" t="s">
        <v>70</v>
      </c>
      <c r="C11" s="67" t="s">
        <v>83</v>
      </c>
      <c r="D11" s="67"/>
      <c r="E11" s="68"/>
      <c r="F11" s="66" t="s">
        <v>72</v>
      </c>
      <c r="G11" s="71"/>
      <c r="H11" s="67"/>
      <c r="I11" s="71"/>
    </row>
    <row r="12" spans="2:9">
      <c r="B12" s="66" t="s">
        <v>70</v>
      </c>
      <c r="C12" s="67" t="s">
        <v>84</v>
      </c>
      <c r="D12" s="67"/>
      <c r="E12" s="68"/>
      <c r="F12" s="66" t="s">
        <v>72</v>
      </c>
      <c r="G12" s="71"/>
      <c r="H12" s="67"/>
      <c r="I12" s="71"/>
    </row>
  </sheetData>
  <pageMargins left="0.75" right="0.75" top="1" bottom="1" header="0.511111111111111" footer="0.511111111111111"/>
  <pageSetup paperSize="9" orientation="portrait" horizontalDpi="600" verticalDpi="60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W109"/>
  <sheetViews>
    <sheetView zoomScale="115" zoomScaleNormal="115" workbookViewId="0">
      <pane ySplit="8" topLeftCell="A12" activePane="bottomLeft" state="frozen"/>
      <selection/>
      <selection pane="bottomLeft" activeCell="G31" sqref="G31"/>
    </sheetView>
  </sheetViews>
  <sheetFormatPr defaultColWidth="8.88888888888889" defaultRowHeight="13.2"/>
  <cols>
    <col min="1" max="1" width="2.87962962962963" customWidth="1"/>
    <col min="2" max="18" width="6.62962962962963" customWidth="1"/>
    <col min="22" max="22" width="10.8796296296296" style="1" hidden="1" customWidth="1"/>
    <col min="23" max="23" width="8.88888888888889" hidden="1" customWidth="1"/>
  </cols>
  <sheetData>
    <row r="2" spans="2:20">
      <c r="B2" s="2" t="s">
        <v>10</v>
      </c>
      <c r="C2" s="2"/>
      <c r="D2" s="54" t="s">
        <v>71</v>
      </c>
      <c r="E2" s="54"/>
      <c r="F2" s="2" t="s">
        <v>12</v>
      </c>
      <c r="G2" s="2"/>
      <c r="H2" s="3" t="s">
        <v>85</v>
      </c>
      <c r="I2" s="3"/>
      <c r="J2" s="2" t="s">
        <v>14</v>
      </c>
      <c r="K2" s="2"/>
      <c r="L2" s="55">
        <v>2000000</v>
      </c>
      <c r="M2" s="54"/>
      <c r="N2" s="2" t="s">
        <v>15</v>
      </c>
      <c r="O2" s="2"/>
      <c r="P2" s="26">
        <f>SUM(L2,D4)</f>
        <v>2231768.4</v>
      </c>
      <c r="Q2" s="3"/>
      <c r="R2" s="49"/>
      <c r="S2" s="49"/>
      <c r="T2" s="49"/>
    </row>
    <row r="3" ht="57" customHeight="1" spans="2:19">
      <c r="B3" s="2" t="s">
        <v>16</v>
      </c>
      <c r="C3" s="2"/>
      <c r="D3" s="4" t="s">
        <v>86</v>
      </c>
      <c r="E3" s="4"/>
      <c r="F3" s="4"/>
      <c r="G3" s="4"/>
      <c r="H3" s="4"/>
      <c r="I3" s="4"/>
      <c r="J3" s="2" t="s">
        <v>18</v>
      </c>
      <c r="K3" s="2"/>
      <c r="L3" s="4" t="s">
        <v>87</v>
      </c>
      <c r="M3" s="27"/>
      <c r="N3" s="27"/>
      <c r="O3" s="27"/>
      <c r="P3" s="27"/>
      <c r="Q3" s="27"/>
      <c r="R3" s="49"/>
      <c r="S3" s="49"/>
    </row>
    <row r="4" spans="2:20">
      <c r="B4" s="2" t="s">
        <v>20</v>
      </c>
      <c r="C4" s="2"/>
      <c r="D4" s="5">
        <f>SUM($R$9:$S$993)</f>
        <v>231768.4</v>
      </c>
      <c r="E4" s="5"/>
      <c r="F4" s="2" t="s">
        <v>21</v>
      </c>
      <c r="G4" s="2"/>
      <c r="H4" s="6">
        <f>SUM($T$9:$U$108)</f>
        <v>152.4</v>
      </c>
      <c r="I4" s="3"/>
      <c r="J4" s="28" t="s">
        <v>22</v>
      </c>
      <c r="K4" s="28"/>
      <c r="L4" s="26">
        <f>MAX($C$9:$D$990)-C9</f>
        <v>184153.846153846</v>
      </c>
      <c r="M4" s="26"/>
      <c r="N4" s="28" t="s">
        <v>23</v>
      </c>
      <c r="O4" s="28"/>
      <c r="P4" s="5">
        <f>SUMIF(R9:S990,"&lt;0",R9:S990)</f>
        <v>0</v>
      </c>
      <c r="Q4" s="5"/>
      <c r="R4" s="49"/>
      <c r="S4" s="49"/>
      <c r="T4" s="49"/>
    </row>
    <row r="5" spans="2:20">
      <c r="B5" s="7" t="s">
        <v>24</v>
      </c>
      <c r="C5" s="3">
        <f>COUNTIF($R$9:$R$990,"&gt;0")</f>
        <v>2</v>
      </c>
      <c r="D5" s="2" t="s">
        <v>25</v>
      </c>
      <c r="E5" s="8">
        <f>COUNTIF($R$9:$R$990,"&lt;0")</f>
        <v>0</v>
      </c>
      <c r="F5" s="2" t="s">
        <v>26</v>
      </c>
      <c r="G5" s="3">
        <f>COUNTIF($R$9:$R$990,"=0")</f>
        <v>0</v>
      </c>
      <c r="H5" s="2" t="s">
        <v>27</v>
      </c>
      <c r="I5" s="29">
        <f>C5/SUM(C5,E5,G5)</f>
        <v>1</v>
      </c>
      <c r="J5" s="7" t="s">
        <v>28</v>
      </c>
      <c r="K5" s="2"/>
      <c r="L5" s="30">
        <f>MAX(V9:V993)</f>
        <v>2</v>
      </c>
      <c r="M5" s="31"/>
      <c r="N5" s="32" t="s">
        <v>29</v>
      </c>
      <c r="O5" s="33"/>
      <c r="P5" s="30">
        <f>MAX(W9=W993)</f>
        <v>1</v>
      </c>
      <c r="Q5" s="31"/>
      <c r="R5" s="49"/>
      <c r="S5" s="49"/>
      <c r="T5" s="49"/>
    </row>
    <row r="6" spans="2:20">
      <c r="B6" s="9"/>
      <c r="C6" s="10"/>
      <c r="D6" s="11"/>
      <c r="E6" s="12"/>
      <c r="F6" s="9"/>
      <c r="G6" s="12"/>
      <c r="H6" s="9"/>
      <c r="I6" s="34"/>
      <c r="J6" s="9"/>
      <c r="K6" s="9"/>
      <c r="L6" s="12"/>
      <c r="M6" s="12"/>
      <c r="N6" s="35"/>
      <c r="O6" s="35"/>
      <c r="P6" s="36"/>
      <c r="Q6" s="31"/>
      <c r="R6" s="49"/>
      <c r="S6" s="49"/>
      <c r="T6" s="49"/>
    </row>
    <row r="7" spans="2:21">
      <c r="B7" s="13" t="s">
        <v>30</v>
      </c>
      <c r="C7" s="14" t="s">
        <v>31</v>
      </c>
      <c r="D7" s="15"/>
      <c r="E7" s="16" t="s">
        <v>32</v>
      </c>
      <c r="F7" s="17"/>
      <c r="G7" s="17"/>
      <c r="H7" s="17"/>
      <c r="I7" s="37"/>
      <c r="J7" s="38" t="s">
        <v>88</v>
      </c>
      <c r="K7" s="39"/>
      <c r="L7" s="40"/>
      <c r="M7" s="41" t="s">
        <v>34</v>
      </c>
      <c r="N7" s="42" t="s">
        <v>35</v>
      </c>
      <c r="O7" s="43"/>
      <c r="P7" s="43"/>
      <c r="Q7" s="50"/>
      <c r="R7" s="51" t="s">
        <v>36</v>
      </c>
      <c r="S7" s="51"/>
      <c r="T7" s="51"/>
      <c r="U7" s="51"/>
    </row>
    <row r="8" spans="2:21">
      <c r="B8" s="18"/>
      <c r="C8" s="19"/>
      <c r="D8" s="20"/>
      <c r="E8" s="21" t="s">
        <v>37</v>
      </c>
      <c r="F8" s="21" t="s">
        <v>38</v>
      </c>
      <c r="G8" s="21" t="s">
        <v>39</v>
      </c>
      <c r="H8" s="22" t="s">
        <v>40</v>
      </c>
      <c r="I8" s="37"/>
      <c r="J8" s="44" t="s">
        <v>41</v>
      </c>
      <c r="K8" s="45" t="s">
        <v>42</v>
      </c>
      <c r="L8" s="40"/>
      <c r="M8" s="41"/>
      <c r="N8" s="46" t="s">
        <v>37</v>
      </c>
      <c r="O8" s="46" t="s">
        <v>38</v>
      </c>
      <c r="P8" s="47" t="s">
        <v>40</v>
      </c>
      <c r="Q8" s="50"/>
      <c r="R8" s="51" t="s">
        <v>43</v>
      </c>
      <c r="S8" s="51"/>
      <c r="T8" s="51" t="s">
        <v>41</v>
      </c>
      <c r="U8" s="51"/>
    </row>
    <row r="9" spans="2:23">
      <c r="B9" s="23">
        <v>1</v>
      </c>
      <c r="C9" s="24">
        <v>2000000</v>
      </c>
      <c r="D9" s="24"/>
      <c r="E9" s="23">
        <v>2018</v>
      </c>
      <c r="F9" s="25">
        <v>43402</v>
      </c>
      <c r="G9" s="23" t="s">
        <v>44</v>
      </c>
      <c r="H9" s="23">
        <v>111.97</v>
      </c>
      <c r="I9" s="23"/>
      <c r="J9" s="23">
        <v>26</v>
      </c>
      <c r="K9" s="24">
        <f>IF(J9="","",C9*0.02)</f>
        <v>40000</v>
      </c>
      <c r="L9" s="24"/>
      <c r="M9" s="48">
        <f>IF(J9="","",(K9/J9)/LOOKUP(RIGHT($D$2,3),定数!$A$6:$A$13,定数!$B$6:$B$13))</f>
        <v>15.3846153846154</v>
      </c>
      <c r="N9" s="23">
        <v>2018</v>
      </c>
      <c r="O9" s="25">
        <v>43403</v>
      </c>
      <c r="P9" s="23">
        <v>113.167</v>
      </c>
      <c r="Q9" s="23"/>
      <c r="R9" s="52">
        <f>IF(P9="","",T9*M9*LOOKUP(RIGHT($D$2,3),定数!$A$6:$A$13,定数!$B$6:$B$13))</f>
        <v>184153.846153847</v>
      </c>
      <c r="S9" s="52"/>
      <c r="T9" s="53">
        <f>IF(P9="","",IF(G9="買",(P9-H9),(H9-P9))*IF(RIGHT($D$2,3)="JPY",100,10000))</f>
        <v>119.7</v>
      </c>
      <c r="U9" s="53"/>
      <c r="V9" s="56">
        <f>IF(T9&lt;&gt;"",IF(T9&gt;0,1+V8,0),"")</f>
        <v>1</v>
      </c>
      <c r="W9">
        <f>IF(T9&lt;&gt;"",IF(T9&lt;0,1+W8,0),"")</f>
        <v>0</v>
      </c>
    </row>
    <row r="10" spans="2:23">
      <c r="B10" s="23">
        <v>2</v>
      </c>
      <c r="C10" s="24">
        <f>IF(R9="","",C9+R9)</f>
        <v>2184153.84615385</v>
      </c>
      <c r="D10" s="24"/>
      <c r="E10" s="23">
        <v>2018</v>
      </c>
      <c r="F10" s="25">
        <v>43403</v>
      </c>
      <c r="G10" s="23" t="s">
        <v>44</v>
      </c>
      <c r="H10" s="23">
        <v>112.84</v>
      </c>
      <c r="I10" s="23"/>
      <c r="J10" s="23">
        <v>30</v>
      </c>
      <c r="K10" s="24">
        <f>IF(J10="","",C10*0.02)</f>
        <v>43683.0769230769</v>
      </c>
      <c r="L10" s="24"/>
      <c r="M10" s="48">
        <f>IF(J10="","",(K10/J10)/LOOKUP(RIGHT($D$2,3),定数!$A$6:$A$13,定数!$B$6:$B$13))</f>
        <v>14.5610256410256</v>
      </c>
      <c r="N10" s="23">
        <v>2018</v>
      </c>
      <c r="O10" s="25">
        <v>43403</v>
      </c>
      <c r="P10" s="23">
        <v>113.167</v>
      </c>
      <c r="Q10" s="23"/>
      <c r="R10" s="52">
        <f>IF(P10="","",T10*M10*LOOKUP(RIGHT($D$2,3),定数!$A$6:$A$13,定数!$B$6:$B$13))</f>
        <v>47614.5538461536</v>
      </c>
      <c r="S10" s="52"/>
      <c r="T10" s="53">
        <f>IF(P10="","",IF(G10="買",(P10-H10),(H10-P10))*IF(RIGHT($D$2,3)="JPY",100,10000))</f>
        <v>32.6999999999998</v>
      </c>
      <c r="U10" s="53"/>
      <c r="V10" s="1">
        <f>IF(T10&lt;&gt;"",IF(T10&gt;0,1+V9,0),"")</f>
        <v>2</v>
      </c>
      <c r="W10">
        <f t="shared" ref="W10:W73" si="0">IF(T10&lt;&gt;"",IF(T10&lt;0,1+W9,0),"")</f>
        <v>0</v>
      </c>
    </row>
    <row r="11" spans="2:23">
      <c r="B11" s="23"/>
      <c r="C11" s="24"/>
      <c r="D11" s="24"/>
      <c r="E11" s="23"/>
      <c r="F11" s="25"/>
      <c r="G11" s="23"/>
      <c r="H11" s="23"/>
      <c r="I11" s="23"/>
      <c r="J11" s="23"/>
      <c r="K11" s="24"/>
      <c r="L11" s="24"/>
      <c r="M11" s="48"/>
      <c r="N11" s="23"/>
      <c r="O11" s="25"/>
      <c r="P11" s="23"/>
      <c r="Q11" s="23"/>
      <c r="R11" s="52"/>
      <c r="S11" s="52"/>
      <c r="T11" s="53"/>
      <c r="U11" s="53"/>
      <c r="V11" s="1" t="str">
        <f>IF(T11&lt;&gt;"",IF(T11&gt;0,1+V10,0),"")</f>
        <v/>
      </c>
      <c r="W11" t="str">
        <f t="shared" si="0"/>
        <v/>
      </c>
    </row>
    <row r="12" spans="2:23">
      <c r="B12" s="23"/>
      <c r="C12" s="24"/>
      <c r="D12" s="24"/>
      <c r="E12" s="23"/>
      <c r="F12" s="25"/>
      <c r="G12" s="23"/>
      <c r="H12" s="23"/>
      <c r="I12" s="23"/>
      <c r="J12" s="23"/>
      <c r="K12" s="24"/>
      <c r="L12" s="24"/>
      <c r="M12" s="48"/>
      <c r="N12" s="23"/>
      <c r="O12" s="25"/>
      <c r="P12" s="23"/>
      <c r="Q12" s="23"/>
      <c r="R12" s="52"/>
      <c r="S12" s="52"/>
      <c r="T12" s="53"/>
      <c r="U12" s="53"/>
      <c r="V12" s="1" t="str">
        <f>IF(T12&lt;&gt;"",IF(T12&gt;0,1+V11,0),"")</f>
        <v/>
      </c>
      <c r="W12" t="str">
        <f t="shared" si="0"/>
        <v/>
      </c>
    </row>
    <row r="13" spans="2:23">
      <c r="B13" s="23"/>
      <c r="C13" s="24"/>
      <c r="D13" s="24"/>
      <c r="E13" s="23"/>
      <c r="F13" s="25"/>
      <c r="G13" s="23"/>
      <c r="H13" s="23"/>
      <c r="I13" s="23"/>
      <c r="J13" s="23"/>
      <c r="K13" s="24"/>
      <c r="L13" s="24"/>
      <c r="M13" s="48"/>
      <c r="N13" s="23"/>
      <c r="O13" s="25"/>
      <c r="P13" s="23"/>
      <c r="Q13" s="23"/>
      <c r="R13" s="52"/>
      <c r="S13" s="52"/>
      <c r="T13" s="53"/>
      <c r="U13" s="53"/>
      <c r="V13" s="1" t="str">
        <f t="shared" ref="V13:V22" si="1">IF(T13&lt;&gt;"",IF(T13&gt;0,1+V12,0),"")</f>
        <v/>
      </c>
      <c r="W13" t="str">
        <f t="shared" si="0"/>
        <v/>
      </c>
    </row>
    <row r="14" spans="2:23">
      <c r="B14" s="23"/>
      <c r="C14" s="24"/>
      <c r="D14" s="24"/>
      <c r="E14" s="23"/>
      <c r="F14" s="25"/>
      <c r="G14" s="23"/>
      <c r="H14" s="23"/>
      <c r="I14" s="23"/>
      <c r="J14" s="23"/>
      <c r="K14" s="24"/>
      <c r="L14" s="24"/>
      <c r="M14" s="48"/>
      <c r="N14" s="23"/>
      <c r="O14" s="25"/>
      <c r="P14" s="23"/>
      <c r="Q14" s="23"/>
      <c r="R14" s="52"/>
      <c r="S14" s="52"/>
      <c r="T14" s="53"/>
      <c r="U14" s="53"/>
      <c r="V14" s="1" t="str">
        <f t="shared" si="1"/>
        <v/>
      </c>
      <c r="W14" t="str">
        <f t="shared" si="0"/>
        <v/>
      </c>
    </row>
    <row r="15" spans="2:23">
      <c r="B15" s="23"/>
      <c r="C15" s="24"/>
      <c r="D15" s="24"/>
      <c r="E15" s="23"/>
      <c r="F15" s="25"/>
      <c r="G15" s="23"/>
      <c r="H15" s="23"/>
      <c r="I15" s="23"/>
      <c r="J15" s="23"/>
      <c r="K15" s="24"/>
      <c r="L15" s="24"/>
      <c r="M15" s="48"/>
      <c r="N15" s="23"/>
      <c r="O15" s="25"/>
      <c r="P15" s="23"/>
      <c r="Q15" s="23"/>
      <c r="R15" s="52"/>
      <c r="S15" s="52"/>
      <c r="T15" s="53"/>
      <c r="U15" s="53"/>
      <c r="V15" s="1" t="str">
        <f t="shared" si="1"/>
        <v/>
      </c>
      <c r="W15" t="str">
        <f t="shared" si="0"/>
        <v/>
      </c>
    </row>
    <row r="16" spans="2:23">
      <c r="B16" s="23"/>
      <c r="C16" s="24"/>
      <c r="D16" s="24"/>
      <c r="E16" s="23"/>
      <c r="F16" s="25"/>
      <c r="G16" s="23"/>
      <c r="H16" s="23"/>
      <c r="I16" s="23"/>
      <c r="J16" s="23"/>
      <c r="K16" s="24"/>
      <c r="L16" s="24"/>
      <c r="M16" s="48"/>
      <c r="N16" s="23"/>
      <c r="O16" s="25"/>
      <c r="P16" s="23"/>
      <c r="Q16" s="23"/>
      <c r="R16" s="52"/>
      <c r="S16" s="52"/>
      <c r="T16" s="53"/>
      <c r="U16" s="53"/>
      <c r="V16" s="1" t="str">
        <f t="shared" si="1"/>
        <v/>
      </c>
      <c r="W16" t="str">
        <f t="shared" si="0"/>
        <v/>
      </c>
    </row>
    <row r="17" spans="2:23">
      <c r="B17" s="23"/>
      <c r="C17" s="24"/>
      <c r="D17" s="24"/>
      <c r="E17" s="23"/>
      <c r="F17" s="25"/>
      <c r="G17" s="23"/>
      <c r="H17" s="23"/>
      <c r="I17" s="23"/>
      <c r="J17" s="23"/>
      <c r="K17" s="24"/>
      <c r="L17" s="24"/>
      <c r="M17" s="48"/>
      <c r="N17" s="23"/>
      <c r="O17" s="25"/>
      <c r="P17" s="23"/>
      <c r="Q17" s="23"/>
      <c r="R17" s="52"/>
      <c r="S17" s="52"/>
      <c r="T17" s="53"/>
      <c r="U17" s="53"/>
      <c r="V17" s="1" t="str">
        <f t="shared" si="1"/>
        <v/>
      </c>
      <c r="W17" t="str">
        <f t="shared" si="0"/>
        <v/>
      </c>
    </row>
    <row r="18" spans="2:23">
      <c r="B18" s="23"/>
      <c r="C18" s="24"/>
      <c r="D18" s="24"/>
      <c r="E18" s="23"/>
      <c r="F18" s="25"/>
      <c r="G18" s="23"/>
      <c r="H18" s="23"/>
      <c r="I18" s="23"/>
      <c r="J18" s="23"/>
      <c r="K18" s="24"/>
      <c r="L18" s="24"/>
      <c r="M18" s="48"/>
      <c r="N18" s="23"/>
      <c r="O18" s="25"/>
      <c r="P18" s="23"/>
      <c r="Q18" s="23"/>
      <c r="R18" s="52"/>
      <c r="S18" s="52"/>
      <c r="T18" s="53"/>
      <c r="U18" s="53"/>
      <c r="V18" s="1" t="str">
        <f t="shared" si="1"/>
        <v/>
      </c>
      <c r="W18" t="str">
        <f t="shared" si="0"/>
        <v/>
      </c>
    </row>
    <row r="19" spans="2:23">
      <c r="B19" s="23"/>
      <c r="C19" s="24"/>
      <c r="D19" s="24"/>
      <c r="E19" s="23"/>
      <c r="F19" s="25"/>
      <c r="G19" s="23"/>
      <c r="H19" s="23"/>
      <c r="I19" s="23"/>
      <c r="J19" s="23"/>
      <c r="K19" s="24"/>
      <c r="L19" s="24"/>
      <c r="M19" s="48"/>
      <c r="N19" s="23"/>
      <c r="O19" s="25"/>
      <c r="P19" s="23"/>
      <c r="Q19" s="23"/>
      <c r="R19" s="52"/>
      <c r="S19" s="52"/>
      <c r="T19" s="53"/>
      <c r="U19" s="53"/>
      <c r="V19" s="1" t="str">
        <f t="shared" si="1"/>
        <v/>
      </c>
      <c r="W19" t="str">
        <f t="shared" si="0"/>
        <v/>
      </c>
    </row>
    <row r="20" spans="2:23">
      <c r="B20" s="23"/>
      <c r="C20" s="24"/>
      <c r="D20" s="24"/>
      <c r="E20" s="23"/>
      <c r="F20" s="25"/>
      <c r="G20" s="23"/>
      <c r="H20" s="23"/>
      <c r="I20" s="23"/>
      <c r="J20" s="23"/>
      <c r="K20" s="24"/>
      <c r="L20" s="24"/>
      <c r="M20" s="48"/>
      <c r="N20" s="23"/>
      <c r="O20" s="25"/>
      <c r="P20" s="23"/>
      <c r="Q20" s="23"/>
      <c r="R20" s="52"/>
      <c r="S20" s="52"/>
      <c r="T20" s="53"/>
      <c r="U20" s="53"/>
      <c r="V20" s="1" t="str">
        <f t="shared" si="1"/>
        <v/>
      </c>
      <c r="W20" t="str">
        <f t="shared" si="0"/>
        <v/>
      </c>
    </row>
    <row r="21" spans="2:23">
      <c r="B21" s="23"/>
      <c r="C21" s="24"/>
      <c r="D21" s="24"/>
      <c r="E21" s="23"/>
      <c r="F21" s="25"/>
      <c r="G21" s="23"/>
      <c r="H21" s="23"/>
      <c r="I21" s="23"/>
      <c r="J21" s="23"/>
      <c r="K21" s="24"/>
      <c r="L21" s="24"/>
      <c r="M21" s="48"/>
      <c r="N21" s="23"/>
      <c r="O21" s="25"/>
      <c r="P21" s="23"/>
      <c r="Q21" s="23"/>
      <c r="R21" s="52"/>
      <c r="S21" s="52"/>
      <c r="T21" s="53"/>
      <c r="U21" s="53"/>
      <c r="V21" s="1" t="str">
        <f t="shared" si="1"/>
        <v/>
      </c>
      <c r="W21" t="str">
        <f t="shared" si="0"/>
        <v/>
      </c>
    </row>
    <row r="22" spans="2:23">
      <c r="B22" s="23"/>
      <c r="C22" s="24"/>
      <c r="D22" s="24"/>
      <c r="E22" s="23"/>
      <c r="F22" s="25"/>
      <c r="G22" s="23"/>
      <c r="H22" s="23"/>
      <c r="I22" s="23"/>
      <c r="J22" s="23"/>
      <c r="K22" s="24"/>
      <c r="L22" s="24"/>
      <c r="M22" s="48"/>
      <c r="N22" s="23"/>
      <c r="O22" s="25"/>
      <c r="P22" s="23"/>
      <c r="Q22" s="23"/>
      <c r="R22" s="52"/>
      <c r="S22" s="52"/>
      <c r="T22" s="53"/>
      <c r="U22" s="53"/>
      <c r="V22" s="1" t="str">
        <f t="shared" si="1"/>
        <v/>
      </c>
      <c r="W22" t="str">
        <f t="shared" si="0"/>
        <v/>
      </c>
    </row>
    <row r="23" spans="2:23">
      <c r="B23" s="23"/>
      <c r="C23" s="24"/>
      <c r="D23" s="24"/>
      <c r="E23" s="23"/>
      <c r="F23" s="25"/>
      <c r="G23" s="23"/>
      <c r="H23" s="23"/>
      <c r="I23" s="23"/>
      <c r="J23" s="23"/>
      <c r="K23" s="24"/>
      <c r="L23" s="24"/>
      <c r="M23" s="48"/>
      <c r="N23" s="23"/>
      <c r="O23" s="25"/>
      <c r="P23" s="23"/>
      <c r="Q23" s="23"/>
      <c r="R23" s="52"/>
      <c r="S23" s="52"/>
      <c r="T23" s="53"/>
      <c r="U23" s="53"/>
      <c r="V23" t="str">
        <f t="shared" ref="V23:W74" si="2">IF(S23&lt;&gt;"",IF(S23&lt;0,1+V22,0),"")</f>
        <v/>
      </c>
      <c r="W23" t="str">
        <f t="shared" si="0"/>
        <v/>
      </c>
    </row>
    <row r="24" spans="2:23">
      <c r="B24" s="23"/>
      <c r="C24" s="24"/>
      <c r="D24" s="24"/>
      <c r="E24" s="23"/>
      <c r="F24" s="25"/>
      <c r="G24" s="23"/>
      <c r="H24" s="23"/>
      <c r="I24" s="23"/>
      <c r="J24" s="23"/>
      <c r="K24" s="24"/>
      <c r="L24" s="24"/>
      <c r="M24" s="48"/>
      <c r="N24" s="23"/>
      <c r="O24" s="25"/>
      <c r="P24" s="23"/>
      <c r="Q24" s="23"/>
      <c r="R24" s="52"/>
      <c r="S24" s="52"/>
      <c r="T24" s="53"/>
      <c r="U24" s="53"/>
      <c r="V24" t="str">
        <f t="shared" si="2"/>
        <v/>
      </c>
      <c r="W24" t="str">
        <f t="shared" si="0"/>
        <v/>
      </c>
    </row>
    <row r="25" spans="2:23">
      <c r="B25" s="23"/>
      <c r="C25" s="24"/>
      <c r="D25" s="24"/>
      <c r="E25" s="23"/>
      <c r="F25" s="25"/>
      <c r="G25" s="23"/>
      <c r="H25" s="23"/>
      <c r="I25" s="23"/>
      <c r="J25" s="23"/>
      <c r="K25" s="24"/>
      <c r="L25" s="24"/>
      <c r="M25" s="48"/>
      <c r="N25" s="23"/>
      <c r="O25" s="25"/>
      <c r="P25" s="23"/>
      <c r="Q25" s="23"/>
      <c r="R25" s="52"/>
      <c r="S25" s="52"/>
      <c r="T25" s="53"/>
      <c r="U25" s="53"/>
      <c r="V25" t="str">
        <f t="shared" si="2"/>
        <v/>
      </c>
      <c r="W25" t="str">
        <f t="shared" si="0"/>
        <v/>
      </c>
    </row>
    <row r="26" spans="2:23">
      <c r="B26" s="23"/>
      <c r="C26" s="24"/>
      <c r="D26" s="24"/>
      <c r="E26" s="23"/>
      <c r="F26" s="25"/>
      <c r="G26" s="23"/>
      <c r="H26" s="23"/>
      <c r="I26" s="23"/>
      <c r="J26" s="23"/>
      <c r="K26" s="24"/>
      <c r="L26" s="24"/>
      <c r="M26" s="48"/>
      <c r="N26" s="23"/>
      <c r="O26" s="25"/>
      <c r="P26" s="23"/>
      <c r="Q26" s="23"/>
      <c r="R26" s="52"/>
      <c r="S26" s="52"/>
      <c r="T26" s="53"/>
      <c r="U26" s="53"/>
      <c r="V26" t="str">
        <f t="shared" si="2"/>
        <v/>
      </c>
      <c r="W26" t="str">
        <f t="shared" si="0"/>
        <v/>
      </c>
    </row>
    <row r="27" spans="2:23">
      <c r="B27" s="23"/>
      <c r="C27" s="24"/>
      <c r="D27" s="24"/>
      <c r="E27" s="23"/>
      <c r="F27" s="25"/>
      <c r="G27" s="23"/>
      <c r="H27" s="23"/>
      <c r="I27" s="23"/>
      <c r="J27" s="23"/>
      <c r="K27" s="24"/>
      <c r="L27" s="24"/>
      <c r="M27" s="48"/>
      <c r="N27" s="23"/>
      <c r="O27" s="25"/>
      <c r="P27" s="23"/>
      <c r="Q27" s="23"/>
      <c r="R27" s="52"/>
      <c r="S27" s="52"/>
      <c r="T27" s="53"/>
      <c r="U27" s="53"/>
      <c r="V27" t="str">
        <f t="shared" si="2"/>
        <v/>
      </c>
      <c r="W27" t="str">
        <f t="shared" si="0"/>
        <v/>
      </c>
    </row>
    <row r="28" spans="2:23">
      <c r="B28" s="23"/>
      <c r="C28" s="24"/>
      <c r="D28" s="24"/>
      <c r="E28" s="23"/>
      <c r="F28" s="25"/>
      <c r="G28" s="23"/>
      <c r="H28" s="23"/>
      <c r="I28" s="23"/>
      <c r="J28" s="23"/>
      <c r="K28" s="24"/>
      <c r="L28" s="24"/>
      <c r="M28" s="48"/>
      <c r="N28" s="23"/>
      <c r="O28" s="25"/>
      <c r="P28" s="23"/>
      <c r="Q28" s="23"/>
      <c r="R28" s="52"/>
      <c r="S28" s="52"/>
      <c r="T28" s="53"/>
      <c r="U28" s="53"/>
      <c r="V28" t="str">
        <f t="shared" si="2"/>
        <v/>
      </c>
      <c r="W28" t="str">
        <f t="shared" si="0"/>
        <v/>
      </c>
    </row>
    <row r="29" spans="2:23">
      <c r="B29" s="23"/>
      <c r="C29" s="24"/>
      <c r="D29" s="24"/>
      <c r="E29" s="23"/>
      <c r="F29" s="25"/>
      <c r="G29" s="23"/>
      <c r="H29" s="23"/>
      <c r="I29" s="23"/>
      <c r="J29" s="23"/>
      <c r="K29" s="24"/>
      <c r="L29" s="24"/>
      <c r="M29" s="48"/>
      <c r="N29" s="23"/>
      <c r="O29" s="25"/>
      <c r="P29" s="23"/>
      <c r="Q29" s="23"/>
      <c r="R29" s="52"/>
      <c r="S29" s="52"/>
      <c r="T29" s="53"/>
      <c r="U29" s="53"/>
      <c r="V29" t="str">
        <f t="shared" si="2"/>
        <v/>
      </c>
      <c r="W29" t="str">
        <f t="shared" si="0"/>
        <v/>
      </c>
    </row>
    <row r="30" spans="2:23">
      <c r="B30" s="23"/>
      <c r="C30" s="24"/>
      <c r="D30" s="24"/>
      <c r="E30" s="23"/>
      <c r="F30" s="25"/>
      <c r="G30" s="23"/>
      <c r="H30" s="23"/>
      <c r="I30" s="23"/>
      <c r="J30" s="23"/>
      <c r="K30" s="24"/>
      <c r="L30" s="24"/>
      <c r="M30" s="48"/>
      <c r="N30" s="23"/>
      <c r="O30" s="25"/>
      <c r="P30" s="23"/>
      <c r="Q30" s="23"/>
      <c r="R30" s="52"/>
      <c r="S30" s="52"/>
      <c r="T30" s="53"/>
      <c r="U30" s="53"/>
      <c r="V30" t="str">
        <f t="shared" si="2"/>
        <v/>
      </c>
      <c r="W30" t="str">
        <f t="shared" si="0"/>
        <v/>
      </c>
    </row>
    <row r="31" spans="2:23">
      <c r="B31" s="23"/>
      <c r="C31" s="24"/>
      <c r="D31" s="24"/>
      <c r="E31" s="23"/>
      <c r="F31" s="25"/>
      <c r="G31" s="23"/>
      <c r="H31" s="23"/>
      <c r="I31" s="23"/>
      <c r="J31" s="23"/>
      <c r="K31" s="24"/>
      <c r="L31" s="24"/>
      <c r="M31" s="48"/>
      <c r="N31" s="23"/>
      <c r="O31" s="25"/>
      <c r="P31" s="23"/>
      <c r="Q31" s="23"/>
      <c r="R31" s="52"/>
      <c r="S31" s="52"/>
      <c r="T31" s="53"/>
      <c r="U31" s="53"/>
      <c r="V31" t="str">
        <f t="shared" si="2"/>
        <v/>
      </c>
      <c r="W31" t="str">
        <f t="shared" si="0"/>
        <v/>
      </c>
    </row>
    <row r="32" spans="2:23">
      <c r="B32" s="23"/>
      <c r="C32" s="24"/>
      <c r="D32" s="24"/>
      <c r="E32" s="23"/>
      <c r="F32" s="25"/>
      <c r="G32" s="23"/>
      <c r="H32" s="23"/>
      <c r="I32" s="23"/>
      <c r="J32" s="23"/>
      <c r="K32" s="24"/>
      <c r="L32" s="24"/>
      <c r="M32" s="48"/>
      <c r="N32" s="23"/>
      <c r="O32" s="25"/>
      <c r="P32" s="23"/>
      <c r="Q32" s="23"/>
      <c r="R32" s="52"/>
      <c r="S32" s="52"/>
      <c r="T32" s="53"/>
      <c r="U32" s="53"/>
      <c r="V32" t="str">
        <f t="shared" si="2"/>
        <v/>
      </c>
      <c r="W32" t="str">
        <f t="shared" si="0"/>
        <v/>
      </c>
    </row>
    <row r="33" spans="2:23">
      <c r="B33" s="23"/>
      <c r="C33" s="24"/>
      <c r="D33" s="24"/>
      <c r="E33" s="23"/>
      <c r="F33" s="25"/>
      <c r="G33" s="23"/>
      <c r="H33" s="23"/>
      <c r="I33" s="23"/>
      <c r="J33" s="23"/>
      <c r="K33" s="24"/>
      <c r="L33" s="24"/>
      <c r="M33" s="48"/>
      <c r="N33" s="23"/>
      <c r="O33" s="25"/>
      <c r="P33" s="23"/>
      <c r="Q33" s="23"/>
      <c r="R33" s="52"/>
      <c r="S33" s="52"/>
      <c r="T33" s="53"/>
      <c r="U33" s="53"/>
      <c r="V33" t="str">
        <f t="shared" si="2"/>
        <v/>
      </c>
      <c r="W33" t="str">
        <f t="shared" si="0"/>
        <v/>
      </c>
    </row>
    <row r="34" spans="2:23">
      <c r="B34" s="23"/>
      <c r="C34" s="24"/>
      <c r="D34" s="24"/>
      <c r="E34" s="23"/>
      <c r="F34" s="25"/>
      <c r="G34" s="23"/>
      <c r="H34" s="23"/>
      <c r="I34" s="23"/>
      <c r="J34" s="23"/>
      <c r="K34" s="24"/>
      <c r="L34" s="24"/>
      <c r="M34" s="48"/>
      <c r="N34" s="23"/>
      <c r="O34" s="25"/>
      <c r="P34" s="23"/>
      <c r="Q34" s="23"/>
      <c r="R34" s="52"/>
      <c r="S34" s="52"/>
      <c r="T34" s="53"/>
      <c r="U34" s="53"/>
      <c r="V34" t="str">
        <f t="shared" si="2"/>
        <v/>
      </c>
      <c r="W34" t="str">
        <f t="shared" si="0"/>
        <v/>
      </c>
    </row>
    <row r="35" spans="2:23">
      <c r="B35" s="23"/>
      <c r="C35" s="24"/>
      <c r="D35" s="24"/>
      <c r="E35" s="23"/>
      <c r="F35" s="25"/>
      <c r="G35" s="23"/>
      <c r="H35" s="23"/>
      <c r="I35" s="23"/>
      <c r="J35" s="23"/>
      <c r="K35" s="24"/>
      <c r="L35" s="24"/>
      <c r="M35" s="48"/>
      <c r="N35" s="23"/>
      <c r="O35" s="25"/>
      <c r="P35" s="23"/>
      <c r="Q35" s="23"/>
      <c r="R35" s="52"/>
      <c r="S35" s="52"/>
      <c r="T35" s="53"/>
      <c r="U35" s="53"/>
      <c r="V35" t="str">
        <f t="shared" si="2"/>
        <v/>
      </c>
      <c r="W35" t="str">
        <f t="shared" si="0"/>
        <v/>
      </c>
    </row>
    <row r="36" spans="2:23">
      <c r="B36" s="23"/>
      <c r="C36" s="24"/>
      <c r="D36" s="24"/>
      <c r="E36" s="23"/>
      <c r="F36" s="25"/>
      <c r="G36" s="23"/>
      <c r="H36" s="23"/>
      <c r="I36" s="23"/>
      <c r="J36" s="23"/>
      <c r="K36" s="24"/>
      <c r="L36" s="24"/>
      <c r="M36" s="48"/>
      <c r="N36" s="23"/>
      <c r="O36" s="25"/>
      <c r="P36" s="23"/>
      <c r="Q36" s="23"/>
      <c r="R36" s="52"/>
      <c r="S36" s="52"/>
      <c r="T36" s="53"/>
      <c r="U36" s="53"/>
      <c r="V36" t="str">
        <f t="shared" si="2"/>
        <v/>
      </c>
      <c r="W36" t="str">
        <f t="shared" si="0"/>
        <v/>
      </c>
    </row>
    <row r="37" spans="2:23">
      <c r="B37" s="23"/>
      <c r="C37" s="24"/>
      <c r="D37" s="24"/>
      <c r="E37" s="23"/>
      <c r="F37" s="25"/>
      <c r="G37" s="23"/>
      <c r="H37" s="23"/>
      <c r="I37" s="23"/>
      <c r="J37" s="23"/>
      <c r="K37" s="24"/>
      <c r="L37" s="24"/>
      <c r="M37" s="48"/>
      <c r="N37" s="23"/>
      <c r="O37" s="25"/>
      <c r="P37" s="23"/>
      <c r="Q37" s="23"/>
      <c r="R37" s="52"/>
      <c r="S37" s="52"/>
      <c r="T37" s="53"/>
      <c r="U37" s="53"/>
      <c r="V37" t="str">
        <f t="shared" si="2"/>
        <v/>
      </c>
      <c r="W37" t="str">
        <f t="shared" si="0"/>
        <v/>
      </c>
    </row>
    <row r="38" spans="2:23">
      <c r="B38" s="23"/>
      <c r="C38" s="24"/>
      <c r="D38" s="24"/>
      <c r="E38" s="23"/>
      <c r="F38" s="25"/>
      <c r="G38" s="23"/>
      <c r="H38" s="23"/>
      <c r="I38" s="23"/>
      <c r="J38" s="23"/>
      <c r="K38" s="24"/>
      <c r="L38" s="24"/>
      <c r="M38" s="48"/>
      <c r="N38" s="23"/>
      <c r="O38" s="25"/>
      <c r="P38" s="23"/>
      <c r="Q38" s="23"/>
      <c r="R38" s="52"/>
      <c r="S38" s="52"/>
      <c r="T38" s="53"/>
      <c r="U38" s="53"/>
      <c r="V38" t="str">
        <f t="shared" si="2"/>
        <v/>
      </c>
      <c r="W38" t="str">
        <f t="shared" si="0"/>
        <v/>
      </c>
    </row>
    <row r="39" spans="2:23">
      <c r="B39" s="23"/>
      <c r="C39" s="24"/>
      <c r="D39" s="24"/>
      <c r="E39" s="23"/>
      <c r="F39" s="25"/>
      <c r="G39" s="23"/>
      <c r="H39" s="23"/>
      <c r="I39" s="23"/>
      <c r="J39" s="23"/>
      <c r="K39" s="24"/>
      <c r="L39" s="24"/>
      <c r="M39" s="48"/>
      <c r="N39" s="23"/>
      <c r="O39" s="25"/>
      <c r="P39" s="23"/>
      <c r="Q39" s="23"/>
      <c r="R39" s="52"/>
      <c r="S39" s="52"/>
      <c r="T39" s="53"/>
      <c r="U39" s="53"/>
      <c r="V39" t="str">
        <f t="shared" si="2"/>
        <v/>
      </c>
      <c r="W39" t="str">
        <f t="shared" si="0"/>
        <v/>
      </c>
    </row>
    <row r="40" spans="2:23">
      <c r="B40" s="23"/>
      <c r="C40" s="24"/>
      <c r="D40" s="24"/>
      <c r="E40" s="23"/>
      <c r="F40" s="25"/>
      <c r="G40" s="23"/>
      <c r="H40" s="23"/>
      <c r="I40" s="23"/>
      <c r="J40" s="23"/>
      <c r="K40" s="24"/>
      <c r="L40" s="24"/>
      <c r="M40" s="48"/>
      <c r="N40" s="23"/>
      <c r="O40" s="25"/>
      <c r="P40" s="23"/>
      <c r="Q40" s="23"/>
      <c r="R40" s="52"/>
      <c r="S40" s="52"/>
      <c r="T40" s="53"/>
      <c r="U40" s="53"/>
      <c r="V40" t="str">
        <f t="shared" si="2"/>
        <v/>
      </c>
      <c r="W40" t="str">
        <f t="shared" si="0"/>
        <v/>
      </c>
    </row>
    <row r="41" spans="2:23">
      <c r="B41" s="23"/>
      <c r="C41" s="24"/>
      <c r="D41" s="24"/>
      <c r="E41" s="23"/>
      <c r="F41" s="25"/>
      <c r="G41" s="23"/>
      <c r="H41" s="23"/>
      <c r="I41" s="23"/>
      <c r="J41" s="23"/>
      <c r="K41" s="24"/>
      <c r="L41" s="24"/>
      <c r="M41" s="48"/>
      <c r="N41" s="23"/>
      <c r="O41" s="25"/>
      <c r="P41" s="23"/>
      <c r="Q41" s="23"/>
      <c r="R41" s="52"/>
      <c r="S41" s="52"/>
      <c r="T41" s="53"/>
      <c r="U41" s="53"/>
      <c r="V41" t="str">
        <f t="shared" si="2"/>
        <v/>
      </c>
      <c r="W41" t="str">
        <f t="shared" si="0"/>
        <v/>
      </c>
    </row>
    <row r="42" spans="2:23">
      <c r="B42" s="23"/>
      <c r="C42" s="24"/>
      <c r="D42" s="24"/>
      <c r="E42" s="23"/>
      <c r="F42" s="25"/>
      <c r="G42" s="23"/>
      <c r="H42" s="23"/>
      <c r="I42" s="23"/>
      <c r="J42" s="23"/>
      <c r="K42" s="24"/>
      <c r="L42" s="24"/>
      <c r="M42" s="48"/>
      <c r="N42" s="23"/>
      <c r="O42" s="25"/>
      <c r="P42" s="23"/>
      <c r="Q42" s="23"/>
      <c r="R42" s="52"/>
      <c r="S42" s="52"/>
      <c r="T42" s="53"/>
      <c r="U42" s="53"/>
      <c r="V42" t="str">
        <f t="shared" si="2"/>
        <v/>
      </c>
      <c r="W42" t="str">
        <f t="shared" si="0"/>
        <v/>
      </c>
    </row>
    <row r="43" spans="2:23">
      <c r="B43" s="23"/>
      <c r="C43" s="24"/>
      <c r="D43" s="24"/>
      <c r="E43" s="23"/>
      <c r="F43" s="25"/>
      <c r="G43" s="23"/>
      <c r="H43" s="23"/>
      <c r="I43" s="23"/>
      <c r="J43" s="23"/>
      <c r="K43" s="24"/>
      <c r="L43" s="24"/>
      <c r="M43" s="48"/>
      <c r="N43" s="23"/>
      <c r="O43" s="25"/>
      <c r="P43" s="23"/>
      <c r="Q43" s="23"/>
      <c r="R43" s="52"/>
      <c r="S43" s="52"/>
      <c r="T43" s="53"/>
      <c r="U43" s="53"/>
      <c r="V43" t="str">
        <f t="shared" si="2"/>
        <v/>
      </c>
      <c r="W43" t="str">
        <f t="shared" si="0"/>
        <v/>
      </c>
    </row>
    <row r="44" spans="2:23">
      <c r="B44" s="23"/>
      <c r="C44" s="24"/>
      <c r="D44" s="24"/>
      <c r="E44" s="23"/>
      <c r="F44" s="25"/>
      <c r="G44" s="23"/>
      <c r="H44" s="23"/>
      <c r="I44" s="23"/>
      <c r="J44" s="23"/>
      <c r="K44" s="24"/>
      <c r="L44" s="24"/>
      <c r="M44" s="48"/>
      <c r="N44" s="23"/>
      <c r="O44" s="25"/>
      <c r="P44" s="23"/>
      <c r="Q44" s="23"/>
      <c r="R44" s="52"/>
      <c r="S44" s="52"/>
      <c r="T44" s="53"/>
      <c r="U44" s="53"/>
      <c r="V44" t="str">
        <f t="shared" si="2"/>
        <v/>
      </c>
      <c r="W44" t="str">
        <f t="shared" si="0"/>
        <v/>
      </c>
    </row>
    <row r="45" spans="2:23">
      <c r="B45" s="23"/>
      <c r="C45" s="24"/>
      <c r="D45" s="24"/>
      <c r="E45" s="23"/>
      <c r="F45" s="25"/>
      <c r="G45" s="23"/>
      <c r="H45" s="23"/>
      <c r="I45" s="23"/>
      <c r="J45" s="23"/>
      <c r="K45" s="24"/>
      <c r="L45" s="24"/>
      <c r="M45" s="48"/>
      <c r="N45" s="23"/>
      <c r="O45" s="25"/>
      <c r="P45" s="23"/>
      <c r="Q45" s="23"/>
      <c r="R45" s="52"/>
      <c r="S45" s="52"/>
      <c r="T45" s="53"/>
      <c r="U45" s="53"/>
      <c r="V45" t="str">
        <f t="shared" si="2"/>
        <v/>
      </c>
      <c r="W45" t="str">
        <f t="shared" si="0"/>
        <v/>
      </c>
    </row>
    <row r="46" spans="2:23">
      <c r="B46" s="23"/>
      <c r="C46" s="24"/>
      <c r="D46" s="24"/>
      <c r="E46" s="23"/>
      <c r="F46" s="25"/>
      <c r="G46" s="23"/>
      <c r="H46" s="23"/>
      <c r="I46" s="23"/>
      <c r="J46" s="23"/>
      <c r="K46" s="24"/>
      <c r="L46" s="24"/>
      <c r="M46" s="48"/>
      <c r="N46" s="23"/>
      <c r="O46" s="25"/>
      <c r="P46" s="23"/>
      <c r="Q46" s="23"/>
      <c r="R46" s="52"/>
      <c r="S46" s="52"/>
      <c r="T46" s="53"/>
      <c r="U46" s="53"/>
      <c r="V46" t="str">
        <f t="shared" si="2"/>
        <v/>
      </c>
      <c r="W46" t="str">
        <f t="shared" si="0"/>
        <v/>
      </c>
    </row>
    <row r="47" spans="2:23">
      <c r="B47" s="23"/>
      <c r="C47" s="24"/>
      <c r="D47" s="24"/>
      <c r="E47" s="23"/>
      <c r="F47" s="25"/>
      <c r="G47" s="23"/>
      <c r="H47" s="23"/>
      <c r="I47" s="23"/>
      <c r="J47" s="23"/>
      <c r="K47" s="24"/>
      <c r="L47" s="24"/>
      <c r="M47" s="48"/>
      <c r="N47" s="23"/>
      <c r="O47" s="25"/>
      <c r="P47" s="23"/>
      <c r="Q47" s="23"/>
      <c r="R47" s="52"/>
      <c r="S47" s="52"/>
      <c r="T47" s="53"/>
      <c r="U47" s="53"/>
      <c r="V47" t="str">
        <f t="shared" si="2"/>
        <v/>
      </c>
      <c r="W47" t="str">
        <f t="shared" si="0"/>
        <v/>
      </c>
    </row>
    <row r="48" spans="2:23">
      <c r="B48" s="23"/>
      <c r="C48" s="24"/>
      <c r="D48" s="24"/>
      <c r="E48" s="23"/>
      <c r="F48" s="25"/>
      <c r="G48" s="23"/>
      <c r="H48" s="23"/>
      <c r="I48" s="23"/>
      <c r="J48" s="23"/>
      <c r="K48" s="24"/>
      <c r="L48" s="24"/>
      <c r="M48" s="48"/>
      <c r="N48" s="23"/>
      <c r="O48" s="25"/>
      <c r="P48" s="23"/>
      <c r="Q48" s="23"/>
      <c r="R48" s="52"/>
      <c r="S48" s="52"/>
      <c r="T48" s="53"/>
      <c r="U48" s="53"/>
      <c r="V48" t="str">
        <f t="shared" si="2"/>
        <v/>
      </c>
      <c r="W48" t="str">
        <f t="shared" si="0"/>
        <v/>
      </c>
    </row>
    <row r="49" spans="2:23">
      <c r="B49" s="23"/>
      <c r="C49" s="24"/>
      <c r="D49" s="24"/>
      <c r="E49" s="23"/>
      <c r="F49" s="25"/>
      <c r="G49" s="23"/>
      <c r="H49" s="23"/>
      <c r="I49" s="23"/>
      <c r="J49" s="23"/>
      <c r="K49" s="24"/>
      <c r="L49" s="24"/>
      <c r="M49" s="48"/>
      <c r="N49" s="23"/>
      <c r="O49" s="25"/>
      <c r="P49" s="23"/>
      <c r="Q49" s="23"/>
      <c r="R49" s="52"/>
      <c r="S49" s="52"/>
      <c r="T49" s="53"/>
      <c r="U49" s="53"/>
      <c r="V49" t="str">
        <f t="shared" si="2"/>
        <v/>
      </c>
      <c r="W49" t="str">
        <f t="shared" si="0"/>
        <v/>
      </c>
    </row>
    <row r="50" spans="2:23">
      <c r="B50" s="23"/>
      <c r="C50" s="24"/>
      <c r="D50" s="24"/>
      <c r="E50" s="23"/>
      <c r="F50" s="25"/>
      <c r="G50" s="23"/>
      <c r="H50" s="23"/>
      <c r="I50" s="23"/>
      <c r="J50" s="23"/>
      <c r="K50" s="24"/>
      <c r="L50" s="24"/>
      <c r="M50" s="48"/>
      <c r="N50" s="23"/>
      <c r="O50" s="25"/>
      <c r="P50" s="23"/>
      <c r="Q50" s="23"/>
      <c r="R50" s="52"/>
      <c r="S50" s="52"/>
      <c r="T50" s="53"/>
      <c r="U50" s="53"/>
      <c r="V50" t="str">
        <f t="shared" si="2"/>
        <v/>
      </c>
      <c r="W50" t="str">
        <f t="shared" si="0"/>
        <v/>
      </c>
    </row>
    <row r="51" spans="2:23">
      <c r="B51" s="23"/>
      <c r="C51" s="24"/>
      <c r="D51" s="24"/>
      <c r="E51" s="23"/>
      <c r="F51" s="25"/>
      <c r="G51" s="23"/>
      <c r="H51" s="23"/>
      <c r="I51" s="23"/>
      <c r="J51" s="23"/>
      <c r="K51" s="24"/>
      <c r="L51" s="24"/>
      <c r="M51" s="48"/>
      <c r="N51" s="23"/>
      <c r="O51" s="25"/>
      <c r="P51" s="23"/>
      <c r="Q51" s="23"/>
      <c r="R51" s="52"/>
      <c r="S51" s="52"/>
      <c r="T51" s="53"/>
      <c r="U51" s="53"/>
      <c r="V51" t="str">
        <f t="shared" si="2"/>
        <v/>
      </c>
      <c r="W51" t="str">
        <f t="shared" si="0"/>
        <v/>
      </c>
    </row>
    <row r="52" spans="2:23">
      <c r="B52" s="23"/>
      <c r="C52" s="24"/>
      <c r="D52" s="24"/>
      <c r="E52" s="23"/>
      <c r="F52" s="25"/>
      <c r="G52" s="23"/>
      <c r="H52" s="23"/>
      <c r="I52" s="23"/>
      <c r="J52" s="23"/>
      <c r="K52" s="24"/>
      <c r="L52" s="24"/>
      <c r="M52" s="48"/>
      <c r="N52" s="23"/>
      <c r="O52" s="25"/>
      <c r="P52" s="23"/>
      <c r="Q52" s="23"/>
      <c r="R52" s="52"/>
      <c r="S52" s="52"/>
      <c r="T52" s="53"/>
      <c r="U52" s="53"/>
      <c r="V52" t="str">
        <f t="shared" si="2"/>
        <v/>
      </c>
      <c r="W52" t="str">
        <f t="shared" si="0"/>
        <v/>
      </c>
    </row>
    <row r="53" spans="2:23">
      <c r="B53" s="23"/>
      <c r="C53" s="24"/>
      <c r="D53" s="24"/>
      <c r="E53" s="23"/>
      <c r="F53" s="25"/>
      <c r="G53" s="23"/>
      <c r="H53" s="23"/>
      <c r="I53" s="23"/>
      <c r="J53" s="23"/>
      <c r="K53" s="24"/>
      <c r="L53" s="24"/>
      <c r="M53" s="48"/>
      <c r="N53" s="23"/>
      <c r="O53" s="25"/>
      <c r="P53" s="23"/>
      <c r="Q53" s="23"/>
      <c r="R53" s="52"/>
      <c r="S53" s="52"/>
      <c r="T53" s="53"/>
      <c r="U53" s="53"/>
      <c r="V53" t="str">
        <f t="shared" si="2"/>
        <v/>
      </c>
      <c r="W53" t="str">
        <f t="shared" si="0"/>
        <v/>
      </c>
    </row>
    <row r="54" spans="2:23">
      <c r="B54" s="23"/>
      <c r="C54" s="24"/>
      <c r="D54" s="24"/>
      <c r="E54" s="23"/>
      <c r="F54" s="25"/>
      <c r="G54" s="23"/>
      <c r="H54" s="23"/>
      <c r="I54" s="23"/>
      <c r="J54" s="23"/>
      <c r="K54" s="24"/>
      <c r="L54" s="24"/>
      <c r="M54" s="48"/>
      <c r="N54" s="23"/>
      <c r="O54" s="25"/>
      <c r="P54" s="23"/>
      <c r="Q54" s="23"/>
      <c r="R54" s="52"/>
      <c r="S54" s="52"/>
      <c r="T54" s="53"/>
      <c r="U54" s="53"/>
      <c r="V54" t="str">
        <f t="shared" si="2"/>
        <v/>
      </c>
      <c r="W54" t="str">
        <f t="shared" si="0"/>
        <v/>
      </c>
    </row>
    <row r="55" spans="2:23">
      <c r="B55" s="23"/>
      <c r="C55" s="24"/>
      <c r="D55" s="24"/>
      <c r="E55" s="23"/>
      <c r="F55" s="25"/>
      <c r="G55" s="23"/>
      <c r="H55" s="23"/>
      <c r="I55" s="23"/>
      <c r="J55" s="23"/>
      <c r="K55" s="24"/>
      <c r="L55" s="24"/>
      <c r="M55" s="48"/>
      <c r="N55" s="23"/>
      <c r="O55" s="25"/>
      <c r="P55" s="23"/>
      <c r="Q55" s="23"/>
      <c r="R55" s="52"/>
      <c r="S55" s="52"/>
      <c r="T55" s="53"/>
      <c r="U55" s="53"/>
      <c r="V55" t="str">
        <f t="shared" si="2"/>
        <v/>
      </c>
      <c r="W55" t="str">
        <f t="shared" si="0"/>
        <v/>
      </c>
    </row>
    <row r="56" spans="2:23">
      <c r="B56" s="23"/>
      <c r="C56" s="24"/>
      <c r="D56" s="24"/>
      <c r="E56" s="23"/>
      <c r="F56" s="25"/>
      <c r="G56" s="23"/>
      <c r="H56" s="23"/>
      <c r="I56" s="23"/>
      <c r="J56" s="23"/>
      <c r="K56" s="24"/>
      <c r="L56" s="24"/>
      <c r="M56" s="48"/>
      <c r="N56" s="23"/>
      <c r="O56" s="25"/>
      <c r="P56" s="23"/>
      <c r="Q56" s="23"/>
      <c r="R56" s="52"/>
      <c r="S56" s="52"/>
      <c r="T56" s="53"/>
      <c r="U56" s="53"/>
      <c r="V56" t="str">
        <f t="shared" si="2"/>
        <v/>
      </c>
      <c r="W56" t="str">
        <f t="shared" si="0"/>
        <v/>
      </c>
    </row>
    <row r="57" spans="2:23">
      <c r="B57" s="23"/>
      <c r="C57" s="24"/>
      <c r="D57" s="24"/>
      <c r="E57" s="23"/>
      <c r="F57" s="25"/>
      <c r="G57" s="23"/>
      <c r="H57" s="23"/>
      <c r="I57" s="23"/>
      <c r="J57" s="23"/>
      <c r="K57" s="24"/>
      <c r="L57" s="24"/>
      <c r="M57" s="48"/>
      <c r="N57" s="23"/>
      <c r="O57" s="25"/>
      <c r="P57" s="23"/>
      <c r="Q57" s="23"/>
      <c r="R57" s="52"/>
      <c r="S57" s="52"/>
      <c r="T57" s="53"/>
      <c r="U57" s="53"/>
      <c r="V57" t="str">
        <f t="shared" si="2"/>
        <v/>
      </c>
      <c r="W57" t="str">
        <f t="shared" si="0"/>
        <v/>
      </c>
    </row>
    <row r="58" spans="2:23">
      <c r="B58" s="23"/>
      <c r="C58" s="24"/>
      <c r="D58" s="24"/>
      <c r="E58" s="23"/>
      <c r="F58" s="25"/>
      <c r="G58" s="23"/>
      <c r="H58" s="23"/>
      <c r="I58" s="23"/>
      <c r="J58" s="23"/>
      <c r="K58" s="24"/>
      <c r="L58" s="24"/>
      <c r="M58" s="48"/>
      <c r="N58" s="23"/>
      <c r="O58" s="25"/>
      <c r="P58" s="23"/>
      <c r="Q58" s="23"/>
      <c r="R58" s="52"/>
      <c r="S58" s="52"/>
      <c r="T58" s="53"/>
      <c r="U58" s="53"/>
      <c r="V58" t="str">
        <f t="shared" si="2"/>
        <v/>
      </c>
      <c r="W58" t="str">
        <f t="shared" si="0"/>
        <v/>
      </c>
    </row>
    <row r="59" spans="2:23">
      <c r="B59" s="23"/>
      <c r="C59" s="24"/>
      <c r="D59" s="24"/>
      <c r="E59" s="23"/>
      <c r="F59" s="25"/>
      <c r="G59" s="23"/>
      <c r="H59" s="23"/>
      <c r="I59" s="23"/>
      <c r="J59" s="23"/>
      <c r="K59" s="24"/>
      <c r="L59" s="24"/>
      <c r="M59" s="48"/>
      <c r="N59" s="23"/>
      <c r="O59" s="25"/>
      <c r="P59" s="23"/>
      <c r="Q59" s="23"/>
      <c r="R59" s="52"/>
      <c r="S59" s="52"/>
      <c r="T59" s="53"/>
      <c r="U59" s="53"/>
      <c r="V59" t="str">
        <f t="shared" si="2"/>
        <v/>
      </c>
      <c r="W59" t="str">
        <f t="shared" si="0"/>
        <v/>
      </c>
    </row>
    <row r="60" spans="2:23">
      <c r="B60" s="23"/>
      <c r="C60" s="24"/>
      <c r="D60" s="24"/>
      <c r="E60" s="23"/>
      <c r="F60" s="25"/>
      <c r="G60" s="23"/>
      <c r="H60" s="23"/>
      <c r="I60" s="23"/>
      <c r="J60" s="23"/>
      <c r="K60" s="24"/>
      <c r="L60" s="24"/>
      <c r="M60" s="48"/>
      <c r="N60" s="23"/>
      <c r="O60" s="25"/>
      <c r="P60" s="23"/>
      <c r="Q60" s="23"/>
      <c r="R60" s="52"/>
      <c r="S60" s="52"/>
      <c r="T60" s="53"/>
      <c r="U60" s="53"/>
      <c r="V60" t="str">
        <f t="shared" si="2"/>
        <v/>
      </c>
      <c r="W60" t="str">
        <f t="shared" si="0"/>
        <v/>
      </c>
    </row>
    <row r="61" spans="2:23">
      <c r="B61" s="23"/>
      <c r="C61" s="24"/>
      <c r="D61" s="24"/>
      <c r="E61" s="23"/>
      <c r="F61" s="25"/>
      <c r="G61" s="23"/>
      <c r="H61" s="23"/>
      <c r="I61" s="23"/>
      <c r="J61" s="23"/>
      <c r="K61" s="24"/>
      <c r="L61" s="24"/>
      <c r="M61" s="48"/>
      <c r="N61" s="23"/>
      <c r="O61" s="25"/>
      <c r="P61" s="23"/>
      <c r="Q61" s="23"/>
      <c r="R61" s="52"/>
      <c r="S61" s="52"/>
      <c r="T61" s="53"/>
      <c r="U61" s="53"/>
      <c r="V61" t="str">
        <f t="shared" si="2"/>
        <v/>
      </c>
      <c r="W61" t="str">
        <f t="shared" si="0"/>
        <v/>
      </c>
    </row>
    <row r="62" spans="2:23">
      <c r="B62" s="23"/>
      <c r="C62" s="24"/>
      <c r="D62" s="24"/>
      <c r="E62" s="23"/>
      <c r="F62" s="25"/>
      <c r="G62" s="23"/>
      <c r="H62" s="23"/>
      <c r="I62" s="23"/>
      <c r="J62" s="23"/>
      <c r="K62" s="24"/>
      <c r="L62" s="24"/>
      <c r="M62" s="48"/>
      <c r="N62" s="23"/>
      <c r="O62" s="25"/>
      <c r="P62" s="23"/>
      <c r="Q62" s="23"/>
      <c r="R62" s="52"/>
      <c r="S62" s="52"/>
      <c r="T62" s="53"/>
      <c r="U62" s="53"/>
      <c r="V62" t="str">
        <f t="shared" si="2"/>
        <v/>
      </c>
      <c r="W62" t="str">
        <f t="shared" si="0"/>
        <v/>
      </c>
    </row>
    <row r="63" spans="2:23">
      <c r="B63" s="23"/>
      <c r="C63" s="24"/>
      <c r="D63" s="24"/>
      <c r="E63" s="23"/>
      <c r="F63" s="25"/>
      <c r="G63" s="23"/>
      <c r="H63" s="23"/>
      <c r="I63" s="23"/>
      <c r="J63" s="23"/>
      <c r="K63" s="24"/>
      <c r="L63" s="24"/>
      <c r="M63" s="48"/>
      <c r="N63" s="23"/>
      <c r="O63" s="25"/>
      <c r="P63" s="23"/>
      <c r="Q63" s="23"/>
      <c r="R63" s="52"/>
      <c r="S63" s="52"/>
      <c r="T63" s="53"/>
      <c r="U63" s="53"/>
      <c r="V63" t="str">
        <f t="shared" si="2"/>
        <v/>
      </c>
      <c r="W63" t="str">
        <f t="shared" si="0"/>
        <v/>
      </c>
    </row>
    <row r="64" spans="2:23">
      <c r="B64" s="23"/>
      <c r="C64" s="24"/>
      <c r="D64" s="24"/>
      <c r="E64" s="23"/>
      <c r="F64" s="25"/>
      <c r="G64" s="23"/>
      <c r="H64" s="23"/>
      <c r="I64" s="23"/>
      <c r="J64" s="23"/>
      <c r="K64" s="24"/>
      <c r="L64" s="24"/>
      <c r="M64" s="48"/>
      <c r="N64" s="23"/>
      <c r="O64" s="25"/>
      <c r="P64" s="23"/>
      <c r="Q64" s="23"/>
      <c r="R64" s="52"/>
      <c r="S64" s="52"/>
      <c r="T64" s="53"/>
      <c r="U64" s="53"/>
      <c r="V64" t="str">
        <f t="shared" si="2"/>
        <v/>
      </c>
      <c r="W64" t="str">
        <f t="shared" si="0"/>
        <v/>
      </c>
    </row>
    <row r="65" spans="2:23">
      <c r="B65" s="23"/>
      <c r="C65" s="24"/>
      <c r="D65" s="24"/>
      <c r="E65" s="23"/>
      <c r="F65" s="25"/>
      <c r="G65" s="23"/>
      <c r="H65" s="23"/>
      <c r="I65" s="23"/>
      <c r="J65" s="23"/>
      <c r="K65" s="24"/>
      <c r="L65" s="24"/>
      <c r="M65" s="48"/>
      <c r="N65" s="23"/>
      <c r="O65" s="25"/>
      <c r="P65" s="23"/>
      <c r="Q65" s="23"/>
      <c r="R65" s="52"/>
      <c r="S65" s="52"/>
      <c r="T65" s="53"/>
      <c r="U65" s="53"/>
      <c r="V65" t="str">
        <f t="shared" si="2"/>
        <v/>
      </c>
      <c r="W65" t="str">
        <f t="shared" si="0"/>
        <v/>
      </c>
    </row>
    <row r="66" spans="2:23">
      <c r="B66" s="23"/>
      <c r="C66" s="24"/>
      <c r="D66" s="24"/>
      <c r="E66" s="23"/>
      <c r="F66" s="25"/>
      <c r="G66" s="23"/>
      <c r="H66" s="23"/>
      <c r="I66" s="23"/>
      <c r="J66" s="23"/>
      <c r="K66" s="24"/>
      <c r="L66" s="24"/>
      <c r="M66" s="48"/>
      <c r="N66" s="23"/>
      <c r="O66" s="25"/>
      <c r="P66" s="23"/>
      <c r="Q66" s="23"/>
      <c r="R66" s="52"/>
      <c r="S66" s="52"/>
      <c r="T66" s="53"/>
      <c r="U66" s="53"/>
      <c r="V66" t="str">
        <f t="shared" si="2"/>
        <v/>
      </c>
      <c r="W66" t="str">
        <f t="shared" si="0"/>
        <v/>
      </c>
    </row>
    <row r="67" spans="2:23">
      <c r="B67" s="23"/>
      <c r="C67" s="24"/>
      <c r="D67" s="24"/>
      <c r="E67" s="23"/>
      <c r="F67" s="25"/>
      <c r="G67" s="23"/>
      <c r="H67" s="23"/>
      <c r="I67" s="23"/>
      <c r="J67" s="23"/>
      <c r="K67" s="24"/>
      <c r="L67" s="24"/>
      <c r="M67" s="48"/>
      <c r="N67" s="23"/>
      <c r="O67" s="25"/>
      <c r="P67" s="23"/>
      <c r="Q67" s="23"/>
      <c r="R67" s="52"/>
      <c r="S67" s="52"/>
      <c r="T67" s="53"/>
      <c r="U67" s="53"/>
      <c r="V67" t="str">
        <f t="shared" si="2"/>
        <v/>
      </c>
      <c r="W67" t="str">
        <f t="shared" si="0"/>
        <v/>
      </c>
    </row>
    <row r="68" spans="2:23">
      <c r="B68" s="23"/>
      <c r="C68" s="24"/>
      <c r="D68" s="24"/>
      <c r="E68" s="23"/>
      <c r="F68" s="25"/>
      <c r="G68" s="23"/>
      <c r="H68" s="23"/>
      <c r="I68" s="23"/>
      <c r="J68" s="23"/>
      <c r="K68" s="24"/>
      <c r="L68" s="24"/>
      <c r="M68" s="48"/>
      <c r="N68" s="23"/>
      <c r="O68" s="25"/>
      <c r="P68" s="23"/>
      <c r="Q68" s="23"/>
      <c r="R68" s="52"/>
      <c r="S68" s="52"/>
      <c r="T68" s="53"/>
      <c r="U68" s="53"/>
      <c r="V68" t="str">
        <f t="shared" si="2"/>
        <v/>
      </c>
      <c r="W68" t="str">
        <f t="shared" si="0"/>
        <v/>
      </c>
    </row>
    <row r="69" spans="2:23">
      <c r="B69" s="23"/>
      <c r="C69" s="24"/>
      <c r="D69" s="24"/>
      <c r="E69" s="23"/>
      <c r="F69" s="25"/>
      <c r="G69" s="23"/>
      <c r="H69" s="23"/>
      <c r="I69" s="23"/>
      <c r="J69" s="23"/>
      <c r="K69" s="24"/>
      <c r="L69" s="24"/>
      <c r="M69" s="48"/>
      <c r="N69" s="23"/>
      <c r="O69" s="25"/>
      <c r="P69" s="23"/>
      <c r="Q69" s="23"/>
      <c r="R69" s="52"/>
      <c r="S69" s="52"/>
      <c r="T69" s="53"/>
      <c r="U69" s="53"/>
      <c r="V69" t="str">
        <f t="shared" si="2"/>
        <v/>
      </c>
      <c r="W69" t="str">
        <f t="shared" si="0"/>
        <v/>
      </c>
    </row>
    <row r="70" spans="2:23">
      <c r="B70" s="23"/>
      <c r="C70" s="24"/>
      <c r="D70" s="24"/>
      <c r="E70" s="23"/>
      <c r="F70" s="25"/>
      <c r="G70" s="23"/>
      <c r="H70" s="23"/>
      <c r="I70" s="23"/>
      <c r="J70" s="23"/>
      <c r="K70" s="24"/>
      <c r="L70" s="24"/>
      <c r="M70" s="48"/>
      <c r="N70" s="23"/>
      <c r="O70" s="25"/>
      <c r="P70" s="23"/>
      <c r="Q70" s="23"/>
      <c r="R70" s="52"/>
      <c r="S70" s="52"/>
      <c r="T70" s="53"/>
      <c r="U70" s="53"/>
      <c r="V70" t="str">
        <f t="shared" si="2"/>
        <v/>
      </c>
      <c r="W70" t="str">
        <f t="shared" si="0"/>
        <v/>
      </c>
    </row>
    <row r="71" spans="2:23">
      <c r="B71" s="23"/>
      <c r="C71" s="24"/>
      <c r="D71" s="24"/>
      <c r="E71" s="23"/>
      <c r="F71" s="25"/>
      <c r="G71" s="23"/>
      <c r="H71" s="23"/>
      <c r="I71" s="23"/>
      <c r="J71" s="23"/>
      <c r="K71" s="24"/>
      <c r="L71" s="24"/>
      <c r="M71" s="48"/>
      <c r="N71" s="23"/>
      <c r="O71" s="25"/>
      <c r="P71" s="23"/>
      <c r="Q71" s="23"/>
      <c r="R71" s="52"/>
      <c r="S71" s="52"/>
      <c r="T71" s="53"/>
      <c r="U71" s="53"/>
      <c r="V71" t="str">
        <f t="shared" si="2"/>
        <v/>
      </c>
      <c r="W71" t="str">
        <f t="shared" si="0"/>
        <v/>
      </c>
    </row>
    <row r="72" spans="2:23">
      <c r="B72" s="23"/>
      <c r="C72" s="24"/>
      <c r="D72" s="24"/>
      <c r="E72" s="23"/>
      <c r="F72" s="25"/>
      <c r="G72" s="23"/>
      <c r="H72" s="23"/>
      <c r="I72" s="23"/>
      <c r="J72" s="23"/>
      <c r="K72" s="24"/>
      <c r="L72" s="24"/>
      <c r="M72" s="48"/>
      <c r="N72" s="23"/>
      <c r="O72" s="25"/>
      <c r="P72" s="23"/>
      <c r="Q72" s="23"/>
      <c r="R72" s="52"/>
      <c r="S72" s="52"/>
      <c r="T72" s="53"/>
      <c r="U72" s="53"/>
      <c r="V72" t="str">
        <f t="shared" si="2"/>
        <v/>
      </c>
      <c r="W72" t="str">
        <f t="shared" si="0"/>
        <v/>
      </c>
    </row>
    <row r="73" spans="2:23">
      <c r="B73" s="23"/>
      <c r="C73" s="24"/>
      <c r="D73" s="24"/>
      <c r="E73" s="23"/>
      <c r="F73" s="25"/>
      <c r="G73" s="23"/>
      <c r="H73" s="23"/>
      <c r="I73" s="23"/>
      <c r="J73" s="23"/>
      <c r="K73" s="24"/>
      <c r="L73" s="24"/>
      <c r="M73" s="48"/>
      <c r="N73" s="23"/>
      <c r="O73" s="25"/>
      <c r="P73" s="23"/>
      <c r="Q73" s="23"/>
      <c r="R73" s="52"/>
      <c r="S73" s="52"/>
      <c r="T73" s="53"/>
      <c r="U73" s="53"/>
      <c r="V73" t="str">
        <f t="shared" si="2"/>
        <v/>
      </c>
      <c r="W73" t="str">
        <f t="shared" si="0"/>
        <v/>
      </c>
    </row>
    <row r="74" spans="2:23">
      <c r="B74" s="23"/>
      <c r="C74" s="24"/>
      <c r="D74" s="24"/>
      <c r="E74" s="23"/>
      <c r="F74" s="25"/>
      <c r="G74" s="23"/>
      <c r="H74" s="23"/>
      <c r="I74" s="23"/>
      <c r="J74" s="23"/>
      <c r="K74" s="24"/>
      <c r="L74" s="24"/>
      <c r="M74" s="48"/>
      <c r="N74" s="23"/>
      <c r="O74" s="25"/>
      <c r="P74" s="23"/>
      <c r="Q74" s="23"/>
      <c r="R74" s="52"/>
      <c r="S74" s="52"/>
      <c r="T74" s="53"/>
      <c r="U74" s="53"/>
      <c r="V74" t="str">
        <f t="shared" si="2"/>
        <v/>
      </c>
      <c r="W74" t="str">
        <f t="shared" si="2"/>
        <v/>
      </c>
    </row>
    <row r="75" spans="2:23">
      <c r="B75" s="23"/>
      <c r="C75" s="24"/>
      <c r="D75" s="24"/>
      <c r="E75" s="23"/>
      <c r="F75" s="25"/>
      <c r="G75" s="23"/>
      <c r="H75" s="23"/>
      <c r="I75" s="23"/>
      <c r="J75" s="23"/>
      <c r="K75" s="24"/>
      <c r="L75" s="24"/>
      <c r="M75" s="48"/>
      <c r="N75" s="23"/>
      <c r="O75" s="25"/>
      <c r="P75" s="57"/>
      <c r="Q75" s="23"/>
      <c r="R75" s="52"/>
      <c r="S75" s="52"/>
      <c r="T75" s="53"/>
      <c r="U75" s="53"/>
      <c r="V75" t="str">
        <f t="shared" ref="V75:W90" si="3">IF(S75&lt;&gt;"",IF(S75&lt;0,1+V74,0),"")</f>
        <v/>
      </c>
      <c r="W75" t="str">
        <f t="shared" si="3"/>
        <v/>
      </c>
    </row>
    <row r="76" spans="2:23">
      <c r="B76" s="23"/>
      <c r="C76" s="24"/>
      <c r="D76" s="24"/>
      <c r="E76" s="23"/>
      <c r="F76" s="25"/>
      <c r="G76" s="23"/>
      <c r="H76" s="23"/>
      <c r="I76" s="23"/>
      <c r="J76" s="23"/>
      <c r="K76" s="24"/>
      <c r="L76" s="24"/>
      <c r="M76" s="48"/>
      <c r="N76" s="23"/>
      <c r="O76" s="25"/>
      <c r="P76" s="23"/>
      <c r="Q76" s="23"/>
      <c r="R76" s="52"/>
      <c r="S76" s="52"/>
      <c r="T76" s="53"/>
      <c r="U76" s="53"/>
      <c r="V76" t="str">
        <f t="shared" si="3"/>
        <v/>
      </c>
      <c r="W76" t="str">
        <f t="shared" si="3"/>
        <v/>
      </c>
    </row>
    <row r="77" spans="2:23">
      <c r="B77" s="23"/>
      <c r="C77" s="24"/>
      <c r="D77" s="24"/>
      <c r="E77" s="23"/>
      <c r="F77" s="25"/>
      <c r="G77" s="23"/>
      <c r="H77" s="23"/>
      <c r="I77" s="23"/>
      <c r="J77" s="23"/>
      <c r="K77" s="24"/>
      <c r="L77" s="24"/>
      <c r="M77" s="48"/>
      <c r="N77" s="23"/>
      <c r="O77" s="25"/>
      <c r="P77" s="23"/>
      <c r="Q77" s="23"/>
      <c r="R77" s="52"/>
      <c r="S77" s="52"/>
      <c r="T77" s="53"/>
      <c r="U77" s="53"/>
      <c r="V77" t="str">
        <f t="shared" si="3"/>
        <v/>
      </c>
      <c r="W77" t="str">
        <f t="shared" si="3"/>
        <v/>
      </c>
    </row>
    <row r="78" spans="2:23">
      <c r="B78" s="23"/>
      <c r="C78" s="24"/>
      <c r="D78" s="24"/>
      <c r="E78" s="23"/>
      <c r="F78" s="25"/>
      <c r="G78" s="23"/>
      <c r="H78" s="23"/>
      <c r="I78" s="23"/>
      <c r="J78" s="23"/>
      <c r="K78" s="24"/>
      <c r="L78" s="24"/>
      <c r="M78" s="48"/>
      <c r="N78" s="23"/>
      <c r="O78" s="25"/>
      <c r="P78" s="23"/>
      <c r="Q78" s="23"/>
      <c r="R78" s="52"/>
      <c r="S78" s="52"/>
      <c r="T78" s="53"/>
      <c r="U78" s="53"/>
      <c r="V78" t="str">
        <f t="shared" si="3"/>
        <v/>
      </c>
      <c r="W78" t="str">
        <f t="shared" si="3"/>
        <v/>
      </c>
    </row>
    <row r="79" spans="2:23">
      <c r="B79" s="23"/>
      <c r="C79" s="24"/>
      <c r="D79" s="24"/>
      <c r="E79" s="23"/>
      <c r="F79" s="25"/>
      <c r="G79" s="23"/>
      <c r="H79" s="23"/>
      <c r="I79" s="23"/>
      <c r="J79" s="23"/>
      <c r="K79" s="24"/>
      <c r="L79" s="24"/>
      <c r="M79" s="48"/>
      <c r="N79" s="23"/>
      <c r="O79" s="25"/>
      <c r="P79" s="23"/>
      <c r="Q79" s="23"/>
      <c r="R79" s="52"/>
      <c r="S79" s="52"/>
      <c r="T79" s="53"/>
      <c r="U79" s="53"/>
      <c r="V79" t="str">
        <f t="shared" si="3"/>
        <v/>
      </c>
      <c r="W79" t="str">
        <f t="shared" si="3"/>
        <v/>
      </c>
    </row>
    <row r="80" spans="2:23">
      <c r="B80" s="23"/>
      <c r="C80" s="24"/>
      <c r="D80" s="24"/>
      <c r="E80" s="23"/>
      <c r="F80" s="25"/>
      <c r="G80" s="23"/>
      <c r="H80" s="23"/>
      <c r="I80" s="23"/>
      <c r="J80" s="23"/>
      <c r="K80" s="24"/>
      <c r="L80" s="24"/>
      <c r="M80" s="48"/>
      <c r="N80" s="23"/>
      <c r="O80" s="25"/>
      <c r="P80" s="23"/>
      <c r="Q80" s="23"/>
      <c r="R80" s="52"/>
      <c r="S80" s="52"/>
      <c r="T80" s="53"/>
      <c r="U80" s="53"/>
      <c r="V80" t="str">
        <f t="shared" si="3"/>
        <v/>
      </c>
      <c r="W80" t="str">
        <f t="shared" si="3"/>
        <v/>
      </c>
    </row>
    <row r="81" spans="2:23">
      <c r="B81" s="23"/>
      <c r="C81" s="24"/>
      <c r="D81" s="24"/>
      <c r="E81" s="23"/>
      <c r="F81" s="25"/>
      <c r="G81" s="23"/>
      <c r="H81" s="23"/>
      <c r="I81" s="23"/>
      <c r="J81" s="23"/>
      <c r="K81" s="24"/>
      <c r="L81" s="24"/>
      <c r="M81" s="48"/>
      <c r="N81" s="23"/>
      <c r="O81" s="25"/>
      <c r="P81" s="23"/>
      <c r="Q81" s="23"/>
      <c r="R81" s="52"/>
      <c r="S81" s="52"/>
      <c r="T81" s="53"/>
      <c r="U81" s="53"/>
      <c r="V81" t="str">
        <f t="shared" si="3"/>
        <v/>
      </c>
      <c r="W81" t="str">
        <f t="shared" si="3"/>
        <v/>
      </c>
    </row>
    <row r="82" spans="2:23">
      <c r="B82" s="23"/>
      <c r="C82" s="24"/>
      <c r="D82" s="24"/>
      <c r="E82" s="23"/>
      <c r="F82" s="25"/>
      <c r="G82" s="23"/>
      <c r="H82" s="23"/>
      <c r="I82" s="23"/>
      <c r="J82" s="23"/>
      <c r="K82" s="24"/>
      <c r="L82" s="24"/>
      <c r="M82" s="48"/>
      <c r="N82" s="23"/>
      <c r="O82" s="25"/>
      <c r="P82" s="23"/>
      <c r="Q82" s="23"/>
      <c r="R82" s="52"/>
      <c r="S82" s="52"/>
      <c r="T82" s="53"/>
      <c r="U82" s="53"/>
      <c r="V82" t="str">
        <f t="shared" si="3"/>
        <v/>
      </c>
      <c r="W82" t="str">
        <f t="shared" si="3"/>
        <v/>
      </c>
    </row>
    <row r="83" spans="2:23">
      <c r="B83" s="23"/>
      <c r="C83" s="24"/>
      <c r="D83" s="24"/>
      <c r="E83" s="23"/>
      <c r="F83" s="25"/>
      <c r="G83" s="23"/>
      <c r="H83" s="23"/>
      <c r="I83" s="23"/>
      <c r="J83" s="23"/>
      <c r="K83" s="24"/>
      <c r="L83" s="24"/>
      <c r="M83" s="48"/>
      <c r="N83" s="23"/>
      <c r="O83" s="25"/>
      <c r="P83" s="23"/>
      <c r="Q83" s="23"/>
      <c r="R83" s="52"/>
      <c r="S83" s="52"/>
      <c r="T83" s="53"/>
      <c r="U83" s="53"/>
      <c r="V83" t="str">
        <f t="shared" si="3"/>
        <v/>
      </c>
      <c r="W83" t="str">
        <f t="shared" si="3"/>
        <v/>
      </c>
    </row>
    <row r="84" spans="2:23">
      <c r="B84" s="23"/>
      <c r="C84" s="24"/>
      <c r="D84" s="24"/>
      <c r="E84" s="23"/>
      <c r="F84" s="25"/>
      <c r="G84" s="23"/>
      <c r="H84" s="23"/>
      <c r="I84" s="23"/>
      <c r="J84" s="23"/>
      <c r="K84" s="24"/>
      <c r="L84" s="24"/>
      <c r="M84" s="48"/>
      <c r="N84" s="23"/>
      <c r="O84" s="25"/>
      <c r="P84" s="23"/>
      <c r="Q84" s="23"/>
      <c r="R84" s="52"/>
      <c r="S84" s="52"/>
      <c r="T84" s="53"/>
      <c r="U84" s="53"/>
      <c r="V84" t="str">
        <f t="shared" si="3"/>
        <v/>
      </c>
      <c r="W84" t="str">
        <f t="shared" si="3"/>
        <v/>
      </c>
    </row>
    <row r="85" spans="2:23">
      <c r="B85" s="23"/>
      <c r="C85" s="24"/>
      <c r="D85" s="24"/>
      <c r="E85" s="23"/>
      <c r="F85" s="25"/>
      <c r="G85" s="23"/>
      <c r="H85" s="23"/>
      <c r="I85" s="23"/>
      <c r="J85" s="23"/>
      <c r="K85" s="24"/>
      <c r="L85" s="24"/>
      <c r="M85" s="48"/>
      <c r="N85" s="23"/>
      <c r="O85" s="25"/>
      <c r="P85" s="23"/>
      <c r="Q85" s="23"/>
      <c r="R85" s="52"/>
      <c r="S85" s="52"/>
      <c r="T85" s="53"/>
      <c r="U85" s="53"/>
      <c r="V85" t="str">
        <f t="shared" si="3"/>
        <v/>
      </c>
      <c r="W85" t="str">
        <f t="shared" si="3"/>
        <v/>
      </c>
    </row>
    <row r="86" spans="2:23">
      <c r="B86" s="23"/>
      <c r="C86" s="24"/>
      <c r="D86" s="24"/>
      <c r="E86" s="23"/>
      <c r="F86" s="25"/>
      <c r="G86" s="23"/>
      <c r="H86" s="23"/>
      <c r="I86" s="23"/>
      <c r="J86" s="23"/>
      <c r="K86" s="24"/>
      <c r="L86" s="24"/>
      <c r="M86" s="48"/>
      <c r="N86" s="23"/>
      <c r="O86" s="25"/>
      <c r="P86" s="23"/>
      <c r="Q86" s="23"/>
      <c r="R86" s="52"/>
      <c r="S86" s="52"/>
      <c r="T86" s="53"/>
      <c r="U86" s="53"/>
      <c r="V86" t="str">
        <f t="shared" si="3"/>
        <v/>
      </c>
      <c r="W86" t="str">
        <f t="shared" si="3"/>
        <v/>
      </c>
    </row>
    <row r="87" spans="2:23">
      <c r="B87" s="23"/>
      <c r="C87" s="24"/>
      <c r="D87" s="24"/>
      <c r="E87" s="23"/>
      <c r="F87" s="25"/>
      <c r="G87" s="23"/>
      <c r="H87" s="23"/>
      <c r="I87" s="23"/>
      <c r="J87" s="23"/>
      <c r="K87" s="24"/>
      <c r="L87" s="24"/>
      <c r="M87" s="48"/>
      <c r="N87" s="23"/>
      <c r="O87" s="25"/>
      <c r="P87" s="23"/>
      <c r="Q87" s="23"/>
      <c r="R87" s="52"/>
      <c r="S87" s="52"/>
      <c r="T87" s="53"/>
      <c r="U87" s="53"/>
      <c r="V87" t="str">
        <f t="shared" si="3"/>
        <v/>
      </c>
      <c r="W87" t="str">
        <f t="shared" si="3"/>
        <v/>
      </c>
    </row>
    <row r="88" spans="2:23">
      <c r="B88" s="23"/>
      <c r="C88" s="24"/>
      <c r="D88" s="24"/>
      <c r="E88" s="23"/>
      <c r="F88" s="25"/>
      <c r="G88" s="23"/>
      <c r="H88" s="23"/>
      <c r="I88" s="23"/>
      <c r="J88" s="23"/>
      <c r="K88" s="24"/>
      <c r="L88" s="24"/>
      <c r="M88" s="48"/>
      <c r="N88" s="23"/>
      <c r="O88" s="25"/>
      <c r="P88" s="23"/>
      <c r="Q88" s="23"/>
      <c r="R88" s="52"/>
      <c r="S88" s="52"/>
      <c r="T88" s="53"/>
      <c r="U88" s="53"/>
      <c r="V88" t="str">
        <f t="shared" si="3"/>
        <v/>
      </c>
      <c r="W88" t="str">
        <f t="shared" si="3"/>
        <v/>
      </c>
    </row>
    <row r="89" spans="2:23">
      <c r="B89" s="23"/>
      <c r="C89" s="24"/>
      <c r="D89" s="24"/>
      <c r="E89" s="23"/>
      <c r="F89" s="25"/>
      <c r="G89" s="23"/>
      <c r="H89" s="23"/>
      <c r="I89" s="23"/>
      <c r="J89" s="23"/>
      <c r="K89" s="24"/>
      <c r="L89" s="24"/>
      <c r="M89" s="48"/>
      <c r="N89" s="23"/>
      <c r="O89" s="25"/>
      <c r="P89" s="23"/>
      <c r="Q89" s="23"/>
      <c r="R89" s="52"/>
      <c r="S89" s="52"/>
      <c r="T89" s="53"/>
      <c r="U89" s="53"/>
      <c r="V89" t="str">
        <f t="shared" si="3"/>
        <v/>
      </c>
      <c r="W89" t="str">
        <f t="shared" si="3"/>
        <v/>
      </c>
    </row>
    <row r="90" spans="2:23">
      <c r="B90" s="23"/>
      <c r="C90" s="24"/>
      <c r="D90" s="24"/>
      <c r="E90" s="23"/>
      <c r="F90" s="25"/>
      <c r="G90" s="23"/>
      <c r="H90" s="23"/>
      <c r="I90" s="23"/>
      <c r="J90" s="23"/>
      <c r="K90" s="24"/>
      <c r="L90" s="24"/>
      <c r="M90" s="48"/>
      <c r="N90" s="23"/>
      <c r="O90" s="25"/>
      <c r="P90" s="23"/>
      <c r="Q90" s="23"/>
      <c r="R90" s="52"/>
      <c r="S90" s="52"/>
      <c r="T90" s="53"/>
      <c r="U90" s="53"/>
      <c r="V90" t="str">
        <f t="shared" si="3"/>
        <v/>
      </c>
      <c r="W90" t="str">
        <f t="shared" si="3"/>
        <v/>
      </c>
    </row>
    <row r="91" spans="2:23">
      <c r="B91" s="23"/>
      <c r="C91" s="24"/>
      <c r="D91" s="24"/>
      <c r="E91" s="23"/>
      <c r="F91" s="25"/>
      <c r="G91" s="23"/>
      <c r="H91" s="23"/>
      <c r="I91" s="23"/>
      <c r="J91" s="23"/>
      <c r="K91" s="24"/>
      <c r="L91" s="24"/>
      <c r="M91" s="48"/>
      <c r="N91" s="23"/>
      <c r="O91" s="25"/>
      <c r="P91" s="23"/>
      <c r="Q91" s="23"/>
      <c r="R91" s="52"/>
      <c r="S91" s="52"/>
      <c r="T91" s="53"/>
      <c r="U91" s="53"/>
      <c r="V91" t="str">
        <f t="shared" ref="V91:W106" si="4">IF(S91&lt;&gt;"",IF(S91&lt;0,1+V90,0),"")</f>
        <v/>
      </c>
      <c r="W91" t="str">
        <f t="shared" si="4"/>
        <v/>
      </c>
    </row>
    <row r="92" spans="2:23">
      <c r="B92" s="23"/>
      <c r="C92" s="24"/>
      <c r="D92" s="24"/>
      <c r="E92" s="23"/>
      <c r="F92" s="25"/>
      <c r="G92" s="23"/>
      <c r="H92" s="23"/>
      <c r="I92" s="23"/>
      <c r="J92" s="23"/>
      <c r="K92" s="24"/>
      <c r="L92" s="24"/>
      <c r="M92" s="48"/>
      <c r="N92" s="23"/>
      <c r="O92" s="25"/>
      <c r="P92" s="23"/>
      <c r="Q92" s="23"/>
      <c r="R92" s="52"/>
      <c r="S92" s="52"/>
      <c r="T92" s="53"/>
      <c r="U92" s="53"/>
      <c r="V92" t="str">
        <f t="shared" si="4"/>
        <v/>
      </c>
      <c r="W92" t="str">
        <f t="shared" si="4"/>
        <v/>
      </c>
    </row>
    <row r="93" spans="2:23">
      <c r="B93" s="23"/>
      <c r="C93" s="24"/>
      <c r="D93" s="24"/>
      <c r="E93" s="23"/>
      <c r="F93" s="25"/>
      <c r="G93" s="23"/>
      <c r="H93" s="23"/>
      <c r="I93" s="23"/>
      <c r="J93" s="23"/>
      <c r="K93" s="24"/>
      <c r="L93" s="24"/>
      <c r="M93" s="48"/>
      <c r="N93" s="23"/>
      <c r="O93" s="25"/>
      <c r="P93" s="23"/>
      <c r="Q93" s="23"/>
      <c r="R93" s="52"/>
      <c r="S93" s="52"/>
      <c r="T93" s="53"/>
      <c r="U93" s="53"/>
      <c r="V93" t="str">
        <f t="shared" si="4"/>
        <v/>
      </c>
      <c r="W93" t="str">
        <f t="shared" si="4"/>
        <v/>
      </c>
    </row>
    <row r="94" spans="2:23">
      <c r="B94" s="23"/>
      <c r="C94" s="24"/>
      <c r="D94" s="24"/>
      <c r="E94" s="23"/>
      <c r="F94" s="25"/>
      <c r="G94" s="23"/>
      <c r="H94" s="23"/>
      <c r="I94" s="23"/>
      <c r="J94" s="23"/>
      <c r="K94" s="24"/>
      <c r="L94" s="24"/>
      <c r="M94" s="48"/>
      <c r="N94" s="23"/>
      <c r="O94" s="25"/>
      <c r="P94" s="23"/>
      <c r="Q94" s="23"/>
      <c r="R94" s="52"/>
      <c r="S94" s="52"/>
      <c r="T94" s="53"/>
      <c r="U94" s="53"/>
      <c r="V94" t="str">
        <f t="shared" si="4"/>
        <v/>
      </c>
      <c r="W94" t="str">
        <f t="shared" si="4"/>
        <v/>
      </c>
    </row>
    <row r="95" spans="2:23">
      <c r="B95" s="23"/>
      <c r="C95" s="24"/>
      <c r="D95" s="24"/>
      <c r="E95" s="23"/>
      <c r="F95" s="25"/>
      <c r="G95" s="23"/>
      <c r="H95" s="23"/>
      <c r="I95" s="23"/>
      <c r="J95" s="23"/>
      <c r="K95" s="24"/>
      <c r="L95" s="24"/>
      <c r="M95" s="48"/>
      <c r="N95" s="23"/>
      <c r="O95" s="25"/>
      <c r="P95" s="23"/>
      <c r="Q95" s="23"/>
      <c r="R95" s="52"/>
      <c r="S95" s="52"/>
      <c r="T95" s="53"/>
      <c r="U95" s="53"/>
      <c r="V95" t="str">
        <f t="shared" si="4"/>
        <v/>
      </c>
      <c r="W95" t="str">
        <f t="shared" si="4"/>
        <v/>
      </c>
    </row>
    <row r="96" spans="2:23">
      <c r="B96" s="23"/>
      <c r="C96" s="24"/>
      <c r="D96" s="24"/>
      <c r="E96" s="23"/>
      <c r="F96" s="25"/>
      <c r="G96" s="23"/>
      <c r="H96" s="23"/>
      <c r="I96" s="23"/>
      <c r="J96" s="23"/>
      <c r="K96" s="24"/>
      <c r="L96" s="24"/>
      <c r="M96" s="48"/>
      <c r="N96" s="23"/>
      <c r="O96" s="25"/>
      <c r="P96" s="23"/>
      <c r="Q96" s="23"/>
      <c r="R96" s="52"/>
      <c r="S96" s="52"/>
      <c r="T96" s="53"/>
      <c r="U96" s="53"/>
      <c r="V96" t="str">
        <f t="shared" si="4"/>
        <v/>
      </c>
      <c r="W96" t="str">
        <f t="shared" si="4"/>
        <v/>
      </c>
    </row>
    <row r="97" spans="2:23">
      <c r="B97" s="23"/>
      <c r="C97" s="24"/>
      <c r="D97" s="24"/>
      <c r="E97" s="23"/>
      <c r="F97" s="25"/>
      <c r="G97" s="23"/>
      <c r="H97" s="23"/>
      <c r="I97" s="23"/>
      <c r="J97" s="23"/>
      <c r="K97" s="24"/>
      <c r="L97" s="24"/>
      <c r="M97" s="48"/>
      <c r="N97" s="23"/>
      <c r="O97" s="25"/>
      <c r="P97" s="23"/>
      <c r="Q97" s="23"/>
      <c r="R97" s="52"/>
      <c r="S97" s="52"/>
      <c r="T97" s="53"/>
      <c r="U97" s="53"/>
      <c r="V97" t="str">
        <f t="shared" si="4"/>
        <v/>
      </c>
      <c r="W97" t="str">
        <f t="shared" si="4"/>
        <v/>
      </c>
    </row>
    <row r="98" spans="2:23">
      <c r="B98" s="23"/>
      <c r="C98" s="24"/>
      <c r="D98" s="24"/>
      <c r="E98" s="23"/>
      <c r="F98" s="25"/>
      <c r="G98" s="23"/>
      <c r="H98" s="23"/>
      <c r="I98" s="23"/>
      <c r="J98" s="23"/>
      <c r="K98" s="24"/>
      <c r="L98" s="24"/>
      <c r="M98" s="48"/>
      <c r="N98" s="23"/>
      <c r="O98" s="25"/>
      <c r="P98" s="23"/>
      <c r="Q98" s="23"/>
      <c r="R98" s="52"/>
      <c r="S98" s="52"/>
      <c r="T98" s="53"/>
      <c r="U98" s="53"/>
      <c r="V98" t="str">
        <f t="shared" si="4"/>
        <v/>
      </c>
      <c r="W98" t="str">
        <f t="shared" si="4"/>
        <v/>
      </c>
    </row>
    <row r="99" spans="2:23">
      <c r="B99" s="23"/>
      <c r="C99" s="24"/>
      <c r="D99" s="24"/>
      <c r="E99" s="23"/>
      <c r="F99" s="25"/>
      <c r="G99" s="23"/>
      <c r="H99" s="23"/>
      <c r="I99" s="23"/>
      <c r="J99" s="23"/>
      <c r="K99" s="24"/>
      <c r="L99" s="24"/>
      <c r="M99" s="48"/>
      <c r="N99" s="23"/>
      <c r="O99" s="25"/>
      <c r="P99" s="23"/>
      <c r="Q99" s="23"/>
      <c r="R99" s="52"/>
      <c r="S99" s="52"/>
      <c r="T99" s="53"/>
      <c r="U99" s="53"/>
      <c r="V99" t="str">
        <f t="shared" si="4"/>
        <v/>
      </c>
      <c r="W99" t="str">
        <f t="shared" si="4"/>
        <v/>
      </c>
    </row>
    <row r="100" spans="2:23">
      <c r="B100" s="23"/>
      <c r="C100" s="24"/>
      <c r="D100" s="24"/>
      <c r="E100" s="23"/>
      <c r="F100" s="25"/>
      <c r="G100" s="23"/>
      <c r="H100" s="23"/>
      <c r="I100" s="23"/>
      <c r="J100" s="23"/>
      <c r="K100" s="24"/>
      <c r="L100" s="24"/>
      <c r="M100" s="48"/>
      <c r="N100" s="23"/>
      <c r="O100" s="25"/>
      <c r="P100" s="23"/>
      <c r="Q100" s="23"/>
      <c r="R100" s="52"/>
      <c r="S100" s="52"/>
      <c r="T100" s="53"/>
      <c r="U100" s="53"/>
      <c r="V100" t="str">
        <f t="shared" si="4"/>
        <v/>
      </c>
      <c r="W100" t="str">
        <f t="shared" si="4"/>
        <v/>
      </c>
    </row>
    <row r="101" spans="2:23">
      <c r="B101" s="23"/>
      <c r="C101" s="24"/>
      <c r="D101" s="24"/>
      <c r="E101" s="23"/>
      <c r="F101" s="25"/>
      <c r="G101" s="23"/>
      <c r="H101" s="23"/>
      <c r="I101" s="23"/>
      <c r="J101" s="23"/>
      <c r="K101" s="24"/>
      <c r="L101" s="24"/>
      <c r="M101" s="48"/>
      <c r="N101" s="23"/>
      <c r="O101" s="25"/>
      <c r="P101" s="23"/>
      <c r="Q101" s="23"/>
      <c r="R101" s="52"/>
      <c r="S101" s="52"/>
      <c r="T101" s="53"/>
      <c r="U101" s="53"/>
      <c r="V101" t="str">
        <f t="shared" si="4"/>
        <v/>
      </c>
      <c r="W101" t="str">
        <f t="shared" si="4"/>
        <v/>
      </c>
    </row>
    <row r="102" spans="2:23">
      <c r="B102" s="23"/>
      <c r="C102" s="24"/>
      <c r="D102" s="24"/>
      <c r="E102" s="23"/>
      <c r="F102" s="25"/>
      <c r="G102" s="23"/>
      <c r="H102" s="23"/>
      <c r="I102" s="23"/>
      <c r="J102" s="23"/>
      <c r="K102" s="24"/>
      <c r="L102" s="24"/>
      <c r="M102" s="48"/>
      <c r="N102" s="23"/>
      <c r="O102" s="25"/>
      <c r="P102" s="23"/>
      <c r="Q102" s="23"/>
      <c r="R102" s="52"/>
      <c r="S102" s="52"/>
      <c r="T102" s="53"/>
      <c r="U102" s="53"/>
      <c r="V102" t="str">
        <f t="shared" si="4"/>
        <v/>
      </c>
      <c r="W102" t="str">
        <f t="shared" si="4"/>
        <v/>
      </c>
    </row>
    <row r="103" spans="2:23">
      <c r="B103" s="23"/>
      <c r="C103" s="24"/>
      <c r="D103" s="24"/>
      <c r="E103" s="23"/>
      <c r="F103" s="25"/>
      <c r="G103" s="23"/>
      <c r="H103" s="23"/>
      <c r="I103" s="23"/>
      <c r="J103" s="23"/>
      <c r="K103" s="24"/>
      <c r="L103" s="24"/>
      <c r="M103" s="48"/>
      <c r="N103" s="23"/>
      <c r="O103" s="25"/>
      <c r="P103" s="23"/>
      <c r="Q103" s="23"/>
      <c r="R103" s="52"/>
      <c r="S103" s="52"/>
      <c r="T103" s="53"/>
      <c r="U103" s="53"/>
      <c r="V103" t="str">
        <f t="shared" si="4"/>
        <v/>
      </c>
      <c r="W103" t="str">
        <f t="shared" si="4"/>
        <v/>
      </c>
    </row>
    <row r="104" spans="2:23">
      <c r="B104" s="23"/>
      <c r="C104" s="24"/>
      <c r="D104" s="24"/>
      <c r="E104" s="23"/>
      <c r="F104" s="25"/>
      <c r="G104" s="23"/>
      <c r="H104" s="23"/>
      <c r="I104" s="23"/>
      <c r="J104" s="23"/>
      <c r="K104" s="24"/>
      <c r="L104" s="24"/>
      <c r="M104" s="48"/>
      <c r="N104" s="23"/>
      <c r="O104" s="25"/>
      <c r="P104" s="23"/>
      <c r="Q104" s="23"/>
      <c r="R104" s="52"/>
      <c r="S104" s="52"/>
      <c r="T104" s="53"/>
      <c r="U104" s="53"/>
      <c r="V104" t="str">
        <f t="shared" si="4"/>
        <v/>
      </c>
      <c r="W104" t="str">
        <f t="shared" si="4"/>
        <v/>
      </c>
    </row>
    <row r="105" spans="2:23">
      <c r="B105" s="23"/>
      <c r="C105" s="24"/>
      <c r="D105" s="24"/>
      <c r="E105" s="23"/>
      <c r="F105" s="25"/>
      <c r="G105" s="23"/>
      <c r="H105" s="23"/>
      <c r="I105" s="23"/>
      <c r="J105" s="23"/>
      <c r="K105" s="24"/>
      <c r="L105" s="24"/>
      <c r="M105" s="48"/>
      <c r="N105" s="23"/>
      <c r="O105" s="25"/>
      <c r="P105" s="23"/>
      <c r="Q105" s="23"/>
      <c r="R105" s="52"/>
      <c r="S105" s="52"/>
      <c r="T105" s="53"/>
      <c r="U105" s="53"/>
      <c r="V105" t="str">
        <f t="shared" si="4"/>
        <v/>
      </c>
      <c r="W105" t="str">
        <f t="shared" si="4"/>
        <v/>
      </c>
    </row>
    <row r="106" spans="2:23">
      <c r="B106" s="23"/>
      <c r="C106" s="24"/>
      <c r="D106" s="24"/>
      <c r="E106" s="23"/>
      <c r="F106" s="25"/>
      <c r="G106" s="23"/>
      <c r="H106" s="23"/>
      <c r="I106" s="23"/>
      <c r="J106" s="23"/>
      <c r="K106" s="24"/>
      <c r="L106" s="24"/>
      <c r="M106" s="48"/>
      <c r="N106" s="23"/>
      <c r="O106" s="25"/>
      <c r="P106" s="23"/>
      <c r="Q106" s="23"/>
      <c r="R106" s="52"/>
      <c r="S106" s="52"/>
      <c r="T106" s="53"/>
      <c r="U106" s="53"/>
      <c r="V106" t="str">
        <f t="shared" si="4"/>
        <v/>
      </c>
      <c r="W106" t="str">
        <f t="shared" si="4"/>
        <v/>
      </c>
    </row>
    <row r="107" spans="2:23">
      <c r="B107" s="23"/>
      <c r="C107" s="24"/>
      <c r="D107" s="24"/>
      <c r="E107" s="23"/>
      <c r="F107" s="25"/>
      <c r="G107" s="23"/>
      <c r="H107" s="23"/>
      <c r="I107" s="23"/>
      <c r="J107" s="23"/>
      <c r="K107" s="24"/>
      <c r="L107" s="24"/>
      <c r="M107" s="48"/>
      <c r="N107" s="23"/>
      <c r="O107" s="25"/>
      <c r="P107" s="23"/>
      <c r="Q107" s="23"/>
      <c r="R107" s="52"/>
      <c r="S107" s="52"/>
      <c r="T107" s="53"/>
      <c r="U107" s="53"/>
      <c r="V107" t="str">
        <f>IF(S107&lt;&gt;"",IF(S107&lt;0,1+V106,0),"")</f>
        <v/>
      </c>
      <c r="W107" t="str">
        <f>IF(T107&lt;&gt;"",IF(T107&lt;0,1+W106,0),"")</f>
        <v/>
      </c>
    </row>
    <row r="108" spans="2:23">
      <c r="B108" s="23"/>
      <c r="C108" s="24"/>
      <c r="D108" s="24"/>
      <c r="E108" s="23"/>
      <c r="F108" s="25"/>
      <c r="G108" s="23"/>
      <c r="H108" s="23"/>
      <c r="I108" s="23"/>
      <c r="J108" s="23"/>
      <c r="K108" s="24"/>
      <c r="L108" s="24"/>
      <c r="M108" s="48"/>
      <c r="N108" s="23"/>
      <c r="O108" s="25"/>
      <c r="P108" s="23"/>
      <c r="Q108" s="23"/>
      <c r="R108" s="52"/>
      <c r="S108" s="52"/>
      <c r="T108" s="53"/>
      <c r="U108" s="53"/>
      <c r="V108" t="str">
        <f>IF(S108&lt;&gt;"",IF(S108&lt;0,1+V107,0),"")</f>
        <v/>
      </c>
      <c r="W108" t="str">
        <f>IF(T108&lt;&gt;"",IF(T108&lt;0,1+W107,0),"")</f>
        <v/>
      </c>
    </row>
    <row r="109" spans="2:18">
      <c r="B109" s="49"/>
      <c r="C109" s="49"/>
      <c r="D109" s="49"/>
      <c r="E109" s="49"/>
      <c r="F109" s="49"/>
      <c r="G109" s="49"/>
      <c r="H109" s="49"/>
      <c r="I109" s="49"/>
      <c r="J109" s="49"/>
      <c r="K109" s="49"/>
      <c r="L109" s="49"/>
      <c r="M109" s="49"/>
      <c r="N109" s="49"/>
      <c r="O109" s="49"/>
      <c r="P109" s="49"/>
      <c r="Q109" s="49"/>
      <c r="R109" s="49"/>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E7:I7"/>
    <mergeCell ref="J7:L7"/>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B7:B8"/>
    <mergeCell ref="M7:M8"/>
    <mergeCell ref="C7:D8"/>
  </mergeCells>
  <conditionalFormatting sqref="G12">
    <cfRule type="cellIs" dxfId="1" priority="7" stopIfTrue="1" operator="equal">
      <formula>"買"</formula>
    </cfRule>
    <cfRule type="cellIs" dxfId="0" priority="8" stopIfTrue="1" operator="equal">
      <formula>"売"</formula>
    </cfRule>
  </conditionalFormatting>
  <conditionalFormatting sqref="G13">
    <cfRule type="cellIs" dxfId="1" priority="5" stopIfTrue="1" operator="equal">
      <formula>"買"</formula>
    </cfRule>
    <cfRule type="cellIs" dxfId="0" priority="6" stopIfTrue="1" operator="equal">
      <formula>"売"</formula>
    </cfRule>
  </conditionalFormatting>
  <conditionalFormatting sqref="G46">
    <cfRule type="cellIs" dxfId="1" priority="9" stopIfTrue="1" operator="equal">
      <formula>"買"</formula>
    </cfRule>
    <cfRule type="cellIs" dxfId="0" priority="10" stopIfTrue="1" operator="equal">
      <formula>"売"</formula>
    </cfRule>
  </conditionalFormatting>
  <conditionalFormatting sqref="G9:G10">
    <cfRule type="cellIs" dxfId="1" priority="1" stopIfTrue="1" operator="equal">
      <formula>"買"</formula>
    </cfRule>
    <cfRule type="cellIs" dxfId="0" priority="2" stopIfTrue="1" operator="equal">
      <formula>"売"</formula>
    </cfRule>
  </conditionalFormatting>
  <conditionalFormatting sqref="G11 G14:G45 G47:G108">
    <cfRule type="cellIs" dxfId="1" priority="11" stopIfTrue="1" operator="equal">
      <formula>"買"</formula>
    </cfRule>
    <cfRule type="cellIs" dxfId="0" priority="1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horizontalDpi="600" vertic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U109"/>
  <sheetViews>
    <sheetView zoomScale="115" zoomScaleNormal="115" workbookViewId="0">
      <pane ySplit="8" topLeftCell="A9" activePane="bottomLeft" state="frozen"/>
      <selection/>
      <selection pane="bottomLeft" activeCell="C7" sqref="C7:D8"/>
    </sheetView>
  </sheetViews>
  <sheetFormatPr defaultColWidth="8.88888888888889" defaultRowHeight="13.2"/>
  <cols>
    <col min="1" max="1" width="2.87962962962963" customWidth="1"/>
    <col min="2" max="18" width="6.62962962962963" customWidth="1"/>
    <col min="22" max="22" width="10.8796296296296" style="1"/>
  </cols>
  <sheetData>
    <row r="2" spans="2:20">
      <c r="B2" s="2" t="s">
        <v>10</v>
      </c>
      <c r="C2" s="2"/>
      <c r="D2" s="3"/>
      <c r="E2" s="3"/>
      <c r="F2" s="2" t="s">
        <v>12</v>
      </c>
      <c r="G2" s="2"/>
      <c r="H2" s="3" t="s">
        <v>13</v>
      </c>
      <c r="I2" s="3"/>
      <c r="J2" s="2" t="s">
        <v>14</v>
      </c>
      <c r="K2" s="2"/>
      <c r="L2" s="26">
        <f>C9</f>
        <v>1000000</v>
      </c>
      <c r="M2" s="3"/>
      <c r="N2" s="2" t="s">
        <v>15</v>
      </c>
      <c r="O2" s="2"/>
      <c r="P2" s="26" t="e">
        <f>C108+R108</f>
        <v>#VALUE!</v>
      </c>
      <c r="Q2" s="3"/>
      <c r="R2" s="49"/>
      <c r="S2" s="49"/>
      <c r="T2" s="49"/>
    </row>
    <row r="3" ht="57" customHeight="1" spans="2:19">
      <c r="B3" s="2" t="s">
        <v>16</v>
      </c>
      <c r="C3" s="2"/>
      <c r="D3" s="4" t="s">
        <v>86</v>
      </c>
      <c r="E3" s="4"/>
      <c r="F3" s="4"/>
      <c r="G3" s="4"/>
      <c r="H3" s="4"/>
      <c r="I3" s="4"/>
      <c r="J3" s="2" t="s">
        <v>18</v>
      </c>
      <c r="K3" s="2"/>
      <c r="L3" s="4" t="s">
        <v>89</v>
      </c>
      <c r="M3" s="27"/>
      <c r="N3" s="27"/>
      <c r="O3" s="27"/>
      <c r="P3" s="27"/>
      <c r="Q3" s="27"/>
      <c r="R3" s="49"/>
      <c r="S3" s="49"/>
    </row>
    <row r="4" spans="2:20">
      <c r="B4" s="2" t="s">
        <v>20</v>
      </c>
      <c r="C4" s="2"/>
      <c r="D4" s="5">
        <f>SUM($R$9:$S$993)</f>
        <v>153684.210526316</v>
      </c>
      <c r="E4" s="5"/>
      <c r="F4" s="2" t="s">
        <v>21</v>
      </c>
      <c r="G4" s="2"/>
      <c r="H4" s="6">
        <f>SUM($T$9:$U$108)</f>
        <v>292</v>
      </c>
      <c r="I4" s="3"/>
      <c r="J4" s="28" t="s">
        <v>22</v>
      </c>
      <c r="K4" s="28"/>
      <c r="L4" s="26">
        <f>MAX($C$9:$D$990)-C9</f>
        <v>153684.210526316</v>
      </c>
      <c r="M4" s="26"/>
      <c r="N4" s="28" t="s">
        <v>23</v>
      </c>
      <c r="O4" s="28"/>
      <c r="P4" s="5">
        <f>MIN($C$9:$D$990)-C9</f>
        <v>0</v>
      </c>
      <c r="Q4" s="5"/>
      <c r="R4" s="49"/>
      <c r="S4" s="49"/>
      <c r="T4" s="49"/>
    </row>
    <row r="5" spans="2:20">
      <c r="B5" s="7" t="s">
        <v>24</v>
      </c>
      <c r="C5" s="3">
        <f>COUNTIF($R$9:$R$990,"&gt;0")</f>
        <v>1</v>
      </c>
      <c r="D5" s="2" t="s">
        <v>25</v>
      </c>
      <c r="E5" s="8">
        <f>COUNTIF($R$9:$R$990,"&lt;0")</f>
        <v>0</v>
      </c>
      <c r="F5" s="2" t="s">
        <v>26</v>
      </c>
      <c r="G5" s="3">
        <f>COUNTIF($R$9:$R$990,"=0")</f>
        <v>0</v>
      </c>
      <c r="H5" s="2" t="s">
        <v>27</v>
      </c>
      <c r="I5" s="29">
        <f>C5/SUM(C5,E5,G5)</f>
        <v>1</v>
      </c>
      <c r="J5" s="7" t="s">
        <v>28</v>
      </c>
      <c r="K5" s="2"/>
      <c r="L5" s="30"/>
      <c r="M5" s="31"/>
      <c r="N5" s="32" t="s">
        <v>29</v>
      </c>
      <c r="O5" s="33"/>
      <c r="P5" s="30"/>
      <c r="Q5" s="31"/>
      <c r="R5" s="49"/>
      <c r="S5" s="49"/>
      <c r="T5" s="49"/>
    </row>
    <row r="6" spans="2:20">
      <c r="B6" s="9"/>
      <c r="C6" s="10"/>
      <c r="D6" s="11"/>
      <c r="E6" s="12"/>
      <c r="F6" s="9"/>
      <c r="G6" s="12"/>
      <c r="H6" s="9"/>
      <c r="I6" s="34"/>
      <c r="J6" s="9"/>
      <c r="K6" s="9"/>
      <c r="L6" s="12"/>
      <c r="M6" s="12"/>
      <c r="N6" s="35"/>
      <c r="O6" s="35"/>
      <c r="P6" s="36"/>
      <c r="Q6" s="31"/>
      <c r="R6" s="49"/>
      <c r="S6" s="49"/>
      <c r="T6" s="49"/>
    </row>
    <row r="7" spans="2:21">
      <c r="B7" s="13" t="s">
        <v>30</v>
      </c>
      <c r="C7" s="14" t="s">
        <v>31</v>
      </c>
      <c r="D7" s="15"/>
      <c r="E7" s="16" t="s">
        <v>32</v>
      </c>
      <c r="F7" s="17"/>
      <c r="G7" s="17"/>
      <c r="H7" s="17"/>
      <c r="I7" s="37"/>
      <c r="J7" s="38" t="s">
        <v>90</v>
      </c>
      <c r="K7" s="39"/>
      <c r="L7" s="40"/>
      <c r="M7" s="41" t="s">
        <v>34</v>
      </c>
      <c r="N7" s="42" t="s">
        <v>35</v>
      </c>
      <c r="O7" s="43"/>
      <c r="P7" s="43"/>
      <c r="Q7" s="50"/>
      <c r="R7" s="51" t="s">
        <v>36</v>
      </c>
      <c r="S7" s="51"/>
      <c r="T7" s="51"/>
      <c r="U7" s="51"/>
    </row>
    <row r="8" spans="2:21">
      <c r="B8" s="18"/>
      <c r="C8" s="19"/>
      <c r="D8" s="20"/>
      <c r="E8" s="21" t="s">
        <v>37</v>
      </c>
      <c r="F8" s="21" t="s">
        <v>38</v>
      </c>
      <c r="G8" s="21" t="s">
        <v>39</v>
      </c>
      <c r="H8" s="22" t="s">
        <v>40</v>
      </c>
      <c r="I8" s="37"/>
      <c r="J8" s="44" t="s">
        <v>41</v>
      </c>
      <c r="K8" s="45" t="s">
        <v>42</v>
      </c>
      <c r="L8" s="40"/>
      <c r="M8" s="41"/>
      <c r="N8" s="46" t="s">
        <v>37</v>
      </c>
      <c r="O8" s="46" t="s">
        <v>38</v>
      </c>
      <c r="P8" s="47" t="s">
        <v>40</v>
      </c>
      <c r="Q8" s="50"/>
      <c r="R8" s="51" t="s">
        <v>43</v>
      </c>
      <c r="S8" s="51"/>
      <c r="T8" s="51" t="s">
        <v>41</v>
      </c>
      <c r="U8" s="51"/>
    </row>
    <row r="9" spans="2:21">
      <c r="B9" s="23">
        <v>1</v>
      </c>
      <c r="C9" s="24">
        <v>1000000</v>
      </c>
      <c r="D9" s="24"/>
      <c r="E9" s="23">
        <v>2001</v>
      </c>
      <c r="F9" s="25">
        <v>42111</v>
      </c>
      <c r="G9" s="23" t="s">
        <v>44</v>
      </c>
      <c r="H9" s="23">
        <v>105.33</v>
      </c>
      <c r="I9" s="23"/>
      <c r="J9" s="23">
        <v>57</v>
      </c>
      <c r="K9" s="24">
        <f t="shared" ref="K9:K72" si="0">IF(F9="","",C9*0.03)</f>
        <v>30000</v>
      </c>
      <c r="L9" s="24"/>
      <c r="M9" s="48">
        <f>IF(J9="","",(K9/J9)/1000)</f>
        <v>0.526315789473684</v>
      </c>
      <c r="N9" s="23">
        <v>2001</v>
      </c>
      <c r="O9" s="25">
        <v>42111</v>
      </c>
      <c r="P9" s="23">
        <v>108.25</v>
      </c>
      <c r="Q9" s="23"/>
      <c r="R9" s="52">
        <f>IF(O9="","",(IF(G9="売",H9-P9,P9-H9))*M9*100000)</f>
        <v>153684.210526316</v>
      </c>
      <c r="S9" s="52"/>
      <c r="T9" s="53">
        <f>IF(O9="","",IF(R9&lt;0,J9*(-1),IF(G9="買",(P9-H9)*100,(H9-P9)*100)))</f>
        <v>292</v>
      </c>
      <c r="U9" s="53"/>
    </row>
    <row r="10" spans="2:21">
      <c r="B10" s="23">
        <v>2</v>
      </c>
      <c r="C10" s="24">
        <f t="shared" ref="C10:C73" si="1">IF(R9="","",C9+R9)</f>
        <v>1153684.21052632</v>
      </c>
      <c r="D10" s="24"/>
      <c r="E10" s="23"/>
      <c r="F10" s="25"/>
      <c r="G10" s="23" t="s">
        <v>44</v>
      </c>
      <c r="H10" s="23"/>
      <c r="I10" s="23"/>
      <c r="J10" s="23"/>
      <c r="K10" s="24" t="str">
        <f t="shared" si="0"/>
        <v/>
      </c>
      <c r="L10" s="24"/>
      <c r="M10" s="48" t="str">
        <f t="shared" ref="M10:M73" si="2">IF(J10="","",(K10/J10)/1000)</f>
        <v/>
      </c>
      <c r="N10" s="23"/>
      <c r="O10" s="25"/>
      <c r="P10" s="23"/>
      <c r="Q10" s="23"/>
      <c r="R10" s="52" t="str">
        <f t="shared" ref="R10:R73" si="3">IF(O10="","",(IF(G10="売",H10-P10,P10-H10))*M10*100000)</f>
        <v/>
      </c>
      <c r="S10" s="52"/>
      <c r="T10" s="53" t="str">
        <f t="shared" ref="T10:T73" si="4">IF(O10="","",IF(R10&lt;0,J10*(-1),IF(G10="買",(P10-H10)*100,(H10-P10)*100)))</f>
        <v/>
      </c>
      <c r="U10" s="53"/>
    </row>
    <row r="11" spans="2:21">
      <c r="B11" s="23">
        <v>3</v>
      </c>
      <c r="C11" s="24" t="str">
        <f t="shared" si="1"/>
        <v/>
      </c>
      <c r="D11" s="24"/>
      <c r="E11" s="23"/>
      <c r="F11" s="25"/>
      <c r="G11" s="23" t="s">
        <v>44</v>
      </c>
      <c r="H11" s="23"/>
      <c r="I11" s="23"/>
      <c r="J11" s="23"/>
      <c r="K11" s="24" t="str">
        <f t="shared" si="0"/>
        <v/>
      </c>
      <c r="L11" s="24"/>
      <c r="M11" s="48" t="str">
        <f t="shared" si="2"/>
        <v/>
      </c>
      <c r="N11" s="23"/>
      <c r="O11" s="25"/>
      <c r="P11" s="23"/>
      <c r="Q11" s="23"/>
      <c r="R11" s="52" t="str">
        <f t="shared" si="3"/>
        <v/>
      </c>
      <c r="S11" s="52"/>
      <c r="T11" s="53" t="str">
        <f t="shared" si="4"/>
        <v/>
      </c>
      <c r="U11" s="53"/>
    </row>
    <row r="12" spans="2:21">
      <c r="B12" s="23">
        <v>4</v>
      </c>
      <c r="C12" s="24" t="str">
        <f t="shared" si="1"/>
        <v/>
      </c>
      <c r="D12" s="24"/>
      <c r="E12" s="23"/>
      <c r="F12" s="25"/>
      <c r="G12" s="23" t="s">
        <v>47</v>
      </c>
      <c r="H12" s="23"/>
      <c r="I12" s="23"/>
      <c r="J12" s="23"/>
      <c r="K12" s="24" t="str">
        <f t="shared" si="0"/>
        <v/>
      </c>
      <c r="L12" s="24"/>
      <c r="M12" s="48" t="str">
        <f t="shared" si="2"/>
        <v/>
      </c>
      <c r="N12" s="23"/>
      <c r="O12" s="25"/>
      <c r="P12" s="23"/>
      <c r="Q12" s="23"/>
      <c r="R12" s="52" t="str">
        <f t="shared" si="3"/>
        <v/>
      </c>
      <c r="S12" s="52"/>
      <c r="T12" s="53" t="str">
        <f t="shared" si="4"/>
        <v/>
      </c>
      <c r="U12" s="53"/>
    </row>
    <row r="13" spans="2:21">
      <c r="B13" s="23">
        <v>5</v>
      </c>
      <c r="C13" s="24" t="str">
        <f t="shared" si="1"/>
        <v/>
      </c>
      <c r="D13" s="24"/>
      <c r="E13" s="23"/>
      <c r="F13" s="25"/>
      <c r="G13" s="23" t="s">
        <v>47</v>
      </c>
      <c r="H13" s="23"/>
      <c r="I13" s="23"/>
      <c r="J13" s="23"/>
      <c r="K13" s="24" t="str">
        <f t="shared" si="0"/>
        <v/>
      </c>
      <c r="L13" s="24"/>
      <c r="M13" s="48" t="str">
        <f t="shared" si="2"/>
        <v/>
      </c>
      <c r="N13" s="23"/>
      <c r="O13" s="25"/>
      <c r="P13" s="23"/>
      <c r="Q13" s="23"/>
      <c r="R13" s="52" t="str">
        <f t="shared" si="3"/>
        <v/>
      </c>
      <c r="S13" s="52"/>
      <c r="T13" s="53" t="str">
        <f t="shared" si="4"/>
        <v/>
      </c>
      <c r="U13" s="53"/>
    </row>
    <row r="14" spans="2:21">
      <c r="B14" s="23">
        <v>6</v>
      </c>
      <c r="C14" s="24" t="str">
        <f t="shared" si="1"/>
        <v/>
      </c>
      <c r="D14" s="24"/>
      <c r="E14" s="23"/>
      <c r="F14" s="25"/>
      <c r="G14" s="23" t="s">
        <v>44</v>
      </c>
      <c r="H14" s="23"/>
      <c r="I14" s="23"/>
      <c r="J14" s="23"/>
      <c r="K14" s="24" t="str">
        <f t="shared" si="0"/>
        <v/>
      </c>
      <c r="L14" s="24"/>
      <c r="M14" s="48" t="str">
        <f t="shared" si="2"/>
        <v/>
      </c>
      <c r="N14" s="23"/>
      <c r="O14" s="25"/>
      <c r="P14" s="23"/>
      <c r="Q14" s="23"/>
      <c r="R14" s="52" t="str">
        <f t="shared" si="3"/>
        <v/>
      </c>
      <c r="S14" s="52"/>
      <c r="T14" s="53" t="str">
        <f t="shared" si="4"/>
        <v/>
      </c>
      <c r="U14" s="53"/>
    </row>
    <row r="15" spans="2:21">
      <c r="B15" s="23">
        <v>7</v>
      </c>
      <c r="C15" s="24" t="str">
        <f t="shared" si="1"/>
        <v/>
      </c>
      <c r="D15" s="24"/>
      <c r="E15" s="23"/>
      <c r="F15" s="25"/>
      <c r="G15" s="23" t="s">
        <v>44</v>
      </c>
      <c r="H15" s="23"/>
      <c r="I15" s="23"/>
      <c r="J15" s="23"/>
      <c r="K15" s="24" t="str">
        <f t="shared" si="0"/>
        <v/>
      </c>
      <c r="L15" s="24"/>
      <c r="M15" s="48" t="str">
        <f t="shared" si="2"/>
        <v/>
      </c>
      <c r="N15" s="23"/>
      <c r="O15" s="25"/>
      <c r="P15" s="23"/>
      <c r="Q15" s="23"/>
      <c r="R15" s="52" t="str">
        <f t="shared" si="3"/>
        <v/>
      </c>
      <c r="S15" s="52"/>
      <c r="T15" s="53" t="str">
        <f t="shared" si="4"/>
        <v/>
      </c>
      <c r="U15" s="53"/>
    </row>
    <row r="16" spans="2:21">
      <c r="B16" s="23">
        <v>8</v>
      </c>
      <c r="C16" s="24" t="str">
        <f t="shared" si="1"/>
        <v/>
      </c>
      <c r="D16" s="24"/>
      <c r="E16" s="23"/>
      <c r="F16" s="25"/>
      <c r="G16" s="23" t="s">
        <v>44</v>
      </c>
      <c r="H16" s="23"/>
      <c r="I16" s="23"/>
      <c r="J16" s="23"/>
      <c r="K16" s="24" t="str">
        <f t="shared" si="0"/>
        <v/>
      </c>
      <c r="L16" s="24"/>
      <c r="M16" s="48" t="str">
        <f t="shared" si="2"/>
        <v/>
      </c>
      <c r="N16" s="23"/>
      <c r="O16" s="25"/>
      <c r="P16" s="23"/>
      <c r="Q16" s="23"/>
      <c r="R16" s="52" t="str">
        <f t="shared" si="3"/>
        <v/>
      </c>
      <c r="S16" s="52"/>
      <c r="T16" s="53" t="str">
        <f t="shared" si="4"/>
        <v/>
      </c>
      <c r="U16" s="53"/>
    </row>
    <row r="17" spans="2:21">
      <c r="B17" s="23">
        <v>9</v>
      </c>
      <c r="C17" s="24" t="str">
        <f t="shared" si="1"/>
        <v/>
      </c>
      <c r="D17" s="24"/>
      <c r="E17" s="23"/>
      <c r="F17" s="25"/>
      <c r="G17" s="23" t="s">
        <v>44</v>
      </c>
      <c r="H17" s="23"/>
      <c r="I17" s="23"/>
      <c r="J17" s="23"/>
      <c r="K17" s="24" t="str">
        <f t="shared" si="0"/>
        <v/>
      </c>
      <c r="L17" s="24"/>
      <c r="M17" s="48" t="str">
        <f t="shared" si="2"/>
        <v/>
      </c>
      <c r="N17" s="23"/>
      <c r="O17" s="25"/>
      <c r="P17" s="23"/>
      <c r="Q17" s="23"/>
      <c r="R17" s="52" t="str">
        <f t="shared" si="3"/>
        <v/>
      </c>
      <c r="S17" s="52"/>
      <c r="T17" s="53" t="str">
        <f t="shared" si="4"/>
        <v/>
      </c>
      <c r="U17" s="53"/>
    </row>
    <row r="18" spans="2:21">
      <c r="B18" s="23">
        <v>10</v>
      </c>
      <c r="C18" s="24" t="str">
        <f t="shared" si="1"/>
        <v/>
      </c>
      <c r="D18" s="24"/>
      <c r="E18" s="23"/>
      <c r="F18" s="25"/>
      <c r="G18" s="23" t="s">
        <v>44</v>
      </c>
      <c r="H18" s="23"/>
      <c r="I18" s="23"/>
      <c r="J18" s="23"/>
      <c r="K18" s="24" t="str">
        <f t="shared" si="0"/>
        <v/>
      </c>
      <c r="L18" s="24"/>
      <c r="M18" s="48" t="str">
        <f t="shared" si="2"/>
        <v/>
      </c>
      <c r="N18" s="23"/>
      <c r="O18" s="25"/>
      <c r="P18" s="23"/>
      <c r="Q18" s="23"/>
      <c r="R18" s="52" t="str">
        <f t="shared" si="3"/>
        <v/>
      </c>
      <c r="S18" s="52"/>
      <c r="T18" s="53" t="str">
        <f t="shared" si="4"/>
        <v/>
      </c>
      <c r="U18" s="53"/>
    </row>
    <row r="19" spans="2:21">
      <c r="B19" s="23">
        <v>11</v>
      </c>
      <c r="C19" s="24" t="str">
        <f t="shared" si="1"/>
        <v/>
      </c>
      <c r="D19" s="24"/>
      <c r="E19" s="23"/>
      <c r="F19" s="25"/>
      <c r="G19" s="23" t="s">
        <v>44</v>
      </c>
      <c r="H19" s="23"/>
      <c r="I19" s="23"/>
      <c r="J19" s="23"/>
      <c r="K19" s="24" t="str">
        <f t="shared" si="0"/>
        <v/>
      </c>
      <c r="L19" s="24"/>
      <c r="M19" s="48" t="str">
        <f t="shared" si="2"/>
        <v/>
      </c>
      <c r="N19" s="23"/>
      <c r="O19" s="25"/>
      <c r="P19" s="23"/>
      <c r="Q19" s="23"/>
      <c r="R19" s="52" t="str">
        <f t="shared" si="3"/>
        <v/>
      </c>
      <c r="S19" s="52"/>
      <c r="T19" s="53" t="str">
        <f t="shared" si="4"/>
        <v/>
      </c>
      <c r="U19" s="53"/>
    </row>
    <row r="20" spans="2:21">
      <c r="B20" s="23">
        <v>12</v>
      </c>
      <c r="C20" s="24" t="str">
        <f t="shared" si="1"/>
        <v/>
      </c>
      <c r="D20" s="24"/>
      <c r="E20" s="23"/>
      <c r="F20" s="25"/>
      <c r="G20" s="23" t="s">
        <v>44</v>
      </c>
      <c r="H20" s="23"/>
      <c r="I20" s="23"/>
      <c r="J20" s="23"/>
      <c r="K20" s="24" t="str">
        <f t="shared" si="0"/>
        <v/>
      </c>
      <c r="L20" s="24"/>
      <c r="M20" s="48" t="str">
        <f t="shared" si="2"/>
        <v/>
      </c>
      <c r="N20" s="23"/>
      <c r="O20" s="25"/>
      <c r="P20" s="23"/>
      <c r="Q20" s="23"/>
      <c r="R20" s="52" t="str">
        <f t="shared" si="3"/>
        <v/>
      </c>
      <c r="S20" s="52"/>
      <c r="T20" s="53" t="str">
        <f t="shared" si="4"/>
        <v/>
      </c>
      <c r="U20" s="53"/>
    </row>
    <row r="21" spans="2:21">
      <c r="B21" s="23">
        <v>13</v>
      </c>
      <c r="C21" s="24" t="str">
        <f t="shared" si="1"/>
        <v/>
      </c>
      <c r="D21" s="24"/>
      <c r="E21" s="23"/>
      <c r="F21" s="25"/>
      <c r="G21" s="23" t="s">
        <v>44</v>
      </c>
      <c r="H21" s="23"/>
      <c r="I21" s="23"/>
      <c r="J21" s="23"/>
      <c r="K21" s="24" t="str">
        <f t="shared" si="0"/>
        <v/>
      </c>
      <c r="L21" s="24"/>
      <c r="M21" s="48" t="str">
        <f t="shared" si="2"/>
        <v/>
      </c>
      <c r="N21" s="23"/>
      <c r="O21" s="25"/>
      <c r="P21" s="23"/>
      <c r="Q21" s="23"/>
      <c r="R21" s="52" t="str">
        <f t="shared" si="3"/>
        <v/>
      </c>
      <c r="S21" s="52"/>
      <c r="T21" s="53" t="str">
        <f t="shared" si="4"/>
        <v/>
      </c>
      <c r="U21" s="53"/>
    </row>
    <row r="22" spans="2:21">
      <c r="B22" s="23">
        <v>14</v>
      </c>
      <c r="C22" s="24" t="str">
        <f t="shared" si="1"/>
        <v/>
      </c>
      <c r="D22" s="24"/>
      <c r="E22" s="23"/>
      <c r="F22" s="25"/>
      <c r="G22" s="23" t="s">
        <v>47</v>
      </c>
      <c r="H22" s="23"/>
      <c r="I22" s="23"/>
      <c r="J22" s="23"/>
      <c r="K22" s="24" t="str">
        <f t="shared" si="0"/>
        <v/>
      </c>
      <c r="L22" s="24"/>
      <c r="M22" s="48" t="str">
        <f t="shared" si="2"/>
        <v/>
      </c>
      <c r="N22" s="23"/>
      <c r="O22" s="25"/>
      <c r="P22" s="23"/>
      <c r="Q22" s="23"/>
      <c r="R22" s="52" t="str">
        <f t="shared" si="3"/>
        <v/>
      </c>
      <c r="S22" s="52"/>
      <c r="T22" s="53" t="str">
        <f t="shared" si="4"/>
        <v/>
      </c>
      <c r="U22" s="53"/>
    </row>
    <row r="23" spans="2:21">
      <c r="B23" s="23">
        <v>15</v>
      </c>
      <c r="C23" s="24" t="str">
        <f t="shared" si="1"/>
        <v/>
      </c>
      <c r="D23" s="24"/>
      <c r="E23" s="23"/>
      <c r="F23" s="25"/>
      <c r="G23" s="23" t="s">
        <v>44</v>
      </c>
      <c r="H23" s="23"/>
      <c r="I23" s="23"/>
      <c r="J23" s="23"/>
      <c r="K23" s="24" t="str">
        <f t="shared" si="0"/>
        <v/>
      </c>
      <c r="L23" s="24"/>
      <c r="M23" s="48" t="str">
        <f t="shared" si="2"/>
        <v/>
      </c>
      <c r="N23" s="23"/>
      <c r="O23" s="25"/>
      <c r="P23" s="23"/>
      <c r="Q23" s="23"/>
      <c r="R23" s="52" t="str">
        <f t="shared" si="3"/>
        <v/>
      </c>
      <c r="S23" s="52"/>
      <c r="T23" s="53" t="str">
        <f t="shared" si="4"/>
        <v/>
      </c>
      <c r="U23" s="53"/>
    </row>
    <row r="24" spans="2:21">
      <c r="B24" s="23">
        <v>16</v>
      </c>
      <c r="C24" s="24" t="str">
        <f t="shared" si="1"/>
        <v/>
      </c>
      <c r="D24" s="24"/>
      <c r="E24" s="23"/>
      <c r="F24" s="25"/>
      <c r="G24" s="23" t="s">
        <v>44</v>
      </c>
      <c r="H24" s="23"/>
      <c r="I24" s="23"/>
      <c r="J24" s="23"/>
      <c r="K24" s="24" t="str">
        <f t="shared" si="0"/>
        <v/>
      </c>
      <c r="L24" s="24"/>
      <c r="M24" s="48" t="str">
        <f t="shared" si="2"/>
        <v/>
      </c>
      <c r="N24" s="23"/>
      <c r="O24" s="25"/>
      <c r="P24" s="23"/>
      <c r="Q24" s="23"/>
      <c r="R24" s="52" t="str">
        <f t="shared" si="3"/>
        <v/>
      </c>
      <c r="S24" s="52"/>
      <c r="T24" s="53" t="str">
        <f t="shared" si="4"/>
        <v/>
      </c>
      <c r="U24" s="53"/>
    </row>
    <row r="25" spans="2:21">
      <c r="B25" s="23">
        <v>17</v>
      </c>
      <c r="C25" s="24" t="str">
        <f t="shared" si="1"/>
        <v/>
      </c>
      <c r="D25" s="24"/>
      <c r="E25" s="23"/>
      <c r="F25" s="25"/>
      <c r="G25" s="23" t="s">
        <v>44</v>
      </c>
      <c r="H25" s="23"/>
      <c r="I25" s="23"/>
      <c r="J25" s="23"/>
      <c r="K25" s="24" t="str">
        <f t="shared" si="0"/>
        <v/>
      </c>
      <c r="L25" s="24"/>
      <c r="M25" s="48" t="str">
        <f t="shared" si="2"/>
        <v/>
      </c>
      <c r="N25" s="23"/>
      <c r="O25" s="25"/>
      <c r="P25" s="23"/>
      <c r="Q25" s="23"/>
      <c r="R25" s="52" t="str">
        <f t="shared" si="3"/>
        <v/>
      </c>
      <c r="S25" s="52"/>
      <c r="T25" s="53" t="str">
        <f t="shared" si="4"/>
        <v/>
      </c>
      <c r="U25" s="53"/>
    </row>
    <row r="26" spans="2:21">
      <c r="B26" s="23">
        <v>18</v>
      </c>
      <c r="C26" s="24" t="str">
        <f t="shared" si="1"/>
        <v/>
      </c>
      <c r="D26" s="24"/>
      <c r="E26" s="23"/>
      <c r="F26" s="25"/>
      <c r="G26" s="23" t="s">
        <v>44</v>
      </c>
      <c r="H26" s="23"/>
      <c r="I26" s="23"/>
      <c r="J26" s="23"/>
      <c r="K26" s="24" t="str">
        <f t="shared" si="0"/>
        <v/>
      </c>
      <c r="L26" s="24"/>
      <c r="M26" s="48" t="str">
        <f t="shared" si="2"/>
        <v/>
      </c>
      <c r="N26" s="23"/>
      <c r="O26" s="25"/>
      <c r="P26" s="23"/>
      <c r="Q26" s="23"/>
      <c r="R26" s="52" t="str">
        <f t="shared" si="3"/>
        <v/>
      </c>
      <c r="S26" s="52"/>
      <c r="T26" s="53" t="str">
        <f t="shared" si="4"/>
        <v/>
      </c>
      <c r="U26" s="53"/>
    </row>
    <row r="27" spans="2:21">
      <c r="B27" s="23">
        <v>19</v>
      </c>
      <c r="C27" s="24" t="str">
        <f t="shared" si="1"/>
        <v/>
      </c>
      <c r="D27" s="24"/>
      <c r="E27" s="23"/>
      <c r="F27" s="25"/>
      <c r="G27" s="23" t="s">
        <v>47</v>
      </c>
      <c r="H27" s="23"/>
      <c r="I27" s="23"/>
      <c r="J27" s="23"/>
      <c r="K27" s="24" t="str">
        <f t="shared" si="0"/>
        <v/>
      </c>
      <c r="L27" s="24"/>
      <c r="M27" s="48" t="str">
        <f t="shared" si="2"/>
        <v/>
      </c>
      <c r="N27" s="23"/>
      <c r="O27" s="25"/>
      <c r="P27" s="23"/>
      <c r="Q27" s="23"/>
      <c r="R27" s="52" t="str">
        <f t="shared" si="3"/>
        <v/>
      </c>
      <c r="S27" s="52"/>
      <c r="T27" s="53" t="str">
        <f t="shared" si="4"/>
        <v/>
      </c>
      <c r="U27" s="53"/>
    </row>
    <row r="28" spans="2:21">
      <c r="B28" s="23">
        <v>20</v>
      </c>
      <c r="C28" s="24" t="str">
        <f t="shared" si="1"/>
        <v/>
      </c>
      <c r="D28" s="24"/>
      <c r="E28" s="23"/>
      <c r="F28" s="25"/>
      <c r="G28" s="23" t="s">
        <v>44</v>
      </c>
      <c r="H28" s="23"/>
      <c r="I28" s="23"/>
      <c r="J28" s="23"/>
      <c r="K28" s="24" t="str">
        <f t="shared" si="0"/>
        <v/>
      </c>
      <c r="L28" s="24"/>
      <c r="M28" s="48" t="str">
        <f t="shared" si="2"/>
        <v/>
      </c>
      <c r="N28" s="23"/>
      <c r="O28" s="25"/>
      <c r="P28" s="23"/>
      <c r="Q28" s="23"/>
      <c r="R28" s="52" t="str">
        <f t="shared" si="3"/>
        <v/>
      </c>
      <c r="S28" s="52"/>
      <c r="T28" s="53" t="str">
        <f t="shared" si="4"/>
        <v/>
      </c>
      <c r="U28" s="53"/>
    </row>
    <row r="29" spans="2:21">
      <c r="B29" s="23">
        <v>21</v>
      </c>
      <c r="C29" s="24" t="str">
        <f t="shared" si="1"/>
        <v/>
      </c>
      <c r="D29" s="24"/>
      <c r="E29" s="23"/>
      <c r="F29" s="25"/>
      <c r="G29" s="23" t="s">
        <v>47</v>
      </c>
      <c r="H29" s="23"/>
      <c r="I29" s="23"/>
      <c r="J29" s="23"/>
      <c r="K29" s="24" t="str">
        <f t="shared" si="0"/>
        <v/>
      </c>
      <c r="L29" s="24"/>
      <c r="M29" s="48" t="str">
        <f t="shared" si="2"/>
        <v/>
      </c>
      <c r="N29" s="23"/>
      <c r="O29" s="25"/>
      <c r="P29" s="23"/>
      <c r="Q29" s="23"/>
      <c r="R29" s="52" t="str">
        <f t="shared" si="3"/>
        <v/>
      </c>
      <c r="S29" s="52"/>
      <c r="T29" s="53" t="str">
        <f t="shared" si="4"/>
        <v/>
      </c>
      <c r="U29" s="53"/>
    </row>
    <row r="30" spans="2:21">
      <c r="B30" s="23">
        <v>22</v>
      </c>
      <c r="C30" s="24" t="str">
        <f t="shared" si="1"/>
        <v/>
      </c>
      <c r="D30" s="24"/>
      <c r="E30" s="23"/>
      <c r="F30" s="25"/>
      <c r="G30" s="23" t="s">
        <v>47</v>
      </c>
      <c r="H30" s="23"/>
      <c r="I30" s="23"/>
      <c r="J30" s="23"/>
      <c r="K30" s="24" t="str">
        <f t="shared" si="0"/>
        <v/>
      </c>
      <c r="L30" s="24"/>
      <c r="M30" s="48" t="str">
        <f t="shared" si="2"/>
        <v/>
      </c>
      <c r="N30" s="23"/>
      <c r="O30" s="25"/>
      <c r="P30" s="23"/>
      <c r="Q30" s="23"/>
      <c r="R30" s="52" t="str">
        <f t="shared" si="3"/>
        <v/>
      </c>
      <c r="S30" s="52"/>
      <c r="T30" s="53" t="str">
        <f t="shared" si="4"/>
        <v/>
      </c>
      <c r="U30" s="53"/>
    </row>
    <row r="31" spans="2:21">
      <c r="B31" s="23">
        <v>23</v>
      </c>
      <c r="C31" s="24" t="str">
        <f t="shared" si="1"/>
        <v/>
      </c>
      <c r="D31" s="24"/>
      <c r="E31" s="23"/>
      <c r="F31" s="25"/>
      <c r="G31" s="23" t="s">
        <v>47</v>
      </c>
      <c r="H31" s="23"/>
      <c r="I31" s="23"/>
      <c r="J31" s="23"/>
      <c r="K31" s="24" t="str">
        <f t="shared" si="0"/>
        <v/>
      </c>
      <c r="L31" s="24"/>
      <c r="M31" s="48" t="str">
        <f t="shared" si="2"/>
        <v/>
      </c>
      <c r="N31" s="23"/>
      <c r="O31" s="25"/>
      <c r="P31" s="23"/>
      <c r="Q31" s="23"/>
      <c r="R31" s="52" t="str">
        <f t="shared" si="3"/>
        <v/>
      </c>
      <c r="S31" s="52"/>
      <c r="T31" s="53" t="str">
        <f t="shared" si="4"/>
        <v/>
      </c>
      <c r="U31" s="53"/>
    </row>
    <row r="32" spans="2:21">
      <c r="B32" s="23">
        <v>24</v>
      </c>
      <c r="C32" s="24" t="str">
        <f t="shared" si="1"/>
        <v/>
      </c>
      <c r="D32" s="24"/>
      <c r="E32" s="23"/>
      <c r="F32" s="25"/>
      <c r="G32" s="23" t="s">
        <v>47</v>
      </c>
      <c r="H32" s="23"/>
      <c r="I32" s="23"/>
      <c r="J32" s="23"/>
      <c r="K32" s="24" t="str">
        <f t="shared" si="0"/>
        <v/>
      </c>
      <c r="L32" s="24"/>
      <c r="M32" s="48" t="str">
        <f t="shared" si="2"/>
        <v/>
      </c>
      <c r="N32" s="23"/>
      <c r="O32" s="25"/>
      <c r="P32" s="23"/>
      <c r="Q32" s="23"/>
      <c r="R32" s="52" t="str">
        <f t="shared" si="3"/>
        <v/>
      </c>
      <c r="S32" s="52"/>
      <c r="T32" s="53" t="str">
        <f t="shared" si="4"/>
        <v/>
      </c>
      <c r="U32" s="53"/>
    </row>
    <row r="33" spans="2:21">
      <c r="B33" s="23">
        <v>25</v>
      </c>
      <c r="C33" s="24" t="str">
        <f t="shared" si="1"/>
        <v/>
      </c>
      <c r="D33" s="24"/>
      <c r="E33" s="23"/>
      <c r="F33" s="25"/>
      <c r="G33" s="23" t="s">
        <v>44</v>
      </c>
      <c r="H33" s="23"/>
      <c r="I33" s="23"/>
      <c r="J33" s="23"/>
      <c r="K33" s="24" t="str">
        <f t="shared" si="0"/>
        <v/>
      </c>
      <c r="L33" s="24"/>
      <c r="M33" s="48" t="str">
        <f t="shared" si="2"/>
        <v/>
      </c>
      <c r="N33" s="23"/>
      <c r="O33" s="25"/>
      <c r="P33" s="23"/>
      <c r="Q33" s="23"/>
      <c r="R33" s="52" t="str">
        <f t="shared" si="3"/>
        <v/>
      </c>
      <c r="S33" s="52"/>
      <c r="T33" s="53" t="str">
        <f t="shared" si="4"/>
        <v/>
      </c>
      <c r="U33" s="53"/>
    </row>
    <row r="34" spans="2:21">
      <c r="B34" s="23">
        <v>26</v>
      </c>
      <c r="C34" s="24" t="str">
        <f t="shared" si="1"/>
        <v/>
      </c>
      <c r="D34" s="24"/>
      <c r="E34" s="23"/>
      <c r="F34" s="25"/>
      <c r="G34" s="23" t="s">
        <v>47</v>
      </c>
      <c r="H34" s="23"/>
      <c r="I34" s="23"/>
      <c r="J34" s="23"/>
      <c r="K34" s="24" t="str">
        <f t="shared" si="0"/>
        <v/>
      </c>
      <c r="L34" s="24"/>
      <c r="M34" s="48" t="str">
        <f t="shared" si="2"/>
        <v/>
      </c>
      <c r="N34" s="23"/>
      <c r="O34" s="25"/>
      <c r="P34" s="23"/>
      <c r="Q34" s="23"/>
      <c r="R34" s="52" t="str">
        <f t="shared" si="3"/>
        <v/>
      </c>
      <c r="S34" s="52"/>
      <c r="T34" s="53" t="str">
        <f t="shared" si="4"/>
        <v/>
      </c>
      <c r="U34" s="53"/>
    </row>
    <row r="35" spans="2:21">
      <c r="B35" s="23">
        <v>27</v>
      </c>
      <c r="C35" s="24" t="str">
        <f t="shared" si="1"/>
        <v/>
      </c>
      <c r="D35" s="24"/>
      <c r="E35" s="23"/>
      <c r="F35" s="25"/>
      <c r="G35" s="23" t="s">
        <v>47</v>
      </c>
      <c r="H35" s="23"/>
      <c r="I35" s="23"/>
      <c r="J35" s="23"/>
      <c r="K35" s="24" t="str">
        <f t="shared" si="0"/>
        <v/>
      </c>
      <c r="L35" s="24"/>
      <c r="M35" s="48" t="str">
        <f t="shared" si="2"/>
        <v/>
      </c>
      <c r="N35" s="23"/>
      <c r="O35" s="25"/>
      <c r="P35" s="23"/>
      <c r="Q35" s="23"/>
      <c r="R35" s="52" t="str">
        <f t="shared" si="3"/>
        <v/>
      </c>
      <c r="S35" s="52"/>
      <c r="T35" s="53" t="str">
        <f t="shared" si="4"/>
        <v/>
      </c>
      <c r="U35" s="53"/>
    </row>
    <row r="36" spans="2:21">
      <c r="B36" s="23">
        <v>28</v>
      </c>
      <c r="C36" s="24" t="str">
        <f t="shared" si="1"/>
        <v/>
      </c>
      <c r="D36" s="24"/>
      <c r="E36" s="23"/>
      <c r="F36" s="25"/>
      <c r="G36" s="23" t="s">
        <v>47</v>
      </c>
      <c r="H36" s="23"/>
      <c r="I36" s="23"/>
      <c r="J36" s="23"/>
      <c r="K36" s="24" t="str">
        <f t="shared" si="0"/>
        <v/>
      </c>
      <c r="L36" s="24"/>
      <c r="M36" s="48" t="str">
        <f t="shared" si="2"/>
        <v/>
      </c>
      <c r="N36" s="23"/>
      <c r="O36" s="25"/>
      <c r="P36" s="23"/>
      <c r="Q36" s="23"/>
      <c r="R36" s="52" t="str">
        <f t="shared" si="3"/>
        <v/>
      </c>
      <c r="S36" s="52"/>
      <c r="T36" s="53" t="str">
        <f t="shared" si="4"/>
        <v/>
      </c>
      <c r="U36" s="53"/>
    </row>
    <row r="37" spans="2:21">
      <c r="B37" s="23">
        <v>29</v>
      </c>
      <c r="C37" s="24" t="str">
        <f t="shared" si="1"/>
        <v/>
      </c>
      <c r="D37" s="24"/>
      <c r="E37" s="23"/>
      <c r="F37" s="25"/>
      <c r="G37" s="23" t="s">
        <v>47</v>
      </c>
      <c r="H37" s="23"/>
      <c r="I37" s="23"/>
      <c r="J37" s="23"/>
      <c r="K37" s="24" t="str">
        <f t="shared" si="0"/>
        <v/>
      </c>
      <c r="L37" s="24"/>
      <c r="M37" s="48" t="str">
        <f t="shared" si="2"/>
        <v/>
      </c>
      <c r="N37" s="23"/>
      <c r="O37" s="25"/>
      <c r="P37" s="23"/>
      <c r="Q37" s="23"/>
      <c r="R37" s="52" t="str">
        <f t="shared" si="3"/>
        <v/>
      </c>
      <c r="S37" s="52"/>
      <c r="T37" s="53" t="str">
        <f t="shared" si="4"/>
        <v/>
      </c>
      <c r="U37" s="53"/>
    </row>
    <row r="38" spans="2:21">
      <c r="B38" s="23">
        <v>30</v>
      </c>
      <c r="C38" s="24" t="str">
        <f t="shared" si="1"/>
        <v/>
      </c>
      <c r="D38" s="24"/>
      <c r="E38" s="23"/>
      <c r="F38" s="25"/>
      <c r="G38" s="23" t="s">
        <v>44</v>
      </c>
      <c r="H38" s="23"/>
      <c r="I38" s="23"/>
      <c r="J38" s="23"/>
      <c r="K38" s="24" t="str">
        <f t="shared" si="0"/>
        <v/>
      </c>
      <c r="L38" s="24"/>
      <c r="M38" s="48" t="str">
        <f t="shared" si="2"/>
        <v/>
      </c>
      <c r="N38" s="23"/>
      <c r="O38" s="25"/>
      <c r="P38" s="23"/>
      <c r="Q38" s="23"/>
      <c r="R38" s="52" t="str">
        <f t="shared" si="3"/>
        <v/>
      </c>
      <c r="S38" s="52"/>
      <c r="T38" s="53" t="str">
        <f t="shared" si="4"/>
        <v/>
      </c>
      <c r="U38" s="53"/>
    </row>
    <row r="39" spans="2:21">
      <c r="B39" s="23">
        <v>31</v>
      </c>
      <c r="C39" s="24" t="str">
        <f t="shared" si="1"/>
        <v/>
      </c>
      <c r="D39" s="24"/>
      <c r="E39" s="23"/>
      <c r="F39" s="25"/>
      <c r="G39" s="23" t="s">
        <v>44</v>
      </c>
      <c r="H39" s="23"/>
      <c r="I39" s="23"/>
      <c r="J39" s="23"/>
      <c r="K39" s="24" t="str">
        <f t="shared" si="0"/>
        <v/>
      </c>
      <c r="L39" s="24"/>
      <c r="M39" s="48" t="str">
        <f t="shared" si="2"/>
        <v/>
      </c>
      <c r="N39" s="23"/>
      <c r="O39" s="25"/>
      <c r="P39" s="23"/>
      <c r="Q39" s="23"/>
      <c r="R39" s="52" t="str">
        <f t="shared" si="3"/>
        <v/>
      </c>
      <c r="S39" s="52"/>
      <c r="T39" s="53" t="str">
        <f t="shared" si="4"/>
        <v/>
      </c>
      <c r="U39" s="53"/>
    </row>
    <row r="40" spans="2:21">
      <c r="B40" s="23">
        <v>32</v>
      </c>
      <c r="C40" s="24" t="str">
        <f t="shared" si="1"/>
        <v/>
      </c>
      <c r="D40" s="24"/>
      <c r="E40" s="23"/>
      <c r="F40" s="25"/>
      <c r="G40" s="23" t="s">
        <v>44</v>
      </c>
      <c r="H40" s="23"/>
      <c r="I40" s="23"/>
      <c r="J40" s="23"/>
      <c r="K40" s="24" t="str">
        <f t="shared" si="0"/>
        <v/>
      </c>
      <c r="L40" s="24"/>
      <c r="M40" s="48" t="str">
        <f t="shared" si="2"/>
        <v/>
      </c>
      <c r="N40" s="23"/>
      <c r="O40" s="25"/>
      <c r="P40" s="23"/>
      <c r="Q40" s="23"/>
      <c r="R40" s="52" t="str">
        <f t="shared" si="3"/>
        <v/>
      </c>
      <c r="S40" s="52"/>
      <c r="T40" s="53" t="str">
        <f t="shared" si="4"/>
        <v/>
      </c>
      <c r="U40" s="53"/>
    </row>
    <row r="41" spans="2:21">
      <c r="B41" s="23">
        <v>33</v>
      </c>
      <c r="C41" s="24" t="str">
        <f t="shared" si="1"/>
        <v/>
      </c>
      <c r="D41" s="24"/>
      <c r="E41" s="23"/>
      <c r="F41" s="25"/>
      <c r="G41" s="23" t="s">
        <v>47</v>
      </c>
      <c r="H41" s="23"/>
      <c r="I41" s="23"/>
      <c r="J41" s="23"/>
      <c r="K41" s="24" t="str">
        <f t="shared" si="0"/>
        <v/>
      </c>
      <c r="L41" s="24"/>
      <c r="M41" s="48" t="str">
        <f t="shared" si="2"/>
        <v/>
      </c>
      <c r="N41" s="23"/>
      <c r="O41" s="25"/>
      <c r="P41" s="23"/>
      <c r="Q41" s="23"/>
      <c r="R41" s="52" t="str">
        <f t="shared" si="3"/>
        <v/>
      </c>
      <c r="S41" s="52"/>
      <c r="T41" s="53" t="str">
        <f t="shared" si="4"/>
        <v/>
      </c>
      <c r="U41" s="53"/>
    </row>
    <row r="42" spans="2:21">
      <c r="B42" s="23">
        <v>34</v>
      </c>
      <c r="C42" s="24" t="str">
        <f t="shared" si="1"/>
        <v/>
      </c>
      <c r="D42" s="24"/>
      <c r="E42" s="23"/>
      <c r="F42" s="25"/>
      <c r="G42" s="23" t="s">
        <v>44</v>
      </c>
      <c r="H42" s="23"/>
      <c r="I42" s="23"/>
      <c r="J42" s="23"/>
      <c r="K42" s="24" t="str">
        <f t="shared" si="0"/>
        <v/>
      </c>
      <c r="L42" s="24"/>
      <c r="M42" s="48" t="str">
        <f t="shared" si="2"/>
        <v/>
      </c>
      <c r="N42" s="23"/>
      <c r="O42" s="25"/>
      <c r="P42" s="23"/>
      <c r="Q42" s="23"/>
      <c r="R42" s="52" t="str">
        <f t="shared" si="3"/>
        <v/>
      </c>
      <c r="S42" s="52"/>
      <c r="T42" s="53" t="str">
        <f t="shared" si="4"/>
        <v/>
      </c>
      <c r="U42" s="53"/>
    </row>
    <row r="43" spans="2:21">
      <c r="B43" s="23">
        <v>35</v>
      </c>
      <c r="C43" s="24" t="str">
        <f t="shared" si="1"/>
        <v/>
      </c>
      <c r="D43" s="24"/>
      <c r="E43" s="23"/>
      <c r="F43" s="25"/>
      <c r="G43" s="23" t="s">
        <v>47</v>
      </c>
      <c r="H43" s="23"/>
      <c r="I43" s="23"/>
      <c r="J43" s="23"/>
      <c r="K43" s="24" t="str">
        <f t="shared" si="0"/>
        <v/>
      </c>
      <c r="L43" s="24"/>
      <c r="M43" s="48" t="str">
        <f t="shared" si="2"/>
        <v/>
      </c>
      <c r="N43" s="23"/>
      <c r="O43" s="25"/>
      <c r="P43" s="23"/>
      <c r="Q43" s="23"/>
      <c r="R43" s="52" t="str">
        <f t="shared" si="3"/>
        <v/>
      </c>
      <c r="S43" s="52"/>
      <c r="T43" s="53" t="str">
        <f t="shared" si="4"/>
        <v/>
      </c>
      <c r="U43" s="53"/>
    </row>
    <row r="44" spans="2:21">
      <c r="B44" s="23">
        <v>36</v>
      </c>
      <c r="C44" s="24" t="str">
        <f t="shared" si="1"/>
        <v/>
      </c>
      <c r="D44" s="24"/>
      <c r="E44" s="23"/>
      <c r="F44" s="25"/>
      <c r="G44" s="23" t="s">
        <v>44</v>
      </c>
      <c r="H44" s="23"/>
      <c r="I44" s="23"/>
      <c r="J44" s="23"/>
      <c r="K44" s="24" t="str">
        <f t="shared" si="0"/>
        <v/>
      </c>
      <c r="L44" s="24"/>
      <c r="M44" s="48" t="str">
        <f t="shared" si="2"/>
        <v/>
      </c>
      <c r="N44" s="23"/>
      <c r="O44" s="25"/>
      <c r="P44" s="23"/>
      <c r="Q44" s="23"/>
      <c r="R44" s="52" t="str">
        <f t="shared" si="3"/>
        <v/>
      </c>
      <c r="S44" s="52"/>
      <c r="T44" s="53" t="str">
        <f t="shared" si="4"/>
        <v/>
      </c>
      <c r="U44" s="53"/>
    </row>
    <row r="45" spans="2:21">
      <c r="B45" s="23">
        <v>37</v>
      </c>
      <c r="C45" s="24" t="str">
        <f t="shared" si="1"/>
        <v/>
      </c>
      <c r="D45" s="24"/>
      <c r="E45" s="23"/>
      <c r="F45" s="25"/>
      <c r="G45" s="23" t="s">
        <v>47</v>
      </c>
      <c r="H45" s="23"/>
      <c r="I45" s="23"/>
      <c r="J45" s="23"/>
      <c r="K45" s="24" t="str">
        <f t="shared" si="0"/>
        <v/>
      </c>
      <c r="L45" s="24"/>
      <c r="M45" s="48" t="str">
        <f t="shared" si="2"/>
        <v/>
      </c>
      <c r="N45" s="23"/>
      <c r="O45" s="25"/>
      <c r="P45" s="23"/>
      <c r="Q45" s="23"/>
      <c r="R45" s="52" t="str">
        <f t="shared" si="3"/>
        <v/>
      </c>
      <c r="S45" s="52"/>
      <c r="T45" s="53" t="str">
        <f t="shared" si="4"/>
        <v/>
      </c>
      <c r="U45" s="53"/>
    </row>
    <row r="46" spans="2:21">
      <c r="B46" s="23">
        <v>38</v>
      </c>
      <c r="C46" s="24" t="str">
        <f t="shared" si="1"/>
        <v/>
      </c>
      <c r="D46" s="24"/>
      <c r="E46" s="23"/>
      <c r="F46" s="25"/>
      <c r="G46" s="23" t="s">
        <v>44</v>
      </c>
      <c r="H46" s="23"/>
      <c r="I46" s="23"/>
      <c r="J46" s="23"/>
      <c r="K46" s="24" t="str">
        <f t="shared" si="0"/>
        <v/>
      </c>
      <c r="L46" s="24"/>
      <c r="M46" s="48" t="str">
        <f t="shared" si="2"/>
        <v/>
      </c>
      <c r="N46" s="23"/>
      <c r="O46" s="25"/>
      <c r="P46" s="23"/>
      <c r="Q46" s="23"/>
      <c r="R46" s="52" t="str">
        <f t="shared" si="3"/>
        <v/>
      </c>
      <c r="S46" s="52"/>
      <c r="T46" s="53" t="str">
        <f t="shared" si="4"/>
        <v/>
      </c>
      <c r="U46" s="53"/>
    </row>
    <row r="47" spans="2:21">
      <c r="B47" s="23">
        <v>39</v>
      </c>
      <c r="C47" s="24" t="str">
        <f t="shared" si="1"/>
        <v/>
      </c>
      <c r="D47" s="24"/>
      <c r="E47" s="23"/>
      <c r="F47" s="25"/>
      <c r="G47" s="23" t="s">
        <v>44</v>
      </c>
      <c r="H47" s="23"/>
      <c r="I47" s="23"/>
      <c r="J47" s="23"/>
      <c r="K47" s="24" t="str">
        <f t="shared" si="0"/>
        <v/>
      </c>
      <c r="L47" s="24"/>
      <c r="M47" s="48" t="str">
        <f t="shared" si="2"/>
        <v/>
      </c>
      <c r="N47" s="23"/>
      <c r="O47" s="25"/>
      <c r="P47" s="23"/>
      <c r="Q47" s="23"/>
      <c r="R47" s="52" t="str">
        <f t="shared" si="3"/>
        <v/>
      </c>
      <c r="S47" s="52"/>
      <c r="T47" s="53" t="str">
        <f t="shared" si="4"/>
        <v/>
      </c>
      <c r="U47" s="53"/>
    </row>
    <row r="48" spans="2:21">
      <c r="B48" s="23">
        <v>40</v>
      </c>
      <c r="C48" s="24" t="str">
        <f t="shared" si="1"/>
        <v/>
      </c>
      <c r="D48" s="24"/>
      <c r="E48" s="23"/>
      <c r="F48" s="25"/>
      <c r="G48" s="23" t="s">
        <v>47</v>
      </c>
      <c r="H48" s="23"/>
      <c r="I48" s="23"/>
      <c r="J48" s="23"/>
      <c r="K48" s="24" t="str">
        <f t="shared" si="0"/>
        <v/>
      </c>
      <c r="L48" s="24"/>
      <c r="M48" s="48" t="str">
        <f t="shared" si="2"/>
        <v/>
      </c>
      <c r="N48" s="23"/>
      <c r="O48" s="25"/>
      <c r="P48" s="23"/>
      <c r="Q48" s="23"/>
      <c r="R48" s="52" t="str">
        <f t="shared" si="3"/>
        <v/>
      </c>
      <c r="S48" s="52"/>
      <c r="T48" s="53" t="str">
        <f t="shared" si="4"/>
        <v/>
      </c>
      <c r="U48" s="53"/>
    </row>
    <row r="49" spans="2:21">
      <c r="B49" s="23">
        <v>41</v>
      </c>
      <c r="C49" s="24" t="str">
        <f t="shared" si="1"/>
        <v/>
      </c>
      <c r="D49" s="24"/>
      <c r="E49" s="23"/>
      <c r="F49" s="25"/>
      <c r="G49" s="23" t="s">
        <v>44</v>
      </c>
      <c r="H49" s="23"/>
      <c r="I49" s="23"/>
      <c r="J49" s="23"/>
      <c r="K49" s="24" t="str">
        <f t="shared" si="0"/>
        <v/>
      </c>
      <c r="L49" s="24"/>
      <c r="M49" s="48" t="str">
        <f t="shared" si="2"/>
        <v/>
      </c>
      <c r="N49" s="23"/>
      <c r="O49" s="25"/>
      <c r="P49" s="23"/>
      <c r="Q49" s="23"/>
      <c r="R49" s="52" t="str">
        <f t="shared" si="3"/>
        <v/>
      </c>
      <c r="S49" s="52"/>
      <c r="T49" s="53" t="str">
        <f t="shared" si="4"/>
        <v/>
      </c>
      <c r="U49" s="53"/>
    </row>
    <row r="50" spans="2:21">
      <c r="B50" s="23">
        <v>42</v>
      </c>
      <c r="C50" s="24" t="str">
        <f t="shared" si="1"/>
        <v/>
      </c>
      <c r="D50" s="24"/>
      <c r="E50" s="23"/>
      <c r="F50" s="25"/>
      <c r="G50" s="23" t="s">
        <v>44</v>
      </c>
      <c r="H50" s="23"/>
      <c r="I50" s="23"/>
      <c r="J50" s="23"/>
      <c r="K50" s="24" t="str">
        <f t="shared" si="0"/>
        <v/>
      </c>
      <c r="L50" s="24"/>
      <c r="M50" s="48" t="str">
        <f t="shared" si="2"/>
        <v/>
      </c>
      <c r="N50" s="23"/>
      <c r="O50" s="25"/>
      <c r="P50" s="23"/>
      <c r="Q50" s="23"/>
      <c r="R50" s="52" t="str">
        <f t="shared" si="3"/>
        <v/>
      </c>
      <c r="S50" s="52"/>
      <c r="T50" s="53" t="str">
        <f t="shared" si="4"/>
        <v/>
      </c>
      <c r="U50" s="53"/>
    </row>
    <row r="51" spans="2:21">
      <c r="B51" s="23">
        <v>43</v>
      </c>
      <c r="C51" s="24" t="str">
        <f t="shared" si="1"/>
        <v/>
      </c>
      <c r="D51" s="24"/>
      <c r="E51" s="23"/>
      <c r="F51" s="25"/>
      <c r="G51" s="23" t="s">
        <v>47</v>
      </c>
      <c r="H51" s="23"/>
      <c r="I51" s="23"/>
      <c r="J51" s="23"/>
      <c r="K51" s="24" t="str">
        <f t="shared" si="0"/>
        <v/>
      </c>
      <c r="L51" s="24"/>
      <c r="M51" s="48" t="str">
        <f t="shared" si="2"/>
        <v/>
      </c>
      <c r="N51" s="23"/>
      <c r="O51" s="25"/>
      <c r="P51" s="23"/>
      <c r="Q51" s="23"/>
      <c r="R51" s="52" t="str">
        <f t="shared" si="3"/>
        <v/>
      </c>
      <c r="S51" s="52"/>
      <c r="T51" s="53" t="str">
        <f t="shared" si="4"/>
        <v/>
      </c>
      <c r="U51" s="53"/>
    </row>
    <row r="52" spans="2:21">
      <c r="B52" s="23">
        <v>44</v>
      </c>
      <c r="C52" s="24" t="str">
        <f t="shared" si="1"/>
        <v/>
      </c>
      <c r="D52" s="24"/>
      <c r="E52" s="23"/>
      <c r="F52" s="25"/>
      <c r="G52" s="23" t="s">
        <v>47</v>
      </c>
      <c r="H52" s="23"/>
      <c r="I52" s="23"/>
      <c r="J52" s="23"/>
      <c r="K52" s="24" t="str">
        <f t="shared" si="0"/>
        <v/>
      </c>
      <c r="L52" s="24"/>
      <c r="M52" s="48" t="str">
        <f t="shared" si="2"/>
        <v/>
      </c>
      <c r="N52" s="23"/>
      <c r="O52" s="25"/>
      <c r="P52" s="23"/>
      <c r="Q52" s="23"/>
      <c r="R52" s="52" t="str">
        <f t="shared" si="3"/>
        <v/>
      </c>
      <c r="S52" s="52"/>
      <c r="T52" s="53" t="str">
        <f t="shared" si="4"/>
        <v/>
      </c>
      <c r="U52" s="53"/>
    </row>
    <row r="53" spans="2:21">
      <c r="B53" s="23">
        <v>45</v>
      </c>
      <c r="C53" s="24" t="str">
        <f t="shared" si="1"/>
        <v/>
      </c>
      <c r="D53" s="24"/>
      <c r="E53" s="23"/>
      <c r="F53" s="25"/>
      <c r="G53" s="23" t="s">
        <v>44</v>
      </c>
      <c r="H53" s="23"/>
      <c r="I53" s="23"/>
      <c r="J53" s="23"/>
      <c r="K53" s="24" t="str">
        <f t="shared" si="0"/>
        <v/>
      </c>
      <c r="L53" s="24"/>
      <c r="M53" s="48" t="str">
        <f t="shared" si="2"/>
        <v/>
      </c>
      <c r="N53" s="23"/>
      <c r="O53" s="25"/>
      <c r="P53" s="23"/>
      <c r="Q53" s="23"/>
      <c r="R53" s="52" t="str">
        <f t="shared" si="3"/>
        <v/>
      </c>
      <c r="S53" s="52"/>
      <c r="T53" s="53" t="str">
        <f t="shared" si="4"/>
        <v/>
      </c>
      <c r="U53" s="53"/>
    </row>
    <row r="54" spans="2:21">
      <c r="B54" s="23">
        <v>46</v>
      </c>
      <c r="C54" s="24" t="str">
        <f t="shared" si="1"/>
        <v/>
      </c>
      <c r="D54" s="24"/>
      <c r="E54" s="23"/>
      <c r="F54" s="25"/>
      <c r="G54" s="23" t="s">
        <v>44</v>
      </c>
      <c r="H54" s="23"/>
      <c r="I54" s="23"/>
      <c r="J54" s="23"/>
      <c r="K54" s="24" t="str">
        <f t="shared" si="0"/>
        <v/>
      </c>
      <c r="L54" s="24"/>
      <c r="M54" s="48" t="str">
        <f t="shared" si="2"/>
        <v/>
      </c>
      <c r="N54" s="23"/>
      <c r="O54" s="25"/>
      <c r="P54" s="23"/>
      <c r="Q54" s="23"/>
      <c r="R54" s="52" t="str">
        <f t="shared" si="3"/>
        <v/>
      </c>
      <c r="S54" s="52"/>
      <c r="T54" s="53" t="str">
        <f t="shared" si="4"/>
        <v/>
      </c>
      <c r="U54" s="53"/>
    </row>
    <row r="55" spans="2:21">
      <c r="B55" s="23">
        <v>47</v>
      </c>
      <c r="C55" s="24" t="str">
        <f t="shared" si="1"/>
        <v/>
      </c>
      <c r="D55" s="24"/>
      <c r="E55" s="23"/>
      <c r="F55" s="25"/>
      <c r="G55" s="23" t="s">
        <v>47</v>
      </c>
      <c r="H55" s="23"/>
      <c r="I55" s="23"/>
      <c r="J55" s="23"/>
      <c r="K55" s="24" t="str">
        <f t="shared" si="0"/>
        <v/>
      </c>
      <c r="L55" s="24"/>
      <c r="M55" s="48" t="str">
        <f t="shared" si="2"/>
        <v/>
      </c>
      <c r="N55" s="23"/>
      <c r="O55" s="25"/>
      <c r="P55" s="23"/>
      <c r="Q55" s="23"/>
      <c r="R55" s="52" t="str">
        <f t="shared" si="3"/>
        <v/>
      </c>
      <c r="S55" s="52"/>
      <c r="T55" s="53" t="str">
        <f t="shared" si="4"/>
        <v/>
      </c>
      <c r="U55" s="53"/>
    </row>
    <row r="56" spans="2:21">
      <c r="B56" s="23">
        <v>48</v>
      </c>
      <c r="C56" s="24" t="str">
        <f t="shared" si="1"/>
        <v/>
      </c>
      <c r="D56" s="24"/>
      <c r="E56" s="23"/>
      <c r="F56" s="25"/>
      <c r="G56" s="23" t="s">
        <v>47</v>
      </c>
      <c r="H56" s="23"/>
      <c r="I56" s="23"/>
      <c r="J56" s="23"/>
      <c r="K56" s="24" t="str">
        <f t="shared" si="0"/>
        <v/>
      </c>
      <c r="L56" s="24"/>
      <c r="M56" s="48" t="str">
        <f t="shared" si="2"/>
        <v/>
      </c>
      <c r="N56" s="23"/>
      <c r="O56" s="25"/>
      <c r="P56" s="23"/>
      <c r="Q56" s="23"/>
      <c r="R56" s="52" t="str">
        <f t="shared" si="3"/>
        <v/>
      </c>
      <c r="S56" s="52"/>
      <c r="T56" s="53" t="str">
        <f t="shared" si="4"/>
        <v/>
      </c>
      <c r="U56" s="53"/>
    </row>
    <row r="57" spans="2:21">
      <c r="B57" s="23">
        <v>49</v>
      </c>
      <c r="C57" s="24" t="str">
        <f t="shared" si="1"/>
        <v/>
      </c>
      <c r="D57" s="24"/>
      <c r="E57" s="23"/>
      <c r="F57" s="25"/>
      <c r="G57" s="23" t="s">
        <v>47</v>
      </c>
      <c r="H57" s="23"/>
      <c r="I57" s="23"/>
      <c r="J57" s="23"/>
      <c r="K57" s="24" t="str">
        <f t="shared" si="0"/>
        <v/>
      </c>
      <c r="L57" s="24"/>
      <c r="M57" s="48" t="str">
        <f t="shared" si="2"/>
        <v/>
      </c>
      <c r="N57" s="23"/>
      <c r="O57" s="25"/>
      <c r="P57" s="23"/>
      <c r="Q57" s="23"/>
      <c r="R57" s="52" t="str">
        <f t="shared" si="3"/>
        <v/>
      </c>
      <c r="S57" s="52"/>
      <c r="T57" s="53" t="str">
        <f t="shared" si="4"/>
        <v/>
      </c>
      <c r="U57" s="53"/>
    </row>
    <row r="58" spans="2:21">
      <c r="B58" s="23">
        <v>50</v>
      </c>
      <c r="C58" s="24" t="str">
        <f t="shared" si="1"/>
        <v/>
      </c>
      <c r="D58" s="24"/>
      <c r="E58" s="23"/>
      <c r="F58" s="25"/>
      <c r="G58" s="23" t="s">
        <v>47</v>
      </c>
      <c r="H58" s="23"/>
      <c r="I58" s="23"/>
      <c r="J58" s="23"/>
      <c r="K58" s="24" t="str">
        <f t="shared" si="0"/>
        <v/>
      </c>
      <c r="L58" s="24"/>
      <c r="M58" s="48" t="str">
        <f t="shared" si="2"/>
        <v/>
      </c>
      <c r="N58" s="23"/>
      <c r="O58" s="25"/>
      <c r="P58" s="23"/>
      <c r="Q58" s="23"/>
      <c r="R58" s="52" t="str">
        <f t="shared" si="3"/>
        <v/>
      </c>
      <c r="S58" s="52"/>
      <c r="T58" s="53" t="str">
        <f t="shared" si="4"/>
        <v/>
      </c>
      <c r="U58" s="53"/>
    </row>
    <row r="59" spans="2:21">
      <c r="B59" s="23">
        <v>51</v>
      </c>
      <c r="C59" s="24" t="str">
        <f t="shared" si="1"/>
        <v/>
      </c>
      <c r="D59" s="24"/>
      <c r="E59" s="23"/>
      <c r="F59" s="25"/>
      <c r="G59" s="23" t="s">
        <v>47</v>
      </c>
      <c r="H59" s="23"/>
      <c r="I59" s="23"/>
      <c r="J59" s="23"/>
      <c r="K59" s="24" t="str">
        <f t="shared" si="0"/>
        <v/>
      </c>
      <c r="L59" s="24"/>
      <c r="M59" s="48" t="str">
        <f t="shared" si="2"/>
        <v/>
      </c>
      <c r="N59" s="23"/>
      <c r="O59" s="25"/>
      <c r="P59" s="23"/>
      <c r="Q59" s="23"/>
      <c r="R59" s="52" t="str">
        <f t="shared" si="3"/>
        <v/>
      </c>
      <c r="S59" s="52"/>
      <c r="T59" s="53" t="str">
        <f t="shared" si="4"/>
        <v/>
      </c>
      <c r="U59" s="53"/>
    </row>
    <row r="60" spans="2:21">
      <c r="B60" s="23">
        <v>52</v>
      </c>
      <c r="C60" s="24" t="str">
        <f t="shared" si="1"/>
        <v/>
      </c>
      <c r="D60" s="24"/>
      <c r="E60" s="23"/>
      <c r="F60" s="25"/>
      <c r="G60" s="23" t="s">
        <v>47</v>
      </c>
      <c r="H60" s="23"/>
      <c r="I60" s="23"/>
      <c r="J60" s="23"/>
      <c r="K60" s="24" t="str">
        <f t="shared" si="0"/>
        <v/>
      </c>
      <c r="L60" s="24"/>
      <c r="M60" s="48" t="str">
        <f t="shared" si="2"/>
        <v/>
      </c>
      <c r="N60" s="23"/>
      <c r="O60" s="25"/>
      <c r="P60" s="23"/>
      <c r="Q60" s="23"/>
      <c r="R60" s="52" t="str">
        <f t="shared" si="3"/>
        <v/>
      </c>
      <c r="S60" s="52"/>
      <c r="T60" s="53" t="str">
        <f t="shared" si="4"/>
        <v/>
      </c>
      <c r="U60" s="53"/>
    </row>
    <row r="61" spans="2:21">
      <c r="B61" s="23">
        <v>53</v>
      </c>
      <c r="C61" s="24" t="str">
        <f t="shared" si="1"/>
        <v/>
      </c>
      <c r="D61" s="24"/>
      <c r="E61" s="23"/>
      <c r="F61" s="25"/>
      <c r="G61" s="23" t="s">
        <v>47</v>
      </c>
      <c r="H61" s="23"/>
      <c r="I61" s="23"/>
      <c r="J61" s="23"/>
      <c r="K61" s="24" t="str">
        <f t="shared" si="0"/>
        <v/>
      </c>
      <c r="L61" s="24"/>
      <c r="M61" s="48" t="str">
        <f t="shared" si="2"/>
        <v/>
      </c>
      <c r="N61" s="23"/>
      <c r="O61" s="25"/>
      <c r="P61" s="23"/>
      <c r="Q61" s="23"/>
      <c r="R61" s="52" t="str">
        <f t="shared" si="3"/>
        <v/>
      </c>
      <c r="S61" s="52"/>
      <c r="T61" s="53" t="str">
        <f t="shared" si="4"/>
        <v/>
      </c>
      <c r="U61" s="53"/>
    </row>
    <row r="62" spans="2:21">
      <c r="B62" s="23">
        <v>54</v>
      </c>
      <c r="C62" s="24" t="str">
        <f t="shared" si="1"/>
        <v/>
      </c>
      <c r="D62" s="24"/>
      <c r="E62" s="23"/>
      <c r="F62" s="25"/>
      <c r="G62" s="23" t="s">
        <v>47</v>
      </c>
      <c r="H62" s="23"/>
      <c r="I62" s="23"/>
      <c r="J62" s="23"/>
      <c r="K62" s="24" t="str">
        <f t="shared" si="0"/>
        <v/>
      </c>
      <c r="L62" s="24"/>
      <c r="M62" s="48" t="str">
        <f t="shared" si="2"/>
        <v/>
      </c>
      <c r="N62" s="23"/>
      <c r="O62" s="25"/>
      <c r="P62" s="23"/>
      <c r="Q62" s="23"/>
      <c r="R62" s="52" t="str">
        <f t="shared" si="3"/>
        <v/>
      </c>
      <c r="S62" s="52"/>
      <c r="T62" s="53" t="str">
        <f t="shared" si="4"/>
        <v/>
      </c>
      <c r="U62" s="53"/>
    </row>
    <row r="63" spans="2:21">
      <c r="B63" s="23">
        <v>55</v>
      </c>
      <c r="C63" s="24" t="str">
        <f t="shared" si="1"/>
        <v/>
      </c>
      <c r="D63" s="24"/>
      <c r="E63" s="23"/>
      <c r="F63" s="25"/>
      <c r="G63" s="23" t="s">
        <v>44</v>
      </c>
      <c r="H63" s="23"/>
      <c r="I63" s="23"/>
      <c r="J63" s="23"/>
      <c r="K63" s="24" t="str">
        <f t="shared" si="0"/>
        <v/>
      </c>
      <c r="L63" s="24"/>
      <c r="M63" s="48" t="str">
        <f t="shared" si="2"/>
        <v/>
      </c>
      <c r="N63" s="23"/>
      <c r="O63" s="25"/>
      <c r="P63" s="23"/>
      <c r="Q63" s="23"/>
      <c r="R63" s="52" t="str">
        <f t="shared" si="3"/>
        <v/>
      </c>
      <c r="S63" s="52"/>
      <c r="T63" s="53" t="str">
        <f t="shared" si="4"/>
        <v/>
      </c>
      <c r="U63" s="53"/>
    </row>
    <row r="64" spans="2:21">
      <c r="B64" s="23">
        <v>56</v>
      </c>
      <c r="C64" s="24" t="str">
        <f t="shared" si="1"/>
        <v/>
      </c>
      <c r="D64" s="24"/>
      <c r="E64" s="23"/>
      <c r="F64" s="25"/>
      <c r="G64" s="23" t="s">
        <v>47</v>
      </c>
      <c r="H64" s="23"/>
      <c r="I64" s="23"/>
      <c r="J64" s="23"/>
      <c r="K64" s="24" t="str">
        <f t="shared" si="0"/>
        <v/>
      </c>
      <c r="L64" s="24"/>
      <c r="M64" s="48" t="str">
        <f t="shared" si="2"/>
        <v/>
      </c>
      <c r="N64" s="23"/>
      <c r="O64" s="25"/>
      <c r="P64" s="23"/>
      <c r="Q64" s="23"/>
      <c r="R64" s="52" t="str">
        <f t="shared" si="3"/>
        <v/>
      </c>
      <c r="S64" s="52"/>
      <c r="T64" s="53" t="str">
        <f t="shared" si="4"/>
        <v/>
      </c>
      <c r="U64" s="53"/>
    </row>
    <row r="65" spans="2:21">
      <c r="B65" s="23">
        <v>57</v>
      </c>
      <c r="C65" s="24" t="str">
        <f t="shared" si="1"/>
        <v/>
      </c>
      <c r="D65" s="24"/>
      <c r="E65" s="23"/>
      <c r="F65" s="25"/>
      <c r="G65" s="23" t="s">
        <v>47</v>
      </c>
      <c r="H65" s="23"/>
      <c r="I65" s="23"/>
      <c r="J65" s="23"/>
      <c r="K65" s="24" t="str">
        <f t="shared" si="0"/>
        <v/>
      </c>
      <c r="L65" s="24"/>
      <c r="M65" s="48" t="str">
        <f t="shared" si="2"/>
        <v/>
      </c>
      <c r="N65" s="23"/>
      <c r="O65" s="25"/>
      <c r="P65" s="23"/>
      <c r="Q65" s="23"/>
      <c r="R65" s="52" t="str">
        <f t="shared" si="3"/>
        <v/>
      </c>
      <c r="S65" s="52"/>
      <c r="T65" s="53" t="str">
        <f t="shared" si="4"/>
        <v/>
      </c>
      <c r="U65" s="53"/>
    </row>
    <row r="66" spans="2:21">
      <c r="B66" s="23">
        <v>58</v>
      </c>
      <c r="C66" s="24" t="str">
        <f t="shared" si="1"/>
        <v/>
      </c>
      <c r="D66" s="24"/>
      <c r="E66" s="23"/>
      <c r="F66" s="25"/>
      <c r="G66" s="23" t="s">
        <v>47</v>
      </c>
      <c r="H66" s="23"/>
      <c r="I66" s="23"/>
      <c r="J66" s="23"/>
      <c r="K66" s="24" t="str">
        <f t="shared" si="0"/>
        <v/>
      </c>
      <c r="L66" s="24"/>
      <c r="M66" s="48" t="str">
        <f t="shared" si="2"/>
        <v/>
      </c>
      <c r="N66" s="23"/>
      <c r="O66" s="25"/>
      <c r="P66" s="23"/>
      <c r="Q66" s="23"/>
      <c r="R66" s="52" t="str">
        <f t="shared" si="3"/>
        <v/>
      </c>
      <c r="S66" s="52"/>
      <c r="T66" s="53" t="str">
        <f t="shared" si="4"/>
        <v/>
      </c>
      <c r="U66" s="53"/>
    </row>
    <row r="67" spans="2:21">
      <c r="B67" s="23">
        <v>59</v>
      </c>
      <c r="C67" s="24" t="str">
        <f t="shared" si="1"/>
        <v/>
      </c>
      <c r="D67" s="24"/>
      <c r="E67" s="23"/>
      <c r="F67" s="25"/>
      <c r="G67" s="23" t="s">
        <v>47</v>
      </c>
      <c r="H67" s="23"/>
      <c r="I67" s="23"/>
      <c r="J67" s="23"/>
      <c r="K67" s="24" t="str">
        <f t="shared" si="0"/>
        <v/>
      </c>
      <c r="L67" s="24"/>
      <c r="M67" s="48" t="str">
        <f t="shared" si="2"/>
        <v/>
      </c>
      <c r="N67" s="23"/>
      <c r="O67" s="25"/>
      <c r="P67" s="23"/>
      <c r="Q67" s="23"/>
      <c r="R67" s="52" t="str">
        <f t="shared" si="3"/>
        <v/>
      </c>
      <c r="S67" s="52"/>
      <c r="T67" s="53" t="str">
        <f t="shared" si="4"/>
        <v/>
      </c>
      <c r="U67" s="53"/>
    </row>
    <row r="68" spans="2:21">
      <c r="B68" s="23">
        <v>60</v>
      </c>
      <c r="C68" s="24" t="str">
        <f t="shared" si="1"/>
        <v/>
      </c>
      <c r="D68" s="24"/>
      <c r="E68" s="23"/>
      <c r="F68" s="25"/>
      <c r="G68" s="23" t="s">
        <v>44</v>
      </c>
      <c r="H68" s="23"/>
      <c r="I68" s="23"/>
      <c r="J68" s="23"/>
      <c r="K68" s="24" t="str">
        <f t="shared" si="0"/>
        <v/>
      </c>
      <c r="L68" s="24"/>
      <c r="M68" s="48" t="str">
        <f t="shared" si="2"/>
        <v/>
      </c>
      <c r="N68" s="23"/>
      <c r="O68" s="25"/>
      <c r="P68" s="23"/>
      <c r="Q68" s="23"/>
      <c r="R68" s="52" t="str">
        <f t="shared" si="3"/>
        <v/>
      </c>
      <c r="S68" s="52"/>
      <c r="T68" s="53" t="str">
        <f t="shared" si="4"/>
        <v/>
      </c>
      <c r="U68" s="53"/>
    </row>
    <row r="69" spans="2:21">
      <c r="B69" s="23">
        <v>61</v>
      </c>
      <c r="C69" s="24" t="str">
        <f t="shared" si="1"/>
        <v/>
      </c>
      <c r="D69" s="24"/>
      <c r="E69" s="23"/>
      <c r="F69" s="25"/>
      <c r="G69" s="23" t="s">
        <v>44</v>
      </c>
      <c r="H69" s="23"/>
      <c r="I69" s="23"/>
      <c r="J69" s="23"/>
      <c r="K69" s="24" t="str">
        <f t="shared" si="0"/>
        <v/>
      </c>
      <c r="L69" s="24"/>
      <c r="M69" s="48" t="str">
        <f t="shared" si="2"/>
        <v/>
      </c>
      <c r="N69" s="23"/>
      <c r="O69" s="25"/>
      <c r="P69" s="23"/>
      <c r="Q69" s="23"/>
      <c r="R69" s="52" t="str">
        <f t="shared" si="3"/>
        <v/>
      </c>
      <c r="S69" s="52"/>
      <c r="T69" s="53" t="str">
        <f t="shared" si="4"/>
        <v/>
      </c>
      <c r="U69" s="53"/>
    </row>
    <row r="70" spans="2:21">
      <c r="B70" s="23">
        <v>62</v>
      </c>
      <c r="C70" s="24" t="str">
        <f t="shared" si="1"/>
        <v/>
      </c>
      <c r="D70" s="24"/>
      <c r="E70" s="23"/>
      <c r="F70" s="25"/>
      <c r="G70" s="23" t="s">
        <v>47</v>
      </c>
      <c r="H70" s="23"/>
      <c r="I70" s="23"/>
      <c r="J70" s="23"/>
      <c r="K70" s="24" t="str">
        <f t="shared" si="0"/>
        <v/>
      </c>
      <c r="L70" s="24"/>
      <c r="M70" s="48" t="str">
        <f t="shared" si="2"/>
        <v/>
      </c>
      <c r="N70" s="23"/>
      <c r="O70" s="25"/>
      <c r="P70" s="23"/>
      <c r="Q70" s="23"/>
      <c r="R70" s="52" t="str">
        <f t="shared" si="3"/>
        <v/>
      </c>
      <c r="S70" s="52"/>
      <c r="T70" s="53" t="str">
        <f t="shared" si="4"/>
        <v/>
      </c>
      <c r="U70" s="53"/>
    </row>
    <row r="71" spans="2:21">
      <c r="B71" s="23">
        <v>63</v>
      </c>
      <c r="C71" s="24" t="str">
        <f t="shared" si="1"/>
        <v/>
      </c>
      <c r="D71" s="24"/>
      <c r="E71" s="23"/>
      <c r="F71" s="25"/>
      <c r="G71" s="23" t="s">
        <v>44</v>
      </c>
      <c r="H71" s="23"/>
      <c r="I71" s="23"/>
      <c r="J71" s="23"/>
      <c r="K71" s="24" t="str">
        <f t="shared" si="0"/>
        <v/>
      </c>
      <c r="L71" s="24"/>
      <c r="M71" s="48" t="str">
        <f t="shared" si="2"/>
        <v/>
      </c>
      <c r="N71" s="23"/>
      <c r="O71" s="25"/>
      <c r="P71" s="23"/>
      <c r="Q71" s="23"/>
      <c r="R71" s="52" t="str">
        <f t="shared" si="3"/>
        <v/>
      </c>
      <c r="S71" s="52"/>
      <c r="T71" s="53" t="str">
        <f t="shared" si="4"/>
        <v/>
      </c>
      <c r="U71" s="53"/>
    </row>
    <row r="72" spans="2:21">
      <c r="B72" s="23">
        <v>64</v>
      </c>
      <c r="C72" s="24" t="str">
        <f t="shared" si="1"/>
        <v/>
      </c>
      <c r="D72" s="24"/>
      <c r="E72" s="23"/>
      <c r="F72" s="25"/>
      <c r="G72" s="23" t="s">
        <v>47</v>
      </c>
      <c r="H72" s="23"/>
      <c r="I72" s="23"/>
      <c r="J72" s="23"/>
      <c r="K72" s="24" t="str">
        <f t="shared" si="0"/>
        <v/>
      </c>
      <c r="L72" s="24"/>
      <c r="M72" s="48" t="str">
        <f t="shared" si="2"/>
        <v/>
      </c>
      <c r="N72" s="23"/>
      <c r="O72" s="25"/>
      <c r="P72" s="23"/>
      <c r="Q72" s="23"/>
      <c r="R72" s="52" t="str">
        <f t="shared" si="3"/>
        <v/>
      </c>
      <c r="S72" s="52"/>
      <c r="T72" s="53" t="str">
        <f t="shared" si="4"/>
        <v/>
      </c>
      <c r="U72" s="53"/>
    </row>
    <row r="73" spans="2:21">
      <c r="B73" s="23">
        <v>65</v>
      </c>
      <c r="C73" s="24" t="str">
        <f t="shared" si="1"/>
        <v/>
      </c>
      <c r="D73" s="24"/>
      <c r="E73" s="23"/>
      <c r="F73" s="25"/>
      <c r="G73" s="23" t="s">
        <v>44</v>
      </c>
      <c r="H73" s="23"/>
      <c r="I73" s="23"/>
      <c r="J73" s="23"/>
      <c r="K73" s="24" t="str">
        <f t="shared" ref="K73:K108" si="5">IF(F73="","",C73*0.03)</f>
        <v/>
      </c>
      <c r="L73" s="24"/>
      <c r="M73" s="48" t="str">
        <f t="shared" si="2"/>
        <v/>
      </c>
      <c r="N73" s="23"/>
      <c r="O73" s="25"/>
      <c r="P73" s="23"/>
      <c r="Q73" s="23"/>
      <c r="R73" s="52" t="str">
        <f t="shared" si="3"/>
        <v/>
      </c>
      <c r="S73" s="52"/>
      <c r="T73" s="53" t="str">
        <f t="shared" si="4"/>
        <v/>
      </c>
      <c r="U73" s="53"/>
    </row>
    <row r="74" spans="2:21">
      <c r="B74" s="23">
        <v>66</v>
      </c>
      <c r="C74" s="24" t="str">
        <f t="shared" ref="C74:C108" si="6">IF(R73="","",C73+R73)</f>
        <v/>
      </c>
      <c r="D74" s="24"/>
      <c r="E74" s="23"/>
      <c r="F74" s="25"/>
      <c r="G74" s="23" t="s">
        <v>44</v>
      </c>
      <c r="H74" s="23"/>
      <c r="I74" s="23"/>
      <c r="J74" s="23"/>
      <c r="K74" s="24" t="str">
        <f t="shared" si="5"/>
        <v/>
      </c>
      <c r="L74" s="24"/>
      <c r="M74" s="48" t="str">
        <f t="shared" ref="M74:M108" si="7">IF(J74="","",(K74/J74)/1000)</f>
        <v/>
      </c>
      <c r="N74" s="23"/>
      <c r="O74" s="25"/>
      <c r="P74" s="23"/>
      <c r="Q74" s="23"/>
      <c r="R74" s="52" t="str">
        <f t="shared" ref="R74:R108" si="8">IF(O74="","",(IF(G74="売",H74-P74,P74-H74))*M74*100000)</f>
        <v/>
      </c>
      <c r="S74" s="52"/>
      <c r="T74" s="53" t="str">
        <f t="shared" ref="T74:T108" si="9">IF(O74="","",IF(R74&lt;0,J74*(-1),IF(G74="買",(P74-H74)*100,(H74-P74)*100)))</f>
        <v/>
      </c>
      <c r="U74" s="53"/>
    </row>
    <row r="75" spans="2:21">
      <c r="B75" s="23">
        <v>67</v>
      </c>
      <c r="C75" s="24" t="str">
        <f t="shared" si="6"/>
        <v/>
      </c>
      <c r="D75" s="24"/>
      <c r="E75" s="23"/>
      <c r="F75" s="25"/>
      <c r="G75" s="23" t="s">
        <v>47</v>
      </c>
      <c r="H75" s="23"/>
      <c r="I75" s="23"/>
      <c r="J75" s="23"/>
      <c r="K75" s="24" t="str">
        <f t="shared" si="5"/>
        <v/>
      </c>
      <c r="L75" s="24"/>
      <c r="M75" s="48" t="str">
        <f t="shared" si="7"/>
        <v/>
      </c>
      <c r="N75" s="23"/>
      <c r="O75" s="25"/>
      <c r="P75" s="23"/>
      <c r="Q75" s="23"/>
      <c r="R75" s="52" t="str">
        <f t="shared" si="8"/>
        <v/>
      </c>
      <c r="S75" s="52"/>
      <c r="T75" s="53" t="str">
        <f t="shared" si="9"/>
        <v/>
      </c>
      <c r="U75" s="53"/>
    </row>
    <row r="76" spans="2:21">
      <c r="B76" s="23">
        <v>68</v>
      </c>
      <c r="C76" s="24" t="str">
        <f t="shared" si="6"/>
        <v/>
      </c>
      <c r="D76" s="24"/>
      <c r="E76" s="23"/>
      <c r="F76" s="25"/>
      <c r="G76" s="23" t="s">
        <v>47</v>
      </c>
      <c r="H76" s="23"/>
      <c r="I76" s="23"/>
      <c r="J76" s="23"/>
      <c r="K76" s="24" t="str">
        <f t="shared" si="5"/>
        <v/>
      </c>
      <c r="L76" s="24"/>
      <c r="M76" s="48" t="str">
        <f t="shared" si="7"/>
        <v/>
      </c>
      <c r="N76" s="23"/>
      <c r="O76" s="25"/>
      <c r="P76" s="23"/>
      <c r="Q76" s="23"/>
      <c r="R76" s="52" t="str">
        <f t="shared" si="8"/>
        <v/>
      </c>
      <c r="S76" s="52"/>
      <c r="T76" s="53" t="str">
        <f t="shared" si="9"/>
        <v/>
      </c>
      <c r="U76" s="53"/>
    </row>
    <row r="77" spans="2:21">
      <c r="B77" s="23">
        <v>69</v>
      </c>
      <c r="C77" s="24" t="str">
        <f t="shared" si="6"/>
        <v/>
      </c>
      <c r="D77" s="24"/>
      <c r="E77" s="23"/>
      <c r="F77" s="25"/>
      <c r="G77" s="23" t="s">
        <v>47</v>
      </c>
      <c r="H77" s="23"/>
      <c r="I77" s="23"/>
      <c r="J77" s="23"/>
      <c r="K77" s="24" t="str">
        <f t="shared" si="5"/>
        <v/>
      </c>
      <c r="L77" s="24"/>
      <c r="M77" s="48" t="str">
        <f t="shared" si="7"/>
        <v/>
      </c>
      <c r="N77" s="23"/>
      <c r="O77" s="25"/>
      <c r="P77" s="23"/>
      <c r="Q77" s="23"/>
      <c r="R77" s="52" t="str">
        <f t="shared" si="8"/>
        <v/>
      </c>
      <c r="S77" s="52"/>
      <c r="T77" s="53" t="str">
        <f t="shared" si="9"/>
        <v/>
      </c>
      <c r="U77" s="53"/>
    </row>
    <row r="78" spans="2:21">
      <c r="B78" s="23">
        <v>70</v>
      </c>
      <c r="C78" s="24" t="str">
        <f t="shared" si="6"/>
        <v/>
      </c>
      <c r="D78" s="24"/>
      <c r="E78" s="23"/>
      <c r="F78" s="25"/>
      <c r="G78" s="23" t="s">
        <v>44</v>
      </c>
      <c r="H78" s="23"/>
      <c r="I78" s="23"/>
      <c r="J78" s="23"/>
      <c r="K78" s="24" t="str">
        <f t="shared" si="5"/>
        <v/>
      </c>
      <c r="L78" s="24"/>
      <c r="M78" s="48" t="str">
        <f t="shared" si="7"/>
        <v/>
      </c>
      <c r="N78" s="23"/>
      <c r="O78" s="25"/>
      <c r="P78" s="23"/>
      <c r="Q78" s="23"/>
      <c r="R78" s="52" t="str">
        <f t="shared" si="8"/>
        <v/>
      </c>
      <c r="S78" s="52"/>
      <c r="T78" s="53" t="str">
        <f t="shared" si="9"/>
        <v/>
      </c>
      <c r="U78" s="53"/>
    </row>
    <row r="79" spans="2:21">
      <c r="B79" s="23">
        <v>71</v>
      </c>
      <c r="C79" s="24" t="str">
        <f t="shared" si="6"/>
        <v/>
      </c>
      <c r="D79" s="24"/>
      <c r="E79" s="23"/>
      <c r="F79" s="25"/>
      <c r="G79" s="23" t="s">
        <v>47</v>
      </c>
      <c r="H79" s="23"/>
      <c r="I79" s="23"/>
      <c r="J79" s="23"/>
      <c r="K79" s="24" t="str">
        <f t="shared" si="5"/>
        <v/>
      </c>
      <c r="L79" s="24"/>
      <c r="M79" s="48" t="str">
        <f t="shared" si="7"/>
        <v/>
      </c>
      <c r="N79" s="23"/>
      <c r="O79" s="25"/>
      <c r="P79" s="23"/>
      <c r="Q79" s="23"/>
      <c r="R79" s="52" t="str">
        <f t="shared" si="8"/>
        <v/>
      </c>
      <c r="S79" s="52"/>
      <c r="T79" s="53" t="str">
        <f t="shared" si="9"/>
        <v/>
      </c>
      <c r="U79" s="53"/>
    </row>
    <row r="80" spans="2:21">
      <c r="B80" s="23">
        <v>72</v>
      </c>
      <c r="C80" s="24" t="str">
        <f t="shared" si="6"/>
        <v/>
      </c>
      <c r="D80" s="24"/>
      <c r="E80" s="23"/>
      <c r="F80" s="25"/>
      <c r="G80" s="23" t="s">
        <v>44</v>
      </c>
      <c r="H80" s="23"/>
      <c r="I80" s="23"/>
      <c r="J80" s="23"/>
      <c r="K80" s="24" t="str">
        <f t="shared" si="5"/>
        <v/>
      </c>
      <c r="L80" s="24"/>
      <c r="M80" s="48" t="str">
        <f t="shared" si="7"/>
        <v/>
      </c>
      <c r="N80" s="23"/>
      <c r="O80" s="25"/>
      <c r="P80" s="23"/>
      <c r="Q80" s="23"/>
      <c r="R80" s="52" t="str">
        <f t="shared" si="8"/>
        <v/>
      </c>
      <c r="S80" s="52"/>
      <c r="T80" s="53" t="str">
        <f t="shared" si="9"/>
        <v/>
      </c>
      <c r="U80" s="53"/>
    </row>
    <row r="81" spans="2:21">
      <c r="B81" s="23">
        <v>73</v>
      </c>
      <c r="C81" s="24" t="str">
        <f t="shared" si="6"/>
        <v/>
      </c>
      <c r="D81" s="24"/>
      <c r="E81" s="23"/>
      <c r="F81" s="25"/>
      <c r="G81" s="23" t="s">
        <v>47</v>
      </c>
      <c r="H81" s="23"/>
      <c r="I81" s="23"/>
      <c r="J81" s="23"/>
      <c r="K81" s="24" t="str">
        <f t="shared" si="5"/>
        <v/>
      </c>
      <c r="L81" s="24"/>
      <c r="M81" s="48" t="str">
        <f t="shared" si="7"/>
        <v/>
      </c>
      <c r="N81" s="23"/>
      <c r="O81" s="25"/>
      <c r="P81" s="23"/>
      <c r="Q81" s="23"/>
      <c r="R81" s="52" t="str">
        <f t="shared" si="8"/>
        <v/>
      </c>
      <c r="S81" s="52"/>
      <c r="T81" s="53" t="str">
        <f t="shared" si="9"/>
        <v/>
      </c>
      <c r="U81" s="53"/>
    </row>
    <row r="82" spans="2:21">
      <c r="B82" s="23">
        <v>74</v>
      </c>
      <c r="C82" s="24" t="str">
        <f t="shared" si="6"/>
        <v/>
      </c>
      <c r="D82" s="24"/>
      <c r="E82" s="23"/>
      <c r="F82" s="25"/>
      <c r="G82" s="23" t="s">
        <v>47</v>
      </c>
      <c r="H82" s="23"/>
      <c r="I82" s="23"/>
      <c r="J82" s="23"/>
      <c r="K82" s="24" t="str">
        <f t="shared" si="5"/>
        <v/>
      </c>
      <c r="L82" s="24"/>
      <c r="M82" s="48" t="str">
        <f t="shared" si="7"/>
        <v/>
      </c>
      <c r="N82" s="23"/>
      <c r="O82" s="25"/>
      <c r="P82" s="23"/>
      <c r="Q82" s="23"/>
      <c r="R82" s="52" t="str">
        <f t="shared" si="8"/>
        <v/>
      </c>
      <c r="S82" s="52"/>
      <c r="T82" s="53" t="str">
        <f t="shared" si="9"/>
        <v/>
      </c>
      <c r="U82" s="53"/>
    </row>
    <row r="83" spans="2:21">
      <c r="B83" s="23">
        <v>75</v>
      </c>
      <c r="C83" s="24" t="str">
        <f t="shared" si="6"/>
        <v/>
      </c>
      <c r="D83" s="24"/>
      <c r="E83" s="23"/>
      <c r="F83" s="25"/>
      <c r="G83" s="23" t="s">
        <v>47</v>
      </c>
      <c r="H83" s="23"/>
      <c r="I83" s="23"/>
      <c r="J83" s="23"/>
      <c r="K83" s="24" t="str">
        <f t="shared" si="5"/>
        <v/>
      </c>
      <c r="L83" s="24"/>
      <c r="M83" s="48" t="str">
        <f t="shared" si="7"/>
        <v/>
      </c>
      <c r="N83" s="23"/>
      <c r="O83" s="25"/>
      <c r="P83" s="23"/>
      <c r="Q83" s="23"/>
      <c r="R83" s="52" t="str">
        <f t="shared" si="8"/>
        <v/>
      </c>
      <c r="S83" s="52"/>
      <c r="T83" s="53" t="str">
        <f t="shared" si="9"/>
        <v/>
      </c>
      <c r="U83" s="53"/>
    </row>
    <row r="84" spans="2:21">
      <c r="B84" s="23">
        <v>76</v>
      </c>
      <c r="C84" s="24" t="str">
        <f t="shared" si="6"/>
        <v/>
      </c>
      <c r="D84" s="24"/>
      <c r="E84" s="23"/>
      <c r="F84" s="25"/>
      <c r="G84" s="23" t="s">
        <v>47</v>
      </c>
      <c r="H84" s="23"/>
      <c r="I84" s="23"/>
      <c r="J84" s="23"/>
      <c r="K84" s="24" t="str">
        <f t="shared" si="5"/>
        <v/>
      </c>
      <c r="L84" s="24"/>
      <c r="M84" s="48" t="str">
        <f t="shared" si="7"/>
        <v/>
      </c>
      <c r="N84" s="23"/>
      <c r="O84" s="25"/>
      <c r="P84" s="23"/>
      <c r="Q84" s="23"/>
      <c r="R84" s="52" t="str">
        <f t="shared" si="8"/>
        <v/>
      </c>
      <c r="S84" s="52"/>
      <c r="T84" s="53" t="str">
        <f t="shared" si="9"/>
        <v/>
      </c>
      <c r="U84" s="53"/>
    </row>
    <row r="85" spans="2:21">
      <c r="B85" s="23">
        <v>77</v>
      </c>
      <c r="C85" s="24" t="str">
        <f t="shared" si="6"/>
        <v/>
      </c>
      <c r="D85" s="24"/>
      <c r="E85" s="23"/>
      <c r="F85" s="25"/>
      <c r="G85" s="23" t="s">
        <v>44</v>
      </c>
      <c r="H85" s="23"/>
      <c r="I85" s="23"/>
      <c r="J85" s="23"/>
      <c r="K85" s="24" t="str">
        <f t="shared" si="5"/>
        <v/>
      </c>
      <c r="L85" s="24"/>
      <c r="M85" s="48" t="str">
        <f t="shared" si="7"/>
        <v/>
      </c>
      <c r="N85" s="23"/>
      <c r="O85" s="25"/>
      <c r="P85" s="23"/>
      <c r="Q85" s="23"/>
      <c r="R85" s="52" t="str">
        <f t="shared" si="8"/>
        <v/>
      </c>
      <c r="S85" s="52"/>
      <c r="T85" s="53" t="str">
        <f t="shared" si="9"/>
        <v/>
      </c>
      <c r="U85" s="53"/>
    </row>
    <row r="86" spans="2:21">
      <c r="B86" s="23">
        <v>78</v>
      </c>
      <c r="C86" s="24" t="str">
        <f t="shared" si="6"/>
        <v/>
      </c>
      <c r="D86" s="24"/>
      <c r="E86" s="23"/>
      <c r="F86" s="25"/>
      <c r="G86" s="23" t="s">
        <v>47</v>
      </c>
      <c r="H86" s="23"/>
      <c r="I86" s="23"/>
      <c r="J86" s="23"/>
      <c r="K86" s="24" t="str">
        <f t="shared" si="5"/>
        <v/>
      </c>
      <c r="L86" s="24"/>
      <c r="M86" s="48" t="str">
        <f t="shared" si="7"/>
        <v/>
      </c>
      <c r="N86" s="23"/>
      <c r="O86" s="25"/>
      <c r="P86" s="23"/>
      <c r="Q86" s="23"/>
      <c r="R86" s="52" t="str">
        <f t="shared" si="8"/>
        <v/>
      </c>
      <c r="S86" s="52"/>
      <c r="T86" s="53" t="str">
        <f t="shared" si="9"/>
        <v/>
      </c>
      <c r="U86" s="53"/>
    </row>
    <row r="87" spans="2:21">
      <c r="B87" s="23">
        <v>79</v>
      </c>
      <c r="C87" s="24" t="str">
        <f t="shared" si="6"/>
        <v/>
      </c>
      <c r="D87" s="24"/>
      <c r="E87" s="23"/>
      <c r="F87" s="25"/>
      <c r="G87" s="23" t="s">
        <v>44</v>
      </c>
      <c r="H87" s="23"/>
      <c r="I87" s="23"/>
      <c r="J87" s="23"/>
      <c r="K87" s="24" t="str">
        <f t="shared" si="5"/>
        <v/>
      </c>
      <c r="L87" s="24"/>
      <c r="M87" s="48" t="str">
        <f t="shared" si="7"/>
        <v/>
      </c>
      <c r="N87" s="23"/>
      <c r="O87" s="25"/>
      <c r="P87" s="23"/>
      <c r="Q87" s="23"/>
      <c r="R87" s="52" t="str">
        <f t="shared" si="8"/>
        <v/>
      </c>
      <c r="S87" s="52"/>
      <c r="T87" s="53" t="str">
        <f t="shared" si="9"/>
        <v/>
      </c>
      <c r="U87" s="53"/>
    </row>
    <row r="88" spans="2:21">
      <c r="B88" s="23">
        <v>80</v>
      </c>
      <c r="C88" s="24" t="str">
        <f t="shared" si="6"/>
        <v/>
      </c>
      <c r="D88" s="24"/>
      <c r="E88" s="23"/>
      <c r="F88" s="25"/>
      <c r="G88" s="23" t="s">
        <v>44</v>
      </c>
      <c r="H88" s="23"/>
      <c r="I88" s="23"/>
      <c r="J88" s="23"/>
      <c r="K88" s="24" t="str">
        <f t="shared" si="5"/>
        <v/>
      </c>
      <c r="L88" s="24"/>
      <c r="M88" s="48" t="str">
        <f t="shared" si="7"/>
        <v/>
      </c>
      <c r="N88" s="23"/>
      <c r="O88" s="25"/>
      <c r="P88" s="23"/>
      <c r="Q88" s="23"/>
      <c r="R88" s="52" t="str">
        <f t="shared" si="8"/>
        <v/>
      </c>
      <c r="S88" s="52"/>
      <c r="T88" s="53" t="str">
        <f t="shared" si="9"/>
        <v/>
      </c>
      <c r="U88" s="53"/>
    </row>
    <row r="89" spans="2:21">
      <c r="B89" s="23">
        <v>81</v>
      </c>
      <c r="C89" s="24" t="str">
        <f t="shared" si="6"/>
        <v/>
      </c>
      <c r="D89" s="24"/>
      <c r="E89" s="23"/>
      <c r="F89" s="25"/>
      <c r="G89" s="23" t="s">
        <v>44</v>
      </c>
      <c r="H89" s="23"/>
      <c r="I89" s="23"/>
      <c r="J89" s="23"/>
      <c r="K89" s="24" t="str">
        <f t="shared" si="5"/>
        <v/>
      </c>
      <c r="L89" s="24"/>
      <c r="M89" s="48" t="str">
        <f t="shared" si="7"/>
        <v/>
      </c>
      <c r="N89" s="23"/>
      <c r="O89" s="25"/>
      <c r="P89" s="23"/>
      <c r="Q89" s="23"/>
      <c r="R89" s="52" t="str">
        <f t="shared" si="8"/>
        <v/>
      </c>
      <c r="S89" s="52"/>
      <c r="T89" s="53" t="str">
        <f t="shared" si="9"/>
        <v/>
      </c>
      <c r="U89" s="53"/>
    </row>
    <row r="90" spans="2:21">
      <c r="B90" s="23">
        <v>82</v>
      </c>
      <c r="C90" s="24" t="str">
        <f t="shared" si="6"/>
        <v/>
      </c>
      <c r="D90" s="24"/>
      <c r="E90" s="23"/>
      <c r="F90" s="25"/>
      <c r="G90" s="23" t="s">
        <v>44</v>
      </c>
      <c r="H90" s="23"/>
      <c r="I90" s="23"/>
      <c r="J90" s="23"/>
      <c r="K90" s="24" t="str">
        <f t="shared" si="5"/>
        <v/>
      </c>
      <c r="L90" s="24"/>
      <c r="M90" s="48" t="str">
        <f t="shared" si="7"/>
        <v/>
      </c>
      <c r="N90" s="23"/>
      <c r="O90" s="25"/>
      <c r="P90" s="23"/>
      <c r="Q90" s="23"/>
      <c r="R90" s="52" t="str">
        <f t="shared" si="8"/>
        <v/>
      </c>
      <c r="S90" s="52"/>
      <c r="T90" s="53" t="str">
        <f t="shared" si="9"/>
        <v/>
      </c>
      <c r="U90" s="53"/>
    </row>
    <row r="91" spans="2:21">
      <c r="B91" s="23">
        <v>83</v>
      </c>
      <c r="C91" s="24" t="str">
        <f t="shared" si="6"/>
        <v/>
      </c>
      <c r="D91" s="24"/>
      <c r="E91" s="23"/>
      <c r="F91" s="25"/>
      <c r="G91" s="23" t="s">
        <v>44</v>
      </c>
      <c r="H91" s="23"/>
      <c r="I91" s="23"/>
      <c r="J91" s="23"/>
      <c r="K91" s="24" t="str">
        <f t="shared" si="5"/>
        <v/>
      </c>
      <c r="L91" s="24"/>
      <c r="M91" s="48" t="str">
        <f t="shared" si="7"/>
        <v/>
      </c>
      <c r="N91" s="23"/>
      <c r="O91" s="25"/>
      <c r="P91" s="23"/>
      <c r="Q91" s="23"/>
      <c r="R91" s="52" t="str">
        <f t="shared" si="8"/>
        <v/>
      </c>
      <c r="S91" s="52"/>
      <c r="T91" s="53" t="str">
        <f t="shared" si="9"/>
        <v/>
      </c>
      <c r="U91" s="53"/>
    </row>
    <row r="92" spans="2:21">
      <c r="B92" s="23">
        <v>84</v>
      </c>
      <c r="C92" s="24" t="str">
        <f t="shared" si="6"/>
        <v/>
      </c>
      <c r="D92" s="24"/>
      <c r="E92" s="23"/>
      <c r="F92" s="25"/>
      <c r="G92" s="23" t="s">
        <v>47</v>
      </c>
      <c r="H92" s="23"/>
      <c r="I92" s="23"/>
      <c r="J92" s="23"/>
      <c r="K92" s="24" t="str">
        <f t="shared" si="5"/>
        <v/>
      </c>
      <c r="L92" s="24"/>
      <c r="M92" s="48" t="str">
        <f t="shared" si="7"/>
        <v/>
      </c>
      <c r="N92" s="23"/>
      <c r="O92" s="25"/>
      <c r="P92" s="23"/>
      <c r="Q92" s="23"/>
      <c r="R92" s="52" t="str">
        <f t="shared" si="8"/>
        <v/>
      </c>
      <c r="S92" s="52"/>
      <c r="T92" s="53" t="str">
        <f t="shared" si="9"/>
        <v/>
      </c>
      <c r="U92" s="53"/>
    </row>
    <row r="93" spans="2:21">
      <c r="B93" s="23">
        <v>85</v>
      </c>
      <c r="C93" s="24" t="str">
        <f t="shared" si="6"/>
        <v/>
      </c>
      <c r="D93" s="24"/>
      <c r="E93" s="23"/>
      <c r="F93" s="25"/>
      <c r="G93" s="23" t="s">
        <v>44</v>
      </c>
      <c r="H93" s="23"/>
      <c r="I93" s="23"/>
      <c r="J93" s="23"/>
      <c r="K93" s="24" t="str">
        <f t="shared" si="5"/>
        <v/>
      </c>
      <c r="L93" s="24"/>
      <c r="M93" s="48" t="str">
        <f t="shared" si="7"/>
        <v/>
      </c>
      <c r="N93" s="23"/>
      <c r="O93" s="25"/>
      <c r="P93" s="23"/>
      <c r="Q93" s="23"/>
      <c r="R93" s="52" t="str">
        <f t="shared" si="8"/>
        <v/>
      </c>
      <c r="S93" s="52"/>
      <c r="T93" s="53" t="str">
        <f t="shared" si="9"/>
        <v/>
      </c>
      <c r="U93" s="53"/>
    </row>
    <row r="94" spans="2:21">
      <c r="B94" s="23">
        <v>86</v>
      </c>
      <c r="C94" s="24" t="str">
        <f t="shared" si="6"/>
        <v/>
      </c>
      <c r="D94" s="24"/>
      <c r="E94" s="23"/>
      <c r="F94" s="25"/>
      <c r="G94" s="23" t="s">
        <v>47</v>
      </c>
      <c r="H94" s="23"/>
      <c r="I94" s="23"/>
      <c r="J94" s="23"/>
      <c r="K94" s="24" t="str">
        <f t="shared" si="5"/>
        <v/>
      </c>
      <c r="L94" s="24"/>
      <c r="M94" s="48" t="str">
        <f t="shared" si="7"/>
        <v/>
      </c>
      <c r="N94" s="23"/>
      <c r="O94" s="25"/>
      <c r="P94" s="23"/>
      <c r="Q94" s="23"/>
      <c r="R94" s="52" t="str">
        <f t="shared" si="8"/>
        <v/>
      </c>
      <c r="S94" s="52"/>
      <c r="T94" s="53" t="str">
        <f t="shared" si="9"/>
        <v/>
      </c>
      <c r="U94" s="53"/>
    </row>
    <row r="95" spans="2:21">
      <c r="B95" s="23">
        <v>87</v>
      </c>
      <c r="C95" s="24" t="str">
        <f t="shared" si="6"/>
        <v/>
      </c>
      <c r="D95" s="24"/>
      <c r="E95" s="23"/>
      <c r="F95" s="25"/>
      <c r="G95" s="23" t="s">
        <v>44</v>
      </c>
      <c r="H95" s="23"/>
      <c r="I95" s="23"/>
      <c r="J95" s="23"/>
      <c r="K95" s="24" t="str">
        <f t="shared" si="5"/>
        <v/>
      </c>
      <c r="L95" s="24"/>
      <c r="M95" s="48" t="str">
        <f t="shared" si="7"/>
        <v/>
      </c>
      <c r="N95" s="23"/>
      <c r="O95" s="25"/>
      <c r="P95" s="23"/>
      <c r="Q95" s="23"/>
      <c r="R95" s="52" t="str">
        <f t="shared" si="8"/>
        <v/>
      </c>
      <c r="S95" s="52"/>
      <c r="T95" s="53" t="str">
        <f t="shared" si="9"/>
        <v/>
      </c>
      <c r="U95" s="53"/>
    </row>
    <row r="96" spans="2:21">
      <c r="B96" s="23">
        <v>88</v>
      </c>
      <c r="C96" s="24" t="str">
        <f t="shared" si="6"/>
        <v/>
      </c>
      <c r="D96" s="24"/>
      <c r="E96" s="23"/>
      <c r="F96" s="25"/>
      <c r="G96" s="23" t="s">
        <v>47</v>
      </c>
      <c r="H96" s="23"/>
      <c r="I96" s="23"/>
      <c r="J96" s="23"/>
      <c r="K96" s="24" t="str">
        <f t="shared" si="5"/>
        <v/>
      </c>
      <c r="L96" s="24"/>
      <c r="M96" s="48" t="str">
        <f t="shared" si="7"/>
        <v/>
      </c>
      <c r="N96" s="23"/>
      <c r="O96" s="25"/>
      <c r="P96" s="23"/>
      <c r="Q96" s="23"/>
      <c r="R96" s="52" t="str">
        <f t="shared" si="8"/>
        <v/>
      </c>
      <c r="S96" s="52"/>
      <c r="T96" s="53" t="str">
        <f t="shared" si="9"/>
        <v/>
      </c>
      <c r="U96" s="53"/>
    </row>
    <row r="97" spans="2:21">
      <c r="B97" s="23">
        <v>89</v>
      </c>
      <c r="C97" s="24" t="str">
        <f t="shared" si="6"/>
        <v/>
      </c>
      <c r="D97" s="24"/>
      <c r="E97" s="23"/>
      <c r="F97" s="25"/>
      <c r="G97" s="23" t="s">
        <v>44</v>
      </c>
      <c r="H97" s="23"/>
      <c r="I97" s="23"/>
      <c r="J97" s="23"/>
      <c r="K97" s="24" t="str">
        <f t="shared" si="5"/>
        <v/>
      </c>
      <c r="L97" s="24"/>
      <c r="M97" s="48" t="str">
        <f t="shared" si="7"/>
        <v/>
      </c>
      <c r="N97" s="23"/>
      <c r="O97" s="25"/>
      <c r="P97" s="23"/>
      <c r="Q97" s="23"/>
      <c r="R97" s="52" t="str">
        <f t="shared" si="8"/>
        <v/>
      </c>
      <c r="S97" s="52"/>
      <c r="T97" s="53" t="str">
        <f t="shared" si="9"/>
        <v/>
      </c>
      <c r="U97" s="53"/>
    </row>
    <row r="98" spans="2:21">
      <c r="B98" s="23">
        <v>90</v>
      </c>
      <c r="C98" s="24" t="str">
        <f t="shared" si="6"/>
        <v/>
      </c>
      <c r="D98" s="24"/>
      <c r="E98" s="23"/>
      <c r="F98" s="25"/>
      <c r="G98" s="23" t="s">
        <v>47</v>
      </c>
      <c r="H98" s="23"/>
      <c r="I98" s="23"/>
      <c r="J98" s="23"/>
      <c r="K98" s="24" t="str">
        <f t="shared" si="5"/>
        <v/>
      </c>
      <c r="L98" s="24"/>
      <c r="M98" s="48" t="str">
        <f t="shared" si="7"/>
        <v/>
      </c>
      <c r="N98" s="23"/>
      <c r="O98" s="25"/>
      <c r="P98" s="23"/>
      <c r="Q98" s="23"/>
      <c r="R98" s="52" t="str">
        <f t="shared" si="8"/>
        <v/>
      </c>
      <c r="S98" s="52"/>
      <c r="T98" s="53" t="str">
        <f t="shared" si="9"/>
        <v/>
      </c>
      <c r="U98" s="53"/>
    </row>
    <row r="99" spans="2:21">
      <c r="B99" s="23">
        <v>91</v>
      </c>
      <c r="C99" s="24" t="str">
        <f t="shared" si="6"/>
        <v/>
      </c>
      <c r="D99" s="24"/>
      <c r="E99" s="23"/>
      <c r="F99" s="25"/>
      <c r="G99" s="23" t="s">
        <v>44</v>
      </c>
      <c r="H99" s="23"/>
      <c r="I99" s="23"/>
      <c r="J99" s="23"/>
      <c r="K99" s="24" t="str">
        <f t="shared" si="5"/>
        <v/>
      </c>
      <c r="L99" s="24"/>
      <c r="M99" s="48" t="str">
        <f t="shared" si="7"/>
        <v/>
      </c>
      <c r="N99" s="23"/>
      <c r="O99" s="25"/>
      <c r="P99" s="23"/>
      <c r="Q99" s="23"/>
      <c r="R99" s="52" t="str">
        <f t="shared" si="8"/>
        <v/>
      </c>
      <c r="S99" s="52"/>
      <c r="T99" s="53" t="str">
        <f t="shared" si="9"/>
        <v/>
      </c>
      <c r="U99" s="53"/>
    </row>
    <row r="100" spans="2:21">
      <c r="B100" s="23">
        <v>92</v>
      </c>
      <c r="C100" s="24" t="str">
        <f t="shared" si="6"/>
        <v/>
      </c>
      <c r="D100" s="24"/>
      <c r="E100" s="23"/>
      <c r="F100" s="25"/>
      <c r="G100" s="23" t="s">
        <v>44</v>
      </c>
      <c r="H100" s="23"/>
      <c r="I100" s="23"/>
      <c r="J100" s="23"/>
      <c r="K100" s="24" t="str">
        <f t="shared" si="5"/>
        <v/>
      </c>
      <c r="L100" s="24"/>
      <c r="M100" s="48" t="str">
        <f t="shared" si="7"/>
        <v/>
      </c>
      <c r="N100" s="23"/>
      <c r="O100" s="25"/>
      <c r="P100" s="23"/>
      <c r="Q100" s="23"/>
      <c r="R100" s="52" t="str">
        <f t="shared" si="8"/>
        <v/>
      </c>
      <c r="S100" s="52"/>
      <c r="T100" s="53" t="str">
        <f t="shared" si="9"/>
        <v/>
      </c>
      <c r="U100" s="53"/>
    </row>
    <row r="101" spans="2:21">
      <c r="B101" s="23">
        <v>93</v>
      </c>
      <c r="C101" s="24" t="str">
        <f t="shared" si="6"/>
        <v/>
      </c>
      <c r="D101" s="24"/>
      <c r="E101" s="23"/>
      <c r="F101" s="25"/>
      <c r="G101" s="23" t="s">
        <v>47</v>
      </c>
      <c r="H101" s="23"/>
      <c r="I101" s="23"/>
      <c r="J101" s="23"/>
      <c r="K101" s="24" t="str">
        <f t="shared" si="5"/>
        <v/>
      </c>
      <c r="L101" s="24"/>
      <c r="M101" s="48" t="str">
        <f t="shared" si="7"/>
        <v/>
      </c>
      <c r="N101" s="23"/>
      <c r="O101" s="25"/>
      <c r="P101" s="23"/>
      <c r="Q101" s="23"/>
      <c r="R101" s="52" t="str">
        <f t="shared" si="8"/>
        <v/>
      </c>
      <c r="S101" s="52"/>
      <c r="T101" s="53" t="str">
        <f t="shared" si="9"/>
        <v/>
      </c>
      <c r="U101" s="53"/>
    </row>
    <row r="102" spans="2:21">
      <c r="B102" s="23">
        <v>94</v>
      </c>
      <c r="C102" s="24" t="str">
        <f t="shared" si="6"/>
        <v/>
      </c>
      <c r="D102" s="24"/>
      <c r="E102" s="23"/>
      <c r="F102" s="25"/>
      <c r="G102" s="23" t="s">
        <v>47</v>
      </c>
      <c r="H102" s="23"/>
      <c r="I102" s="23"/>
      <c r="J102" s="23"/>
      <c r="K102" s="24" t="str">
        <f t="shared" si="5"/>
        <v/>
      </c>
      <c r="L102" s="24"/>
      <c r="M102" s="48" t="str">
        <f t="shared" si="7"/>
        <v/>
      </c>
      <c r="N102" s="23"/>
      <c r="O102" s="25"/>
      <c r="P102" s="23"/>
      <c r="Q102" s="23"/>
      <c r="R102" s="52" t="str">
        <f t="shared" si="8"/>
        <v/>
      </c>
      <c r="S102" s="52"/>
      <c r="T102" s="53" t="str">
        <f t="shared" si="9"/>
        <v/>
      </c>
      <c r="U102" s="53"/>
    </row>
    <row r="103" spans="2:21">
      <c r="B103" s="23">
        <v>95</v>
      </c>
      <c r="C103" s="24" t="str">
        <f t="shared" si="6"/>
        <v/>
      </c>
      <c r="D103" s="24"/>
      <c r="E103" s="23"/>
      <c r="F103" s="25"/>
      <c r="G103" s="23" t="s">
        <v>47</v>
      </c>
      <c r="H103" s="23"/>
      <c r="I103" s="23"/>
      <c r="J103" s="23"/>
      <c r="K103" s="24" t="str">
        <f t="shared" si="5"/>
        <v/>
      </c>
      <c r="L103" s="24"/>
      <c r="M103" s="48" t="str">
        <f t="shared" si="7"/>
        <v/>
      </c>
      <c r="N103" s="23"/>
      <c r="O103" s="25"/>
      <c r="P103" s="23"/>
      <c r="Q103" s="23"/>
      <c r="R103" s="52" t="str">
        <f t="shared" si="8"/>
        <v/>
      </c>
      <c r="S103" s="52"/>
      <c r="T103" s="53" t="str">
        <f t="shared" si="9"/>
        <v/>
      </c>
      <c r="U103" s="53"/>
    </row>
    <row r="104" spans="2:21">
      <c r="B104" s="23">
        <v>96</v>
      </c>
      <c r="C104" s="24" t="str">
        <f t="shared" si="6"/>
        <v/>
      </c>
      <c r="D104" s="24"/>
      <c r="E104" s="23"/>
      <c r="F104" s="25"/>
      <c r="G104" s="23" t="s">
        <v>44</v>
      </c>
      <c r="H104" s="23"/>
      <c r="I104" s="23"/>
      <c r="J104" s="23"/>
      <c r="K104" s="24" t="str">
        <f t="shared" si="5"/>
        <v/>
      </c>
      <c r="L104" s="24"/>
      <c r="M104" s="48" t="str">
        <f t="shared" si="7"/>
        <v/>
      </c>
      <c r="N104" s="23"/>
      <c r="O104" s="25"/>
      <c r="P104" s="23"/>
      <c r="Q104" s="23"/>
      <c r="R104" s="52" t="str">
        <f t="shared" si="8"/>
        <v/>
      </c>
      <c r="S104" s="52"/>
      <c r="T104" s="53" t="str">
        <f t="shared" si="9"/>
        <v/>
      </c>
      <c r="U104" s="53"/>
    </row>
    <row r="105" spans="2:21">
      <c r="B105" s="23">
        <v>97</v>
      </c>
      <c r="C105" s="24" t="str">
        <f t="shared" si="6"/>
        <v/>
      </c>
      <c r="D105" s="24"/>
      <c r="E105" s="23"/>
      <c r="F105" s="25"/>
      <c r="G105" s="23" t="s">
        <v>47</v>
      </c>
      <c r="H105" s="23"/>
      <c r="I105" s="23"/>
      <c r="J105" s="23"/>
      <c r="K105" s="24" t="str">
        <f t="shared" si="5"/>
        <v/>
      </c>
      <c r="L105" s="24"/>
      <c r="M105" s="48" t="str">
        <f t="shared" si="7"/>
        <v/>
      </c>
      <c r="N105" s="23"/>
      <c r="O105" s="25"/>
      <c r="P105" s="23"/>
      <c r="Q105" s="23"/>
      <c r="R105" s="52" t="str">
        <f t="shared" si="8"/>
        <v/>
      </c>
      <c r="S105" s="52"/>
      <c r="T105" s="53" t="str">
        <f t="shared" si="9"/>
        <v/>
      </c>
      <c r="U105" s="53"/>
    </row>
    <row r="106" spans="2:21">
      <c r="B106" s="23">
        <v>98</v>
      </c>
      <c r="C106" s="24" t="str">
        <f t="shared" si="6"/>
        <v/>
      </c>
      <c r="D106" s="24"/>
      <c r="E106" s="23"/>
      <c r="F106" s="25"/>
      <c r="G106" s="23" t="s">
        <v>44</v>
      </c>
      <c r="H106" s="23"/>
      <c r="I106" s="23"/>
      <c r="J106" s="23"/>
      <c r="K106" s="24" t="str">
        <f t="shared" si="5"/>
        <v/>
      </c>
      <c r="L106" s="24"/>
      <c r="M106" s="48" t="str">
        <f t="shared" si="7"/>
        <v/>
      </c>
      <c r="N106" s="23"/>
      <c r="O106" s="25"/>
      <c r="P106" s="23"/>
      <c r="Q106" s="23"/>
      <c r="R106" s="52" t="str">
        <f t="shared" si="8"/>
        <v/>
      </c>
      <c r="S106" s="52"/>
      <c r="T106" s="53" t="str">
        <f t="shared" si="9"/>
        <v/>
      </c>
      <c r="U106" s="53"/>
    </row>
    <row r="107" spans="2:21">
      <c r="B107" s="23">
        <v>99</v>
      </c>
      <c r="C107" s="24" t="str">
        <f t="shared" si="6"/>
        <v/>
      </c>
      <c r="D107" s="24"/>
      <c r="E107" s="23"/>
      <c r="F107" s="25"/>
      <c r="G107" s="23" t="s">
        <v>44</v>
      </c>
      <c r="H107" s="23"/>
      <c r="I107" s="23"/>
      <c r="J107" s="23"/>
      <c r="K107" s="24" t="str">
        <f t="shared" si="5"/>
        <v/>
      </c>
      <c r="L107" s="24"/>
      <c r="M107" s="48" t="str">
        <f t="shared" si="7"/>
        <v/>
      </c>
      <c r="N107" s="23"/>
      <c r="O107" s="25"/>
      <c r="P107" s="23"/>
      <c r="Q107" s="23"/>
      <c r="R107" s="52" t="str">
        <f t="shared" si="8"/>
        <v/>
      </c>
      <c r="S107" s="52"/>
      <c r="T107" s="53" t="str">
        <f t="shared" si="9"/>
        <v/>
      </c>
      <c r="U107" s="53"/>
    </row>
    <row r="108" spans="2:21">
      <c r="B108" s="23">
        <v>100</v>
      </c>
      <c r="C108" s="24" t="str">
        <f t="shared" si="6"/>
        <v/>
      </c>
      <c r="D108" s="24"/>
      <c r="E108" s="23"/>
      <c r="F108" s="25"/>
      <c r="G108" s="23" t="s">
        <v>47</v>
      </c>
      <c r="H108" s="23"/>
      <c r="I108" s="23"/>
      <c r="J108" s="23"/>
      <c r="K108" s="24" t="str">
        <f t="shared" si="5"/>
        <v/>
      </c>
      <c r="L108" s="24"/>
      <c r="M108" s="48" t="str">
        <f t="shared" si="7"/>
        <v/>
      </c>
      <c r="N108" s="23"/>
      <c r="O108" s="25"/>
      <c r="P108" s="23"/>
      <c r="Q108" s="23"/>
      <c r="R108" s="52" t="str">
        <f t="shared" si="8"/>
        <v/>
      </c>
      <c r="S108" s="52"/>
      <c r="T108" s="53" t="str">
        <f t="shared" si="9"/>
        <v/>
      </c>
      <c r="U108" s="53"/>
    </row>
    <row r="109" spans="2:18">
      <c r="B109" s="49"/>
      <c r="C109" s="49"/>
      <c r="D109" s="49"/>
      <c r="E109" s="49"/>
      <c r="F109" s="49"/>
      <c r="G109" s="49"/>
      <c r="H109" s="49"/>
      <c r="I109" s="49"/>
      <c r="J109" s="49"/>
      <c r="K109" s="49"/>
      <c r="L109" s="49"/>
      <c r="M109" s="49"/>
      <c r="N109" s="49"/>
      <c r="O109" s="49"/>
      <c r="P109" s="49"/>
      <c r="Q109" s="49"/>
      <c r="R109" s="49"/>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E7:I7"/>
    <mergeCell ref="J7:L7"/>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B7:B8"/>
    <mergeCell ref="M7:M8"/>
    <mergeCell ref="C7:D8"/>
  </mergeCells>
  <conditionalFormatting sqref="G12">
    <cfRule type="cellIs" dxfId="1" priority="5" stopIfTrue="1" operator="equal">
      <formula>"買"</formula>
    </cfRule>
    <cfRule type="cellIs" dxfId="0"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conditionalFormatting sqref="G46">
    <cfRule type="cellIs" dxfId="1" priority="1" stopIfTrue="1" operator="equal">
      <formula>"買"</formula>
    </cfRule>
    <cfRule type="cellIs" dxfId="0" priority="2" stopIfTrue="1" operator="equal">
      <formula>"売"</formula>
    </cfRule>
  </conditionalFormatting>
  <conditionalFormatting sqref="G9:G11 G14:G45 G47:G108">
    <cfRule type="cellIs" dxfId="1" priority="7" stopIfTrue="1" operator="equal">
      <formula>"買"</formula>
    </cfRule>
    <cfRule type="cellIs" dxfId="0" priority="8"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horizontalDpi="600" verticalDpi="600"/>
  <headerFooter/>
</worksheet>
</file>

<file path=docProps/app.xml><?xml version="1.0" encoding="utf-8"?>
<Properties xmlns="http://schemas.openxmlformats.org/officeDocument/2006/extended-properties" xmlns:vt="http://schemas.openxmlformats.org/officeDocument/2006/docPropsVTypes">
  <Application>Kingsoft Office 2010</Application>
  <HeadingPairs>
    <vt:vector size="2" baseType="variant">
      <vt:variant>
        <vt:lpstr>工作表</vt:lpstr>
      </vt:variant>
      <vt:variant>
        <vt:i4>9</vt:i4>
      </vt:variant>
    </vt:vector>
  </HeadingPairs>
  <TitlesOfParts>
    <vt:vector size="9" baseType="lpstr">
      <vt:lpstr>定数</vt:lpstr>
      <vt:lpstr>検証（ＥＵＲJPY＿日足） 200</vt:lpstr>
      <vt:lpstr>検証（ＥＵＲJPY＿日足） 150</vt:lpstr>
      <vt:lpstr>検証（EURJPY＿日足）127</vt:lpstr>
      <vt:lpstr>画像</vt:lpstr>
      <vt:lpstr>気づき </vt:lpstr>
      <vt:lpstr>検証終了通貨</vt:lpstr>
      <vt:lpstr>検証（USDJPY1H） (2)</vt:lpstr>
      <vt:lpstr>テンプレ</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合同会社スマイルハッピー</cp:lastModifiedBy>
  <cp:revision>1</cp:revision>
  <dcterms:created xsi:type="dcterms:W3CDTF">2013-10-09T23:04:00Z</dcterms:created>
  <cp:lastPrinted>2015-07-15T10:17:00Z</cp:lastPrinted>
  <dcterms:modified xsi:type="dcterms:W3CDTF">2019-01-17T17:20:00Z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1041-10.8.2.6704</vt:lpwstr>
  </property>
</Properties>
</file>